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tables/table1.xml" ContentType="application/vnd.openxmlformats-officedocument.spreadsheetml.table+xml"/>
  <Override PartName="/xl/customProperty4.bin" ContentType="application/vnd.openxmlformats-officedocument.spreadsheetml.customProperty"/>
  <Override PartName="/xl/tables/table2.xml" ContentType="application/vnd.openxmlformats-officedocument.spreadsheetml.table+xml"/>
  <Override PartName="/xl/customProperty5.bin" ContentType="application/vnd.openxmlformats-officedocument.spreadsheetml.customProperty"/>
  <Override PartName="/xl/tables/table3.xml" ContentType="application/vnd.openxmlformats-officedocument.spreadsheetml.table+xml"/>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codeName="{4D1C537B-E38A-612A-F078-A93A15B4B7F4}"/>
  <workbookPr codeName="ThisWorkbook"/>
  <mc:AlternateContent xmlns:mc="http://schemas.openxmlformats.org/markup-compatibility/2006">
    <mc:Choice Requires="x15">
      <x15ac:absPath xmlns:x15ac="http://schemas.microsoft.com/office/spreadsheetml/2010/11/ac" url="https://brisbane-my.sharepoint.com/personal/zoe_young_brisbane_qld_gov_au/Documents/v23 Go Live - documents for web pages/Docs to link to in Adopted City Plan amendments web page/LGIP/Schedule of Work Models/"/>
    </mc:Choice>
  </mc:AlternateContent>
  <xr:revisionPtr revIDLastSave="10" documentId="13_ncr:1_{85A9C2A0-A387-4368-9AF2-6529F65D0F9E}" xr6:coauthVersionLast="46" xr6:coauthVersionMax="46" xr10:uidLastSave="{2DD3F6BC-693A-4A29-BCB1-4EDF91EBE019}"/>
  <bookViews>
    <workbookView xWindow="-120" yWindow="-120" windowWidth="29040" windowHeight="17640" tabRatio="827" xr2:uid="{00000000-000D-0000-FFFF-FFFF00000000}"/>
  </bookViews>
  <sheets>
    <sheet name="Navigation Pane" sheetId="1" r:id="rId1"/>
    <sheet name="General Input Sheet" sheetId="2" r:id="rId2"/>
    <sheet name="Exist Trunk Assets - Parks" sheetId="46" r:id="rId3"/>
    <sheet name="Future Trunk Assets - Parks" sheetId="39" r:id="rId4"/>
    <sheet name="Unit Rates - Parks" sheetId="19" r:id="rId5"/>
    <sheet name="Catchment Demand - Parks" sheetId="23" r:id="rId6"/>
    <sheet name="Summary Cost Schedule" sheetId="9" r:id="rId7"/>
  </sheets>
  <definedNames>
    <definedName name="_xlnm._FilterDatabase" localSheetId="2" hidden="1">'Exist Trunk Assets - Parks'!$AH$13:$AL$2487</definedName>
    <definedName name="_xlnm._FilterDatabase" localSheetId="3" hidden="1">'Future Trunk Assets - Parks'!$BB$16:$BF$190</definedName>
    <definedName name="AssetBeta">'General Input Sheet'!$G$27</definedName>
    <definedName name="CapStr">'General Input Sheet'!$G$25</definedName>
    <definedName name="CatchName" localSheetId="5">'Catchment Demand - Parks'!$C$8:$C$13</definedName>
    <definedName name="Chargeind">'General Input Sheet'!$G$48</definedName>
    <definedName name="CHGOPTION">#REF!</definedName>
    <definedName name="Debt">'General Input Sheet'!$G$28</definedName>
    <definedName name="Histindex">'General Input Sheet'!$E$38:$G$44</definedName>
    <definedName name="ICSInf">'General Input Sheet'!$G$49</definedName>
    <definedName name="Landind">'General Input Sheet'!$G$46</definedName>
    <definedName name="MArgin">'General Input Sheet'!$G$21</definedName>
    <definedName name="Parkscatch">'Catchment Demand - Parks'!$C$8:$H$13</definedName>
    <definedName name="parkslandcode">'Exist Trunk Assets - Parks'!$B$410:$B$435</definedName>
    <definedName name="PPI">'General Input Sheet'!$G$35</definedName>
    <definedName name="_xlnm.Print_Area" localSheetId="5">'Catchment Demand - Parks'!$A$1:$AI$32</definedName>
    <definedName name="_xlnm.Print_Area" localSheetId="2">'Exist Trunk Assets - Parks'!$A$1:$AL$2489</definedName>
    <definedName name="_xlnm.Print_Area" localSheetId="3">'Future Trunk Assets - Parks'!$A$1:$BF$191</definedName>
    <definedName name="_xlnm.Print_Area" localSheetId="1">'General Input Sheet'!$A$1:$L$57</definedName>
    <definedName name="_xlnm.Print_Area" localSheetId="0">'Navigation Pane'!$A$1:$P$23</definedName>
    <definedName name="_xlnm.Print_Area" localSheetId="6">'Summary Cost Schedule'!$A$1:$K$16</definedName>
    <definedName name="_xlnm.Print_Area" localSheetId="4">'Unit Rates - Parks'!$A$1:$P$30</definedName>
    <definedName name="_xlnm.Print_Titles" localSheetId="2">'Exist Trunk Assets - Parks'!$10:$11</definedName>
    <definedName name="_xlnm.Print_Titles" localSheetId="3">'Future Trunk Assets - Parks'!$13:$14</definedName>
    <definedName name="Risk">'General Input Sheet'!$G$26</definedName>
    <definedName name="SENS" localSheetId="5">'General Input Sheet'!$G$34</definedName>
    <definedName name="SENS" localSheetId="4">'General Input Sheet'!$G$34</definedName>
    <definedName name="TENYr">'General Input Sheet'!$G$19</definedName>
    <definedName name="WACC">'General Input Sheet'!$G$32</definedName>
    <definedName name="WACC1">'General Input Sheet'!$G$23</definedName>
    <definedName name="WACC2">'General Input Sheet'!$G$30</definedName>
    <definedName name="YEAR">'General Input Sheet'!$G$8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 i="23" l="1"/>
  <c r="AA90" i="39" s="1"/>
  <c r="M9" i="23"/>
  <c r="AA42" i="39" s="1"/>
  <c r="M10" i="23"/>
  <c r="AA18" i="39" s="1"/>
  <c r="M11" i="23"/>
  <c r="M12" i="23"/>
  <c r="AA30" i="39" s="1"/>
  <c r="AA185" i="39" l="1"/>
  <c r="AA173" i="39"/>
  <c r="AA161" i="39"/>
  <c r="AA149" i="39"/>
  <c r="AA137" i="39"/>
  <c r="AA125" i="39"/>
  <c r="AA113" i="39"/>
  <c r="AA101" i="39"/>
  <c r="AA89" i="39"/>
  <c r="AA77" i="39"/>
  <c r="AA65" i="39"/>
  <c r="AA53" i="39"/>
  <c r="AA41" i="39"/>
  <c r="AA29" i="39"/>
  <c r="AA184" i="39"/>
  <c r="AA172" i="39"/>
  <c r="AA160" i="39"/>
  <c r="AA148" i="39"/>
  <c r="AA136" i="39"/>
  <c r="AA124" i="39"/>
  <c r="AA112" i="39"/>
  <c r="AA100" i="39"/>
  <c r="AA88" i="39"/>
  <c r="AA76" i="39"/>
  <c r="AA64" i="39"/>
  <c r="AA52" i="39"/>
  <c r="AA40" i="39"/>
  <c r="AA28" i="39"/>
  <c r="AA183" i="39"/>
  <c r="AA171" i="39"/>
  <c r="AA159" i="39"/>
  <c r="AA147" i="39"/>
  <c r="AA135" i="39"/>
  <c r="AA123" i="39"/>
  <c r="AA111" i="39"/>
  <c r="AA99" i="39"/>
  <c r="AA87" i="39"/>
  <c r="AA75" i="39"/>
  <c r="AA63" i="39"/>
  <c r="AA51" i="39"/>
  <c r="AA39" i="39"/>
  <c r="AA27" i="39"/>
  <c r="AA182" i="39"/>
  <c r="AA170" i="39"/>
  <c r="AA158" i="39"/>
  <c r="AA146" i="39"/>
  <c r="AA134" i="39"/>
  <c r="AA122" i="39"/>
  <c r="AA110" i="39"/>
  <c r="AA98" i="39"/>
  <c r="AA86" i="39"/>
  <c r="AA74" i="39"/>
  <c r="AA62" i="39"/>
  <c r="AA50" i="39"/>
  <c r="AA38" i="39"/>
  <c r="AA26" i="39"/>
  <c r="AA181" i="39"/>
  <c r="AA169" i="39"/>
  <c r="AA157" i="39"/>
  <c r="AA145" i="39"/>
  <c r="AA133" i="39"/>
  <c r="AA121" i="39"/>
  <c r="AA109" i="39"/>
  <c r="AA97" i="39"/>
  <c r="AA85" i="39"/>
  <c r="AA73" i="39"/>
  <c r="AA61" i="39"/>
  <c r="AA49" i="39"/>
  <c r="AA37" i="39"/>
  <c r="AA25" i="39"/>
  <c r="AA180" i="39"/>
  <c r="AA168" i="39"/>
  <c r="AA156" i="39"/>
  <c r="AA144" i="39"/>
  <c r="AA132" i="39"/>
  <c r="AA120" i="39"/>
  <c r="AA108" i="39"/>
  <c r="AA96" i="39"/>
  <c r="AA84" i="39"/>
  <c r="AA72" i="39"/>
  <c r="AA60" i="39"/>
  <c r="AA48" i="39"/>
  <c r="AA36" i="39"/>
  <c r="AA24" i="39"/>
  <c r="AA179" i="39"/>
  <c r="AA167" i="39"/>
  <c r="AA155" i="39"/>
  <c r="AA143" i="39"/>
  <c r="AA131" i="39"/>
  <c r="AA119" i="39"/>
  <c r="AA107" i="39"/>
  <c r="AA95" i="39"/>
  <c r="AA83" i="39"/>
  <c r="AA71" i="39"/>
  <c r="AA59" i="39"/>
  <c r="AA47" i="39"/>
  <c r="AA35" i="39"/>
  <c r="AA23" i="39"/>
  <c r="AA17" i="39"/>
  <c r="AA178" i="39"/>
  <c r="AA166" i="39"/>
  <c r="AA154" i="39"/>
  <c r="AA142" i="39"/>
  <c r="AA130" i="39"/>
  <c r="AA118" i="39"/>
  <c r="AA106" i="39"/>
  <c r="AA94" i="39"/>
  <c r="AA82" i="39"/>
  <c r="AA70" i="39"/>
  <c r="AA58" i="39"/>
  <c r="AA46" i="39"/>
  <c r="AA34" i="39"/>
  <c r="AA22" i="39"/>
  <c r="AA189" i="39"/>
  <c r="AA177" i="39"/>
  <c r="AA165" i="39"/>
  <c r="AA153" i="39"/>
  <c r="AA141" i="39"/>
  <c r="AA129" i="39"/>
  <c r="AA117" i="39"/>
  <c r="AA105" i="39"/>
  <c r="AA93" i="39"/>
  <c r="AA81" i="39"/>
  <c r="AA69" i="39"/>
  <c r="AA57" i="39"/>
  <c r="AA45" i="39"/>
  <c r="AA33" i="39"/>
  <c r="AA21" i="39"/>
  <c r="AA188" i="39"/>
  <c r="AA176" i="39"/>
  <c r="AA164" i="39"/>
  <c r="AA152" i="39"/>
  <c r="AA140" i="39"/>
  <c r="AA128" i="39"/>
  <c r="AA116" i="39"/>
  <c r="AA104" i="39"/>
  <c r="AA92" i="39"/>
  <c r="AA80" i="39"/>
  <c r="AA68" i="39"/>
  <c r="AA56" i="39"/>
  <c r="AA44" i="39"/>
  <c r="AA32" i="39"/>
  <c r="AA20" i="39"/>
  <c r="AA187" i="39"/>
  <c r="AA175" i="39"/>
  <c r="AA163" i="39"/>
  <c r="AA151" i="39"/>
  <c r="AA139" i="39"/>
  <c r="AA127" i="39"/>
  <c r="AA115" i="39"/>
  <c r="AA103" i="39"/>
  <c r="AA91" i="39"/>
  <c r="AA79" i="39"/>
  <c r="AA67" i="39"/>
  <c r="AA55" i="39"/>
  <c r="AA43" i="39"/>
  <c r="AA31" i="39"/>
  <c r="AA19" i="39"/>
  <c r="AA186" i="39"/>
  <c r="AA174" i="39"/>
  <c r="AA162" i="39"/>
  <c r="AA150" i="39"/>
  <c r="AA138" i="39"/>
  <c r="AA126" i="39"/>
  <c r="AA114" i="39"/>
  <c r="AA102" i="39"/>
  <c r="AA78" i="39"/>
  <c r="AA66" i="39"/>
  <c r="AA54" i="39"/>
  <c r="R18" i="39"/>
  <c r="U18" i="39" s="1"/>
  <c r="R19" i="39"/>
  <c r="R20" i="39"/>
  <c r="U20" i="39" s="1"/>
  <c r="R21" i="39"/>
  <c r="R22" i="39"/>
  <c r="U22" i="39" s="1"/>
  <c r="R23" i="39"/>
  <c r="R24" i="39"/>
  <c r="R25" i="39"/>
  <c r="U25" i="39" s="1"/>
  <c r="R26" i="39"/>
  <c r="U26" i="39" s="1"/>
  <c r="R27" i="39"/>
  <c r="U27" i="39" s="1"/>
  <c r="R28" i="39"/>
  <c r="R29" i="39"/>
  <c r="R30" i="39"/>
  <c r="U30" i="39" s="1"/>
  <c r="R31" i="39"/>
  <c r="U31" i="39" s="1"/>
  <c r="R32" i="39"/>
  <c r="U32" i="39" s="1"/>
  <c r="R33" i="39"/>
  <c r="R34" i="39"/>
  <c r="R35" i="39"/>
  <c r="R36" i="39"/>
  <c r="R37" i="39"/>
  <c r="U37" i="39" s="1"/>
  <c r="R38" i="39"/>
  <c r="U38" i="39" s="1"/>
  <c r="R39" i="39"/>
  <c r="U39" i="39" s="1"/>
  <c r="R40" i="39"/>
  <c r="R41" i="39"/>
  <c r="R42" i="39"/>
  <c r="U42" i="39" s="1"/>
  <c r="R43" i="39"/>
  <c r="U43" i="39" s="1"/>
  <c r="R44" i="39"/>
  <c r="U44" i="39" s="1"/>
  <c r="R45" i="39"/>
  <c r="R46" i="39"/>
  <c r="U46" i="39" s="1"/>
  <c r="R47" i="39"/>
  <c r="R48" i="39"/>
  <c r="R49" i="39"/>
  <c r="U49" i="39" s="1"/>
  <c r="R50" i="39"/>
  <c r="U50" i="39" s="1"/>
  <c r="R51" i="39"/>
  <c r="U51" i="39" s="1"/>
  <c r="R52" i="39"/>
  <c r="R53" i="39"/>
  <c r="R54" i="39"/>
  <c r="U54" i="39" s="1"/>
  <c r="R55" i="39"/>
  <c r="U55" i="39" s="1"/>
  <c r="R56" i="39"/>
  <c r="U56" i="39" s="1"/>
  <c r="R57" i="39"/>
  <c r="R58" i="39"/>
  <c r="U58" i="39" s="1"/>
  <c r="R59" i="39"/>
  <c r="R60" i="39"/>
  <c r="R61" i="39"/>
  <c r="U61" i="39" s="1"/>
  <c r="R62" i="39"/>
  <c r="U62" i="39" s="1"/>
  <c r="R63" i="39"/>
  <c r="U63" i="39" s="1"/>
  <c r="R64" i="39"/>
  <c r="R65" i="39"/>
  <c r="R66" i="39"/>
  <c r="U66" i="39" s="1"/>
  <c r="R67" i="39"/>
  <c r="U67" i="39" s="1"/>
  <c r="R68" i="39"/>
  <c r="U68" i="39" s="1"/>
  <c r="R69" i="39"/>
  <c r="R70" i="39"/>
  <c r="U70" i="39" s="1"/>
  <c r="R71" i="39"/>
  <c r="R72" i="39"/>
  <c r="R73" i="39"/>
  <c r="U73" i="39" s="1"/>
  <c r="R74" i="39"/>
  <c r="U74" i="39" s="1"/>
  <c r="R75" i="39"/>
  <c r="U75" i="39" s="1"/>
  <c r="R76" i="39"/>
  <c r="R77" i="39"/>
  <c r="R78" i="39"/>
  <c r="U78" i="39" s="1"/>
  <c r="R79" i="39"/>
  <c r="U79" i="39" s="1"/>
  <c r="R80" i="39"/>
  <c r="U80" i="39" s="1"/>
  <c r="R81" i="39"/>
  <c r="R82" i="39"/>
  <c r="R83" i="39"/>
  <c r="R84" i="39"/>
  <c r="R85" i="39"/>
  <c r="U85" i="39" s="1"/>
  <c r="R86" i="39"/>
  <c r="U86" i="39" s="1"/>
  <c r="R87" i="39"/>
  <c r="U87" i="39" s="1"/>
  <c r="R88" i="39"/>
  <c r="R89" i="39"/>
  <c r="R90" i="39"/>
  <c r="U90" i="39" s="1"/>
  <c r="R91" i="39"/>
  <c r="U91" i="39" s="1"/>
  <c r="R92" i="39"/>
  <c r="U92" i="39" s="1"/>
  <c r="R93" i="39"/>
  <c r="R94" i="39"/>
  <c r="U94" i="39" s="1"/>
  <c r="R95" i="39"/>
  <c r="R96" i="39"/>
  <c r="R97" i="39"/>
  <c r="U97" i="39" s="1"/>
  <c r="R98" i="39"/>
  <c r="U98" i="39" s="1"/>
  <c r="R99" i="39"/>
  <c r="U99" i="39" s="1"/>
  <c r="R100" i="39"/>
  <c r="R101" i="39"/>
  <c r="R102" i="39"/>
  <c r="U102" i="39" s="1"/>
  <c r="R103" i="39"/>
  <c r="U103" i="39" s="1"/>
  <c r="R104" i="39"/>
  <c r="U104" i="39" s="1"/>
  <c r="R105" i="39"/>
  <c r="R106" i="39"/>
  <c r="R107" i="39"/>
  <c r="R108" i="39"/>
  <c r="R109" i="39"/>
  <c r="U109" i="39" s="1"/>
  <c r="R110" i="39"/>
  <c r="U110" i="39" s="1"/>
  <c r="R111" i="39"/>
  <c r="U111" i="39" s="1"/>
  <c r="R112" i="39"/>
  <c r="R113" i="39"/>
  <c r="R114" i="39"/>
  <c r="U114" i="39" s="1"/>
  <c r="R115" i="39"/>
  <c r="U115" i="39" s="1"/>
  <c r="R116" i="39"/>
  <c r="U116" i="39" s="1"/>
  <c r="R117" i="39"/>
  <c r="R118" i="39"/>
  <c r="R119" i="39"/>
  <c r="R120" i="39"/>
  <c r="R121" i="39"/>
  <c r="U121" i="39" s="1"/>
  <c r="R122" i="39"/>
  <c r="U122" i="39" s="1"/>
  <c r="R123" i="39"/>
  <c r="U123" i="39" s="1"/>
  <c r="R124" i="39"/>
  <c r="R125" i="39"/>
  <c r="R126" i="39"/>
  <c r="U126" i="39" s="1"/>
  <c r="R127" i="39"/>
  <c r="U127" i="39" s="1"/>
  <c r="R128" i="39"/>
  <c r="U128" i="39" s="1"/>
  <c r="R129" i="39"/>
  <c r="R130" i="39"/>
  <c r="U130" i="39" s="1"/>
  <c r="R131" i="39"/>
  <c r="R132" i="39"/>
  <c r="R133" i="39"/>
  <c r="U133" i="39" s="1"/>
  <c r="R134" i="39"/>
  <c r="U134" i="39" s="1"/>
  <c r="R135" i="39"/>
  <c r="U135" i="39" s="1"/>
  <c r="R136" i="39"/>
  <c r="R137" i="39"/>
  <c r="R138" i="39"/>
  <c r="U138" i="39" s="1"/>
  <c r="R139" i="39"/>
  <c r="R140" i="39"/>
  <c r="U140" i="39" s="1"/>
  <c r="R141" i="39"/>
  <c r="R142" i="39"/>
  <c r="R143" i="39"/>
  <c r="R144" i="39"/>
  <c r="R145" i="39"/>
  <c r="U145" i="39" s="1"/>
  <c r="R146" i="39"/>
  <c r="U146" i="39" s="1"/>
  <c r="R147" i="39"/>
  <c r="U147" i="39" s="1"/>
  <c r="R148" i="39"/>
  <c r="R149" i="39"/>
  <c r="R150" i="39"/>
  <c r="U150" i="39" s="1"/>
  <c r="R151" i="39"/>
  <c r="U151" i="39" s="1"/>
  <c r="R152" i="39"/>
  <c r="U152" i="39" s="1"/>
  <c r="R153" i="39"/>
  <c r="R154" i="39"/>
  <c r="U154" i="39" s="1"/>
  <c r="R155" i="39"/>
  <c r="R156" i="39"/>
  <c r="R157" i="39"/>
  <c r="U157" i="39" s="1"/>
  <c r="R158" i="39"/>
  <c r="U158" i="39" s="1"/>
  <c r="R159" i="39"/>
  <c r="U159" i="39" s="1"/>
  <c r="R160" i="39"/>
  <c r="R161" i="39"/>
  <c r="R162" i="39"/>
  <c r="U162" i="39" s="1"/>
  <c r="R163" i="39"/>
  <c r="U163" i="39" s="1"/>
  <c r="R164" i="39"/>
  <c r="U164" i="39" s="1"/>
  <c r="R165" i="39"/>
  <c r="R17" i="39"/>
  <c r="U17" i="39" s="1"/>
  <c r="U165" i="39" l="1"/>
  <c r="U117" i="39"/>
  <c r="U93" i="39"/>
  <c r="U156" i="39"/>
  <c r="U144" i="39"/>
  <c r="U153" i="39"/>
  <c r="U105" i="39"/>
  <c r="U69" i="39"/>
  <c r="U118" i="39"/>
  <c r="U82" i="39"/>
  <c r="U141" i="39"/>
  <c r="U81" i="39"/>
  <c r="U149" i="39"/>
  <c r="U125" i="39"/>
  <c r="U101" i="39"/>
  <c r="U89" i="39"/>
  <c r="U77" i="39"/>
  <c r="U65" i="39"/>
  <c r="U53" i="39"/>
  <c r="U41" i="39"/>
  <c r="U29" i="39"/>
  <c r="U34" i="39"/>
  <c r="U129" i="39"/>
  <c r="U57" i="39"/>
  <c r="U142" i="39"/>
  <c r="U161" i="39"/>
  <c r="U137" i="39"/>
  <c r="U113" i="39"/>
  <c r="U160" i="39"/>
  <c r="U148" i="39"/>
  <c r="U136" i="39"/>
  <c r="U124" i="39"/>
  <c r="U112" i="39"/>
  <c r="U100" i="39"/>
  <c r="U88" i="39"/>
  <c r="U76" i="39"/>
  <c r="U64" i="39"/>
  <c r="U52" i="39"/>
  <c r="U106" i="39"/>
  <c r="U40" i="39"/>
  <c r="U28" i="39"/>
  <c r="U132" i="39"/>
  <c r="U120" i="39"/>
  <c r="U108" i="39"/>
  <c r="U96" i="39"/>
  <c r="U84" i="39"/>
  <c r="U72" i="39"/>
  <c r="U60" i="39"/>
  <c r="U48" i="39"/>
  <c r="U36" i="39"/>
  <c r="U24" i="39"/>
  <c r="U155" i="39"/>
  <c r="U143" i="39"/>
  <c r="U131" i="39"/>
  <c r="U119" i="39"/>
  <c r="U107" i="39"/>
  <c r="U95" i="39"/>
  <c r="U83" i="39"/>
  <c r="U71" i="39"/>
  <c r="U59" i="39"/>
  <c r="U47" i="39"/>
  <c r="U35" i="39"/>
  <c r="U23" i="39"/>
  <c r="U45" i="39"/>
  <c r="U33" i="39"/>
  <c r="U21" i="39"/>
  <c r="U139" i="39"/>
  <c r="U19" i="39"/>
  <c r="L187" i="39" l="1"/>
  <c r="K20" i="23" l="1"/>
  <c r="L20" i="23"/>
  <c r="M20" i="23"/>
  <c r="N20" i="23"/>
  <c r="K21" i="23"/>
  <c r="L21" i="23"/>
  <c r="M21" i="23"/>
  <c r="N21" i="23"/>
  <c r="K22" i="23"/>
  <c r="L22" i="23"/>
  <c r="M22" i="23"/>
  <c r="N22" i="23"/>
  <c r="K23" i="23"/>
  <c r="L23" i="23"/>
  <c r="M23" i="23"/>
  <c r="N23" i="23"/>
  <c r="J21" i="23"/>
  <c r="J22" i="23"/>
  <c r="J23" i="23"/>
  <c r="J20" i="23"/>
  <c r="J19" i="23"/>
  <c r="F23" i="23"/>
  <c r="G23" i="23"/>
  <c r="H23" i="23"/>
  <c r="I23" i="23"/>
  <c r="F22" i="23"/>
  <c r="G22" i="23"/>
  <c r="H22" i="23"/>
  <c r="I22" i="23"/>
  <c r="F21" i="23"/>
  <c r="G21" i="23"/>
  <c r="H21" i="23"/>
  <c r="I21" i="23"/>
  <c r="F20" i="23"/>
  <c r="G20" i="23"/>
  <c r="H20" i="23"/>
  <c r="I20" i="23"/>
  <c r="E21" i="23"/>
  <c r="E22" i="23"/>
  <c r="E23" i="23"/>
  <c r="E20" i="23"/>
  <c r="K19" i="23"/>
  <c r="L19" i="23"/>
  <c r="M19" i="23"/>
  <c r="N19" i="23"/>
  <c r="F19" i="23"/>
  <c r="G19" i="23"/>
  <c r="H19" i="23"/>
  <c r="I19" i="23"/>
  <c r="E19" i="23"/>
  <c r="Y15" i="46"/>
  <c r="AE15" i="46" s="1"/>
  <c r="AL15" i="46" s="1"/>
  <c r="Y16" i="46"/>
  <c r="AE16" i="46" s="1"/>
  <c r="AL16" i="46" s="1"/>
  <c r="Y17" i="46"/>
  <c r="AE17" i="46" s="1"/>
  <c r="Y18" i="46"/>
  <c r="AE18" i="46" s="1"/>
  <c r="AL18" i="46" s="1"/>
  <c r="Y19" i="46"/>
  <c r="AE19" i="46" s="1"/>
  <c r="AL19" i="46" s="1"/>
  <c r="Y20" i="46"/>
  <c r="AE20" i="46" s="1"/>
  <c r="Y21" i="46"/>
  <c r="AE21" i="46" s="1"/>
  <c r="AL21" i="46" s="1"/>
  <c r="Y22" i="46"/>
  <c r="AE22" i="46" s="1"/>
  <c r="Y23" i="46"/>
  <c r="AE23" i="46" s="1"/>
  <c r="Y24" i="46"/>
  <c r="AE24" i="46" s="1"/>
  <c r="AL24" i="46" s="1"/>
  <c r="Y25" i="46"/>
  <c r="AE25" i="46" s="1"/>
  <c r="Y26" i="46"/>
  <c r="AE26" i="46" s="1"/>
  <c r="AL26" i="46" s="1"/>
  <c r="Y27" i="46"/>
  <c r="AE27" i="46" s="1"/>
  <c r="AL27" i="46" s="1"/>
  <c r="Y28" i="46"/>
  <c r="AE28" i="46" s="1"/>
  <c r="AL28" i="46" s="1"/>
  <c r="Y29" i="46"/>
  <c r="AE29" i="46" s="1"/>
  <c r="Y30" i="46"/>
  <c r="AE30" i="46" s="1"/>
  <c r="Y31" i="46"/>
  <c r="AE31" i="46" s="1"/>
  <c r="Y32" i="46"/>
  <c r="AE32" i="46" s="1"/>
  <c r="AL32" i="46" s="1"/>
  <c r="Y33" i="46"/>
  <c r="AE33" i="46" s="1"/>
  <c r="Y34" i="46"/>
  <c r="AE34" i="46" s="1"/>
  <c r="AL34" i="46" s="1"/>
  <c r="Y35" i="46"/>
  <c r="AE35" i="46" s="1"/>
  <c r="Y36" i="46"/>
  <c r="AE36" i="46" s="1"/>
  <c r="Y37" i="46"/>
  <c r="AE37" i="46" s="1"/>
  <c r="AL37" i="46" s="1"/>
  <c r="Y38" i="46"/>
  <c r="AE38" i="46" s="1"/>
  <c r="Y39" i="46"/>
  <c r="AE39" i="46" s="1"/>
  <c r="AL39" i="46" s="1"/>
  <c r="Y40" i="46"/>
  <c r="AE40" i="46" s="1"/>
  <c r="AL40" i="46" s="1"/>
  <c r="Y41" i="46"/>
  <c r="AE41" i="46" s="1"/>
  <c r="Y42" i="46"/>
  <c r="AE42" i="46" s="1"/>
  <c r="AL42" i="46" s="1"/>
  <c r="Y43" i="46"/>
  <c r="AE43" i="46" s="1"/>
  <c r="Y44" i="46"/>
  <c r="AE44" i="46" s="1"/>
  <c r="AL44" i="46" s="1"/>
  <c r="Y45" i="46"/>
  <c r="AE45" i="46" s="1"/>
  <c r="AL45" i="46" s="1"/>
  <c r="Y46" i="46"/>
  <c r="AE46" i="46" s="1"/>
  <c r="AL46" i="46" s="1"/>
  <c r="Y47" i="46"/>
  <c r="AE47" i="46" s="1"/>
  <c r="Y48" i="46"/>
  <c r="AE48" i="46" s="1"/>
  <c r="AL48" i="46" s="1"/>
  <c r="Y49" i="46"/>
  <c r="AE49" i="46" s="1"/>
  <c r="Y50" i="46"/>
  <c r="AE50" i="46" s="1"/>
  <c r="Y51" i="46"/>
  <c r="AE51" i="46" s="1"/>
  <c r="Y52" i="46"/>
  <c r="AE52" i="46" s="1"/>
  <c r="AL52" i="46" s="1"/>
  <c r="Y53" i="46"/>
  <c r="AE53" i="46" s="1"/>
  <c r="Y54" i="46"/>
  <c r="AE54" i="46" s="1"/>
  <c r="Y55" i="46"/>
  <c r="AE55" i="46" s="1"/>
  <c r="AL55" i="46" s="1"/>
  <c r="Y56" i="46"/>
  <c r="AE56" i="46" s="1"/>
  <c r="AL56" i="46" s="1"/>
  <c r="Y57" i="46"/>
  <c r="AE57" i="46" s="1"/>
  <c r="Y58" i="46"/>
  <c r="AE58" i="46" s="1"/>
  <c r="AL58" i="46" s="1"/>
  <c r="Y59" i="46"/>
  <c r="AE59" i="46" s="1"/>
  <c r="Y60" i="46"/>
  <c r="AE60" i="46" s="1"/>
  <c r="AL60" i="46" s="1"/>
  <c r="Y61" i="46"/>
  <c r="AE61" i="46" s="1"/>
  <c r="AL61" i="46" s="1"/>
  <c r="Y62" i="46"/>
  <c r="AE62" i="46" s="1"/>
  <c r="AL62" i="46" s="1"/>
  <c r="Y63" i="46"/>
  <c r="AE63" i="46" s="1"/>
  <c r="Y64" i="46"/>
  <c r="AE64" i="46" s="1"/>
  <c r="AL64" i="46" s="1"/>
  <c r="Y65" i="46"/>
  <c r="AE65" i="46" s="1"/>
  <c r="Y66" i="46"/>
  <c r="AE66" i="46" s="1"/>
  <c r="Y67" i="46"/>
  <c r="AE67" i="46" s="1"/>
  <c r="Y68" i="46"/>
  <c r="AE68" i="46" s="1"/>
  <c r="AL68" i="46" s="1"/>
  <c r="Y69" i="46"/>
  <c r="AE69" i="46" s="1"/>
  <c r="AL69" i="46" s="1"/>
  <c r="Y70" i="46"/>
  <c r="AE70" i="46" s="1"/>
  <c r="AL70" i="46" s="1"/>
  <c r="Y71" i="46"/>
  <c r="AE71" i="46" s="1"/>
  <c r="AL71" i="46" s="1"/>
  <c r="Y72" i="46"/>
  <c r="AE72" i="46" s="1"/>
  <c r="Y73" i="46"/>
  <c r="AE73" i="46" s="1"/>
  <c r="AL73" i="46" s="1"/>
  <c r="Y74" i="46"/>
  <c r="AE74" i="46" s="1"/>
  <c r="AL74" i="46" s="1"/>
  <c r="Y75" i="46"/>
  <c r="AE75" i="46" s="1"/>
  <c r="Y76" i="46"/>
  <c r="AE76" i="46" s="1"/>
  <c r="AL76" i="46" s="1"/>
  <c r="Y77" i="46"/>
  <c r="AE77" i="46" s="1"/>
  <c r="Y78" i="46"/>
  <c r="AE78" i="46" s="1"/>
  <c r="AL78" i="46" s="1"/>
  <c r="Y79" i="46"/>
  <c r="AE79" i="46" s="1"/>
  <c r="Y80" i="46"/>
  <c r="AE80" i="46" s="1"/>
  <c r="Y81" i="46"/>
  <c r="AE81" i="46" s="1"/>
  <c r="Y82" i="46"/>
  <c r="AE82" i="46" s="1"/>
  <c r="Y83" i="46"/>
  <c r="AE83" i="46" s="1"/>
  <c r="Y84" i="46"/>
  <c r="AE84" i="46" s="1"/>
  <c r="AL84" i="46" s="1"/>
  <c r="Y85" i="46"/>
  <c r="AE85" i="46" s="1"/>
  <c r="AL85" i="46" s="1"/>
  <c r="Y86" i="46"/>
  <c r="AE86" i="46" s="1"/>
  <c r="Y87" i="46"/>
  <c r="AE87" i="46" s="1"/>
  <c r="Y88" i="46"/>
  <c r="AE88" i="46" s="1"/>
  <c r="AL88" i="46" s="1"/>
  <c r="Y89" i="46"/>
  <c r="AE89" i="46" s="1"/>
  <c r="Y90" i="46"/>
  <c r="AE90" i="46" s="1"/>
  <c r="Y91" i="46"/>
  <c r="AE91" i="46" s="1"/>
  <c r="AL91" i="46" s="1"/>
  <c r="Y92" i="46"/>
  <c r="AE92" i="46" s="1"/>
  <c r="AL92" i="46" s="1"/>
  <c r="Y93" i="46"/>
  <c r="AE93" i="46" s="1"/>
  <c r="AL93" i="46" s="1"/>
  <c r="Y94" i="46"/>
  <c r="AE94" i="46" s="1"/>
  <c r="Y95" i="46"/>
  <c r="AE95" i="46" s="1"/>
  <c r="AL95" i="46" s="1"/>
  <c r="Y96" i="46"/>
  <c r="AE96" i="46" s="1"/>
  <c r="AL96" i="46" s="1"/>
  <c r="Y97" i="46"/>
  <c r="AE97" i="46" s="1"/>
  <c r="AL97" i="46" s="1"/>
  <c r="Y98" i="46"/>
  <c r="AE98" i="46" s="1"/>
  <c r="AL98" i="46" s="1"/>
  <c r="Y99" i="46"/>
  <c r="AE99" i="46" s="1"/>
  <c r="Y100" i="46"/>
  <c r="AE100" i="46" s="1"/>
  <c r="Y101" i="46"/>
  <c r="AE101" i="46" s="1"/>
  <c r="Y102" i="46"/>
  <c r="AE102" i="46" s="1"/>
  <c r="Y103" i="46"/>
  <c r="AE103" i="46" s="1"/>
  <c r="Y104" i="46"/>
  <c r="AE104" i="46" s="1"/>
  <c r="AL104" i="46" s="1"/>
  <c r="Y105" i="46"/>
  <c r="AE105" i="46" s="1"/>
  <c r="AL105" i="46" s="1"/>
  <c r="Y106" i="46"/>
  <c r="AE106" i="46" s="1"/>
  <c r="AL106" i="46" s="1"/>
  <c r="Y107" i="46"/>
  <c r="AE107" i="46" s="1"/>
  <c r="AL107" i="46" s="1"/>
  <c r="Y108" i="46"/>
  <c r="AE108" i="46" s="1"/>
  <c r="Y109" i="46"/>
  <c r="AE109" i="46" s="1"/>
  <c r="Y110" i="46"/>
  <c r="AE110" i="46" s="1"/>
  <c r="Y111" i="46"/>
  <c r="AE111" i="46" s="1"/>
  <c r="AL111" i="46" s="1"/>
  <c r="Y112" i="46"/>
  <c r="AE112" i="46" s="1"/>
  <c r="AL112" i="46" s="1"/>
  <c r="Y113" i="46"/>
  <c r="AE113" i="46" s="1"/>
  <c r="AL113" i="46" s="1"/>
  <c r="Y114" i="46"/>
  <c r="AE114" i="46" s="1"/>
  <c r="AL114" i="46" s="1"/>
  <c r="Y115" i="46"/>
  <c r="AE115" i="46" s="1"/>
  <c r="Y116" i="46"/>
  <c r="AE116" i="46" s="1"/>
  <c r="Y117" i="46"/>
  <c r="AE117" i="46" s="1"/>
  <c r="AL117" i="46" s="1"/>
  <c r="Y118" i="46"/>
  <c r="AE118" i="46" s="1"/>
  <c r="Y119" i="46"/>
  <c r="AE119" i="46" s="1"/>
  <c r="Y120" i="46"/>
  <c r="AE120" i="46" s="1"/>
  <c r="AL120" i="46" s="1"/>
  <c r="Y121" i="46"/>
  <c r="AE121" i="46" s="1"/>
  <c r="Y122" i="46"/>
  <c r="AE122" i="46" s="1"/>
  <c r="Y123" i="46"/>
  <c r="AE123" i="46" s="1"/>
  <c r="AL123" i="46" s="1"/>
  <c r="Y124" i="46"/>
  <c r="AE124" i="46" s="1"/>
  <c r="AL124" i="46" s="1"/>
  <c r="Y125" i="46"/>
  <c r="AE125" i="46" s="1"/>
  <c r="Y126" i="46"/>
  <c r="AE126" i="46" s="1"/>
  <c r="Y127" i="46"/>
  <c r="AE127" i="46" s="1"/>
  <c r="Y128" i="46"/>
  <c r="AE128" i="46" s="1"/>
  <c r="Y129" i="46"/>
  <c r="AE129" i="46" s="1"/>
  <c r="AL129" i="46" s="1"/>
  <c r="Y130" i="46"/>
  <c r="AE130" i="46" s="1"/>
  <c r="Y131" i="46"/>
  <c r="AE131" i="46" s="1"/>
  <c r="Y132" i="46"/>
  <c r="AE132" i="46" s="1"/>
  <c r="AL132" i="46" s="1"/>
  <c r="Y133" i="46"/>
  <c r="AE133" i="46" s="1"/>
  <c r="Y134" i="46"/>
  <c r="AE134" i="46" s="1"/>
  <c r="Y135" i="46"/>
  <c r="AE135" i="46" s="1"/>
  <c r="Y136" i="46"/>
  <c r="AE136" i="46" s="1"/>
  <c r="Y137" i="46"/>
  <c r="AE137" i="46" s="1"/>
  <c r="Y138" i="46"/>
  <c r="AE138" i="46" s="1"/>
  <c r="Y139" i="46"/>
  <c r="AE139" i="46" s="1"/>
  <c r="Y140" i="46"/>
  <c r="AE140" i="46" s="1"/>
  <c r="Y141" i="46"/>
  <c r="AE141" i="46" s="1"/>
  <c r="AL141" i="46" s="1"/>
  <c r="Y142" i="46"/>
  <c r="AE142" i="46" s="1"/>
  <c r="Y143" i="46"/>
  <c r="AE143" i="46" s="1"/>
  <c r="Y144" i="46"/>
  <c r="AE144" i="46" s="1"/>
  <c r="Y145" i="46"/>
  <c r="AE145" i="46" s="1"/>
  <c r="Y146" i="46"/>
  <c r="AE146" i="46" s="1"/>
  <c r="Y147" i="46"/>
  <c r="AE147" i="46" s="1"/>
  <c r="Y148" i="46"/>
  <c r="AE148" i="46" s="1"/>
  <c r="Y149" i="46"/>
  <c r="AE149" i="46" s="1"/>
  <c r="Y150" i="46"/>
  <c r="AE150" i="46" s="1"/>
  <c r="Y151" i="46"/>
  <c r="AE151" i="46" s="1"/>
  <c r="Y152" i="46"/>
  <c r="AE152" i="46" s="1"/>
  <c r="Y153" i="46"/>
  <c r="AE153" i="46" s="1"/>
  <c r="Y154" i="46"/>
  <c r="AE154" i="46" s="1"/>
  <c r="Y155" i="46"/>
  <c r="AE155" i="46" s="1"/>
  <c r="AL155" i="46" s="1"/>
  <c r="Y156" i="46"/>
  <c r="AE156" i="46" s="1"/>
  <c r="AL156" i="46" s="1"/>
  <c r="Y157" i="46"/>
  <c r="AE157" i="46" s="1"/>
  <c r="Y158" i="46"/>
  <c r="AE158" i="46" s="1"/>
  <c r="Y159" i="46"/>
  <c r="AE159" i="46" s="1"/>
  <c r="AL159" i="46" s="1"/>
  <c r="Y160" i="46"/>
  <c r="AE160" i="46" s="1"/>
  <c r="AL160" i="46" s="1"/>
  <c r="Y161" i="46"/>
  <c r="AE161" i="46" s="1"/>
  <c r="Y162" i="46"/>
  <c r="AE162" i="46" s="1"/>
  <c r="AL162" i="46" s="1"/>
  <c r="Y163" i="46"/>
  <c r="AE163" i="46" s="1"/>
  <c r="AL163" i="46" s="1"/>
  <c r="Y164" i="46"/>
  <c r="AE164" i="46" s="1"/>
  <c r="AL164" i="46" s="1"/>
  <c r="Y165" i="46"/>
  <c r="AE165" i="46" s="1"/>
  <c r="AL165" i="46" s="1"/>
  <c r="Y166" i="46"/>
  <c r="AE166" i="46" s="1"/>
  <c r="Y167" i="46"/>
  <c r="AE167" i="46" s="1"/>
  <c r="AL167" i="46" s="1"/>
  <c r="Y168" i="46"/>
  <c r="AE168" i="46" s="1"/>
  <c r="AL168" i="46" s="1"/>
  <c r="Y169" i="46"/>
  <c r="AE169" i="46" s="1"/>
  <c r="AL169" i="46" s="1"/>
  <c r="Y170" i="46"/>
  <c r="AE170" i="46" s="1"/>
  <c r="Y171" i="46"/>
  <c r="AE171" i="46" s="1"/>
  <c r="Y172" i="46"/>
  <c r="AE172" i="46" s="1"/>
  <c r="AL172" i="46" s="1"/>
  <c r="Y173" i="46"/>
  <c r="AE173" i="46" s="1"/>
  <c r="AL173" i="46" s="1"/>
  <c r="Y174" i="46"/>
  <c r="AE174" i="46" s="1"/>
  <c r="AL174" i="46" s="1"/>
  <c r="Y175" i="46"/>
  <c r="AE175" i="46" s="1"/>
  <c r="AL175" i="46" s="1"/>
  <c r="Y176" i="46"/>
  <c r="AE176" i="46" s="1"/>
  <c r="Y177" i="46"/>
  <c r="AE177" i="46" s="1"/>
  <c r="Y178" i="46"/>
  <c r="AE178" i="46" s="1"/>
  <c r="Y179" i="46"/>
  <c r="AE179" i="46" s="1"/>
  <c r="AL179" i="46" s="1"/>
  <c r="Y180" i="46"/>
  <c r="AE180" i="46" s="1"/>
  <c r="AL180" i="46" s="1"/>
  <c r="Y181" i="46"/>
  <c r="AE181" i="46" s="1"/>
  <c r="AL181" i="46" s="1"/>
  <c r="Y182" i="46"/>
  <c r="AE182" i="46" s="1"/>
  <c r="Y183" i="46"/>
  <c r="AE183" i="46" s="1"/>
  <c r="Y184" i="46"/>
  <c r="AE184" i="46" s="1"/>
  <c r="Y185" i="46"/>
  <c r="AE185" i="46" s="1"/>
  <c r="Y186" i="46"/>
  <c r="AE186" i="46" s="1"/>
  <c r="AL186" i="46" s="1"/>
  <c r="Y187" i="46"/>
  <c r="AE187" i="46" s="1"/>
  <c r="AL187" i="46" s="1"/>
  <c r="Y188" i="46"/>
  <c r="AE188" i="46" s="1"/>
  <c r="AL188" i="46" s="1"/>
  <c r="Y189" i="46"/>
  <c r="AE189" i="46" s="1"/>
  <c r="Y190" i="46"/>
  <c r="AE190" i="46" s="1"/>
  <c r="AL190" i="46" s="1"/>
  <c r="Y191" i="46"/>
  <c r="AE191" i="46" s="1"/>
  <c r="Y192" i="46"/>
  <c r="AE192" i="46" s="1"/>
  <c r="Y193" i="46"/>
  <c r="AE193" i="46" s="1"/>
  <c r="Y194" i="46"/>
  <c r="AE194" i="46" s="1"/>
  <c r="Y195" i="46"/>
  <c r="AE195" i="46" s="1"/>
  <c r="AL195" i="46" s="1"/>
  <c r="Y196" i="46"/>
  <c r="AE196" i="46" s="1"/>
  <c r="Y197" i="46"/>
  <c r="AE197" i="46" s="1"/>
  <c r="Y198" i="46"/>
  <c r="AE198" i="46" s="1"/>
  <c r="Y199" i="46"/>
  <c r="AE199" i="46" s="1"/>
  <c r="AL199" i="46" s="1"/>
  <c r="Y200" i="46"/>
  <c r="AE200" i="46" s="1"/>
  <c r="AL200" i="46" s="1"/>
  <c r="Y201" i="46"/>
  <c r="AE201" i="46" s="1"/>
  <c r="AL201" i="46" s="1"/>
  <c r="Y202" i="46"/>
  <c r="AE202" i="46" s="1"/>
  <c r="AL202" i="46" s="1"/>
  <c r="Y203" i="46"/>
  <c r="AE203" i="46" s="1"/>
  <c r="AL203" i="46" s="1"/>
  <c r="Y204" i="46"/>
  <c r="AE204" i="46" s="1"/>
  <c r="Y205" i="46"/>
  <c r="AE205" i="46" s="1"/>
  <c r="AL205" i="46" s="1"/>
  <c r="Y206" i="46"/>
  <c r="AE206" i="46" s="1"/>
  <c r="AL206" i="46" s="1"/>
  <c r="Y207" i="46"/>
  <c r="AE207" i="46" s="1"/>
  <c r="AL207" i="46" s="1"/>
  <c r="Y208" i="46"/>
  <c r="AE208" i="46" s="1"/>
  <c r="AL208" i="46" s="1"/>
  <c r="Y209" i="46"/>
  <c r="AE209" i="46" s="1"/>
  <c r="Y210" i="46"/>
  <c r="AE210" i="46" s="1"/>
  <c r="AL210" i="46" s="1"/>
  <c r="Y211" i="46"/>
  <c r="AE211" i="46" s="1"/>
  <c r="Y212" i="46"/>
  <c r="AE212" i="46" s="1"/>
  <c r="AL212" i="46" s="1"/>
  <c r="Y213" i="46"/>
  <c r="AE213" i="46" s="1"/>
  <c r="Y214" i="46"/>
  <c r="AE214" i="46" s="1"/>
  <c r="Y215" i="46"/>
  <c r="AE215" i="46" s="1"/>
  <c r="Y216" i="46"/>
  <c r="AE216" i="46" s="1"/>
  <c r="Y217" i="46"/>
  <c r="AE217" i="46" s="1"/>
  <c r="Y218" i="46"/>
  <c r="AE218" i="46" s="1"/>
  <c r="AL218" i="46" s="1"/>
  <c r="Y219" i="46"/>
  <c r="AE219" i="46" s="1"/>
  <c r="Y220" i="46"/>
  <c r="AE220" i="46" s="1"/>
  <c r="AL220" i="46" s="1"/>
  <c r="Y221" i="46"/>
  <c r="AE221" i="46" s="1"/>
  <c r="AL221" i="46" s="1"/>
  <c r="Y222" i="46"/>
  <c r="AE222" i="46" s="1"/>
  <c r="AL222" i="46" s="1"/>
  <c r="Y223" i="46"/>
  <c r="AE223" i="46" s="1"/>
  <c r="Y224" i="46"/>
  <c r="AE224" i="46" s="1"/>
  <c r="Y225" i="46"/>
  <c r="AE225" i="46" s="1"/>
  <c r="AL225" i="46" s="1"/>
  <c r="Y226" i="46"/>
  <c r="AE226" i="46" s="1"/>
  <c r="AL226" i="46" s="1"/>
  <c r="Y227" i="46"/>
  <c r="AE227" i="46" s="1"/>
  <c r="Y228" i="46"/>
  <c r="AE228" i="46" s="1"/>
  <c r="Y229" i="46"/>
  <c r="AE229" i="46" s="1"/>
  <c r="Y230" i="46"/>
  <c r="AE230" i="46" s="1"/>
  <c r="AL230" i="46" s="1"/>
  <c r="Y231" i="46"/>
  <c r="AE231" i="46" s="1"/>
  <c r="Y232" i="46"/>
  <c r="AE232" i="46" s="1"/>
  <c r="AL232" i="46" s="1"/>
  <c r="Y233" i="46"/>
  <c r="AE233" i="46" s="1"/>
  <c r="Y234" i="46"/>
  <c r="AE234" i="46" s="1"/>
  <c r="AL234" i="46" s="1"/>
  <c r="Y235" i="46"/>
  <c r="AE235" i="46" s="1"/>
  <c r="Y236" i="46"/>
  <c r="AE236" i="46" s="1"/>
  <c r="AL236" i="46" s="1"/>
  <c r="Y237" i="46"/>
  <c r="AE237" i="46" s="1"/>
  <c r="AL237" i="46" s="1"/>
  <c r="Y238" i="46"/>
  <c r="AE238" i="46" s="1"/>
  <c r="AL238" i="46" s="1"/>
  <c r="Y239" i="46"/>
  <c r="AE239" i="46" s="1"/>
  <c r="Y240" i="46"/>
  <c r="AE240" i="46" s="1"/>
  <c r="Y241" i="46"/>
  <c r="AE241" i="46" s="1"/>
  <c r="AL241" i="46" s="1"/>
  <c r="Y242" i="46"/>
  <c r="AE242" i="46" s="1"/>
  <c r="AL242" i="46" s="1"/>
  <c r="Y243" i="46"/>
  <c r="AE243" i="46" s="1"/>
  <c r="Y244" i="46"/>
  <c r="AE244" i="46" s="1"/>
  <c r="Y245" i="46"/>
  <c r="AE245" i="46" s="1"/>
  <c r="Y246" i="46"/>
  <c r="AE246" i="46" s="1"/>
  <c r="Y247" i="46"/>
  <c r="AE247" i="46" s="1"/>
  <c r="Y248" i="46"/>
  <c r="AE248" i="46" s="1"/>
  <c r="Y249" i="46"/>
  <c r="AE249" i="46" s="1"/>
  <c r="Y250" i="46"/>
  <c r="AE250" i="46" s="1"/>
  <c r="Y251" i="46"/>
  <c r="AE251" i="46" s="1"/>
  <c r="AL251" i="46" s="1"/>
  <c r="Y252" i="46"/>
  <c r="AE252" i="46" s="1"/>
  <c r="AL252" i="46" s="1"/>
  <c r="Y253" i="46"/>
  <c r="AE253" i="46" s="1"/>
  <c r="AL253" i="46" s="1"/>
  <c r="Y254" i="46"/>
  <c r="AE254" i="46" s="1"/>
  <c r="AL254" i="46" s="1"/>
  <c r="Y255" i="46"/>
  <c r="AE255" i="46" s="1"/>
  <c r="AL255" i="46" s="1"/>
  <c r="Y256" i="46"/>
  <c r="AE256" i="46" s="1"/>
  <c r="AL256" i="46" s="1"/>
  <c r="Y257" i="46"/>
  <c r="AE257" i="46" s="1"/>
  <c r="AL257" i="46" s="1"/>
  <c r="Y258" i="46"/>
  <c r="AE258" i="46" s="1"/>
  <c r="Y259" i="46"/>
  <c r="AE259" i="46" s="1"/>
  <c r="AL259" i="46" s="1"/>
  <c r="Y260" i="46"/>
  <c r="AE260" i="46" s="1"/>
  <c r="AL260" i="46" s="1"/>
  <c r="Y261" i="46"/>
  <c r="AE261" i="46" s="1"/>
  <c r="Y262" i="46"/>
  <c r="AE262" i="46" s="1"/>
  <c r="Y263" i="46"/>
  <c r="AE263" i="46" s="1"/>
  <c r="Y264" i="46"/>
  <c r="AE264" i="46" s="1"/>
  <c r="AL264" i="46" s="1"/>
  <c r="Y265" i="46"/>
  <c r="AE265" i="46" s="1"/>
  <c r="Y266" i="46"/>
  <c r="AE266" i="46" s="1"/>
  <c r="Y267" i="46"/>
  <c r="AE267" i="46" s="1"/>
  <c r="AL267" i="46" s="1"/>
  <c r="Y268" i="46"/>
  <c r="AE268" i="46" s="1"/>
  <c r="Y269" i="46"/>
  <c r="AE269" i="46" s="1"/>
  <c r="Y270" i="46"/>
  <c r="AE270" i="46" s="1"/>
  <c r="Y271" i="46"/>
  <c r="AE271" i="46" s="1"/>
  <c r="Y272" i="46"/>
  <c r="AE272" i="46" s="1"/>
  <c r="AL272" i="46" s="1"/>
  <c r="Y273" i="46"/>
  <c r="AE273" i="46" s="1"/>
  <c r="AL273" i="46" s="1"/>
  <c r="Y274" i="46"/>
  <c r="AE274" i="46" s="1"/>
  <c r="AL274" i="46" s="1"/>
  <c r="Y275" i="46"/>
  <c r="AE275" i="46" s="1"/>
  <c r="AL275" i="46" s="1"/>
  <c r="Y276" i="46"/>
  <c r="AE276" i="46" s="1"/>
  <c r="AL276" i="46" s="1"/>
  <c r="Y277" i="46"/>
  <c r="AE277" i="46" s="1"/>
  <c r="AL277" i="46" s="1"/>
  <c r="Y278" i="46"/>
  <c r="AE278" i="46" s="1"/>
  <c r="AL278" i="46" s="1"/>
  <c r="Y279" i="46"/>
  <c r="AE279" i="46" s="1"/>
  <c r="AL279" i="46" s="1"/>
  <c r="Y280" i="46"/>
  <c r="AE280" i="46" s="1"/>
  <c r="Y281" i="46"/>
  <c r="AE281" i="46" s="1"/>
  <c r="Y282" i="46"/>
  <c r="AE282" i="46" s="1"/>
  <c r="Y283" i="46"/>
  <c r="AE283" i="46" s="1"/>
  <c r="Y284" i="46"/>
  <c r="AE284" i="46" s="1"/>
  <c r="AL284" i="46" s="1"/>
  <c r="Y285" i="46"/>
  <c r="AE285" i="46" s="1"/>
  <c r="AL285" i="46" s="1"/>
  <c r="Y286" i="46"/>
  <c r="AE286" i="46" s="1"/>
  <c r="AL286" i="46" s="1"/>
  <c r="Y287" i="46"/>
  <c r="AE287" i="46" s="1"/>
  <c r="AL287" i="46" s="1"/>
  <c r="Y288" i="46"/>
  <c r="AE288" i="46" s="1"/>
  <c r="AL288" i="46" s="1"/>
  <c r="Y289" i="46"/>
  <c r="AE289" i="46" s="1"/>
  <c r="Y290" i="46"/>
  <c r="AE290" i="46" s="1"/>
  <c r="Y291" i="46"/>
  <c r="AE291" i="46" s="1"/>
  <c r="AL291" i="46" s="1"/>
  <c r="Y292" i="46"/>
  <c r="AE292" i="46" s="1"/>
  <c r="Y293" i="46"/>
  <c r="AE293" i="46" s="1"/>
  <c r="AL293" i="46" s="1"/>
  <c r="Y294" i="46"/>
  <c r="AE294" i="46" s="1"/>
  <c r="AL294" i="46" s="1"/>
  <c r="Y295" i="46"/>
  <c r="AE295" i="46" s="1"/>
  <c r="AL295" i="46" s="1"/>
  <c r="Y296" i="46"/>
  <c r="AE296" i="46" s="1"/>
  <c r="AL296" i="46" s="1"/>
  <c r="Y297" i="46"/>
  <c r="AE297" i="46" s="1"/>
  <c r="AL297" i="46" s="1"/>
  <c r="Y298" i="46"/>
  <c r="AE298" i="46" s="1"/>
  <c r="AL298" i="46" s="1"/>
  <c r="Y299" i="46"/>
  <c r="AE299" i="46" s="1"/>
  <c r="AL299" i="46" s="1"/>
  <c r="Y300" i="46"/>
  <c r="AE300" i="46" s="1"/>
  <c r="AL300" i="46" s="1"/>
  <c r="Y301" i="46"/>
  <c r="AE301" i="46" s="1"/>
  <c r="AL301" i="46" s="1"/>
  <c r="Y302" i="46"/>
  <c r="AE302" i="46" s="1"/>
  <c r="AL302" i="46" s="1"/>
  <c r="Y303" i="46"/>
  <c r="AE303" i="46" s="1"/>
  <c r="Y304" i="46"/>
  <c r="AE304" i="46" s="1"/>
  <c r="Y305" i="46"/>
  <c r="AE305" i="46" s="1"/>
  <c r="AL305" i="46" s="1"/>
  <c r="Y306" i="46"/>
  <c r="AE306" i="46" s="1"/>
  <c r="Y307" i="46"/>
  <c r="AE307" i="46" s="1"/>
  <c r="AL307" i="46" s="1"/>
  <c r="Y308" i="46"/>
  <c r="AE308" i="46" s="1"/>
  <c r="AL308" i="46" s="1"/>
  <c r="Y309" i="46"/>
  <c r="AE309" i="46" s="1"/>
  <c r="Y310" i="46"/>
  <c r="AE310" i="46" s="1"/>
  <c r="Y311" i="46"/>
  <c r="AE311" i="46" s="1"/>
  <c r="AL311" i="46" s="1"/>
  <c r="Y312" i="46"/>
  <c r="AE312" i="46" s="1"/>
  <c r="Y313" i="46"/>
  <c r="AE313" i="46" s="1"/>
  <c r="Y314" i="46"/>
  <c r="AE314" i="46" s="1"/>
  <c r="Y315" i="46"/>
  <c r="AE315" i="46" s="1"/>
  <c r="AL315" i="46" s="1"/>
  <c r="Y316" i="46"/>
  <c r="AE316" i="46" s="1"/>
  <c r="AL316" i="46" s="1"/>
  <c r="Y317" i="46"/>
  <c r="AE317" i="46" s="1"/>
  <c r="AL317" i="46" s="1"/>
  <c r="Y318" i="46"/>
  <c r="AE318" i="46" s="1"/>
  <c r="AL318" i="46" s="1"/>
  <c r="Y319" i="46"/>
  <c r="AE319" i="46" s="1"/>
  <c r="Y320" i="46"/>
  <c r="AE320" i="46" s="1"/>
  <c r="Y321" i="46"/>
  <c r="AE321" i="46" s="1"/>
  <c r="Y322" i="46"/>
  <c r="AE322" i="46" s="1"/>
  <c r="Y323" i="46"/>
  <c r="AE323" i="46" s="1"/>
  <c r="AL323" i="46" s="1"/>
  <c r="Y324" i="46"/>
  <c r="AE324" i="46" s="1"/>
  <c r="AL324" i="46" s="1"/>
  <c r="Y325" i="46"/>
  <c r="AE325" i="46" s="1"/>
  <c r="AL325" i="46" s="1"/>
  <c r="Y326" i="46"/>
  <c r="AE326" i="46" s="1"/>
  <c r="AL326" i="46" s="1"/>
  <c r="Y327" i="46"/>
  <c r="AE327" i="46" s="1"/>
  <c r="Y328" i="46"/>
  <c r="AE328" i="46" s="1"/>
  <c r="Y329" i="46"/>
  <c r="AE329" i="46" s="1"/>
  <c r="AL329" i="46" s="1"/>
  <c r="Y330" i="46"/>
  <c r="AE330" i="46" s="1"/>
  <c r="Y331" i="46"/>
  <c r="AE331" i="46" s="1"/>
  <c r="Y332" i="46"/>
  <c r="AE332" i="46" s="1"/>
  <c r="AL332" i="46" s="1"/>
  <c r="Y333" i="46"/>
  <c r="AE333" i="46" s="1"/>
  <c r="AL333" i="46" s="1"/>
  <c r="Y334" i="46"/>
  <c r="AE334" i="46" s="1"/>
  <c r="Y335" i="46"/>
  <c r="AE335" i="46" s="1"/>
  <c r="Y336" i="46"/>
  <c r="AE336" i="46" s="1"/>
  <c r="Y337" i="46"/>
  <c r="AE337" i="46" s="1"/>
  <c r="AL337" i="46" s="1"/>
  <c r="Y338" i="46"/>
  <c r="AE338" i="46" s="1"/>
  <c r="AL338" i="46" s="1"/>
  <c r="Y339" i="46"/>
  <c r="AE339" i="46" s="1"/>
  <c r="AL339" i="46" s="1"/>
  <c r="Y340" i="46"/>
  <c r="AE340" i="46" s="1"/>
  <c r="AL340" i="46" s="1"/>
  <c r="Y341" i="46"/>
  <c r="AE341" i="46" s="1"/>
  <c r="Y342" i="46"/>
  <c r="AE342" i="46" s="1"/>
  <c r="AL342" i="46" s="1"/>
  <c r="Y343" i="46"/>
  <c r="AE343" i="46" s="1"/>
  <c r="AL343" i="46" s="1"/>
  <c r="Y344" i="46"/>
  <c r="AE344" i="46" s="1"/>
  <c r="AL344" i="46" s="1"/>
  <c r="Y345" i="46"/>
  <c r="AE345" i="46" s="1"/>
  <c r="Y346" i="46"/>
  <c r="AE346" i="46" s="1"/>
  <c r="AL346" i="46" s="1"/>
  <c r="Y347" i="46"/>
  <c r="AE347" i="46" s="1"/>
  <c r="AL347" i="46" s="1"/>
  <c r="Y348" i="46"/>
  <c r="AE348" i="46" s="1"/>
  <c r="Y349" i="46"/>
  <c r="AE349" i="46" s="1"/>
  <c r="Y350" i="46"/>
  <c r="AE350" i="46" s="1"/>
  <c r="Y351" i="46"/>
  <c r="AE351" i="46" s="1"/>
  <c r="Y352" i="46"/>
  <c r="AE352" i="46" s="1"/>
  <c r="Y353" i="46"/>
  <c r="AE353" i="46" s="1"/>
  <c r="AL353" i="46" s="1"/>
  <c r="Y354" i="46"/>
  <c r="AE354" i="46" s="1"/>
  <c r="Y355" i="46"/>
  <c r="AE355" i="46" s="1"/>
  <c r="AL355" i="46" s="1"/>
  <c r="Y356" i="46"/>
  <c r="AE356" i="46" s="1"/>
  <c r="Y357" i="46"/>
  <c r="AE357" i="46" s="1"/>
  <c r="Y358" i="46"/>
  <c r="AE358" i="46" s="1"/>
  <c r="Y359" i="46"/>
  <c r="AE359" i="46" s="1"/>
  <c r="Y360" i="46"/>
  <c r="AE360" i="46" s="1"/>
  <c r="AL360" i="46" s="1"/>
  <c r="Y361" i="46"/>
  <c r="AE361" i="46" s="1"/>
  <c r="AL361" i="46" s="1"/>
  <c r="Y362" i="46"/>
  <c r="AE362" i="46" s="1"/>
  <c r="AL362" i="46" s="1"/>
  <c r="Y363" i="46"/>
  <c r="AE363" i="46" s="1"/>
  <c r="AL363" i="46" s="1"/>
  <c r="Y364" i="46"/>
  <c r="AE364" i="46" s="1"/>
  <c r="AL364" i="46" s="1"/>
  <c r="Y365" i="46"/>
  <c r="AE365" i="46" s="1"/>
  <c r="Y366" i="46"/>
  <c r="AE366" i="46" s="1"/>
  <c r="Y367" i="46"/>
  <c r="AE367" i="46" s="1"/>
  <c r="AL367" i="46" s="1"/>
  <c r="Y368" i="46"/>
  <c r="AE368" i="46" s="1"/>
  <c r="AL368" i="46" s="1"/>
  <c r="Y369" i="46"/>
  <c r="AE369" i="46" s="1"/>
  <c r="AL369" i="46" s="1"/>
  <c r="Y370" i="46"/>
  <c r="AE370" i="46" s="1"/>
  <c r="AL370" i="46" s="1"/>
  <c r="Y371" i="46"/>
  <c r="AE371" i="46" s="1"/>
  <c r="AL371" i="46" s="1"/>
  <c r="Y372" i="46"/>
  <c r="AE372" i="46" s="1"/>
  <c r="AL372" i="46" s="1"/>
  <c r="Y373" i="46"/>
  <c r="AE373" i="46" s="1"/>
  <c r="Y374" i="46"/>
  <c r="AE374" i="46" s="1"/>
  <c r="Y375" i="46"/>
  <c r="AE375" i="46" s="1"/>
  <c r="Y376" i="46"/>
  <c r="AE376" i="46" s="1"/>
  <c r="Y377" i="46"/>
  <c r="AE377" i="46" s="1"/>
  <c r="AL377" i="46" s="1"/>
  <c r="Y378" i="46"/>
  <c r="AE378" i="46" s="1"/>
  <c r="Y379" i="46"/>
  <c r="AE379" i="46" s="1"/>
  <c r="Y380" i="46"/>
  <c r="AE380" i="46" s="1"/>
  <c r="Y381" i="46"/>
  <c r="AE381" i="46" s="1"/>
  <c r="Y382" i="46"/>
  <c r="AE382" i="46" s="1"/>
  <c r="Y383" i="46"/>
  <c r="AE383" i="46" s="1"/>
  <c r="Y384" i="46"/>
  <c r="AE384" i="46" s="1"/>
  <c r="AL384" i="46" s="1"/>
  <c r="Y385" i="46"/>
  <c r="AE385" i="46" s="1"/>
  <c r="Y386" i="46"/>
  <c r="AE386" i="46" s="1"/>
  <c r="Y387" i="46"/>
  <c r="AE387" i="46" s="1"/>
  <c r="AL387" i="46" s="1"/>
  <c r="Y388" i="46"/>
  <c r="AE388" i="46" s="1"/>
  <c r="Y389" i="46"/>
  <c r="AE389" i="46" s="1"/>
  <c r="AL389" i="46" s="1"/>
  <c r="Y390" i="46"/>
  <c r="AE390" i="46" s="1"/>
  <c r="Y391" i="46"/>
  <c r="AE391" i="46" s="1"/>
  <c r="Y392" i="46"/>
  <c r="AE392" i="46" s="1"/>
  <c r="Y393" i="46"/>
  <c r="AE393" i="46" s="1"/>
  <c r="Y394" i="46"/>
  <c r="AE394" i="46" s="1"/>
  <c r="Y395" i="46"/>
  <c r="AE395" i="46" s="1"/>
  <c r="AL395" i="46" s="1"/>
  <c r="Y396" i="46"/>
  <c r="AE396" i="46" s="1"/>
  <c r="AL396" i="46" s="1"/>
  <c r="Y397" i="46"/>
  <c r="AE397" i="46" s="1"/>
  <c r="AL397" i="46" s="1"/>
  <c r="Y398" i="46"/>
  <c r="AE398" i="46" s="1"/>
  <c r="Y399" i="46"/>
  <c r="AE399" i="46" s="1"/>
  <c r="Y400" i="46"/>
  <c r="AE400" i="46" s="1"/>
  <c r="AL400" i="46" s="1"/>
  <c r="Y401" i="46"/>
  <c r="AE401" i="46" s="1"/>
  <c r="Y402" i="46"/>
  <c r="AE402" i="46" s="1"/>
  <c r="AL402" i="46" s="1"/>
  <c r="Y403" i="46"/>
  <c r="AE403" i="46" s="1"/>
  <c r="Y404" i="46"/>
  <c r="AE404" i="46" s="1"/>
  <c r="AL404" i="46" s="1"/>
  <c r="Y405" i="46"/>
  <c r="AE405" i="46" s="1"/>
  <c r="AL405" i="46" s="1"/>
  <c r="Y406" i="46"/>
  <c r="AE406" i="46" s="1"/>
  <c r="AL406" i="46" s="1"/>
  <c r="Y407" i="46"/>
  <c r="AE407" i="46" s="1"/>
  <c r="AL407" i="46" s="1"/>
  <c r="Y408" i="46"/>
  <c r="AE408" i="46" s="1"/>
  <c r="Y409" i="46"/>
  <c r="AE409" i="46" s="1"/>
  <c r="AL409" i="46" s="1"/>
  <c r="Y410" i="46"/>
  <c r="AE410" i="46" s="1"/>
  <c r="AL410" i="46" s="1"/>
  <c r="Y411" i="46"/>
  <c r="AE411" i="46" s="1"/>
  <c r="AL411" i="46" s="1"/>
  <c r="Y412" i="46"/>
  <c r="AE412" i="46" s="1"/>
  <c r="AL412" i="46" s="1"/>
  <c r="Y413" i="46"/>
  <c r="AE413" i="46" s="1"/>
  <c r="AL413" i="46" s="1"/>
  <c r="Y414" i="46"/>
  <c r="AE414" i="46" s="1"/>
  <c r="AL414" i="46" s="1"/>
  <c r="Y415" i="46"/>
  <c r="AE415" i="46" s="1"/>
  <c r="AL415" i="46" s="1"/>
  <c r="Y416" i="46"/>
  <c r="AE416" i="46" s="1"/>
  <c r="AL416" i="46" s="1"/>
  <c r="Y417" i="46"/>
  <c r="AE417" i="46" s="1"/>
  <c r="AL417" i="46" s="1"/>
  <c r="Y418" i="46"/>
  <c r="AE418" i="46" s="1"/>
  <c r="Y419" i="46"/>
  <c r="AE419" i="46" s="1"/>
  <c r="AL419" i="46" s="1"/>
  <c r="Y420" i="46"/>
  <c r="AE420" i="46" s="1"/>
  <c r="AL420" i="46" s="1"/>
  <c r="Y421" i="46"/>
  <c r="AE421" i="46" s="1"/>
  <c r="AL421" i="46" s="1"/>
  <c r="Y422" i="46"/>
  <c r="AE422" i="46" s="1"/>
  <c r="AL422" i="46" s="1"/>
  <c r="Y423" i="46"/>
  <c r="AE423" i="46" s="1"/>
  <c r="AL423" i="46" s="1"/>
  <c r="Y424" i="46"/>
  <c r="AE424" i="46" s="1"/>
  <c r="AL424" i="46" s="1"/>
  <c r="Y425" i="46"/>
  <c r="AE425" i="46" s="1"/>
  <c r="Y426" i="46"/>
  <c r="AE426" i="46" s="1"/>
  <c r="AL426" i="46" s="1"/>
  <c r="Y427" i="46"/>
  <c r="AE427" i="46" s="1"/>
  <c r="Y428" i="46"/>
  <c r="AE428" i="46" s="1"/>
  <c r="Y429" i="46"/>
  <c r="AE429" i="46" s="1"/>
  <c r="Y430" i="46"/>
  <c r="AE430" i="46" s="1"/>
  <c r="Y431" i="46"/>
  <c r="AE431" i="46" s="1"/>
  <c r="Y432" i="46"/>
  <c r="AE432" i="46" s="1"/>
  <c r="AL432" i="46" s="1"/>
  <c r="Y433" i="46"/>
  <c r="AE433" i="46" s="1"/>
  <c r="Y434" i="46"/>
  <c r="AE434" i="46" s="1"/>
  <c r="AL434" i="46" s="1"/>
  <c r="Y435" i="46"/>
  <c r="AE435" i="46" s="1"/>
  <c r="Y436" i="46"/>
  <c r="AE436" i="46" s="1"/>
  <c r="Y437" i="46"/>
  <c r="AE437" i="46" s="1"/>
  <c r="Y438" i="46"/>
  <c r="AE438" i="46" s="1"/>
  <c r="Y439" i="46"/>
  <c r="AE439" i="46" s="1"/>
  <c r="Y440" i="46"/>
  <c r="AE440" i="46" s="1"/>
  <c r="Y441" i="46"/>
  <c r="AE441" i="46" s="1"/>
  <c r="Y442" i="46"/>
  <c r="AE442" i="46" s="1"/>
  <c r="AL442" i="46" s="1"/>
  <c r="Y443" i="46"/>
  <c r="AE443" i="46" s="1"/>
  <c r="Y444" i="46"/>
  <c r="AE444" i="46" s="1"/>
  <c r="Y445" i="46"/>
  <c r="AE445" i="46" s="1"/>
  <c r="AL445" i="46" s="1"/>
  <c r="Y446" i="46"/>
  <c r="AE446" i="46" s="1"/>
  <c r="AL446" i="46" s="1"/>
  <c r="Y447" i="46"/>
  <c r="AE447" i="46" s="1"/>
  <c r="AL447" i="46" s="1"/>
  <c r="Y448" i="46"/>
  <c r="AE448" i="46" s="1"/>
  <c r="Y449" i="46"/>
  <c r="AE449" i="46" s="1"/>
  <c r="AL449" i="46" s="1"/>
  <c r="Y450" i="46"/>
  <c r="AE450" i="46" s="1"/>
  <c r="AL450" i="46" s="1"/>
  <c r="Y451" i="46"/>
  <c r="AE451" i="46" s="1"/>
  <c r="AL451" i="46" s="1"/>
  <c r="Y452" i="46"/>
  <c r="AE452" i="46" s="1"/>
  <c r="AL452" i="46" s="1"/>
  <c r="Y453" i="46"/>
  <c r="AE453" i="46" s="1"/>
  <c r="Y454" i="46"/>
  <c r="AE454" i="46" s="1"/>
  <c r="AL454" i="46" s="1"/>
  <c r="Y455" i="46"/>
  <c r="AE455" i="46" s="1"/>
  <c r="AL455" i="46" s="1"/>
  <c r="Y456" i="46"/>
  <c r="AE456" i="46" s="1"/>
  <c r="AL456" i="46" s="1"/>
  <c r="Y457" i="46"/>
  <c r="AE457" i="46" s="1"/>
  <c r="AL457" i="46" s="1"/>
  <c r="Y458" i="46"/>
  <c r="AE458" i="46" s="1"/>
  <c r="AL458" i="46" s="1"/>
  <c r="Y459" i="46"/>
  <c r="AE459" i="46" s="1"/>
  <c r="AL459" i="46" s="1"/>
  <c r="Y460" i="46"/>
  <c r="AE460" i="46" s="1"/>
  <c r="AL460" i="46" s="1"/>
  <c r="Y461" i="46"/>
  <c r="AE461" i="46" s="1"/>
  <c r="Y462" i="46"/>
  <c r="AE462" i="46" s="1"/>
  <c r="Y463" i="46"/>
  <c r="AE463" i="46" s="1"/>
  <c r="Y464" i="46"/>
  <c r="AE464" i="46" s="1"/>
  <c r="Y465" i="46"/>
  <c r="AE465" i="46" s="1"/>
  <c r="Y466" i="46"/>
  <c r="AE466" i="46" s="1"/>
  <c r="AL466" i="46" s="1"/>
  <c r="Y467" i="46"/>
  <c r="AE467" i="46" s="1"/>
  <c r="Y468" i="46"/>
  <c r="AE468" i="46" s="1"/>
  <c r="Y469" i="46"/>
  <c r="AE469" i="46" s="1"/>
  <c r="AL469" i="46" s="1"/>
  <c r="Y470" i="46"/>
  <c r="AE470" i="46" s="1"/>
  <c r="Y471" i="46"/>
  <c r="AE471" i="46" s="1"/>
  <c r="Y472" i="46"/>
  <c r="AE472" i="46" s="1"/>
  <c r="AL472" i="46" s="1"/>
  <c r="Y473" i="46"/>
  <c r="AE473" i="46" s="1"/>
  <c r="AL473" i="46" s="1"/>
  <c r="Y474" i="46"/>
  <c r="AE474" i="46" s="1"/>
  <c r="AL474" i="46" s="1"/>
  <c r="Y475" i="46"/>
  <c r="AE475" i="46" s="1"/>
  <c r="Y476" i="46"/>
  <c r="AE476" i="46" s="1"/>
  <c r="AL476" i="46" s="1"/>
  <c r="Y477" i="46"/>
  <c r="AE477" i="46" s="1"/>
  <c r="AL477" i="46" s="1"/>
  <c r="Y478" i="46"/>
  <c r="AE478" i="46" s="1"/>
  <c r="AL478" i="46" s="1"/>
  <c r="Y479" i="46"/>
  <c r="AE479" i="46" s="1"/>
  <c r="Y480" i="46"/>
  <c r="AE480" i="46" s="1"/>
  <c r="AL480" i="46" s="1"/>
  <c r="Y481" i="46"/>
  <c r="AE481" i="46" s="1"/>
  <c r="AL481" i="46" s="1"/>
  <c r="Y482" i="46"/>
  <c r="AE482" i="46" s="1"/>
  <c r="Y483" i="46"/>
  <c r="AE483" i="46" s="1"/>
  <c r="Y484" i="46"/>
  <c r="AE484" i="46" s="1"/>
  <c r="AL484" i="46" s="1"/>
  <c r="Y485" i="46"/>
  <c r="AE485" i="46" s="1"/>
  <c r="AL485" i="46" s="1"/>
  <c r="Y486" i="46"/>
  <c r="AE486" i="46" s="1"/>
  <c r="AL486" i="46" s="1"/>
  <c r="Y487" i="46"/>
  <c r="AE487" i="46" s="1"/>
  <c r="AL487" i="46" s="1"/>
  <c r="Y488" i="46"/>
  <c r="AE488" i="46" s="1"/>
  <c r="Y489" i="46"/>
  <c r="AE489" i="46" s="1"/>
  <c r="AL489" i="46" s="1"/>
  <c r="Y490" i="46"/>
  <c r="AE490" i="46" s="1"/>
  <c r="AL490" i="46" s="1"/>
  <c r="Y491" i="46"/>
  <c r="AE491" i="46" s="1"/>
  <c r="Y492" i="46"/>
  <c r="AE492" i="46" s="1"/>
  <c r="AL492" i="46" s="1"/>
  <c r="Y493" i="46"/>
  <c r="AE493" i="46" s="1"/>
  <c r="AL493" i="46" s="1"/>
  <c r="Y494" i="46"/>
  <c r="AE494" i="46" s="1"/>
  <c r="Y495" i="46"/>
  <c r="AE495" i="46" s="1"/>
  <c r="AL495" i="46" s="1"/>
  <c r="Y496" i="46"/>
  <c r="AE496" i="46" s="1"/>
  <c r="AL496" i="46" s="1"/>
  <c r="Y497" i="46"/>
  <c r="AE497" i="46" s="1"/>
  <c r="Y498" i="46"/>
  <c r="AE498" i="46" s="1"/>
  <c r="AL498" i="46" s="1"/>
  <c r="Y499" i="46"/>
  <c r="AE499" i="46" s="1"/>
  <c r="AL499" i="46" s="1"/>
  <c r="Y500" i="46"/>
  <c r="AE500" i="46" s="1"/>
  <c r="Y501" i="46"/>
  <c r="AE501" i="46" s="1"/>
  <c r="AL501" i="46" s="1"/>
  <c r="Y502" i="46"/>
  <c r="AE502" i="46" s="1"/>
  <c r="Y503" i="46"/>
  <c r="AE503" i="46" s="1"/>
  <c r="AL503" i="46" s="1"/>
  <c r="Y504" i="46"/>
  <c r="AE504" i="46" s="1"/>
  <c r="Y505" i="46"/>
  <c r="AE505" i="46" s="1"/>
  <c r="AL505" i="46" s="1"/>
  <c r="Y506" i="46"/>
  <c r="AE506" i="46" s="1"/>
  <c r="AL506" i="46" s="1"/>
  <c r="Y507" i="46"/>
  <c r="AE507" i="46" s="1"/>
  <c r="Y508" i="46"/>
  <c r="AE508" i="46" s="1"/>
  <c r="Y509" i="46"/>
  <c r="AE509" i="46" s="1"/>
  <c r="AL509" i="46" s="1"/>
  <c r="Y510" i="46"/>
  <c r="AE510" i="46" s="1"/>
  <c r="Y511" i="46"/>
  <c r="AE511" i="46" s="1"/>
  <c r="Y512" i="46"/>
  <c r="AE512" i="46" s="1"/>
  <c r="AL512" i="46" s="1"/>
  <c r="Y513" i="46"/>
  <c r="AE513" i="46" s="1"/>
  <c r="AL513" i="46" s="1"/>
  <c r="Y514" i="46"/>
  <c r="AE514" i="46" s="1"/>
  <c r="AL514" i="46" s="1"/>
  <c r="Y515" i="46"/>
  <c r="AE515" i="46" s="1"/>
  <c r="Y516" i="46"/>
  <c r="AE516" i="46" s="1"/>
  <c r="Y517" i="46"/>
  <c r="AE517" i="46" s="1"/>
  <c r="AL517" i="46" s="1"/>
  <c r="Y518" i="46"/>
  <c r="AE518" i="46" s="1"/>
  <c r="AL518" i="46" s="1"/>
  <c r="Y519" i="46"/>
  <c r="AE519" i="46" s="1"/>
  <c r="Y520" i="46"/>
  <c r="AE520" i="46" s="1"/>
  <c r="Y521" i="46"/>
  <c r="AE521" i="46" s="1"/>
  <c r="Y522" i="46"/>
  <c r="AE522" i="46" s="1"/>
  <c r="Y523" i="46"/>
  <c r="AE523" i="46" s="1"/>
  <c r="Y524" i="46"/>
  <c r="AE524" i="46" s="1"/>
  <c r="Y525" i="46"/>
  <c r="AE525" i="46" s="1"/>
  <c r="Y526" i="46"/>
  <c r="AE526" i="46" s="1"/>
  <c r="Y527" i="46"/>
  <c r="AE527" i="46" s="1"/>
  <c r="AL527" i="46" s="1"/>
  <c r="Y528" i="46"/>
  <c r="AE528" i="46" s="1"/>
  <c r="Y529" i="46"/>
  <c r="AE529" i="46" s="1"/>
  <c r="Y530" i="46"/>
  <c r="AE530" i="46" s="1"/>
  <c r="Y531" i="46"/>
  <c r="AE531" i="46" s="1"/>
  <c r="AL531" i="46" s="1"/>
  <c r="Y532" i="46"/>
  <c r="AE532" i="46" s="1"/>
  <c r="Y533" i="46"/>
  <c r="AE533" i="46" s="1"/>
  <c r="Y534" i="46"/>
  <c r="AE534" i="46" s="1"/>
  <c r="AL534" i="46" s="1"/>
  <c r="Y535" i="46"/>
  <c r="AE535" i="46" s="1"/>
  <c r="Y536" i="46"/>
  <c r="AE536" i="46" s="1"/>
  <c r="Y537" i="46"/>
  <c r="AE537" i="46" s="1"/>
  <c r="Y538" i="46"/>
  <c r="AE538" i="46" s="1"/>
  <c r="Y539" i="46"/>
  <c r="AE539" i="46" s="1"/>
  <c r="AL539" i="46" s="1"/>
  <c r="Y540" i="46"/>
  <c r="AE540" i="46" s="1"/>
  <c r="AL540" i="46" s="1"/>
  <c r="Y541" i="46"/>
  <c r="AE541" i="46" s="1"/>
  <c r="AL541" i="46" s="1"/>
  <c r="Y542" i="46"/>
  <c r="AE542" i="46" s="1"/>
  <c r="AL542" i="46" s="1"/>
  <c r="Y543" i="46"/>
  <c r="AE543" i="46" s="1"/>
  <c r="Y544" i="46"/>
  <c r="AE544" i="46" s="1"/>
  <c r="Y545" i="46"/>
  <c r="AE545" i="46" s="1"/>
  <c r="Y546" i="46"/>
  <c r="AE546" i="46" s="1"/>
  <c r="AL546" i="46" s="1"/>
  <c r="Y547" i="46"/>
  <c r="AE547" i="46" s="1"/>
  <c r="Y548" i="46"/>
  <c r="AE548" i="46" s="1"/>
  <c r="AL548" i="46" s="1"/>
  <c r="Y549" i="46"/>
  <c r="AE549" i="46" s="1"/>
  <c r="AL549" i="46" s="1"/>
  <c r="Y550" i="46"/>
  <c r="AE550" i="46" s="1"/>
  <c r="Y551" i="46"/>
  <c r="AE551" i="46" s="1"/>
  <c r="Y552" i="46"/>
  <c r="AE552" i="46" s="1"/>
  <c r="AL552" i="46" s="1"/>
  <c r="Y553" i="46"/>
  <c r="AE553" i="46" s="1"/>
  <c r="Y554" i="46"/>
  <c r="AE554" i="46" s="1"/>
  <c r="Y555" i="46"/>
  <c r="AE555" i="46" s="1"/>
  <c r="Y556" i="46"/>
  <c r="AE556" i="46" s="1"/>
  <c r="AL556" i="46" s="1"/>
  <c r="Y557" i="46"/>
  <c r="AE557" i="46" s="1"/>
  <c r="AL557" i="46" s="1"/>
  <c r="Y558" i="46"/>
  <c r="AE558" i="46" s="1"/>
  <c r="AL558" i="46" s="1"/>
  <c r="Y559" i="46"/>
  <c r="AE559" i="46" s="1"/>
  <c r="Y560" i="46"/>
  <c r="AE560" i="46" s="1"/>
  <c r="Y561" i="46"/>
  <c r="AE561" i="46" s="1"/>
  <c r="Y562" i="46"/>
  <c r="AE562" i="46" s="1"/>
  <c r="Y563" i="46"/>
  <c r="AE563" i="46" s="1"/>
  <c r="AL563" i="46" s="1"/>
  <c r="Y564" i="46"/>
  <c r="AE564" i="46" s="1"/>
  <c r="AL564" i="46" s="1"/>
  <c r="Y565" i="46"/>
  <c r="AE565" i="46" s="1"/>
  <c r="AL565" i="46" s="1"/>
  <c r="Y566" i="46"/>
  <c r="AE566" i="46" s="1"/>
  <c r="Y567" i="46"/>
  <c r="AE567" i="46" s="1"/>
  <c r="Y568" i="46"/>
  <c r="AE568" i="46" s="1"/>
  <c r="Y569" i="46"/>
  <c r="AE569" i="46" s="1"/>
  <c r="AL569" i="46" s="1"/>
  <c r="Y570" i="46"/>
  <c r="AE570" i="46" s="1"/>
  <c r="AL570" i="46" s="1"/>
  <c r="Y571" i="46"/>
  <c r="AE571" i="46" s="1"/>
  <c r="AL571" i="46" s="1"/>
  <c r="Y572" i="46"/>
  <c r="AE572" i="46" s="1"/>
  <c r="AL572" i="46" s="1"/>
  <c r="Y573" i="46"/>
  <c r="AE573" i="46" s="1"/>
  <c r="AL573" i="46" s="1"/>
  <c r="Y574" i="46"/>
  <c r="AE574" i="46" s="1"/>
  <c r="AL574" i="46" s="1"/>
  <c r="Y575" i="46"/>
  <c r="AE575" i="46" s="1"/>
  <c r="AL575" i="46" s="1"/>
  <c r="Y576" i="46"/>
  <c r="AE576" i="46" s="1"/>
  <c r="AL576" i="46" s="1"/>
  <c r="Y577" i="46"/>
  <c r="AE577" i="46" s="1"/>
  <c r="Y578" i="46"/>
  <c r="AE578" i="46" s="1"/>
  <c r="AL578" i="46" s="1"/>
  <c r="Y579" i="46"/>
  <c r="AE579" i="46" s="1"/>
  <c r="AL579" i="46" s="1"/>
  <c r="Y580" i="46"/>
  <c r="AE580" i="46" s="1"/>
  <c r="Y581" i="46"/>
  <c r="AE581" i="46" s="1"/>
  <c r="Y582" i="46"/>
  <c r="AE582" i="46" s="1"/>
  <c r="Y583" i="46"/>
  <c r="AE583" i="46" s="1"/>
  <c r="AL583" i="46" s="1"/>
  <c r="Y584" i="46"/>
  <c r="AE584" i="46" s="1"/>
  <c r="AL584" i="46" s="1"/>
  <c r="Y585" i="46"/>
  <c r="AE585" i="46" s="1"/>
  <c r="Y586" i="46"/>
  <c r="AE586" i="46" s="1"/>
  <c r="Y587" i="46"/>
  <c r="AE587" i="46" s="1"/>
  <c r="AL587" i="46" s="1"/>
  <c r="Y588" i="46"/>
  <c r="AE588" i="46" s="1"/>
  <c r="Y589" i="46"/>
  <c r="AE589" i="46" s="1"/>
  <c r="Y590" i="46"/>
  <c r="AE590" i="46" s="1"/>
  <c r="Y591" i="46"/>
  <c r="AE591" i="46" s="1"/>
  <c r="AL591" i="46" s="1"/>
  <c r="Y592" i="46"/>
  <c r="AE592" i="46" s="1"/>
  <c r="Y593" i="46"/>
  <c r="AE593" i="46" s="1"/>
  <c r="AL593" i="46" s="1"/>
  <c r="Y594" i="46"/>
  <c r="AE594" i="46" s="1"/>
  <c r="AL594" i="46" s="1"/>
  <c r="Y595" i="46"/>
  <c r="AE595" i="46" s="1"/>
  <c r="AL595" i="46" s="1"/>
  <c r="Y596" i="46"/>
  <c r="AE596" i="46" s="1"/>
  <c r="AL596" i="46" s="1"/>
  <c r="Y597" i="46"/>
  <c r="AE597" i="46" s="1"/>
  <c r="AL597" i="46" s="1"/>
  <c r="Y598" i="46"/>
  <c r="AE598" i="46" s="1"/>
  <c r="AL598" i="46" s="1"/>
  <c r="Y599" i="46"/>
  <c r="AE599" i="46" s="1"/>
  <c r="AL599" i="46" s="1"/>
  <c r="Y600" i="46"/>
  <c r="AE600" i="46" s="1"/>
  <c r="AL600" i="46" s="1"/>
  <c r="Y601" i="46"/>
  <c r="AE601" i="46" s="1"/>
  <c r="AL601" i="46" s="1"/>
  <c r="Y602" i="46"/>
  <c r="AE602" i="46" s="1"/>
  <c r="AL602" i="46" s="1"/>
  <c r="Y603" i="46"/>
  <c r="AE603" i="46" s="1"/>
  <c r="AL603" i="46" s="1"/>
  <c r="Y604" i="46"/>
  <c r="AE604" i="46" s="1"/>
  <c r="AL604" i="46" s="1"/>
  <c r="Y605" i="46"/>
  <c r="AE605" i="46" s="1"/>
  <c r="AL605" i="46" s="1"/>
  <c r="Y606" i="46"/>
  <c r="AE606" i="46" s="1"/>
  <c r="AL606" i="46" s="1"/>
  <c r="Y607" i="46"/>
  <c r="AE607" i="46" s="1"/>
  <c r="Y608" i="46"/>
  <c r="AE608" i="46" s="1"/>
  <c r="AL608" i="46" s="1"/>
  <c r="Y609" i="46"/>
  <c r="AE609" i="46" s="1"/>
  <c r="Y610" i="46"/>
  <c r="AE610" i="46" s="1"/>
  <c r="AL610" i="46" s="1"/>
  <c r="Y611" i="46"/>
  <c r="AE611" i="46" s="1"/>
  <c r="Y612" i="46"/>
  <c r="AE612" i="46" s="1"/>
  <c r="AL612" i="46" s="1"/>
  <c r="Y613" i="46"/>
  <c r="AE613" i="46" s="1"/>
  <c r="AL613" i="46" s="1"/>
  <c r="Y614" i="46"/>
  <c r="AE614" i="46" s="1"/>
  <c r="AL614" i="46" s="1"/>
  <c r="Y615" i="46"/>
  <c r="AE615" i="46" s="1"/>
  <c r="AL615" i="46" s="1"/>
  <c r="Y616" i="46"/>
  <c r="AE616" i="46" s="1"/>
  <c r="AL616" i="46" s="1"/>
  <c r="Y617" i="46"/>
  <c r="AE617" i="46" s="1"/>
  <c r="AL617" i="46" s="1"/>
  <c r="Y618" i="46"/>
  <c r="AE618" i="46" s="1"/>
  <c r="Y619" i="46"/>
  <c r="AE619" i="46" s="1"/>
  <c r="AL619" i="46" s="1"/>
  <c r="Y620" i="46"/>
  <c r="AE620" i="46" s="1"/>
  <c r="Y621" i="46"/>
  <c r="AE621" i="46" s="1"/>
  <c r="AL621" i="46" s="1"/>
  <c r="Y622" i="46"/>
  <c r="AE622" i="46" s="1"/>
  <c r="Y623" i="46"/>
  <c r="AE623" i="46" s="1"/>
  <c r="Y624" i="46"/>
  <c r="AE624" i="46" s="1"/>
  <c r="Y625" i="46"/>
  <c r="AE625" i="46" s="1"/>
  <c r="AL625" i="46" s="1"/>
  <c r="Y626" i="46"/>
  <c r="AE626" i="46" s="1"/>
  <c r="Y627" i="46"/>
  <c r="AE627" i="46" s="1"/>
  <c r="AL627" i="46" s="1"/>
  <c r="Y628" i="46"/>
  <c r="AE628" i="46" s="1"/>
  <c r="AL628" i="46" s="1"/>
  <c r="Y629" i="46"/>
  <c r="AE629" i="46" s="1"/>
  <c r="Y630" i="46"/>
  <c r="AE630" i="46" s="1"/>
  <c r="AL630" i="46" s="1"/>
  <c r="Y631" i="46"/>
  <c r="AE631" i="46" s="1"/>
  <c r="AL631" i="46" s="1"/>
  <c r="Y632" i="46"/>
  <c r="AE632" i="46" s="1"/>
  <c r="AL632" i="46" s="1"/>
  <c r="Y633" i="46"/>
  <c r="AE633" i="46" s="1"/>
  <c r="AL633" i="46" s="1"/>
  <c r="Y634" i="46"/>
  <c r="AE634" i="46" s="1"/>
  <c r="Y635" i="46"/>
  <c r="AE635" i="46" s="1"/>
  <c r="AL635" i="46" s="1"/>
  <c r="Y636" i="46"/>
  <c r="AE636" i="46" s="1"/>
  <c r="AL636" i="46" s="1"/>
  <c r="Y637" i="46"/>
  <c r="AE637" i="46" s="1"/>
  <c r="AL637" i="46" s="1"/>
  <c r="Y638" i="46"/>
  <c r="AE638" i="46" s="1"/>
  <c r="AL638" i="46" s="1"/>
  <c r="Y639" i="46"/>
  <c r="AE639" i="46" s="1"/>
  <c r="AL639" i="46" s="1"/>
  <c r="Y640" i="46"/>
  <c r="AE640" i="46" s="1"/>
  <c r="Y641" i="46"/>
  <c r="AE641" i="46" s="1"/>
  <c r="Y642" i="46"/>
  <c r="AE642" i="46" s="1"/>
  <c r="Y643" i="46"/>
  <c r="AE643" i="46" s="1"/>
  <c r="Y644" i="46"/>
  <c r="AE644" i="46" s="1"/>
  <c r="AL644" i="46" s="1"/>
  <c r="Y645" i="46"/>
  <c r="AE645" i="46" s="1"/>
  <c r="Y646" i="46"/>
  <c r="AE646" i="46" s="1"/>
  <c r="Y647" i="46"/>
  <c r="AE647" i="46" s="1"/>
  <c r="Y648" i="46"/>
  <c r="AE648" i="46" s="1"/>
  <c r="Y649" i="46"/>
  <c r="AE649" i="46" s="1"/>
  <c r="AL649" i="46" s="1"/>
  <c r="Y650" i="46"/>
  <c r="AE650" i="46" s="1"/>
  <c r="AL650" i="46" s="1"/>
  <c r="Y651" i="46"/>
  <c r="AE651" i="46" s="1"/>
  <c r="Y652" i="46"/>
  <c r="AE652" i="46" s="1"/>
  <c r="Y653" i="46"/>
  <c r="AE653" i="46" s="1"/>
  <c r="Y654" i="46"/>
  <c r="AE654" i="46" s="1"/>
  <c r="Y655" i="46"/>
  <c r="AE655" i="46" s="1"/>
  <c r="Y656" i="46"/>
  <c r="AE656" i="46" s="1"/>
  <c r="AL656" i="46" s="1"/>
  <c r="Y657" i="46"/>
  <c r="AE657" i="46" s="1"/>
  <c r="Y658" i="46"/>
  <c r="AE658" i="46" s="1"/>
  <c r="Y659" i="46"/>
  <c r="AE659" i="46" s="1"/>
  <c r="Y660" i="46"/>
  <c r="AE660" i="46" s="1"/>
  <c r="AL660" i="46" s="1"/>
  <c r="Y661" i="46"/>
  <c r="AE661" i="46" s="1"/>
  <c r="AL661" i="46" s="1"/>
  <c r="Y662" i="46"/>
  <c r="AE662" i="46" s="1"/>
  <c r="AL662" i="46" s="1"/>
  <c r="Y663" i="46"/>
  <c r="AE663" i="46" s="1"/>
  <c r="AL663" i="46" s="1"/>
  <c r="Y664" i="46"/>
  <c r="AE664" i="46" s="1"/>
  <c r="AL664" i="46" s="1"/>
  <c r="Y665" i="46"/>
  <c r="AE665" i="46" s="1"/>
  <c r="AL665" i="46" s="1"/>
  <c r="Y666" i="46"/>
  <c r="AE666" i="46" s="1"/>
  <c r="Y667" i="46"/>
  <c r="AE667" i="46" s="1"/>
  <c r="Y668" i="46"/>
  <c r="AE668" i="46" s="1"/>
  <c r="AL668" i="46" s="1"/>
  <c r="Y669" i="46"/>
  <c r="AE669" i="46" s="1"/>
  <c r="Y670" i="46"/>
  <c r="AE670" i="46" s="1"/>
  <c r="AL670" i="46" s="1"/>
  <c r="Y671" i="46"/>
  <c r="AE671" i="46" s="1"/>
  <c r="AL671" i="46" s="1"/>
  <c r="Y672" i="46"/>
  <c r="AE672" i="46" s="1"/>
  <c r="AL672" i="46" s="1"/>
  <c r="Y673" i="46"/>
  <c r="AE673" i="46" s="1"/>
  <c r="AL673" i="46" s="1"/>
  <c r="Y674" i="46"/>
  <c r="AE674" i="46" s="1"/>
  <c r="Y675" i="46"/>
  <c r="AE675" i="46" s="1"/>
  <c r="Y676" i="46"/>
  <c r="AE676" i="46" s="1"/>
  <c r="Y677" i="46"/>
  <c r="AE677" i="46" s="1"/>
  <c r="AL677" i="46" s="1"/>
  <c r="Y678" i="46"/>
  <c r="AE678" i="46" s="1"/>
  <c r="Y679" i="46"/>
  <c r="AE679" i="46" s="1"/>
  <c r="Y680" i="46"/>
  <c r="AE680" i="46" s="1"/>
  <c r="AL680" i="46" s="1"/>
  <c r="Y681" i="46"/>
  <c r="AE681" i="46" s="1"/>
  <c r="Y682" i="46"/>
  <c r="AE682" i="46" s="1"/>
  <c r="Y683" i="46"/>
  <c r="AE683" i="46" s="1"/>
  <c r="Y684" i="46"/>
  <c r="AE684" i="46" s="1"/>
  <c r="Y685" i="46"/>
  <c r="AE685" i="46" s="1"/>
  <c r="AL685" i="46" s="1"/>
  <c r="Y686" i="46"/>
  <c r="AE686" i="46" s="1"/>
  <c r="AL686" i="46" s="1"/>
  <c r="Y687" i="46"/>
  <c r="AE687" i="46" s="1"/>
  <c r="Y688" i="46"/>
  <c r="AE688" i="46" s="1"/>
  <c r="AL688" i="46" s="1"/>
  <c r="Y689" i="46"/>
  <c r="AE689" i="46" s="1"/>
  <c r="Y690" i="46"/>
  <c r="AE690" i="46" s="1"/>
  <c r="AL690" i="46" s="1"/>
  <c r="Y691" i="46"/>
  <c r="AE691" i="46" s="1"/>
  <c r="Y692" i="46"/>
  <c r="AE692" i="46" s="1"/>
  <c r="Y693" i="46"/>
  <c r="AE693" i="46" s="1"/>
  <c r="AL693" i="46" s="1"/>
  <c r="Y694" i="46"/>
  <c r="AE694" i="46" s="1"/>
  <c r="AL694" i="46" s="1"/>
  <c r="Y695" i="46"/>
  <c r="AE695" i="46" s="1"/>
  <c r="Y696" i="46"/>
  <c r="AE696" i="46" s="1"/>
  <c r="AL696" i="46" s="1"/>
  <c r="Y697" i="46"/>
  <c r="AE697" i="46" s="1"/>
  <c r="Y698" i="46"/>
  <c r="AE698" i="46" s="1"/>
  <c r="Y699" i="46"/>
  <c r="AE699" i="46" s="1"/>
  <c r="AL699" i="46" s="1"/>
  <c r="Y700" i="46"/>
  <c r="AE700" i="46" s="1"/>
  <c r="Y701" i="46"/>
  <c r="AE701" i="46" s="1"/>
  <c r="AL701" i="46" s="1"/>
  <c r="Y702" i="46"/>
  <c r="AE702" i="46" s="1"/>
  <c r="Y703" i="46"/>
  <c r="AE703" i="46" s="1"/>
  <c r="AL703" i="46" s="1"/>
  <c r="Y704" i="46"/>
  <c r="AE704" i="46" s="1"/>
  <c r="AL704" i="46" s="1"/>
  <c r="Y705" i="46"/>
  <c r="AE705" i="46" s="1"/>
  <c r="Y706" i="46"/>
  <c r="AE706" i="46" s="1"/>
  <c r="Y707" i="46"/>
  <c r="AE707" i="46" s="1"/>
  <c r="Y708" i="46"/>
  <c r="AE708" i="46" s="1"/>
  <c r="AL708" i="46" s="1"/>
  <c r="Y709" i="46"/>
  <c r="AE709" i="46" s="1"/>
  <c r="AL709" i="46" s="1"/>
  <c r="Y710" i="46"/>
  <c r="AE710" i="46" s="1"/>
  <c r="AL710" i="46" s="1"/>
  <c r="Y711" i="46"/>
  <c r="AE711" i="46" s="1"/>
  <c r="AL711" i="46" s="1"/>
  <c r="Y712" i="46"/>
  <c r="AE712" i="46" s="1"/>
  <c r="Y713" i="46"/>
  <c r="AE713" i="46" s="1"/>
  <c r="Y714" i="46"/>
  <c r="AE714" i="46" s="1"/>
  <c r="AL714" i="46" s="1"/>
  <c r="Y715" i="46"/>
  <c r="AE715" i="46" s="1"/>
  <c r="AL715" i="46" s="1"/>
  <c r="Y716" i="46"/>
  <c r="AE716" i="46" s="1"/>
  <c r="Y717" i="46"/>
  <c r="AE717" i="46" s="1"/>
  <c r="Y718" i="46"/>
  <c r="AE718" i="46" s="1"/>
  <c r="Y719" i="46"/>
  <c r="AE719" i="46" s="1"/>
  <c r="AL719" i="46" s="1"/>
  <c r="Y720" i="46"/>
  <c r="AE720" i="46" s="1"/>
  <c r="Y721" i="46"/>
  <c r="AE721" i="46" s="1"/>
  <c r="AL721" i="46" s="1"/>
  <c r="Y722" i="46"/>
  <c r="AE722" i="46" s="1"/>
  <c r="Y723" i="46"/>
  <c r="AE723" i="46" s="1"/>
  <c r="Y724" i="46"/>
  <c r="AE724" i="46" s="1"/>
  <c r="AL724" i="46" s="1"/>
  <c r="Y725" i="46"/>
  <c r="AE725" i="46" s="1"/>
  <c r="Y726" i="46"/>
  <c r="AE726" i="46" s="1"/>
  <c r="Y727" i="46"/>
  <c r="AE727" i="46" s="1"/>
  <c r="Y728" i="46"/>
  <c r="AE728" i="46" s="1"/>
  <c r="Y729" i="46"/>
  <c r="AE729" i="46" s="1"/>
  <c r="Y730" i="46"/>
  <c r="AE730" i="46" s="1"/>
  <c r="Y731" i="46"/>
  <c r="AE731" i="46" s="1"/>
  <c r="Y732" i="46"/>
  <c r="AE732" i="46" s="1"/>
  <c r="Y733" i="46"/>
  <c r="AE733" i="46" s="1"/>
  <c r="AL733" i="46" s="1"/>
  <c r="Y734" i="46"/>
  <c r="AE734" i="46" s="1"/>
  <c r="Y735" i="46"/>
  <c r="AE735" i="46" s="1"/>
  <c r="AL735" i="46" s="1"/>
  <c r="Y736" i="46"/>
  <c r="AE736" i="46" s="1"/>
  <c r="Y737" i="46"/>
  <c r="AE737" i="46" s="1"/>
  <c r="AL737" i="46" s="1"/>
  <c r="Y738" i="46"/>
  <c r="AE738" i="46" s="1"/>
  <c r="Y739" i="46"/>
  <c r="AE739" i="46" s="1"/>
  <c r="Y740" i="46"/>
  <c r="AE740" i="46" s="1"/>
  <c r="Y741" i="46"/>
  <c r="AE741" i="46" s="1"/>
  <c r="Y742" i="46"/>
  <c r="AE742" i="46" s="1"/>
  <c r="AL742" i="46" s="1"/>
  <c r="Y743" i="46"/>
  <c r="AE743" i="46" s="1"/>
  <c r="Y744" i="46"/>
  <c r="AE744" i="46" s="1"/>
  <c r="AL744" i="46" s="1"/>
  <c r="Y745" i="46"/>
  <c r="AE745" i="46" s="1"/>
  <c r="AL745" i="46" s="1"/>
  <c r="Y746" i="46"/>
  <c r="AE746" i="46" s="1"/>
  <c r="Y747" i="46"/>
  <c r="AE747" i="46" s="1"/>
  <c r="Y748" i="46"/>
  <c r="AE748" i="46" s="1"/>
  <c r="AL748" i="46" s="1"/>
  <c r="Y749" i="46"/>
  <c r="AE749" i="46" s="1"/>
  <c r="AL749" i="46" s="1"/>
  <c r="Y750" i="46"/>
  <c r="AE750" i="46" s="1"/>
  <c r="AL750" i="46" s="1"/>
  <c r="Y751" i="46"/>
  <c r="AE751" i="46" s="1"/>
  <c r="Y752" i="46"/>
  <c r="AE752" i="46" s="1"/>
  <c r="Y753" i="46"/>
  <c r="AE753" i="46" s="1"/>
  <c r="Y754" i="46"/>
  <c r="AE754" i="46" s="1"/>
  <c r="AL754" i="46" s="1"/>
  <c r="Y755" i="46"/>
  <c r="AE755" i="46" s="1"/>
  <c r="Y756" i="46"/>
  <c r="AE756" i="46" s="1"/>
  <c r="Y757" i="46"/>
  <c r="AE757" i="46" s="1"/>
  <c r="AL757" i="46" s="1"/>
  <c r="Y758" i="46"/>
  <c r="AE758" i="46" s="1"/>
  <c r="Y759" i="46"/>
  <c r="AE759" i="46" s="1"/>
  <c r="AL759" i="46" s="1"/>
  <c r="Y760" i="46"/>
  <c r="AE760" i="46" s="1"/>
  <c r="Y761" i="46"/>
  <c r="AE761" i="46" s="1"/>
  <c r="Y762" i="46"/>
  <c r="AE762" i="46" s="1"/>
  <c r="Y763" i="46"/>
  <c r="AE763" i="46" s="1"/>
  <c r="AL763" i="46" s="1"/>
  <c r="Y764" i="46"/>
  <c r="AE764" i="46" s="1"/>
  <c r="AL764" i="46" s="1"/>
  <c r="Y765" i="46"/>
  <c r="AE765" i="46" s="1"/>
  <c r="Y766" i="46"/>
  <c r="AE766" i="46" s="1"/>
  <c r="Y767" i="46"/>
  <c r="AE767" i="46" s="1"/>
  <c r="Y768" i="46"/>
  <c r="AE768" i="46" s="1"/>
  <c r="Y769" i="46"/>
  <c r="AE769" i="46" s="1"/>
  <c r="Y770" i="46"/>
  <c r="AE770" i="46" s="1"/>
  <c r="AL770" i="46" s="1"/>
  <c r="Y771" i="46"/>
  <c r="AE771" i="46" s="1"/>
  <c r="Y772" i="46"/>
  <c r="AE772" i="46" s="1"/>
  <c r="Y773" i="46"/>
  <c r="AE773" i="46" s="1"/>
  <c r="Y774" i="46"/>
  <c r="AE774" i="46" s="1"/>
  <c r="Y775" i="46"/>
  <c r="AE775" i="46" s="1"/>
  <c r="AL775" i="46" s="1"/>
  <c r="Y776" i="46"/>
  <c r="AE776" i="46" s="1"/>
  <c r="Y777" i="46"/>
  <c r="AE777" i="46" s="1"/>
  <c r="AL777" i="46" s="1"/>
  <c r="Y778" i="46"/>
  <c r="AE778" i="46" s="1"/>
  <c r="Y779" i="46"/>
  <c r="AE779" i="46" s="1"/>
  <c r="Y780" i="46"/>
  <c r="AE780" i="46" s="1"/>
  <c r="Y781" i="46"/>
  <c r="AE781" i="46" s="1"/>
  <c r="Y782" i="46"/>
  <c r="AE782" i="46" s="1"/>
  <c r="AL782" i="46" s="1"/>
  <c r="Y783" i="46"/>
  <c r="AE783" i="46" s="1"/>
  <c r="AL783" i="46" s="1"/>
  <c r="Y784" i="46"/>
  <c r="AE784" i="46" s="1"/>
  <c r="AL784" i="46" s="1"/>
  <c r="Y785" i="46"/>
  <c r="AE785" i="46" s="1"/>
  <c r="AL785" i="46" s="1"/>
  <c r="Y786" i="46"/>
  <c r="AE786" i="46" s="1"/>
  <c r="AL786" i="46" s="1"/>
  <c r="Y787" i="46"/>
  <c r="AE787" i="46" s="1"/>
  <c r="Y788" i="46"/>
  <c r="AE788" i="46" s="1"/>
  <c r="Y789" i="46"/>
  <c r="AE789" i="46" s="1"/>
  <c r="Y790" i="46"/>
  <c r="AE790" i="46" s="1"/>
  <c r="Y791" i="46"/>
  <c r="AE791" i="46" s="1"/>
  <c r="AL791" i="46" s="1"/>
  <c r="Y792" i="46"/>
  <c r="AE792" i="46" s="1"/>
  <c r="AL792" i="46" s="1"/>
  <c r="Y793" i="46"/>
  <c r="AE793" i="46" s="1"/>
  <c r="Y794" i="46"/>
  <c r="AE794" i="46" s="1"/>
  <c r="AL794" i="46" s="1"/>
  <c r="Y795" i="46"/>
  <c r="AE795" i="46" s="1"/>
  <c r="AL795" i="46" s="1"/>
  <c r="Y796" i="46"/>
  <c r="AE796" i="46" s="1"/>
  <c r="AL796" i="46" s="1"/>
  <c r="Y797" i="46"/>
  <c r="AE797" i="46" s="1"/>
  <c r="AL797" i="46" s="1"/>
  <c r="Y798" i="46"/>
  <c r="AE798" i="46" s="1"/>
  <c r="AL798" i="46" s="1"/>
  <c r="Y799" i="46"/>
  <c r="AE799" i="46" s="1"/>
  <c r="AL799" i="46" s="1"/>
  <c r="Y800" i="46"/>
  <c r="AE800" i="46" s="1"/>
  <c r="AL800" i="46" s="1"/>
  <c r="Y801" i="46"/>
  <c r="AE801" i="46" s="1"/>
  <c r="Y802" i="46"/>
  <c r="AE802" i="46" s="1"/>
  <c r="AL802" i="46" s="1"/>
  <c r="Y803" i="46"/>
  <c r="AE803" i="46" s="1"/>
  <c r="AL803" i="46" s="1"/>
  <c r="Y804" i="46"/>
  <c r="AE804" i="46" s="1"/>
  <c r="Y805" i="46"/>
  <c r="AE805" i="46" s="1"/>
  <c r="Y806" i="46"/>
  <c r="AE806" i="46" s="1"/>
  <c r="Y807" i="46"/>
  <c r="AE807" i="46" s="1"/>
  <c r="Y808" i="46"/>
  <c r="AE808" i="46" s="1"/>
  <c r="Y809" i="46"/>
  <c r="AE809" i="46" s="1"/>
  <c r="Y810" i="46"/>
  <c r="AE810" i="46" s="1"/>
  <c r="AL810" i="46" s="1"/>
  <c r="Y811" i="46"/>
  <c r="AE811" i="46" s="1"/>
  <c r="AL811" i="46" s="1"/>
  <c r="Y812" i="46"/>
  <c r="AE812" i="46" s="1"/>
  <c r="AL812" i="46" s="1"/>
  <c r="Y813" i="46"/>
  <c r="AE813" i="46" s="1"/>
  <c r="AL813" i="46" s="1"/>
  <c r="Y814" i="46"/>
  <c r="AE814" i="46" s="1"/>
  <c r="AL814" i="46" s="1"/>
  <c r="Y815" i="46"/>
  <c r="AE815" i="46" s="1"/>
  <c r="AL815" i="46" s="1"/>
  <c r="Y816" i="46"/>
  <c r="AE816" i="46" s="1"/>
  <c r="AL816" i="46" s="1"/>
  <c r="Y817" i="46"/>
  <c r="AE817" i="46" s="1"/>
  <c r="Y818" i="46"/>
  <c r="AE818" i="46" s="1"/>
  <c r="Y819" i="46"/>
  <c r="AE819" i="46" s="1"/>
  <c r="Y820" i="46"/>
  <c r="AE820" i="46" s="1"/>
  <c r="Y821" i="46"/>
  <c r="AE821" i="46" s="1"/>
  <c r="AL821" i="46" s="1"/>
  <c r="Y822" i="46"/>
  <c r="AE822" i="46" s="1"/>
  <c r="AL822" i="46" s="1"/>
  <c r="Y823" i="46"/>
  <c r="AE823" i="46" s="1"/>
  <c r="Y824" i="46"/>
  <c r="AE824" i="46" s="1"/>
  <c r="Y825" i="46"/>
  <c r="AE825" i="46" s="1"/>
  <c r="AL825" i="46" s="1"/>
  <c r="Y826" i="46"/>
  <c r="AE826" i="46" s="1"/>
  <c r="AL826" i="46" s="1"/>
  <c r="Y827" i="46"/>
  <c r="AE827" i="46" s="1"/>
  <c r="Y828" i="46"/>
  <c r="AE828" i="46" s="1"/>
  <c r="AL828" i="46" s="1"/>
  <c r="Y829" i="46"/>
  <c r="AE829" i="46" s="1"/>
  <c r="Y830" i="46"/>
  <c r="AE830" i="46" s="1"/>
  <c r="Y831" i="46"/>
  <c r="AE831" i="46" s="1"/>
  <c r="AL831" i="46" s="1"/>
  <c r="Y832" i="46"/>
  <c r="AE832" i="46" s="1"/>
  <c r="Y833" i="46"/>
  <c r="AE833" i="46" s="1"/>
  <c r="AL833" i="46" s="1"/>
  <c r="Y834" i="46"/>
  <c r="AE834" i="46" s="1"/>
  <c r="AL834" i="46" s="1"/>
  <c r="Y835" i="46"/>
  <c r="AE835" i="46" s="1"/>
  <c r="Y836" i="46"/>
  <c r="AE836" i="46" s="1"/>
  <c r="Y837" i="46"/>
  <c r="AE837" i="46" s="1"/>
  <c r="Y838" i="46"/>
  <c r="AE838" i="46" s="1"/>
  <c r="Y839" i="46"/>
  <c r="AE839" i="46" s="1"/>
  <c r="Y840" i="46"/>
  <c r="AE840" i="46" s="1"/>
  <c r="Y841" i="46"/>
  <c r="AE841" i="46" s="1"/>
  <c r="Y842" i="46"/>
  <c r="AE842" i="46" s="1"/>
  <c r="AL842" i="46" s="1"/>
  <c r="Y843" i="46"/>
  <c r="AE843" i="46" s="1"/>
  <c r="AL843" i="46" s="1"/>
  <c r="Y844" i="46"/>
  <c r="AE844" i="46" s="1"/>
  <c r="AL844" i="46" s="1"/>
  <c r="Y845" i="46"/>
  <c r="AE845" i="46" s="1"/>
  <c r="Y846" i="46"/>
  <c r="AE846" i="46" s="1"/>
  <c r="Y847" i="46"/>
  <c r="AE847" i="46" s="1"/>
  <c r="AL847" i="46" s="1"/>
  <c r="Y848" i="46"/>
  <c r="AE848" i="46" s="1"/>
  <c r="AL848" i="46" s="1"/>
  <c r="Y849" i="46"/>
  <c r="AE849" i="46" s="1"/>
  <c r="Y850" i="46"/>
  <c r="AE850" i="46" s="1"/>
  <c r="AL850" i="46" s="1"/>
  <c r="Y851" i="46"/>
  <c r="AE851" i="46" s="1"/>
  <c r="AL851" i="46" s="1"/>
  <c r="Y852" i="46"/>
  <c r="AE852" i="46" s="1"/>
  <c r="Y853" i="46"/>
  <c r="AE853" i="46" s="1"/>
  <c r="Y854" i="46"/>
  <c r="AE854" i="46" s="1"/>
  <c r="AL854" i="46" s="1"/>
  <c r="Y855" i="46"/>
  <c r="AE855" i="46" s="1"/>
  <c r="Y856" i="46"/>
  <c r="AE856" i="46" s="1"/>
  <c r="AL856" i="46" s="1"/>
  <c r="Y857" i="46"/>
  <c r="AE857" i="46" s="1"/>
  <c r="Y858" i="46"/>
  <c r="AE858" i="46" s="1"/>
  <c r="AL858" i="46" s="1"/>
  <c r="Y859" i="46"/>
  <c r="AE859" i="46" s="1"/>
  <c r="Y860" i="46"/>
  <c r="AE860" i="46" s="1"/>
  <c r="AL860" i="46" s="1"/>
  <c r="Y861" i="46"/>
  <c r="AE861" i="46" s="1"/>
  <c r="AL861" i="46" s="1"/>
  <c r="Y862" i="46"/>
  <c r="AE862" i="46" s="1"/>
  <c r="AL862" i="46" s="1"/>
  <c r="Y863" i="46"/>
  <c r="AE863" i="46" s="1"/>
  <c r="AL863" i="46" s="1"/>
  <c r="Y864" i="46"/>
  <c r="AE864" i="46" s="1"/>
  <c r="Y865" i="46"/>
  <c r="AE865" i="46" s="1"/>
  <c r="AL865" i="46" s="1"/>
  <c r="Y866" i="46"/>
  <c r="AE866" i="46" s="1"/>
  <c r="Y867" i="46"/>
  <c r="AE867" i="46" s="1"/>
  <c r="AL867" i="46" s="1"/>
  <c r="Y868" i="46"/>
  <c r="AE868" i="46" s="1"/>
  <c r="AL868" i="46" s="1"/>
  <c r="Y869" i="46"/>
  <c r="AE869" i="46" s="1"/>
  <c r="AL869" i="46" s="1"/>
  <c r="Y870" i="46"/>
  <c r="AE870" i="46" s="1"/>
  <c r="AL870" i="46" s="1"/>
  <c r="Y871" i="46"/>
  <c r="AE871" i="46" s="1"/>
  <c r="AL871" i="46" s="1"/>
  <c r="Y872" i="46"/>
  <c r="AE872" i="46" s="1"/>
  <c r="AL872" i="46" s="1"/>
  <c r="Y873" i="46"/>
  <c r="AE873" i="46" s="1"/>
  <c r="AL873" i="46" s="1"/>
  <c r="Y874" i="46"/>
  <c r="AE874" i="46" s="1"/>
  <c r="Y875" i="46"/>
  <c r="AE875" i="46" s="1"/>
  <c r="AL875" i="46" s="1"/>
  <c r="Y876" i="46"/>
  <c r="AE876" i="46" s="1"/>
  <c r="Y877" i="46"/>
  <c r="AE877" i="46" s="1"/>
  <c r="Y878" i="46"/>
  <c r="AE878" i="46" s="1"/>
  <c r="AL878" i="46" s="1"/>
  <c r="Y879" i="46"/>
  <c r="AE879" i="46" s="1"/>
  <c r="Y880" i="46"/>
  <c r="AE880" i="46" s="1"/>
  <c r="Y881" i="46"/>
  <c r="AE881" i="46" s="1"/>
  <c r="Y882" i="46"/>
  <c r="AE882" i="46" s="1"/>
  <c r="AL882" i="46" s="1"/>
  <c r="Y883" i="46"/>
  <c r="AE883" i="46" s="1"/>
  <c r="Y884" i="46"/>
  <c r="AE884" i="46" s="1"/>
  <c r="Y885" i="46"/>
  <c r="AE885" i="46" s="1"/>
  <c r="Y886" i="46"/>
  <c r="AE886" i="46" s="1"/>
  <c r="Y887" i="46"/>
  <c r="AE887" i="46" s="1"/>
  <c r="Y888" i="46"/>
  <c r="AE888" i="46" s="1"/>
  <c r="AL888" i="46" s="1"/>
  <c r="Y889" i="46"/>
  <c r="AE889" i="46" s="1"/>
  <c r="Y890" i="46"/>
  <c r="AE890" i="46" s="1"/>
  <c r="Y891" i="46"/>
  <c r="AE891" i="46" s="1"/>
  <c r="Y892" i="46"/>
  <c r="AE892" i="46" s="1"/>
  <c r="AL892" i="46" s="1"/>
  <c r="Y893" i="46"/>
  <c r="AE893" i="46" s="1"/>
  <c r="AL893" i="46" s="1"/>
  <c r="Y894" i="46"/>
  <c r="AE894" i="46" s="1"/>
  <c r="AL894" i="46" s="1"/>
  <c r="Y895" i="46"/>
  <c r="AE895" i="46" s="1"/>
  <c r="Y896" i="46"/>
  <c r="AE896" i="46" s="1"/>
  <c r="AL896" i="46" s="1"/>
  <c r="Y897" i="46"/>
  <c r="AE897" i="46" s="1"/>
  <c r="Y898" i="46"/>
  <c r="AE898" i="46" s="1"/>
  <c r="Y899" i="46"/>
  <c r="AE899" i="46" s="1"/>
  <c r="Y900" i="46"/>
  <c r="AE900" i="46" s="1"/>
  <c r="Y901" i="46"/>
  <c r="AE901" i="46" s="1"/>
  <c r="Y902" i="46"/>
  <c r="AE902" i="46" s="1"/>
  <c r="AL902" i="46" s="1"/>
  <c r="Y903" i="46"/>
  <c r="AE903" i="46" s="1"/>
  <c r="AL903" i="46" s="1"/>
  <c r="Y904" i="46"/>
  <c r="AE904" i="46" s="1"/>
  <c r="AL904" i="46" s="1"/>
  <c r="Y905" i="46"/>
  <c r="AE905" i="46" s="1"/>
  <c r="Y906" i="46"/>
  <c r="AE906" i="46" s="1"/>
  <c r="Y907" i="46"/>
  <c r="AE907" i="46" s="1"/>
  <c r="Y908" i="46"/>
  <c r="AE908" i="46" s="1"/>
  <c r="Y909" i="46"/>
  <c r="AE909" i="46" s="1"/>
  <c r="AL909" i="46" s="1"/>
  <c r="Y910" i="46"/>
  <c r="AE910" i="46" s="1"/>
  <c r="Y911" i="46"/>
  <c r="AE911" i="46" s="1"/>
  <c r="Y912" i="46"/>
  <c r="AE912" i="46" s="1"/>
  <c r="AL912" i="46" s="1"/>
  <c r="Y913" i="46"/>
  <c r="AE913" i="46" s="1"/>
  <c r="AL913" i="46" s="1"/>
  <c r="Y914" i="46"/>
  <c r="AE914" i="46" s="1"/>
  <c r="AL914" i="46" s="1"/>
  <c r="Y915" i="46"/>
  <c r="AE915" i="46" s="1"/>
  <c r="Y916" i="46"/>
  <c r="AE916" i="46" s="1"/>
  <c r="AL916" i="46" s="1"/>
  <c r="Y917" i="46"/>
  <c r="AE917" i="46" s="1"/>
  <c r="AL917" i="46" s="1"/>
  <c r="Y918" i="46"/>
  <c r="AE918" i="46" s="1"/>
  <c r="Y919" i="46"/>
  <c r="AE919" i="46" s="1"/>
  <c r="Y920" i="46"/>
  <c r="AE920" i="46" s="1"/>
  <c r="Y921" i="46"/>
  <c r="AE921" i="46" s="1"/>
  <c r="AL921" i="46" s="1"/>
  <c r="Y922" i="46"/>
  <c r="AE922" i="46" s="1"/>
  <c r="AL922" i="46" s="1"/>
  <c r="Y923" i="46"/>
  <c r="AE923" i="46" s="1"/>
  <c r="AL923" i="46" s="1"/>
  <c r="Y924" i="46"/>
  <c r="AE924" i="46" s="1"/>
  <c r="AL924" i="46" s="1"/>
  <c r="Y925" i="46"/>
  <c r="AE925" i="46" s="1"/>
  <c r="Y926" i="46"/>
  <c r="AE926" i="46" s="1"/>
  <c r="Y927" i="46"/>
  <c r="AE927" i="46" s="1"/>
  <c r="AL927" i="46" s="1"/>
  <c r="Y928" i="46"/>
  <c r="AE928" i="46" s="1"/>
  <c r="AL928" i="46" s="1"/>
  <c r="Y929" i="46"/>
  <c r="AE929" i="46" s="1"/>
  <c r="Y930" i="46"/>
  <c r="AE930" i="46" s="1"/>
  <c r="Y931" i="46"/>
  <c r="AE931" i="46" s="1"/>
  <c r="Y932" i="46"/>
  <c r="AE932" i="46" s="1"/>
  <c r="Y933" i="46"/>
  <c r="AE933" i="46" s="1"/>
  <c r="Y934" i="46"/>
  <c r="AE934" i="46" s="1"/>
  <c r="Y935" i="46"/>
  <c r="AE935" i="46" s="1"/>
  <c r="Y936" i="46"/>
  <c r="AE936" i="46" s="1"/>
  <c r="Y937" i="46"/>
  <c r="AE937" i="46" s="1"/>
  <c r="AL937" i="46" s="1"/>
  <c r="Y938" i="46"/>
  <c r="AE938" i="46" s="1"/>
  <c r="Y939" i="46"/>
  <c r="AE939" i="46" s="1"/>
  <c r="Y940" i="46"/>
  <c r="AE940" i="46" s="1"/>
  <c r="AL940" i="46" s="1"/>
  <c r="Y941" i="46"/>
  <c r="AE941" i="46" s="1"/>
  <c r="AL941" i="46" s="1"/>
  <c r="Y942" i="46"/>
  <c r="AE942" i="46" s="1"/>
  <c r="AL942" i="46" s="1"/>
  <c r="Y943" i="46"/>
  <c r="AE943" i="46" s="1"/>
  <c r="AL943" i="46" s="1"/>
  <c r="Y944" i="46"/>
  <c r="AE944" i="46" s="1"/>
  <c r="Y945" i="46"/>
  <c r="AE945" i="46" s="1"/>
  <c r="AL945" i="46" s="1"/>
  <c r="Y946" i="46"/>
  <c r="AE946" i="46" s="1"/>
  <c r="AL946" i="46" s="1"/>
  <c r="Y947" i="46"/>
  <c r="AE947" i="46" s="1"/>
  <c r="Y948" i="46"/>
  <c r="AE948" i="46" s="1"/>
  <c r="Y949" i="46"/>
  <c r="AE949" i="46" s="1"/>
  <c r="AL949" i="46" s="1"/>
  <c r="Y950" i="46"/>
  <c r="AE950" i="46" s="1"/>
  <c r="Y951" i="46"/>
  <c r="AE951" i="46" s="1"/>
  <c r="AL951" i="46" s="1"/>
  <c r="Y952" i="46"/>
  <c r="AE952" i="46" s="1"/>
  <c r="Y953" i="46"/>
  <c r="AE953" i="46" s="1"/>
  <c r="AL953" i="46" s="1"/>
  <c r="Y954" i="46"/>
  <c r="AE954" i="46" s="1"/>
  <c r="AL954" i="46" s="1"/>
  <c r="Y955" i="46"/>
  <c r="AE955" i="46" s="1"/>
  <c r="AL955" i="46" s="1"/>
  <c r="Y956" i="46"/>
  <c r="AE956" i="46" s="1"/>
  <c r="AL956" i="46" s="1"/>
  <c r="Y957" i="46"/>
  <c r="AE957" i="46" s="1"/>
  <c r="AL957" i="46" s="1"/>
  <c r="Y958" i="46"/>
  <c r="AE958" i="46" s="1"/>
  <c r="Y959" i="46"/>
  <c r="AE959" i="46" s="1"/>
  <c r="Y960" i="46"/>
  <c r="AE960" i="46" s="1"/>
  <c r="AL960" i="46" s="1"/>
  <c r="Y961" i="46"/>
  <c r="AE961" i="46" s="1"/>
  <c r="Y962" i="46"/>
  <c r="AE962" i="46" s="1"/>
  <c r="AL962" i="46" s="1"/>
  <c r="Y963" i="46"/>
  <c r="AE963" i="46" s="1"/>
  <c r="Y964" i="46"/>
  <c r="AE964" i="46" s="1"/>
  <c r="Y965" i="46"/>
  <c r="AE965" i="46" s="1"/>
  <c r="Y966" i="46"/>
  <c r="AE966" i="46" s="1"/>
  <c r="Y967" i="46"/>
  <c r="AE967" i="46" s="1"/>
  <c r="AL967" i="46" s="1"/>
  <c r="Y968" i="46"/>
  <c r="AE968" i="46" s="1"/>
  <c r="AL968" i="46" s="1"/>
  <c r="Y969" i="46"/>
  <c r="AE969" i="46" s="1"/>
  <c r="Y970" i="46"/>
  <c r="AE970" i="46" s="1"/>
  <c r="Y971" i="46"/>
  <c r="AE971" i="46" s="1"/>
  <c r="AL971" i="46" s="1"/>
  <c r="Y972" i="46"/>
  <c r="AE972" i="46" s="1"/>
  <c r="AL972" i="46" s="1"/>
  <c r="Y973" i="46"/>
  <c r="AE973" i="46" s="1"/>
  <c r="AL973" i="46" s="1"/>
  <c r="Y974" i="46"/>
  <c r="AE974" i="46" s="1"/>
  <c r="AL974" i="46" s="1"/>
  <c r="Y975" i="46"/>
  <c r="AE975" i="46" s="1"/>
  <c r="Y976" i="46"/>
  <c r="AE976" i="46" s="1"/>
  <c r="Y977" i="46"/>
  <c r="AE977" i="46" s="1"/>
  <c r="Y978" i="46"/>
  <c r="AE978" i="46" s="1"/>
  <c r="Y979" i="46"/>
  <c r="AE979" i="46" s="1"/>
  <c r="AL979" i="46" s="1"/>
  <c r="Y980" i="46"/>
  <c r="AE980" i="46" s="1"/>
  <c r="AL980" i="46" s="1"/>
  <c r="Y981" i="46"/>
  <c r="AE981" i="46" s="1"/>
  <c r="Y982" i="46"/>
  <c r="AE982" i="46" s="1"/>
  <c r="AL982" i="46" s="1"/>
  <c r="Y983" i="46"/>
  <c r="AE983" i="46" s="1"/>
  <c r="Y984" i="46"/>
  <c r="AE984" i="46" s="1"/>
  <c r="AL984" i="46" s="1"/>
  <c r="Y985" i="46"/>
  <c r="AE985" i="46" s="1"/>
  <c r="AL985" i="46" s="1"/>
  <c r="Y986" i="46"/>
  <c r="AE986" i="46" s="1"/>
  <c r="AL986" i="46" s="1"/>
  <c r="Y987" i="46"/>
  <c r="AE987" i="46" s="1"/>
  <c r="AL987" i="46" s="1"/>
  <c r="Y988" i="46"/>
  <c r="AE988" i="46" s="1"/>
  <c r="AL988" i="46" s="1"/>
  <c r="Y989" i="46"/>
  <c r="AE989" i="46" s="1"/>
  <c r="AL989" i="46" s="1"/>
  <c r="Y990" i="46"/>
  <c r="AE990" i="46" s="1"/>
  <c r="AL990" i="46" s="1"/>
  <c r="Y991" i="46"/>
  <c r="AE991" i="46" s="1"/>
  <c r="AL991" i="46" s="1"/>
  <c r="Y992" i="46"/>
  <c r="AE992" i="46" s="1"/>
  <c r="Y993" i="46"/>
  <c r="AE993" i="46" s="1"/>
  <c r="Y994" i="46"/>
  <c r="AE994" i="46" s="1"/>
  <c r="Y995" i="46"/>
  <c r="AE995" i="46" s="1"/>
  <c r="AL995" i="46" s="1"/>
  <c r="Y996" i="46"/>
  <c r="AE996" i="46" s="1"/>
  <c r="Y997" i="46"/>
  <c r="AE997" i="46" s="1"/>
  <c r="AL997" i="46" s="1"/>
  <c r="Y998" i="46"/>
  <c r="AE998" i="46" s="1"/>
  <c r="Y999" i="46"/>
  <c r="AE999" i="46" s="1"/>
  <c r="Y1000" i="46"/>
  <c r="AE1000" i="46" s="1"/>
  <c r="AL1000" i="46" s="1"/>
  <c r="Y1001" i="46"/>
  <c r="AE1001" i="46" s="1"/>
  <c r="AL1001" i="46" s="1"/>
  <c r="Y1002" i="46"/>
  <c r="AE1002" i="46" s="1"/>
  <c r="Y1003" i="46"/>
  <c r="AE1003" i="46" s="1"/>
  <c r="Y1004" i="46"/>
  <c r="AE1004" i="46" s="1"/>
  <c r="Y1005" i="46"/>
  <c r="AE1005" i="46" s="1"/>
  <c r="Y1006" i="46"/>
  <c r="AE1006" i="46" s="1"/>
  <c r="AL1006" i="46" s="1"/>
  <c r="Y1007" i="46"/>
  <c r="AE1007" i="46" s="1"/>
  <c r="AL1007" i="46" s="1"/>
  <c r="Y1008" i="46"/>
  <c r="AE1008" i="46" s="1"/>
  <c r="AL1008" i="46" s="1"/>
  <c r="Y1009" i="46"/>
  <c r="AE1009" i="46" s="1"/>
  <c r="Y1010" i="46"/>
  <c r="AE1010" i="46" s="1"/>
  <c r="AL1010" i="46" s="1"/>
  <c r="Y1011" i="46"/>
  <c r="AE1011" i="46" s="1"/>
  <c r="AL1011" i="46" s="1"/>
  <c r="Y1012" i="46"/>
  <c r="AE1012" i="46" s="1"/>
  <c r="Y1013" i="46"/>
  <c r="AE1013" i="46" s="1"/>
  <c r="AL1013" i="46" s="1"/>
  <c r="Y1014" i="46"/>
  <c r="AE1014" i="46" s="1"/>
  <c r="AL1014" i="46" s="1"/>
  <c r="Y1015" i="46"/>
  <c r="AE1015" i="46" s="1"/>
  <c r="Y1016" i="46"/>
  <c r="AE1016" i="46" s="1"/>
  <c r="AL1016" i="46" s="1"/>
  <c r="Y1017" i="46"/>
  <c r="AE1017" i="46" s="1"/>
  <c r="AL1017" i="46" s="1"/>
  <c r="Y1018" i="46"/>
  <c r="AE1018" i="46" s="1"/>
  <c r="Y1019" i="46"/>
  <c r="AE1019" i="46" s="1"/>
  <c r="AL1019" i="46" s="1"/>
  <c r="Y1020" i="46"/>
  <c r="AE1020" i="46" s="1"/>
  <c r="Y1021" i="46"/>
  <c r="AE1021" i="46" s="1"/>
  <c r="AL1021" i="46" s="1"/>
  <c r="Y1022" i="46"/>
  <c r="AE1022" i="46" s="1"/>
  <c r="AL1022" i="46" s="1"/>
  <c r="Y1023" i="46"/>
  <c r="AE1023" i="46" s="1"/>
  <c r="AL1023" i="46" s="1"/>
  <c r="Y1024" i="46"/>
  <c r="AE1024" i="46" s="1"/>
  <c r="Y1025" i="46"/>
  <c r="AE1025" i="46" s="1"/>
  <c r="AL1025" i="46" s="1"/>
  <c r="Y1026" i="46"/>
  <c r="AE1026" i="46" s="1"/>
  <c r="AL1026" i="46" s="1"/>
  <c r="Y1027" i="46"/>
  <c r="AE1027" i="46" s="1"/>
  <c r="Y1028" i="46"/>
  <c r="AE1028" i="46" s="1"/>
  <c r="Y1029" i="46"/>
  <c r="AE1029" i="46" s="1"/>
  <c r="AL1029" i="46" s="1"/>
  <c r="Y1030" i="46"/>
  <c r="AE1030" i="46" s="1"/>
  <c r="Y1031" i="46"/>
  <c r="AE1031" i="46" s="1"/>
  <c r="Y1032" i="46"/>
  <c r="AE1032" i="46" s="1"/>
  <c r="AL1032" i="46" s="1"/>
  <c r="Y1033" i="46"/>
  <c r="AE1033" i="46" s="1"/>
  <c r="AL1033" i="46" s="1"/>
  <c r="Y1034" i="46"/>
  <c r="AE1034" i="46" s="1"/>
  <c r="AL1034" i="46" s="1"/>
  <c r="Y1035" i="46"/>
  <c r="AE1035" i="46" s="1"/>
  <c r="AL1035" i="46" s="1"/>
  <c r="Y1036" i="46"/>
  <c r="AE1036" i="46" s="1"/>
  <c r="AL1036" i="46" s="1"/>
  <c r="Y1037" i="46"/>
  <c r="AE1037" i="46" s="1"/>
  <c r="Y1038" i="46"/>
  <c r="AE1038" i="46" s="1"/>
  <c r="AL1038" i="46" s="1"/>
  <c r="Y1039" i="46"/>
  <c r="AE1039" i="46" s="1"/>
  <c r="AL1039" i="46" s="1"/>
  <c r="Y1040" i="46"/>
  <c r="AE1040" i="46" s="1"/>
  <c r="Y1041" i="46"/>
  <c r="AE1041" i="46" s="1"/>
  <c r="AL1041" i="46" s="1"/>
  <c r="Y1042" i="46"/>
  <c r="AE1042" i="46" s="1"/>
  <c r="AL1042" i="46" s="1"/>
  <c r="Y1043" i="46"/>
  <c r="AE1043" i="46" s="1"/>
  <c r="AL1043" i="46" s="1"/>
  <c r="Y1044" i="46"/>
  <c r="AE1044" i="46" s="1"/>
  <c r="Y1045" i="46"/>
  <c r="AE1045" i="46" s="1"/>
  <c r="Y1046" i="46"/>
  <c r="AE1046" i="46" s="1"/>
  <c r="AL1046" i="46" s="1"/>
  <c r="Y1047" i="46"/>
  <c r="AE1047" i="46" s="1"/>
  <c r="Y1048" i="46"/>
  <c r="AE1048" i="46" s="1"/>
  <c r="AL1048" i="46" s="1"/>
  <c r="Y1049" i="46"/>
  <c r="AE1049" i="46" s="1"/>
  <c r="Y1050" i="46"/>
  <c r="AE1050" i="46" s="1"/>
  <c r="AL1050" i="46" s="1"/>
  <c r="Y1051" i="46"/>
  <c r="AE1051" i="46" s="1"/>
  <c r="AL1051" i="46" s="1"/>
  <c r="Y1052" i="46"/>
  <c r="AE1052" i="46" s="1"/>
  <c r="AL1052" i="46" s="1"/>
  <c r="Y1053" i="46"/>
  <c r="AE1053" i="46" s="1"/>
  <c r="AL1053" i="46" s="1"/>
  <c r="Y1054" i="46"/>
  <c r="AE1054" i="46" s="1"/>
  <c r="AL1054" i="46" s="1"/>
  <c r="Y1055" i="46"/>
  <c r="AE1055" i="46" s="1"/>
  <c r="AL1055" i="46" s="1"/>
  <c r="Y1056" i="46"/>
  <c r="AE1056" i="46" s="1"/>
  <c r="Y1057" i="46"/>
  <c r="AE1057" i="46" s="1"/>
  <c r="Y1058" i="46"/>
  <c r="AE1058" i="46" s="1"/>
  <c r="AL1058" i="46" s="1"/>
  <c r="Y1059" i="46"/>
  <c r="AE1059" i="46" s="1"/>
  <c r="AL1059" i="46" s="1"/>
  <c r="Y1060" i="46"/>
  <c r="AE1060" i="46" s="1"/>
  <c r="AL1060" i="46" s="1"/>
  <c r="Y1061" i="46"/>
  <c r="AE1061" i="46" s="1"/>
  <c r="AL1061" i="46" s="1"/>
  <c r="Y1062" i="46"/>
  <c r="AE1062" i="46" s="1"/>
  <c r="AL1062" i="46" s="1"/>
  <c r="Y1063" i="46"/>
  <c r="AE1063" i="46" s="1"/>
  <c r="AL1063" i="46" s="1"/>
  <c r="Y1064" i="46"/>
  <c r="AE1064" i="46" s="1"/>
  <c r="AL1064" i="46" s="1"/>
  <c r="Y1065" i="46"/>
  <c r="AE1065" i="46" s="1"/>
  <c r="AL1065" i="46" s="1"/>
  <c r="Y1066" i="46"/>
  <c r="AE1066" i="46" s="1"/>
  <c r="AL1066" i="46" s="1"/>
  <c r="Y1067" i="46"/>
  <c r="AE1067" i="46" s="1"/>
  <c r="AL1067" i="46" s="1"/>
  <c r="Y1068" i="46"/>
  <c r="AE1068" i="46" s="1"/>
  <c r="AL1068" i="46" s="1"/>
  <c r="Y1069" i="46"/>
  <c r="AE1069" i="46" s="1"/>
  <c r="AL1069" i="46" s="1"/>
  <c r="Y1070" i="46"/>
  <c r="AE1070" i="46" s="1"/>
  <c r="AL1070" i="46" s="1"/>
  <c r="Y1071" i="46"/>
  <c r="AE1071" i="46" s="1"/>
  <c r="Y1072" i="46"/>
  <c r="AE1072" i="46" s="1"/>
  <c r="AL1072" i="46" s="1"/>
  <c r="Y1073" i="46"/>
  <c r="AE1073" i="46" s="1"/>
  <c r="AL1073" i="46" s="1"/>
  <c r="Y1074" i="46"/>
  <c r="AE1074" i="46" s="1"/>
  <c r="AL1074" i="46" s="1"/>
  <c r="Y1075" i="46"/>
  <c r="AE1075" i="46" s="1"/>
  <c r="Y1076" i="46"/>
  <c r="AE1076" i="46" s="1"/>
  <c r="AL1076" i="46" s="1"/>
  <c r="Y1077" i="46"/>
  <c r="AE1077" i="46" s="1"/>
  <c r="AL1077" i="46" s="1"/>
  <c r="Y1078" i="46"/>
  <c r="AE1078" i="46" s="1"/>
  <c r="Y1079" i="46"/>
  <c r="AE1079" i="46" s="1"/>
  <c r="AL1079" i="46" s="1"/>
  <c r="Y1080" i="46"/>
  <c r="AE1080" i="46" s="1"/>
  <c r="AL1080" i="46" s="1"/>
  <c r="Y1081" i="46"/>
  <c r="AE1081" i="46" s="1"/>
  <c r="AL1081" i="46" s="1"/>
  <c r="Y1082" i="46"/>
  <c r="AE1082" i="46" s="1"/>
  <c r="AL1082" i="46" s="1"/>
  <c r="Y1083" i="46"/>
  <c r="AE1083" i="46" s="1"/>
  <c r="AL1083" i="46" s="1"/>
  <c r="Y1084" i="46"/>
  <c r="AE1084" i="46" s="1"/>
  <c r="AL1084" i="46" s="1"/>
  <c r="Y1085" i="46"/>
  <c r="AE1085" i="46" s="1"/>
  <c r="Y1086" i="46"/>
  <c r="AE1086" i="46" s="1"/>
  <c r="AL1086" i="46" s="1"/>
  <c r="Y1087" i="46"/>
  <c r="AE1087" i="46" s="1"/>
  <c r="Y1088" i="46"/>
  <c r="AE1088" i="46" s="1"/>
  <c r="Y1089" i="46"/>
  <c r="AE1089" i="46" s="1"/>
  <c r="AL1089" i="46" s="1"/>
  <c r="Y1090" i="46"/>
  <c r="AE1090" i="46" s="1"/>
  <c r="AL1090" i="46" s="1"/>
  <c r="Y1091" i="46"/>
  <c r="AE1091" i="46" s="1"/>
  <c r="Y1092" i="46"/>
  <c r="AE1092" i="46" s="1"/>
  <c r="AL1092" i="46" s="1"/>
  <c r="Y1093" i="46"/>
  <c r="AE1093" i="46" s="1"/>
  <c r="AL1093" i="46" s="1"/>
  <c r="Y1094" i="46"/>
  <c r="AE1094" i="46" s="1"/>
  <c r="AL1094" i="46" s="1"/>
  <c r="Y1095" i="46"/>
  <c r="AE1095" i="46" s="1"/>
  <c r="AL1095" i="46" s="1"/>
  <c r="Y1096" i="46"/>
  <c r="AE1096" i="46" s="1"/>
  <c r="AL1096" i="46" s="1"/>
  <c r="Y1097" i="46"/>
  <c r="AE1097" i="46" s="1"/>
  <c r="AL1097" i="46" s="1"/>
  <c r="Y1098" i="46"/>
  <c r="AE1098" i="46" s="1"/>
  <c r="AL1098" i="46" s="1"/>
  <c r="Y1099" i="46"/>
  <c r="AE1099" i="46" s="1"/>
  <c r="AL1099" i="46" s="1"/>
  <c r="Y1100" i="46"/>
  <c r="AE1100" i="46" s="1"/>
  <c r="AL1100" i="46" s="1"/>
  <c r="Y1101" i="46"/>
  <c r="AE1101" i="46" s="1"/>
  <c r="AL1101" i="46" s="1"/>
  <c r="Y1102" i="46"/>
  <c r="AE1102" i="46" s="1"/>
  <c r="AL1102" i="46" s="1"/>
  <c r="Y1103" i="46"/>
  <c r="AE1103" i="46" s="1"/>
  <c r="AL1103" i="46" s="1"/>
  <c r="Y1104" i="46"/>
  <c r="AE1104" i="46" s="1"/>
  <c r="AL1104" i="46" s="1"/>
  <c r="Y1105" i="46"/>
  <c r="AE1105" i="46" s="1"/>
  <c r="AL1105" i="46" s="1"/>
  <c r="Y1106" i="46"/>
  <c r="AE1106" i="46" s="1"/>
  <c r="AL1106" i="46" s="1"/>
  <c r="Y1107" i="46"/>
  <c r="AE1107" i="46" s="1"/>
  <c r="AL1107" i="46" s="1"/>
  <c r="Y1108" i="46"/>
  <c r="AE1108" i="46" s="1"/>
  <c r="AL1108" i="46" s="1"/>
  <c r="Y1109" i="46"/>
  <c r="AE1109" i="46" s="1"/>
  <c r="AL1109" i="46" s="1"/>
  <c r="Y1110" i="46"/>
  <c r="AE1110" i="46" s="1"/>
  <c r="AL1110" i="46" s="1"/>
  <c r="Y1111" i="46"/>
  <c r="AE1111" i="46" s="1"/>
  <c r="Y1112" i="46"/>
  <c r="AE1112" i="46" s="1"/>
  <c r="AL1112" i="46" s="1"/>
  <c r="Y1113" i="46"/>
  <c r="AE1113" i="46" s="1"/>
  <c r="AL1113" i="46" s="1"/>
  <c r="Y1114" i="46"/>
  <c r="AE1114" i="46" s="1"/>
  <c r="AL1114" i="46" s="1"/>
  <c r="Y1115" i="46"/>
  <c r="AE1115" i="46" s="1"/>
  <c r="AL1115" i="46" s="1"/>
  <c r="Y1116" i="46"/>
  <c r="AE1116" i="46" s="1"/>
  <c r="AL1116" i="46" s="1"/>
  <c r="Y1117" i="46"/>
  <c r="AE1117" i="46" s="1"/>
  <c r="AL1117" i="46" s="1"/>
  <c r="Y1118" i="46"/>
  <c r="AE1118" i="46" s="1"/>
  <c r="AL1118" i="46" s="1"/>
  <c r="Y1119" i="46"/>
  <c r="AE1119" i="46" s="1"/>
  <c r="AL1119" i="46" s="1"/>
  <c r="Y1120" i="46"/>
  <c r="AE1120" i="46" s="1"/>
  <c r="Y1121" i="46"/>
  <c r="AE1121" i="46" s="1"/>
  <c r="AL1121" i="46" s="1"/>
  <c r="Y1122" i="46"/>
  <c r="AE1122" i="46" s="1"/>
  <c r="AL1122" i="46" s="1"/>
  <c r="Y1123" i="46"/>
  <c r="AE1123" i="46" s="1"/>
  <c r="AL1123" i="46" s="1"/>
  <c r="Y1124" i="46"/>
  <c r="AE1124" i="46" s="1"/>
  <c r="Y1125" i="46"/>
  <c r="AE1125" i="46" s="1"/>
  <c r="Y1126" i="46"/>
  <c r="AE1126" i="46" s="1"/>
  <c r="Y1127" i="46"/>
  <c r="AE1127" i="46" s="1"/>
  <c r="AL1127" i="46" s="1"/>
  <c r="Y1128" i="46"/>
  <c r="AE1128" i="46" s="1"/>
  <c r="Y1129" i="46"/>
  <c r="AE1129" i="46" s="1"/>
  <c r="AL1129" i="46" s="1"/>
  <c r="Y1130" i="46"/>
  <c r="AE1130" i="46" s="1"/>
  <c r="AL1130" i="46" s="1"/>
  <c r="Y1131" i="46"/>
  <c r="AE1131" i="46" s="1"/>
  <c r="AL1131" i="46" s="1"/>
  <c r="Y1132" i="46"/>
  <c r="AE1132" i="46" s="1"/>
  <c r="AL1132" i="46" s="1"/>
  <c r="Y1133" i="46"/>
  <c r="AE1133" i="46" s="1"/>
  <c r="Y1134" i="46"/>
  <c r="AE1134" i="46" s="1"/>
  <c r="AL1134" i="46" s="1"/>
  <c r="Y1135" i="46"/>
  <c r="AE1135" i="46" s="1"/>
  <c r="AL1135" i="46" s="1"/>
  <c r="Y1136" i="46"/>
  <c r="AE1136" i="46" s="1"/>
  <c r="AL1136" i="46" s="1"/>
  <c r="Y1137" i="46"/>
  <c r="AE1137" i="46" s="1"/>
  <c r="AL1137" i="46" s="1"/>
  <c r="Y1138" i="46"/>
  <c r="AE1138" i="46" s="1"/>
  <c r="AL1138" i="46" s="1"/>
  <c r="Y1139" i="46"/>
  <c r="AE1139" i="46" s="1"/>
  <c r="AL1139" i="46" s="1"/>
  <c r="Y1140" i="46"/>
  <c r="AE1140" i="46" s="1"/>
  <c r="Y1141" i="46"/>
  <c r="AE1141" i="46" s="1"/>
  <c r="AL1141" i="46" s="1"/>
  <c r="Y1142" i="46"/>
  <c r="AE1142" i="46" s="1"/>
  <c r="AL1142" i="46" s="1"/>
  <c r="Y1143" i="46"/>
  <c r="AE1143" i="46" s="1"/>
  <c r="AL1143" i="46" s="1"/>
  <c r="Y1144" i="46"/>
  <c r="AE1144" i="46" s="1"/>
  <c r="Y1145" i="46"/>
  <c r="AE1145" i="46" s="1"/>
  <c r="AL1145" i="46" s="1"/>
  <c r="Y1146" i="46"/>
  <c r="AE1146" i="46" s="1"/>
  <c r="Y1147" i="46"/>
  <c r="AE1147" i="46" s="1"/>
  <c r="Y1148" i="46"/>
  <c r="AE1148" i="46" s="1"/>
  <c r="AL1148" i="46" s="1"/>
  <c r="Y1149" i="46"/>
  <c r="AE1149" i="46" s="1"/>
  <c r="AL1149" i="46" s="1"/>
  <c r="Y1150" i="46"/>
  <c r="AE1150" i="46" s="1"/>
  <c r="AL1150" i="46" s="1"/>
  <c r="Y1151" i="46"/>
  <c r="AE1151" i="46" s="1"/>
  <c r="AL1151" i="46" s="1"/>
  <c r="Y1152" i="46"/>
  <c r="AE1152" i="46" s="1"/>
  <c r="AL1152" i="46" s="1"/>
  <c r="Y1153" i="46"/>
  <c r="AE1153" i="46" s="1"/>
  <c r="AL1153" i="46" s="1"/>
  <c r="Y1154" i="46"/>
  <c r="AE1154" i="46" s="1"/>
  <c r="AL1154" i="46" s="1"/>
  <c r="Y1155" i="46"/>
  <c r="AE1155" i="46" s="1"/>
  <c r="AL1155" i="46" s="1"/>
  <c r="Y1156" i="46"/>
  <c r="AE1156" i="46" s="1"/>
  <c r="Y1157" i="46"/>
  <c r="AE1157" i="46" s="1"/>
  <c r="AL1157" i="46" s="1"/>
  <c r="Y1158" i="46"/>
  <c r="AE1158" i="46" s="1"/>
  <c r="AL1158" i="46" s="1"/>
  <c r="Y1159" i="46"/>
  <c r="AE1159" i="46" s="1"/>
  <c r="AL1159" i="46" s="1"/>
  <c r="Y1160" i="46"/>
  <c r="AE1160" i="46" s="1"/>
  <c r="AL1160" i="46" s="1"/>
  <c r="Y1161" i="46"/>
  <c r="AE1161" i="46" s="1"/>
  <c r="AL1161" i="46" s="1"/>
  <c r="Y1162" i="46"/>
  <c r="AE1162" i="46" s="1"/>
  <c r="AL1162" i="46" s="1"/>
  <c r="Y1163" i="46"/>
  <c r="AE1163" i="46" s="1"/>
  <c r="AL1163" i="46" s="1"/>
  <c r="Y1164" i="46"/>
  <c r="AE1164" i="46" s="1"/>
  <c r="AL1164" i="46" s="1"/>
  <c r="Y1165" i="46"/>
  <c r="AE1165" i="46" s="1"/>
  <c r="AL1165" i="46" s="1"/>
  <c r="Y1166" i="46"/>
  <c r="AE1166" i="46" s="1"/>
  <c r="AL1166" i="46" s="1"/>
  <c r="Y1167" i="46"/>
  <c r="AE1167" i="46" s="1"/>
  <c r="AL1167" i="46" s="1"/>
  <c r="Y1168" i="46"/>
  <c r="AE1168" i="46" s="1"/>
  <c r="AL1168" i="46" s="1"/>
  <c r="Y1169" i="46"/>
  <c r="AE1169" i="46" s="1"/>
  <c r="AL1169" i="46" s="1"/>
  <c r="Y1170" i="46"/>
  <c r="AE1170" i="46" s="1"/>
  <c r="AL1170" i="46" s="1"/>
  <c r="Y1171" i="46"/>
  <c r="AE1171" i="46" s="1"/>
  <c r="AL1171" i="46" s="1"/>
  <c r="Y1172" i="46"/>
  <c r="AE1172" i="46" s="1"/>
  <c r="AL1172" i="46" s="1"/>
  <c r="Y1173" i="46"/>
  <c r="AE1173" i="46" s="1"/>
  <c r="AL1173" i="46" s="1"/>
  <c r="Y1174" i="46"/>
  <c r="AE1174" i="46" s="1"/>
  <c r="AL1174" i="46" s="1"/>
  <c r="Y1175" i="46"/>
  <c r="AE1175" i="46" s="1"/>
  <c r="AL1175" i="46" s="1"/>
  <c r="Y1176" i="46"/>
  <c r="AE1176" i="46" s="1"/>
  <c r="Y1177" i="46"/>
  <c r="AE1177" i="46" s="1"/>
  <c r="AL1177" i="46" s="1"/>
  <c r="Y1178" i="46"/>
  <c r="AE1178" i="46" s="1"/>
  <c r="AL1178" i="46" s="1"/>
  <c r="Y1179" i="46"/>
  <c r="AE1179" i="46" s="1"/>
  <c r="Y1180" i="46"/>
  <c r="AE1180" i="46" s="1"/>
  <c r="AL1180" i="46" s="1"/>
  <c r="Y1181" i="46"/>
  <c r="AE1181" i="46" s="1"/>
  <c r="Y1182" i="46"/>
  <c r="AE1182" i="46" s="1"/>
  <c r="Y1183" i="46"/>
  <c r="AE1183" i="46" s="1"/>
  <c r="AL1183" i="46" s="1"/>
  <c r="Y1184" i="46"/>
  <c r="AE1184" i="46" s="1"/>
  <c r="AL1184" i="46" s="1"/>
  <c r="Y1185" i="46"/>
  <c r="AE1185" i="46" s="1"/>
  <c r="AL1185" i="46" s="1"/>
  <c r="Y1186" i="46"/>
  <c r="AE1186" i="46" s="1"/>
  <c r="AL1186" i="46" s="1"/>
  <c r="Y1187" i="46"/>
  <c r="AE1187" i="46" s="1"/>
  <c r="AL1187" i="46" s="1"/>
  <c r="Y1188" i="46"/>
  <c r="AE1188" i="46" s="1"/>
  <c r="AL1188" i="46" s="1"/>
  <c r="Y1189" i="46"/>
  <c r="AE1189" i="46" s="1"/>
  <c r="AL1189" i="46" s="1"/>
  <c r="Y1190" i="46"/>
  <c r="AE1190" i="46" s="1"/>
  <c r="Y1191" i="46"/>
  <c r="AE1191" i="46" s="1"/>
  <c r="Y1192" i="46"/>
  <c r="AE1192" i="46" s="1"/>
  <c r="AL1192" i="46" s="1"/>
  <c r="Y1193" i="46"/>
  <c r="AE1193" i="46" s="1"/>
  <c r="AL1193" i="46" s="1"/>
  <c r="Y1194" i="46"/>
  <c r="AE1194" i="46" s="1"/>
  <c r="AL1194" i="46" s="1"/>
  <c r="Y1195" i="46"/>
  <c r="AE1195" i="46" s="1"/>
  <c r="AL1195" i="46" s="1"/>
  <c r="Y1196" i="46"/>
  <c r="AE1196" i="46" s="1"/>
  <c r="Y1197" i="46"/>
  <c r="AE1197" i="46" s="1"/>
  <c r="AL1197" i="46" s="1"/>
  <c r="Y1198" i="46"/>
  <c r="AE1198" i="46" s="1"/>
  <c r="AL1198" i="46" s="1"/>
  <c r="Y1199" i="46"/>
  <c r="AE1199" i="46" s="1"/>
  <c r="Y1200" i="46"/>
  <c r="AE1200" i="46" s="1"/>
  <c r="AL1200" i="46" s="1"/>
  <c r="Y1201" i="46"/>
  <c r="AE1201" i="46" s="1"/>
  <c r="Y1202" i="46"/>
  <c r="AE1202" i="46" s="1"/>
  <c r="AL1202" i="46" s="1"/>
  <c r="Y1203" i="46"/>
  <c r="AE1203" i="46" s="1"/>
  <c r="AL1203" i="46" s="1"/>
  <c r="Y1204" i="46"/>
  <c r="AE1204" i="46" s="1"/>
  <c r="AL1204" i="46" s="1"/>
  <c r="Y1205" i="46"/>
  <c r="AE1205" i="46" s="1"/>
  <c r="AL1205" i="46" s="1"/>
  <c r="Y1206" i="46"/>
  <c r="AE1206" i="46" s="1"/>
  <c r="AL1206" i="46" s="1"/>
  <c r="Y1207" i="46"/>
  <c r="AE1207" i="46" s="1"/>
  <c r="AL1207" i="46" s="1"/>
  <c r="Y1208" i="46"/>
  <c r="AE1208" i="46" s="1"/>
  <c r="AL1208" i="46" s="1"/>
  <c r="Y1209" i="46"/>
  <c r="AE1209" i="46" s="1"/>
  <c r="AL1209" i="46" s="1"/>
  <c r="Y1210" i="46"/>
  <c r="AE1210" i="46" s="1"/>
  <c r="Y1211" i="46"/>
  <c r="AE1211" i="46" s="1"/>
  <c r="AL1211" i="46" s="1"/>
  <c r="Y1212" i="46"/>
  <c r="AE1212" i="46" s="1"/>
  <c r="Y1213" i="46"/>
  <c r="AE1213" i="46" s="1"/>
  <c r="Y1214" i="46"/>
  <c r="AE1214" i="46" s="1"/>
  <c r="AL1214" i="46" s="1"/>
  <c r="Y1215" i="46"/>
  <c r="AE1215" i="46" s="1"/>
  <c r="AL1215" i="46" s="1"/>
  <c r="Y1216" i="46"/>
  <c r="AE1216" i="46" s="1"/>
  <c r="AL1216" i="46" s="1"/>
  <c r="Y1217" i="46"/>
  <c r="AE1217" i="46" s="1"/>
  <c r="AL1217" i="46" s="1"/>
  <c r="Y1218" i="46"/>
  <c r="AE1218" i="46" s="1"/>
  <c r="AL1218" i="46" s="1"/>
  <c r="Y1219" i="46"/>
  <c r="AE1219" i="46" s="1"/>
  <c r="Y1220" i="46"/>
  <c r="AE1220" i="46" s="1"/>
  <c r="AL1220" i="46" s="1"/>
  <c r="Y1221" i="46"/>
  <c r="AE1221" i="46" s="1"/>
  <c r="AL1221" i="46" s="1"/>
  <c r="Y1222" i="46"/>
  <c r="AE1222" i="46" s="1"/>
  <c r="AL1222" i="46" s="1"/>
  <c r="Y1223" i="46"/>
  <c r="AE1223" i="46" s="1"/>
  <c r="AL1223" i="46" s="1"/>
  <c r="Y1224" i="46"/>
  <c r="AE1224" i="46" s="1"/>
  <c r="AL1224" i="46" s="1"/>
  <c r="Y1225" i="46"/>
  <c r="AE1225" i="46" s="1"/>
  <c r="Y1226" i="46"/>
  <c r="AE1226" i="46" s="1"/>
  <c r="AL1226" i="46" s="1"/>
  <c r="Y1227" i="46"/>
  <c r="AE1227" i="46" s="1"/>
  <c r="AL1227" i="46" s="1"/>
  <c r="Y1228" i="46"/>
  <c r="AE1228" i="46" s="1"/>
  <c r="Y1229" i="46"/>
  <c r="AE1229" i="46" s="1"/>
  <c r="AL1229" i="46" s="1"/>
  <c r="Y1230" i="46"/>
  <c r="AE1230" i="46" s="1"/>
  <c r="AL1230" i="46" s="1"/>
  <c r="Y1231" i="46"/>
  <c r="AE1231" i="46" s="1"/>
  <c r="AL1231" i="46" s="1"/>
  <c r="Y1232" i="46"/>
  <c r="AE1232" i="46" s="1"/>
  <c r="AL1232" i="46" s="1"/>
  <c r="Y1233" i="46"/>
  <c r="AE1233" i="46" s="1"/>
  <c r="AL1233" i="46" s="1"/>
  <c r="Y1234" i="46"/>
  <c r="AE1234" i="46" s="1"/>
  <c r="AL1234" i="46" s="1"/>
  <c r="Y1235" i="46"/>
  <c r="AE1235" i="46" s="1"/>
  <c r="AL1235" i="46" s="1"/>
  <c r="Y1236" i="46"/>
  <c r="AE1236" i="46" s="1"/>
  <c r="Y1237" i="46"/>
  <c r="AE1237" i="46" s="1"/>
  <c r="Y1238" i="46"/>
  <c r="AE1238" i="46" s="1"/>
  <c r="AL1238" i="46" s="1"/>
  <c r="Y1239" i="46"/>
  <c r="AE1239" i="46" s="1"/>
  <c r="AL1239" i="46" s="1"/>
  <c r="Y1240" i="46"/>
  <c r="AE1240" i="46" s="1"/>
  <c r="AL1240" i="46" s="1"/>
  <c r="Y1241" i="46"/>
  <c r="AE1241" i="46" s="1"/>
  <c r="Y1242" i="46"/>
  <c r="AE1242" i="46" s="1"/>
  <c r="AL1242" i="46" s="1"/>
  <c r="Y1243" i="46"/>
  <c r="AE1243" i="46" s="1"/>
  <c r="AL1243" i="46" s="1"/>
  <c r="Y1244" i="46"/>
  <c r="AE1244" i="46" s="1"/>
  <c r="AL1244" i="46" s="1"/>
  <c r="Y1245" i="46"/>
  <c r="AE1245" i="46" s="1"/>
  <c r="AL1245" i="46" s="1"/>
  <c r="Y1246" i="46"/>
  <c r="AE1246" i="46" s="1"/>
  <c r="AL1246" i="46" s="1"/>
  <c r="Y1247" i="46"/>
  <c r="AE1247" i="46" s="1"/>
  <c r="AL1247" i="46" s="1"/>
  <c r="Y1248" i="46"/>
  <c r="AE1248" i="46" s="1"/>
  <c r="AL1248" i="46" s="1"/>
  <c r="Y1249" i="46"/>
  <c r="AE1249" i="46" s="1"/>
  <c r="AL1249" i="46" s="1"/>
  <c r="Y1250" i="46"/>
  <c r="AE1250" i="46" s="1"/>
  <c r="AL1250" i="46" s="1"/>
  <c r="Y1251" i="46"/>
  <c r="AE1251" i="46" s="1"/>
  <c r="AL1251" i="46" s="1"/>
  <c r="Y1252" i="46"/>
  <c r="AE1252" i="46" s="1"/>
  <c r="AL1252" i="46" s="1"/>
  <c r="Y1253" i="46"/>
  <c r="AE1253" i="46" s="1"/>
  <c r="AL1253" i="46" s="1"/>
  <c r="Y1254" i="46"/>
  <c r="AE1254" i="46" s="1"/>
  <c r="AL1254" i="46" s="1"/>
  <c r="Y1255" i="46"/>
  <c r="AE1255" i="46" s="1"/>
  <c r="AL1255" i="46" s="1"/>
  <c r="Y1256" i="46"/>
  <c r="AE1256" i="46" s="1"/>
  <c r="Y1257" i="46"/>
  <c r="AE1257" i="46" s="1"/>
  <c r="AL1257" i="46" s="1"/>
  <c r="Y1258" i="46"/>
  <c r="AE1258" i="46" s="1"/>
  <c r="AL1258" i="46" s="1"/>
  <c r="Y1259" i="46"/>
  <c r="AE1259" i="46" s="1"/>
  <c r="AL1259" i="46" s="1"/>
  <c r="Y1260" i="46"/>
  <c r="AE1260" i="46" s="1"/>
  <c r="AL1260" i="46" s="1"/>
  <c r="Y1261" i="46"/>
  <c r="AE1261" i="46" s="1"/>
  <c r="AL1261" i="46" s="1"/>
  <c r="Y1262" i="46"/>
  <c r="AE1262" i="46" s="1"/>
  <c r="AL1262" i="46" s="1"/>
  <c r="Y1263" i="46"/>
  <c r="AE1263" i="46" s="1"/>
  <c r="AL1263" i="46" s="1"/>
  <c r="Y1264" i="46"/>
  <c r="AE1264" i="46" s="1"/>
  <c r="AL1264" i="46" s="1"/>
  <c r="Y1265" i="46"/>
  <c r="AE1265" i="46" s="1"/>
  <c r="AL1265" i="46" s="1"/>
  <c r="Y1266" i="46"/>
  <c r="AE1266" i="46" s="1"/>
  <c r="AL1266" i="46" s="1"/>
  <c r="Y1267" i="46"/>
  <c r="AE1267" i="46" s="1"/>
  <c r="AL1267" i="46" s="1"/>
  <c r="Y1268" i="46"/>
  <c r="AE1268" i="46" s="1"/>
  <c r="Y1269" i="46"/>
  <c r="AE1269" i="46" s="1"/>
  <c r="AL1269" i="46" s="1"/>
  <c r="Y1270" i="46"/>
  <c r="AE1270" i="46" s="1"/>
  <c r="AL1270" i="46" s="1"/>
  <c r="Y1271" i="46"/>
  <c r="AE1271" i="46" s="1"/>
  <c r="AL1271" i="46" s="1"/>
  <c r="Y1272" i="46"/>
  <c r="AE1272" i="46" s="1"/>
  <c r="AL1272" i="46" s="1"/>
  <c r="Y1273" i="46"/>
  <c r="AE1273" i="46" s="1"/>
  <c r="AL1273" i="46" s="1"/>
  <c r="Y1274" i="46"/>
  <c r="AE1274" i="46" s="1"/>
  <c r="AL1274" i="46" s="1"/>
  <c r="Y1275" i="46"/>
  <c r="AE1275" i="46" s="1"/>
  <c r="AL1275" i="46" s="1"/>
  <c r="Y1276" i="46"/>
  <c r="AE1276" i="46" s="1"/>
  <c r="AL1276" i="46" s="1"/>
  <c r="Y1277" i="46"/>
  <c r="AE1277" i="46" s="1"/>
  <c r="AL1277" i="46" s="1"/>
  <c r="Y1278" i="46"/>
  <c r="AE1278" i="46" s="1"/>
  <c r="Y1279" i="46"/>
  <c r="AE1279" i="46" s="1"/>
  <c r="AL1279" i="46" s="1"/>
  <c r="Y1280" i="46"/>
  <c r="AE1280" i="46" s="1"/>
  <c r="AL1280" i="46" s="1"/>
  <c r="Y1281" i="46"/>
  <c r="AE1281" i="46" s="1"/>
  <c r="AL1281" i="46" s="1"/>
  <c r="Y1282" i="46"/>
  <c r="AE1282" i="46" s="1"/>
  <c r="AL1282" i="46" s="1"/>
  <c r="Y1283" i="46"/>
  <c r="AE1283" i="46" s="1"/>
  <c r="AL1283" i="46" s="1"/>
  <c r="Y1284" i="46"/>
  <c r="AE1284" i="46" s="1"/>
  <c r="Y1285" i="46"/>
  <c r="AE1285" i="46" s="1"/>
  <c r="AL1285" i="46" s="1"/>
  <c r="Y1286" i="46"/>
  <c r="AE1286" i="46" s="1"/>
  <c r="AL1286" i="46" s="1"/>
  <c r="Y1287" i="46"/>
  <c r="AE1287" i="46" s="1"/>
  <c r="Y1288" i="46"/>
  <c r="AE1288" i="46" s="1"/>
  <c r="AL1288" i="46" s="1"/>
  <c r="Y1289" i="46"/>
  <c r="AE1289" i="46" s="1"/>
  <c r="AL1289" i="46" s="1"/>
  <c r="Y1290" i="46"/>
  <c r="AE1290" i="46" s="1"/>
  <c r="AL1290" i="46" s="1"/>
  <c r="Y1291" i="46"/>
  <c r="AE1291" i="46" s="1"/>
  <c r="Y1292" i="46"/>
  <c r="AE1292" i="46" s="1"/>
  <c r="AL1292" i="46" s="1"/>
  <c r="Y1293" i="46"/>
  <c r="AE1293" i="46" s="1"/>
  <c r="AL1293" i="46" s="1"/>
  <c r="Y1294" i="46"/>
  <c r="AE1294" i="46" s="1"/>
  <c r="AL1294" i="46" s="1"/>
  <c r="Y1295" i="46"/>
  <c r="AE1295" i="46" s="1"/>
  <c r="AL1295" i="46" s="1"/>
  <c r="Y1296" i="46"/>
  <c r="AE1296" i="46" s="1"/>
  <c r="Y1297" i="46"/>
  <c r="AE1297" i="46" s="1"/>
  <c r="Y1298" i="46"/>
  <c r="AE1298" i="46" s="1"/>
  <c r="Y1299" i="46"/>
  <c r="AE1299" i="46" s="1"/>
  <c r="AL1299" i="46" s="1"/>
  <c r="Y1300" i="46"/>
  <c r="AE1300" i="46" s="1"/>
  <c r="AL1300" i="46" s="1"/>
  <c r="Y1301" i="46"/>
  <c r="AE1301" i="46" s="1"/>
  <c r="AL1301" i="46" s="1"/>
  <c r="Y1302" i="46"/>
  <c r="AE1302" i="46" s="1"/>
  <c r="AL1302" i="46" s="1"/>
  <c r="Y1303" i="46"/>
  <c r="AE1303" i="46" s="1"/>
  <c r="AL1303" i="46" s="1"/>
  <c r="Y1304" i="46"/>
  <c r="AE1304" i="46" s="1"/>
  <c r="AL1304" i="46" s="1"/>
  <c r="Y1305" i="46"/>
  <c r="AE1305" i="46" s="1"/>
  <c r="AL1305" i="46" s="1"/>
  <c r="Y1306" i="46"/>
  <c r="AE1306" i="46" s="1"/>
  <c r="AL1306" i="46" s="1"/>
  <c r="Y1307" i="46"/>
  <c r="AE1307" i="46" s="1"/>
  <c r="AL1307" i="46" s="1"/>
  <c r="Y1308" i="46"/>
  <c r="AE1308" i="46" s="1"/>
  <c r="AL1308" i="46" s="1"/>
  <c r="Y1309" i="46"/>
  <c r="AE1309" i="46" s="1"/>
  <c r="Y1310" i="46"/>
  <c r="AE1310" i="46" s="1"/>
  <c r="AL1310" i="46" s="1"/>
  <c r="Y1311" i="46"/>
  <c r="AE1311" i="46" s="1"/>
  <c r="AL1311" i="46" s="1"/>
  <c r="Y1312" i="46"/>
  <c r="AE1312" i="46" s="1"/>
  <c r="AL1312" i="46" s="1"/>
  <c r="Y1313" i="46"/>
  <c r="AE1313" i="46" s="1"/>
  <c r="AL1313" i="46" s="1"/>
  <c r="Y1314" i="46"/>
  <c r="AE1314" i="46" s="1"/>
  <c r="AL1314" i="46" s="1"/>
  <c r="Y1315" i="46"/>
  <c r="AE1315" i="46" s="1"/>
  <c r="AL1315" i="46" s="1"/>
  <c r="Y1316" i="46"/>
  <c r="AE1316" i="46" s="1"/>
  <c r="AL1316" i="46" s="1"/>
  <c r="Y1317" i="46"/>
  <c r="AE1317" i="46" s="1"/>
  <c r="Y1318" i="46"/>
  <c r="AE1318" i="46" s="1"/>
  <c r="AL1318" i="46" s="1"/>
  <c r="Y1319" i="46"/>
  <c r="AE1319" i="46" s="1"/>
  <c r="AL1319" i="46" s="1"/>
  <c r="Y1320" i="46"/>
  <c r="AE1320" i="46" s="1"/>
  <c r="AL1320" i="46" s="1"/>
  <c r="Y1321" i="46"/>
  <c r="AE1321" i="46" s="1"/>
  <c r="AL1321" i="46" s="1"/>
  <c r="Y1322" i="46"/>
  <c r="AE1322" i="46" s="1"/>
  <c r="AL1322" i="46" s="1"/>
  <c r="Y1323" i="46"/>
  <c r="AE1323" i="46" s="1"/>
  <c r="AL1323" i="46" s="1"/>
  <c r="Y1324" i="46"/>
  <c r="AE1324" i="46" s="1"/>
  <c r="AL1324" i="46" s="1"/>
  <c r="Y1325" i="46"/>
  <c r="AE1325" i="46" s="1"/>
  <c r="AL1325" i="46" s="1"/>
  <c r="Y1326" i="46"/>
  <c r="AE1326" i="46" s="1"/>
  <c r="AL1326" i="46" s="1"/>
  <c r="Y1327" i="46"/>
  <c r="AE1327" i="46" s="1"/>
  <c r="AL1327" i="46" s="1"/>
  <c r="Y1328" i="46"/>
  <c r="AE1328" i="46" s="1"/>
  <c r="AL1328" i="46" s="1"/>
  <c r="Y1329" i="46"/>
  <c r="AE1329" i="46" s="1"/>
  <c r="AL1329" i="46" s="1"/>
  <c r="Y1330" i="46"/>
  <c r="AE1330" i="46" s="1"/>
  <c r="AL1330" i="46" s="1"/>
  <c r="Y1331" i="46"/>
  <c r="AE1331" i="46" s="1"/>
  <c r="AL1331" i="46" s="1"/>
  <c r="Y1332" i="46"/>
  <c r="AE1332" i="46" s="1"/>
  <c r="AL1332" i="46" s="1"/>
  <c r="Y1333" i="46"/>
  <c r="AE1333" i="46" s="1"/>
  <c r="AL1333" i="46" s="1"/>
  <c r="Y1334" i="46"/>
  <c r="AE1334" i="46" s="1"/>
  <c r="Y1335" i="46"/>
  <c r="AE1335" i="46" s="1"/>
  <c r="AL1335" i="46" s="1"/>
  <c r="Y1336" i="46"/>
  <c r="AE1336" i="46" s="1"/>
  <c r="AL1336" i="46" s="1"/>
  <c r="Y1337" i="46"/>
  <c r="AE1337" i="46" s="1"/>
  <c r="AL1337" i="46" s="1"/>
  <c r="Y1338" i="46"/>
  <c r="AE1338" i="46" s="1"/>
  <c r="AL1338" i="46" s="1"/>
  <c r="Y1339" i="46"/>
  <c r="AE1339" i="46" s="1"/>
  <c r="AL1339" i="46" s="1"/>
  <c r="Y1340" i="46"/>
  <c r="AE1340" i="46" s="1"/>
  <c r="AL1340" i="46" s="1"/>
  <c r="Y1341" i="46"/>
  <c r="AE1341" i="46" s="1"/>
  <c r="AL1341" i="46" s="1"/>
  <c r="Y1342" i="46"/>
  <c r="AE1342" i="46" s="1"/>
  <c r="AL1342" i="46" s="1"/>
  <c r="Y1343" i="46"/>
  <c r="AE1343" i="46" s="1"/>
  <c r="AL1343" i="46" s="1"/>
  <c r="Y1344" i="46"/>
  <c r="AE1344" i="46" s="1"/>
  <c r="AL1344" i="46" s="1"/>
  <c r="Y1345" i="46"/>
  <c r="AE1345" i="46" s="1"/>
  <c r="AL1345" i="46" s="1"/>
  <c r="Y1346" i="46"/>
  <c r="AE1346" i="46" s="1"/>
  <c r="AL1346" i="46" s="1"/>
  <c r="Y1347" i="46"/>
  <c r="AE1347" i="46" s="1"/>
  <c r="Y1348" i="46"/>
  <c r="AE1348" i="46" s="1"/>
  <c r="AL1348" i="46" s="1"/>
  <c r="Y1349" i="46"/>
  <c r="AE1349" i="46" s="1"/>
  <c r="AL1349" i="46" s="1"/>
  <c r="Y1350" i="46"/>
  <c r="AE1350" i="46" s="1"/>
  <c r="AL1350" i="46" s="1"/>
  <c r="Y1351" i="46"/>
  <c r="AE1351" i="46" s="1"/>
  <c r="AL1351" i="46" s="1"/>
  <c r="Y1352" i="46"/>
  <c r="AE1352" i="46" s="1"/>
  <c r="AL1352" i="46" s="1"/>
  <c r="Y1353" i="46"/>
  <c r="AE1353" i="46" s="1"/>
  <c r="AL1353" i="46" s="1"/>
  <c r="Y1354" i="46"/>
  <c r="AE1354" i="46" s="1"/>
  <c r="AL1354" i="46" s="1"/>
  <c r="Y1355" i="46"/>
  <c r="AE1355" i="46" s="1"/>
  <c r="AL1355" i="46" s="1"/>
  <c r="Y1356" i="46"/>
  <c r="AE1356" i="46" s="1"/>
  <c r="AL1356" i="46" s="1"/>
  <c r="Y1357" i="46"/>
  <c r="AE1357" i="46" s="1"/>
  <c r="AL1357" i="46" s="1"/>
  <c r="Y1358" i="46"/>
  <c r="AE1358" i="46" s="1"/>
  <c r="AL1358" i="46" s="1"/>
  <c r="Y1359" i="46"/>
  <c r="AE1359" i="46" s="1"/>
  <c r="AL1359" i="46" s="1"/>
  <c r="Y1360" i="46"/>
  <c r="AE1360" i="46" s="1"/>
  <c r="AL1360" i="46" s="1"/>
  <c r="Y1361" i="46"/>
  <c r="AE1361" i="46" s="1"/>
  <c r="AL1361" i="46" s="1"/>
  <c r="Y1362" i="46"/>
  <c r="AE1362" i="46" s="1"/>
  <c r="AL1362" i="46" s="1"/>
  <c r="Y1363" i="46"/>
  <c r="AE1363" i="46" s="1"/>
  <c r="Y1364" i="46"/>
  <c r="AE1364" i="46" s="1"/>
  <c r="AL1364" i="46" s="1"/>
  <c r="Y1365" i="46"/>
  <c r="AE1365" i="46" s="1"/>
  <c r="AL1365" i="46" s="1"/>
  <c r="Y1366" i="46"/>
  <c r="AE1366" i="46" s="1"/>
  <c r="AL1366" i="46" s="1"/>
  <c r="Y1367" i="46"/>
  <c r="AE1367" i="46" s="1"/>
  <c r="AL1367" i="46" s="1"/>
  <c r="Y1368" i="46"/>
  <c r="AE1368" i="46" s="1"/>
  <c r="AL1368" i="46" s="1"/>
  <c r="Y1369" i="46"/>
  <c r="AE1369" i="46" s="1"/>
  <c r="AL1369" i="46" s="1"/>
  <c r="Y1370" i="46"/>
  <c r="AE1370" i="46" s="1"/>
  <c r="AL1370" i="46" s="1"/>
  <c r="Y1371" i="46"/>
  <c r="AE1371" i="46" s="1"/>
  <c r="AL1371" i="46" s="1"/>
  <c r="Y1372" i="46"/>
  <c r="AE1372" i="46" s="1"/>
  <c r="AL1372" i="46" s="1"/>
  <c r="Y1373" i="46"/>
  <c r="AE1373" i="46" s="1"/>
  <c r="AL1373" i="46" s="1"/>
  <c r="Y1374" i="46"/>
  <c r="AE1374" i="46" s="1"/>
  <c r="AL1374" i="46" s="1"/>
  <c r="Y1375" i="46"/>
  <c r="AE1375" i="46" s="1"/>
  <c r="AL1375" i="46" s="1"/>
  <c r="Y1376" i="46"/>
  <c r="AE1376" i="46" s="1"/>
  <c r="AL1376" i="46" s="1"/>
  <c r="Y1377" i="46"/>
  <c r="AE1377" i="46" s="1"/>
  <c r="AL1377" i="46" s="1"/>
  <c r="Y1378" i="46"/>
  <c r="AE1378" i="46" s="1"/>
  <c r="AL1378" i="46" s="1"/>
  <c r="Y1379" i="46"/>
  <c r="AE1379" i="46" s="1"/>
  <c r="AL1379" i="46" s="1"/>
  <c r="Y1380" i="46"/>
  <c r="AE1380" i="46" s="1"/>
  <c r="Y1381" i="46"/>
  <c r="AE1381" i="46" s="1"/>
  <c r="Y1382" i="46"/>
  <c r="AE1382" i="46" s="1"/>
  <c r="AL1382" i="46" s="1"/>
  <c r="Y1383" i="46"/>
  <c r="AE1383" i="46" s="1"/>
  <c r="AL1383" i="46" s="1"/>
  <c r="Y1384" i="46"/>
  <c r="AE1384" i="46" s="1"/>
  <c r="AL1384" i="46" s="1"/>
  <c r="Y1385" i="46"/>
  <c r="AE1385" i="46" s="1"/>
  <c r="AL1385" i="46" s="1"/>
  <c r="Y1386" i="46"/>
  <c r="AE1386" i="46" s="1"/>
  <c r="AL1386" i="46" s="1"/>
  <c r="Y1387" i="46"/>
  <c r="AE1387" i="46" s="1"/>
  <c r="AL1387" i="46" s="1"/>
  <c r="Y1388" i="46"/>
  <c r="AE1388" i="46" s="1"/>
  <c r="AL1388" i="46" s="1"/>
  <c r="Y1389" i="46"/>
  <c r="AE1389" i="46" s="1"/>
  <c r="AL1389" i="46" s="1"/>
  <c r="Y1390" i="46"/>
  <c r="AE1390" i="46" s="1"/>
  <c r="Y1391" i="46"/>
  <c r="AE1391" i="46" s="1"/>
  <c r="AL1391" i="46" s="1"/>
  <c r="Y1392" i="46"/>
  <c r="AE1392" i="46" s="1"/>
  <c r="AL1392" i="46" s="1"/>
  <c r="Y1393" i="46"/>
  <c r="AE1393" i="46" s="1"/>
  <c r="Y1394" i="46"/>
  <c r="AE1394" i="46" s="1"/>
  <c r="Y1395" i="46"/>
  <c r="AE1395" i="46" s="1"/>
  <c r="Y1396" i="46"/>
  <c r="AE1396" i="46" s="1"/>
  <c r="Y1397" i="46"/>
  <c r="AE1397" i="46" s="1"/>
  <c r="Y1398" i="46"/>
  <c r="AE1398" i="46" s="1"/>
  <c r="Y1399" i="46"/>
  <c r="AE1399" i="46" s="1"/>
  <c r="AL1399" i="46" s="1"/>
  <c r="Y1400" i="46"/>
  <c r="AE1400" i="46" s="1"/>
  <c r="AL1400" i="46" s="1"/>
  <c r="Y1401" i="46"/>
  <c r="AE1401" i="46" s="1"/>
  <c r="AL1401" i="46" s="1"/>
  <c r="Y1402" i="46"/>
  <c r="AE1402" i="46" s="1"/>
  <c r="Y1403" i="46"/>
  <c r="AE1403" i="46" s="1"/>
  <c r="AL1403" i="46" s="1"/>
  <c r="Y1404" i="46"/>
  <c r="AE1404" i="46" s="1"/>
  <c r="Y1405" i="46"/>
  <c r="AE1405" i="46" s="1"/>
  <c r="AL1405" i="46" s="1"/>
  <c r="Y1406" i="46"/>
  <c r="AE1406" i="46" s="1"/>
  <c r="AL1406" i="46" s="1"/>
  <c r="Y1407" i="46"/>
  <c r="AE1407" i="46" s="1"/>
  <c r="Y1408" i="46"/>
  <c r="AE1408" i="46" s="1"/>
  <c r="AL1408" i="46" s="1"/>
  <c r="Y1409" i="46"/>
  <c r="AE1409" i="46" s="1"/>
  <c r="AL1409" i="46" s="1"/>
  <c r="Y1410" i="46"/>
  <c r="AE1410" i="46" s="1"/>
  <c r="Y1411" i="46"/>
  <c r="AE1411" i="46" s="1"/>
  <c r="AL1411" i="46" s="1"/>
  <c r="Y1412" i="46"/>
  <c r="AE1412" i="46" s="1"/>
  <c r="AL1412" i="46" s="1"/>
  <c r="Y1413" i="46"/>
  <c r="AE1413" i="46" s="1"/>
  <c r="AL1413" i="46" s="1"/>
  <c r="Y1414" i="46"/>
  <c r="AE1414" i="46" s="1"/>
  <c r="AL1414" i="46" s="1"/>
  <c r="Y1415" i="46"/>
  <c r="AE1415" i="46" s="1"/>
  <c r="AL1415" i="46" s="1"/>
  <c r="Y1416" i="46"/>
  <c r="AE1416" i="46" s="1"/>
  <c r="AL1416" i="46" s="1"/>
  <c r="Y1417" i="46"/>
  <c r="AE1417" i="46" s="1"/>
  <c r="AL1417" i="46" s="1"/>
  <c r="Y1418" i="46"/>
  <c r="AE1418" i="46" s="1"/>
  <c r="AL1418" i="46" s="1"/>
  <c r="Y1419" i="46"/>
  <c r="AE1419" i="46" s="1"/>
  <c r="AL1419" i="46" s="1"/>
  <c r="Y1420" i="46"/>
  <c r="AE1420" i="46" s="1"/>
  <c r="AL1420" i="46" s="1"/>
  <c r="Y1421" i="46"/>
  <c r="AE1421" i="46" s="1"/>
  <c r="Y1422" i="46"/>
  <c r="AE1422" i="46" s="1"/>
  <c r="AL1422" i="46" s="1"/>
  <c r="Y1423" i="46"/>
  <c r="AE1423" i="46" s="1"/>
  <c r="AL1423" i="46" s="1"/>
  <c r="Y1424" i="46"/>
  <c r="AE1424" i="46" s="1"/>
  <c r="AL1424" i="46" s="1"/>
  <c r="Y1425" i="46"/>
  <c r="AE1425" i="46" s="1"/>
  <c r="AL1425" i="46" s="1"/>
  <c r="Y1426" i="46"/>
  <c r="AE1426" i="46" s="1"/>
  <c r="Y1427" i="46"/>
  <c r="AE1427" i="46" s="1"/>
  <c r="Y1428" i="46"/>
  <c r="AE1428" i="46" s="1"/>
  <c r="Y1429" i="46"/>
  <c r="AE1429" i="46" s="1"/>
  <c r="AL1429" i="46" s="1"/>
  <c r="Y1430" i="46"/>
  <c r="AE1430" i="46" s="1"/>
  <c r="AL1430" i="46" s="1"/>
  <c r="Y1431" i="46"/>
  <c r="AE1431" i="46" s="1"/>
  <c r="AL1431" i="46" s="1"/>
  <c r="Y1432" i="46"/>
  <c r="AE1432" i="46" s="1"/>
  <c r="Y1433" i="46"/>
  <c r="AE1433" i="46" s="1"/>
  <c r="AL1433" i="46" s="1"/>
  <c r="Y1434" i="46"/>
  <c r="AE1434" i="46" s="1"/>
  <c r="Y1435" i="46"/>
  <c r="AE1435" i="46" s="1"/>
  <c r="AL1435" i="46" s="1"/>
  <c r="Y1436" i="46"/>
  <c r="AE1436" i="46" s="1"/>
  <c r="AL1436" i="46" s="1"/>
  <c r="Y1437" i="46"/>
  <c r="AE1437" i="46" s="1"/>
  <c r="AL1437" i="46" s="1"/>
  <c r="Y1438" i="46"/>
  <c r="AE1438" i="46" s="1"/>
  <c r="AL1438" i="46" s="1"/>
  <c r="Y1439" i="46"/>
  <c r="AE1439" i="46" s="1"/>
  <c r="AL1439" i="46" s="1"/>
  <c r="Y1440" i="46"/>
  <c r="AE1440" i="46" s="1"/>
  <c r="AL1440" i="46" s="1"/>
  <c r="Y1441" i="46"/>
  <c r="AE1441" i="46" s="1"/>
  <c r="AL1441" i="46" s="1"/>
  <c r="Y1442" i="46"/>
  <c r="AE1442" i="46" s="1"/>
  <c r="AL1442" i="46" s="1"/>
  <c r="Y1443" i="46"/>
  <c r="AE1443" i="46" s="1"/>
  <c r="AL1443" i="46" s="1"/>
  <c r="Y1444" i="46"/>
  <c r="AE1444" i="46" s="1"/>
  <c r="AL1444" i="46" s="1"/>
  <c r="Y1445" i="46"/>
  <c r="AE1445" i="46" s="1"/>
  <c r="AL1445" i="46" s="1"/>
  <c r="Y1446" i="46"/>
  <c r="AE1446" i="46" s="1"/>
  <c r="AL1446" i="46" s="1"/>
  <c r="Y1447" i="46"/>
  <c r="AE1447" i="46" s="1"/>
  <c r="AL1447" i="46" s="1"/>
  <c r="Y1448" i="46"/>
  <c r="AE1448" i="46" s="1"/>
  <c r="AL1448" i="46" s="1"/>
  <c r="Y1449" i="46"/>
  <c r="AE1449" i="46" s="1"/>
  <c r="AL1449" i="46" s="1"/>
  <c r="Y1450" i="46"/>
  <c r="AE1450" i="46" s="1"/>
  <c r="AL1450" i="46" s="1"/>
  <c r="Y1451" i="46"/>
  <c r="AE1451" i="46" s="1"/>
  <c r="Y1452" i="46"/>
  <c r="AE1452" i="46" s="1"/>
  <c r="AL1452" i="46" s="1"/>
  <c r="Y1453" i="46"/>
  <c r="AE1453" i="46" s="1"/>
  <c r="Y1454" i="46"/>
  <c r="AE1454" i="46" s="1"/>
  <c r="AL1454" i="46" s="1"/>
  <c r="Y1455" i="46"/>
  <c r="AE1455" i="46" s="1"/>
  <c r="AL1455" i="46" s="1"/>
  <c r="Y1456" i="46"/>
  <c r="AE1456" i="46" s="1"/>
  <c r="AL1456" i="46" s="1"/>
  <c r="Y1457" i="46"/>
  <c r="AE1457" i="46" s="1"/>
  <c r="Y1458" i="46"/>
  <c r="AE1458" i="46" s="1"/>
  <c r="AL1458" i="46" s="1"/>
  <c r="Y1459" i="46"/>
  <c r="AE1459" i="46" s="1"/>
  <c r="AL1459" i="46" s="1"/>
  <c r="Y1460" i="46"/>
  <c r="AE1460" i="46" s="1"/>
  <c r="AL1460" i="46" s="1"/>
  <c r="Y1461" i="46"/>
  <c r="AE1461" i="46" s="1"/>
  <c r="AL1461" i="46" s="1"/>
  <c r="Y1462" i="46"/>
  <c r="AE1462" i="46" s="1"/>
  <c r="AL1462" i="46" s="1"/>
  <c r="Y1463" i="46"/>
  <c r="AE1463" i="46" s="1"/>
  <c r="AL1463" i="46" s="1"/>
  <c r="Y1464" i="46"/>
  <c r="AE1464" i="46" s="1"/>
  <c r="AL1464" i="46" s="1"/>
  <c r="Y1465" i="46"/>
  <c r="AE1465" i="46" s="1"/>
  <c r="AL1465" i="46" s="1"/>
  <c r="Y1466" i="46"/>
  <c r="AE1466" i="46" s="1"/>
  <c r="AL1466" i="46" s="1"/>
  <c r="Y1467" i="46"/>
  <c r="AE1467" i="46" s="1"/>
  <c r="AL1467" i="46" s="1"/>
  <c r="Y1468" i="46"/>
  <c r="AE1468" i="46" s="1"/>
  <c r="AL1468" i="46" s="1"/>
  <c r="Y1469" i="46"/>
  <c r="AE1469" i="46" s="1"/>
  <c r="AL1469" i="46" s="1"/>
  <c r="Y1470" i="46"/>
  <c r="AE1470" i="46" s="1"/>
  <c r="AL1470" i="46" s="1"/>
  <c r="Y1471" i="46"/>
  <c r="AE1471" i="46" s="1"/>
  <c r="AL1471" i="46" s="1"/>
  <c r="Y1472" i="46"/>
  <c r="AE1472" i="46" s="1"/>
  <c r="Y1473" i="46"/>
  <c r="AE1473" i="46" s="1"/>
  <c r="Y1474" i="46"/>
  <c r="AE1474" i="46" s="1"/>
  <c r="AL1474" i="46" s="1"/>
  <c r="Y1475" i="46"/>
  <c r="AE1475" i="46" s="1"/>
  <c r="AL1475" i="46" s="1"/>
  <c r="Y1476" i="46"/>
  <c r="AE1476" i="46" s="1"/>
  <c r="AL1476" i="46" s="1"/>
  <c r="Y1477" i="46"/>
  <c r="AE1477" i="46" s="1"/>
  <c r="Y1478" i="46"/>
  <c r="AE1478" i="46" s="1"/>
  <c r="AL1478" i="46" s="1"/>
  <c r="Y1479" i="46"/>
  <c r="AE1479" i="46" s="1"/>
  <c r="AL1479" i="46" s="1"/>
  <c r="Y1480" i="46"/>
  <c r="AE1480" i="46" s="1"/>
  <c r="AL1480" i="46" s="1"/>
  <c r="Y1481" i="46"/>
  <c r="AE1481" i="46" s="1"/>
  <c r="AL1481" i="46" s="1"/>
  <c r="Y1482" i="46"/>
  <c r="AE1482" i="46" s="1"/>
  <c r="AL1482" i="46" s="1"/>
  <c r="Y1483" i="46"/>
  <c r="AE1483" i="46" s="1"/>
  <c r="AL1483" i="46" s="1"/>
  <c r="Y1484" i="46"/>
  <c r="AE1484" i="46" s="1"/>
  <c r="AL1484" i="46" s="1"/>
  <c r="Y1485" i="46"/>
  <c r="AE1485" i="46" s="1"/>
  <c r="AL1485" i="46" s="1"/>
  <c r="Y1486" i="46"/>
  <c r="AE1486" i="46" s="1"/>
  <c r="AL1486" i="46" s="1"/>
  <c r="Y1487" i="46"/>
  <c r="AE1487" i="46" s="1"/>
  <c r="AL1487" i="46" s="1"/>
  <c r="Y1488" i="46"/>
  <c r="AE1488" i="46" s="1"/>
  <c r="Y1489" i="46"/>
  <c r="AE1489" i="46" s="1"/>
  <c r="AL1489" i="46" s="1"/>
  <c r="Y1490" i="46"/>
  <c r="AE1490" i="46" s="1"/>
  <c r="AL1490" i="46" s="1"/>
  <c r="Y1491" i="46"/>
  <c r="AE1491" i="46" s="1"/>
  <c r="AL1491" i="46" s="1"/>
  <c r="Y1492" i="46"/>
  <c r="AE1492" i="46" s="1"/>
  <c r="AL1492" i="46" s="1"/>
  <c r="Y1493" i="46"/>
  <c r="AE1493" i="46" s="1"/>
  <c r="AL1493" i="46" s="1"/>
  <c r="Y1494" i="46"/>
  <c r="AE1494" i="46" s="1"/>
  <c r="AL1494" i="46" s="1"/>
  <c r="Y1495" i="46"/>
  <c r="AE1495" i="46" s="1"/>
  <c r="AL1495" i="46" s="1"/>
  <c r="Y1496" i="46"/>
  <c r="AE1496" i="46" s="1"/>
  <c r="AL1496" i="46" s="1"/>
  <c r="Y1497" i="46"/>
  <c r="AE1497" i="46" s="1"/>
  <c r="AL1497" i="46" s="1"/>
  <c r="Y1498" i="46"/>
  <c r="AE1498" i="46" s="1"/>
  <c r="AL1498" i="46" s="1"/>
  <c r="Y1499" i="46"/>
  <c r="AE1499" i="46" s="1"/>
  <c r="AL1499" i="46" s="1"/>
  <c r="Y1500" i="46"/>
  <c r="AE1500" i="46" s="1"/>
  <c r="AL1500" i="46" s="1"/>
  <c r="Y1501" i="46"/>
  <c r="AE1501" i="46" s="1"/>
  <c r="AL1501" i="46" s="1"/>
  <c r="Y1502" i="46"/>
  <c r="AE1502" i="46" s="1"/>
  <c r="AL1502" i="46" s="1"/>
  <c r="Y1503" i="46"/>
  <c r="AE1503" i="46" s="1"/>
  <c r="AL1503" i="46" s="1"/>
  <c r="Y1504" i="46"/>
  <c r="AE1504" i="46" s="1"/>
  <c r="AL1504" i="46" s="1"/>
  <c r="Y1505" i="46"/>
  <c r="AE1505" i="46" s="1"/>
  <c r="AL1505" i="46" s="1"/>
  <c r="Y1506" i="46"/>
  <c r="AE1506" i="46" s="1"/>
  <c r="AL1506" i="46" s="1"/>
  <c r="Y1507" i="46"/>
  <c r="AE1507" i="46" s="1"/>
  <c r="AL1507" i="46" s="1"/>
  <c r="Y1508" i="46"/>
  <c r="AE1508" i="46" s="1"/>
  <c r="AL1508" i="46" s="1"/>
  <c r="Y1509" i="46"/>
  <c r="AE1509" i="46" s="1"/>
  <c r="AL1509" i="46" s="1"/>
  <c r="Y1510" i="46"/>
  <c r="AE1510" i="46" s="1"/>
  <c r="AL1510" i="46" s="1"/>
  <c r="Y1511" i="46"/>
  <c r="AE1511" i="46" s="1"/>
  <c r="AL1511" i="46" s="1"/>
  <c r="Y1512" i="46"/>
  <c r="AE1512" i="46" s="1"/>
  <c r="AL1512" i="46" s="1"/>
  <c r="Y1513" i="46"/>
  <c r="AE1513" i="46" s="1"/>
  <c r="AL1513" i="46" s="1"/>
  <c r="Y1514" i="46"/>
  <c r="AE1514" i="46" s="1"/>
  <c r="AL1514" i="46" s="1"/>
  <c r="Y1515" i="46"/>
  <c r="AE1515" i="46" s="1"/>
  <c r="AL1515" i="46" s="1"/>
  <c r="Y1516" i="46"/>
  <c r="AE1516" i="46" s="1"/>
  <c r="AL1516" i="46" s="1"/>
  <c r="Y1517" i="46"/>
  <c r="AE1517" i="46" s="1"/>
  <c r="AL1517" i="46" s="1"/>
  <c r="Y1518" i="46"/>
  <c r="AE1518" i="46" s="1"/>
  <c r="Y1519" i="46"/>
  <c r="AE1519" i="46" s="1"/>
  <c r="AL1519" i="46" s="1"/>
  <c r="Y1520" i="46"/>
  <c r="AE1520" i="46" s="1"/>
  <c r="AL1520" i="46" s="1"/>
  <c r="Y1521" i="46"/>
  <c r="AE1521" i="46" s="1"/>
  <c r="AL1521" i="46" s="1"/>
  <c r="Y1522" i="46"/>
  <c r="AE1522" i="46" s="1"/>
  <c r="AL1522" i="46" s="1"/>
  <c r="Y1523" i="46"/>
  <c r="AE1523" i="46" s="1"/>
  <c r="AL1523" i="46" s="1"/>
  <c r="Y1524" i="46"/>
  <c r="AE1524" i="46" s="1"/>
  <c r="AL1524" i="46" s="1"/>
  <c r="Y1525" i="46"/>
  <c r="AE1525" i="46" s="1"/>
  <c r="AL1525" i="46" s="1"/>
  <c r="Y1526" i="46"/>
  <c r="AE1526" i="46" s="1"/>
  <c r="AL1526" i="46" s="1"/>
  <c r="Y1527" i="46"/>
  <c r="AE1527" i="46" s="1"/>
  <c r="AL1527" i="46" s="1"/>
  <c r="Y1528" i="46"/>
  <c r="AE1528" i="46" s="1"/>
  <c r="AL1528" i="46" s="1"/>
  <c r="Y1529" i="46"/>
  <c r="AE1529" i="46" s="1"/>
  <c r="AL1529" i="46" s="1"/>
  <c r="Y1530" i="46"/>
  <c r="AE1530" i="46" s="1"/>
  <c r="Y1531" i="46"/>
  <c r="AE1531" i="46" s="1"/>
  <c r="AL1531" i="46" s="1"/>
  <c r="Y1532" i="46"/>
  <c r="AE1532" i="46" s="1"/>
  <c r="AL1532" i="46" s="1"/>
  <c r="Y1533" i="46"/>
  <c r="AE1533" i="46" s="1"/>
  <c r="AL1533" i="46" s="1"/>
  <c r="Y1534" i="46"/>
  <c r="AE1534" i="46" s="1"/>
  <c r="AL1534" i="46" s="1"/>
  <c r="Y1535" i="46"/>
  <c r="AE1535" i="46" s="1"/>
  <c r="Y1536" i="46"/>
  <c r="AE1536" i="46" s="1"/>
  <c r="AL1536" i="46" s="1"/>
  <c r="Y1537" i="46"/>
  <c r="AE1537" i="46" s="1"/>
  <c r="AL1537" i="46" s="1"/>
  <c r="Y1538" i="46"/>
  <c r="AE1538" i="46" s="1"/>
  <c r="Y1539" i="46"/>
  <c r="AE1539" i="46" s="1"/>
  <c r="Y1540" i="46"/>
  <c r="AE1540" i="46" s="1"/>
  <c r="Y1541" i="46"/>
  <c r="AE1541" i="46" s="1"/>
  <c r="Y1542" i="46"/>
  <c r="AE1542" i="46" s="1"/>
  <c r="Y1543" i="46"/>
  <c r="AE1543" i="46" s="1"/>
  <c r="AL1543" i="46" s="1"/>
  <c r="Y1544" i="46"/>
  <c r="AE1544" i="46" s="1"/>
  <c r="Y1545" i="46"/>
  <c r="AE1545" i="46" s="1"/>
  <c r="AL1545" i="46" s="1"/>
  <c r="Y1546" i="46"/>
  <c r="AE1546" i="46" s="1"/>
  <c r="AL1546" i="46" s="1"/>
  <c r="Y1547" i="46"/>
  <c r="AE1547" i="46" s="1"/>
  <c r="Y1548" i="46"/>
  <c r="AE1548" i="46" s="1"/>
  <c r="Y1549" i="46"/>
  <c r="AE1549" i="46" s="1"/>
  <c r="AL1549" i="46" s="1"/>
  <c r="Y1550" i="46"/>
  <c r="AE1550" i="46" s="1"/>
  <c r="AL1550" i="46" s="1"/>
  <c r="Y1551" i="46"/>
  <c r="AE1551" i="46" s="1"/>
  <c r="AL1551" i="46" s="1"/>
  <c r="Y1552" i="46"/>
  <c r="AE1552" i="46" s="1"/>
  <c r="AL1552" i="46" s="1"/>
  <c r="Y1553" i="46"/>
  <c r="AE1553" i="46" s="1"/>
  <c r="AL1553" i="46" s="1"/>
  <c r="Y1554" i="46"/>
  <c r="AE1554" i="46" s="1"/>
  <c r="AL1554" i="46" s="1"/>
  <c r="Y1555" i="46"/>
  <c r="AE1555" i="46" s="1"/>
  <c r="Y1556" i="46"/>
  <c r="AE1556" i="46" s="1"/>
  <c r="AL1556" i="46" s="1"/>
  <c r="Y1557" i="46"/>
  <c r="AE1557" i="46" s="1"/>
  <c r="AL1557" i="46" s="1"/>
  <c r="Y1558" i="46"/>
  <c r="AE1558" i="46" s="1"/>
  <c r="Y1559" i="46"/>
  <c r="AE1559" i="46" s="1"/>
  <c r="AL1559" i="46" s="1"/>
  <c r="Y1560" i="46"/>
  <c r="AE1560" i="46" s="1"/>
  <c r="Y1561" i="46"/>
  <c r="AE1561" i="46" s="1"/>
  <c r="Y1562" i="46"/>
  <c r="AE1562" i="46" s="1"/>
  <c r="Y1563" i="46"/>
  <c r="AE1563" i="46" s="1"/>
  <c r="Y1564" i="46"/>
  <c r="AE1564" i="46" s="1"/>
  <c r="Y1565" i="46"/>
  <c r="AE1565" i="46" s="1"/>
  <c r="AL1565" i="46" s="1"/>
  <c r="Y1566" i="46"/>
  <c r="AE1566" i="46" s="1"/>
  <c r="AL1566" i="46" s="1"/>
  <c r="Y1567" i="46"/>
  <c r="AE1567" i="46" s="1"/>
  <c r="AL1567" i="46" s="1"/>
  <c r="Y1568" i="46"/>
  <c r="AE1568" i="46" s="1"/>
  <c r="AL1568" i="46" s="1"/>
  <c r="Y1569" i="46"/>
  <c r="AE1569" i="46" s="1"/>
  <c r="AL1569" i="46" s="1"/>
  <c r="Y1570" i="46"/>
  <c r="AE1570" i="46" s="1"/>
  <c r="AL1570" i="46" s="1"/>
  <c r="Y1571" i="46"/>
  <c r="AE1571" i="46" s="1"/>
  <c r="AL1571" i="46" s="1"/>
  <c r="Y1572" i="46"/>
  <c r="AE1572" i="46" s="1"/>
  <c r="AL1572" i="46" s="1"/>
  <c r="Y1573" i="46"/>
  <c r="AE1573" i="46" s="1"/>
  <c r="AL1573" i="46" s="1"/>
  <c r="Y1574" i="46"/>
  <c r="AE1574" i="46" s="1"/>
  <c r="Y1575" i="46"/>
  <c r="AE1575" i="46" s="1"/>
  <c r="Y1576" i="46"/>
  <c r="AE1576" i="46" s="1"/>
  <c r="AL1576" i="46" s="1"/>
  <c r="Y1577" i="46"/>
  <c r="AE1577" i="46" s="1"/>
  <c r="Y1578" i="46"/>
  <c r="AE1578" i="46" s="1"/>
  <c r="AL1578" i="46" s="1"/>
  <c r="Y1579" i="46"/>
  <c r="AE1579" i="46" s="1"/>
  <c r="AL1579" i="46" s="1"/>
  <c r="Y1580" i="46"/>
  <c r="AE1580" i="46" s="1"/>
  <c r="AL1580" i="46" s="1"/>
  <c r="Y1581" i="46"/>
  <c r="AE1581" i="46" s="1"/>
  <c r="AL1581" i="46" s="1"/>
  <c r="Y1582" i="46"/>
  <c r="AE1582" i="46" s="1"/>
  <c r="AL1582" i="46" s="1"/>
  <c r="Y1583" i="46"/>
  <c r="AE1583" i="46" s="1"/>
  <c r="AL1583" i="46" s="1"/>
  <c r="Y1584" i="46"/>
  <c r="AE1584" i="46" s="1"/>
  <c r="AL1584" i="46" s="1"/>
  <c r="Y1585" i="46"/>
  <c r="AE1585" i="46" s="1"/>
  <c r="AL1585" i="46" s="1"/>
  <c r="Y1586" i="46"/>
  <c r="AE1586" i="46" s="1"/>
  <c r="AL1586" i="46" s="1"/>
  <c r="Y1587" i="46"/>
  <c r="AE1587" i="46" s="1"/>
  <c r="AL1587" i="46" s="1"/>
  <c r="Y1588" i="46"/>
  <c r="AE1588" i="46" s="1"/>
  <c r="AL1588" i="46" s="1"/>
  <c r="Y1589" i="46"/>
  <c r="AE1589" i="46" s="1"/>
  <c r="AL1589" i="46" s="1"/>
  <c r="Y1590" i="46"/>
  <c r="AE1590" i="46" s="1"/>
  <c r="AL1590" i="46" s="1"/>
  <c r="Y1591" i="46"/>
  <c r="AE1591" i="46" s="1"/>
  <c r="AL1591" i="46" s="1"/>
  <c r="Y1592" i="46"/>
  <c r="AE1592" i="46" s="1"/>
  <c r="AL1592" i="46" s="1"/>
  <c r="Y1593" i="46"/>
  <c r="AE1593" i="46" s="1"/>
  <c r="AL1593" i="46" s="1"/>
  <c r="Y1594" i="46"/>
  <c r="AE1594" i="46" s="1"/>
  <c r="AL1594" i="46" s="1"/>
  <c r="Y1595" i="46"/>
  <c r="AE1595" i="46" s="1"/>
  <c r="AL1595" i="46" s="1"/>
  <c r="Y1596" i="46"/>
  <c r="AE1596" i="46" s="1"/>
  <c r="AL1596" i="46" s="1"/>
  <c r="Y1597" i="46"/>
  <c r="AE1597" i="46" s="1"/>
  <c r="AL1597" i="46" s="1"/>
  <c r="Y1598" i="46"/>
  <c r="AE1598" i="46" s="1"/>
  <c r="AL1598" i="46" s="1"/>
  <c r="Y1599" i="46"/>
  <c r="AE1599" i="46" s="1"/>
  <c r="AL1599" i="46" s="1"/>
  <c r="Y1600" i="46"/>
  <c r="AE1600" i="46" s="1"/>
  <c r="AL1600" i="46" s="1"/>
  <c r="Y1601" i="46"/>
  <c r="AE1601" i="46" s="1"/>
  <c r="AL1601" i="46" s="1"/>
  <c r="Y1602" i="46"/>
  <c r="AE1602" i="46" s="1"/>
  <c r="Y1603" i="46"/>
  <c r="AE1603" i="46" s="1"/>
  <c r="Y1604" i="46"/>
  <c r="AE1604" i="46" s="1"/>
  <c r="AL1604" i="46" s="1"/>
  <c r="Y1605" i="46"/>
  <c r="AE1605" i="46" s="1"/>
  <c r="Y1606" i="46"/>
  <c r="AE1606" i="46" s="1"/>
  <c r="Y1607" i="46"/>
  <c r="AE1607" i="46" s="1"/>
  <c r="AL1607" i="46" s="1"/>
  <c r="Y1608" i="46"/>
  <c r="AE1608" i="46" s="1"/>
  <c r="AL1608" i="46" s="1"/>
  <c r="Y1609" i="46"/>
  <c r="AE1609" i="46" s="1"/>
  <c r="AL1609" i="46" s="1"/>
  <c r="Y1610" i="46"/>
  <c r="AE1610" i="46" s="1"/>
  <c r="AL1610" i="46" s="1"/>
  <c r="Y1611" i="46"/>
  <c r="AE1611" i="46" s="1"/>
  <c r="AL1611" i="46" s="1"/>
  <c r="Y1612" i="46"/>
  <c r="AE1612" i="46" s="1"/>
  <c r="AL1612" i="46" s="1"/>
  <c r="Y1613" i="46"/>
  <c r="AE1613" i="46" s="1"/>
  <c r="Y1614" i="46"/>
  <c r="AE1614" i="46" s="1"/>
  <c r="AL1614" i="46" s="1"/>
  <c r="Y1615" i="46"/>
  <c r="AE1615" i="46" s="1"/>
  <c r="AL1615" i="46" s="1"/>
  <c r="Y1616" i="46"/>
  <c r="AE1616" i="46" s="1"/>
  <c r="Y1617" i="46"/>
  <c r="AE1617" i="46" s="1"/>
  <c r="AL1617" i="46" s="1"/>
  <c r="Y1618" i="46"/>
  <c r="AE1618" i="46" s="1"/>
  <c r="AL1618" i="46" s="1"/>
  <c r="Y1619" i="46"/>
  <c r="AE1619" i="46" s="1"/>
  <c r="Y1620" i="46"/>
  <c r="AE1620" i="46" s="1"/>
  <c r="AL1620" i="46" s="1"/>
  <c r="Y1621" i="46"/>
  <c r="AE1621" i="46" s="1"/>
  <c r="AL1621" i="46" s="1"/>
  <c r="Y1622" i="46"/>
  <c r="AE1622" i="46" s="1"/>
  <c r="Y1623" i="46"/>
  <c r="AE1623" i="46" s="1"/>
  <c r="AL1623" i="46" s="1"/>
  <c r="Y1624" i="46"/>
  <c r="AE1624" i="46" s="1"/>
  <c r="AL1624" i="46" s="1"/>
  <c r="Y1625" i="46"/>
  <c r="AE1625" i="46" s="1"/>
  <c r="AL1625" i="46" s="1"/>
  <c r="Y1626" i="46"/>
  <c r="AE1626" i="46" s="1"/>
  <c r="AL1626" i="46" s="1"/>
  <c r="Y1627" i="46"/>
  <c r="AE1627" i="46" s="1"/>
  <c r="AL1627" i="46" s="1"/>
  <c r="Y1628" i="46"/>
  <c r="AE1628" i="46" s="1"/>
  <c r="AL1628" i="46" s="1"/>
  <c r="Y1629" i="46"/>
  <c r="AE1629" i="46" s="1"/>
  <c r="Y1630" i="46"/>
  <c r="AE1630" i="46" s="1"/>
  <c r="Y1631" i="46"/>
  <c r="AE1631" i="46" s="1"/>
  <c r="AL1631" i="46" s="1"/>
  <c r="Y1632" i="46"/>
  <c r="AE1632" i="46" s="1"/>
  <c r="Y1633" i="46"/>
  <c r="AE1633" i="46" s="1"/>
  <c r="AL1633" i="46" s="1"/>
  <c r="Y1634" i="46"/>
  <c r="AE1634" i="46" s="1"/>
  <c r="AL1634" i="46" s="1"/>
  <c r="Y1635" i="46"/>
  <c r="AE1635" i="46" s="1"/>
  <c r="AL1635" i="46" s="1"/>
  <c r="Y1636" i="46"/>
  <c r="AE1636" i="46" s="1"/>
  <c r="AL1636" i="46" s="1"/>
  <c r="Y1637" i="46"/>
  <c r="AE1637" i="46" s="1"/>
  <c r="AL1637" i="46" s="1"/>
  <c r="Y1638" i="46"/>
  <c r="AE1638" i="46" s="1"/>
  <c r="Y1639" i="46"/>
  <c r="AE1639" i="46" s="1"/>
  <c r="AL1639" i="46" s="1"/>
  <c r="Y1640" i="46"/>
  <c r="AE1640" i="46" s="1"/>
  <c r="AL1640" i="46" s="1"/>
  <c r="Y1641" i="46"/>
  <c r="AE1641" i="46" s="1"/>
  <c r="AL1641" i="46" s="1"/>
  <c r="Y1642" i="46"/>
  <c r="AE1642" i="46" s="1"/>
  <c r="AL1642" i="46" s="1"/>
  <c r="Y1643" i="46"/>
  <c r="AE1643" i="46" s="1"/>
  <c r="AL1643" i="46" s="1"/>
  <c r="Y1644" i="46"/>
  <c r="AE1644" i="46" s="1"/>
  <c r="Y1645" i="46"/>
  <c r="AE1645" i="46" s="1"/>
  <c r="AL1645" i="46" s="1"/>
  <c r="Y1646" i="46"/>
  <c r="AE1646" i="46" s="1"/>
  <c r="AL1646" i="46" s="1"/>
  <c r="Y1647" i="46"/>
  <c r="AE1647" i="46" s="1"/>
  <c r="Y1648" i="46"/>
  <c r="AE1648" i="46" s="1"/>
  <c r="AL1648" i="46" s="1"/>
  <c r="Y1649" i="46"/>
  <c r="AE1649" i="46" s="1"/>
  <c r="AL1649" i="46" s="1"/>
  <c r="Y1650" i="46"/>
  <c r="AE1650" i="46" s="1"/>
  <c r="AL1650" i="46" s="1"/>
  <c r="Y1651" i="46"/>
  <c r="AE1651" i="46" s="1"/>
  <c r="Y1652" i="46"/>
  <c r="AE1652" i="46" s="1"/>
  <c r="AL1652" i="46" s="1"/>
  <c r="Y1653" i="46"/>
  <c r="AE1653" i="46" s="1"/>
  <c r="AL1653" i="46" s="1"/>
  <c r="Y1654" i="46"/>
  <c r="AE1654" i="46" s="1"/>
  <c r="AL1654" i="46" s="1"/>
  <c r="Y1655" i="46"/>
  <c r="AE1655" i="46" s="1"/>
  <c r="Y1656" i="46"/>
  <c r="AE1656" i="46" s="1"/>
  <c r="AL1656" i="46" s="1"/>
  <c r="Y1657" i="46"/>
  <c r="AE1657" i="46" s="1"/>
  <c r="AL1657" i="46" s="1"/>
  <c r="Y1658" i="46"/>
  <c r="AE1658" i="46" s="1"/>
  <c r="AL1658" i="46" s="1"/>
  <c r="Y1659" i="46"/>
  <c r="AE1659" i="46" s="1"/>
  <c r="AL1659" i="46" s="1"/>
  <c r="Y1660" i="46"/>
  <c r="AE1660" i="46" s="1"/>
  <c r="Y1661" i="46"/>
  <c r="AE1661" i="46" s="1"/>
  <c r="AL1661" i="46" s="1"/>
  <c r="Y1662" i="46"/>
  <c r="AE1662" i="46" s="1"/>
  <c r="AL1662" i="46" s="1"/>
  <c r="Y1663" i="46"/>
  <c r="AE1663" i="46" s="1"/>
  <c r="AL1663" i="46" s="1"/>
  <c r="Y1664" i="46"/>
  <c r="AE1664" i="46" s="1"/>
  <c r="AL1664" i="46" s="1"/>
  <c r="Y1665" i="46"/>
  <c r="AE1665" i="46" s="1"/>
  <c r="AL1665" i="46" s="1"/>
  <c r="Y1666" i="46"/>
  <c r="AE1666" i="46" s="1"/>
  <c r="Y1667" i="46"/>
  <c r="AE1667" i="46" s="1"/>
  <c r="Y1668" i="46"/>
  <c r="AE1668" i="46" s="1"/>
  <c r="Y1669" i="46"/>
  <c r="AE1669" i="46" s="1"/>
  <c r="Y1670" i="46"/>
  <c r="AE1670" i="46" s="1"/>
  <c r="AL1670" i="46" s="1"/>
  <c r="Y1671" i="46"/>
  <c r="AE1671" i="46" s="1"/>
  <c r="AL1671" i="46" s="1"/>
  <c r="Y1672" i="46"/>
  <c r="AE1672" i="46" s="1"/>
  <c r="AL1672" i="46" s="1"/>
  <c r="Y1673" i="46"/>
  <c r="AE1673" i="46" s="1"/>
  <c r="Y1674" i="46"/>
  <c r="AE1674" i="46" s="1"/>
  <c r="Y1675" i="46"/>
  <c r="AE1675" i="46" s="1"/>
  <c r="AL1675" i="46" s="1"/>
  <c r="Y1676" i="46"/>
  <c r="AE1676" i="46" s="1"/>
  <c r="AL1676" i="46" s="1"/>
  <c r="Y1677" i="46"/>
  <c r="AE1677" i="46" s="1"/>
  <c r="AL1677" i="46" s="1"/>
  <c r="Y1678" i="46"/>
  <c r="AE1678" i="46" s="1"/>
  <c r="AL1678" i="46" s="1"/>
  <c r="Y1679" i="46"/>
  <c r="AE1679" i="46" s="1"/>
  <c r="AL1679" i="46" s="1"/>
  <c r="Y1680" i="46"/>
  <c r="AE1680" i="46" s="1"/>
  <c r="AL1680" i="46" s="1"/>
  <c r="Y1681" i="46"/>
  <c r="AE1681" i="46" s="1"/>
  <c r="AL1681" i="46" s="1"/>
  <c r="Y1682" i="46"/>
  <c r="AE1682" i="46" s="1"/>
  <c r="AL1682" i="46" s="1"/>
  <c r="Y1683" i="46"/>
  <c r="AE1683" i="46" s="1"/>
  <c r="Y1684" i="46"/>
  <c r="AE1684" i="46" s="1"/>
  <c r="AL1684" i="46" s="1"/>
  <c r="Y1685" i="46"/>
  <c r="AE1685" i="46" s="1"/>
  <c r="Y1686" i="46"/>
  <c r="AE1686" i="46" s="1"/>
  <c r="Y1687" i="46"/>
  <c r="AE1687" i="46" s="1"/>
  <c r="AL1687" i="46" s="1"/>
  <c r="Y1688" i="46"/>
  <c r="AE1688" i="46" s="1"/>
  <c r="AL1688" i="46" s="1"/>
  <c r="Y1689" i="46"/>
  <c r="AE1689" i="46" s="1"/>
  <c r="AL1689" i="46" s="1"/>
  <c r="Y1690" i="46"/>
  <c r="AE1690" i="46" s="1"/>
  <c r="AL1690" i="46" s="1"/>
  <c r="Y1691" i="46"/>
  <c r="AE1691" i="46" s="1"/>
  <c r="AL1691" i="46" s="1"/>
  <c r="Y1692" i="46"/>
  <c r="AE1692" i="46" s="1"/>
  <c r="AL1692" i="46" s="1"/>
  <c r="Y1693" i="46"/>
  <c r="AE1693" i="46" s="1"/>
  <c r="AL1693" i="46" s="1"/>
  <c r="Y1694" i="46"/>
  <c r="AE1694" i="46" s="1"/>
  <c r="AL1694" i="46" s="1"/>
  <c r="Y1695" i="46"/>
  <c r="AE1695" i="46" s="1"/>
  <c r="Y1696" i="46"/>
  <c r="AE1696" i="46" s="1"/>
  <c r="Y1697" i="46"/>
  <c r="AE1697" i="46" s="1"/>
  <c r="Y1698" i="46"/>
  <c r="AE1698" i="46" s="1"/>
  <c r="Y1699" i="46"/>
  <c r="AE1699" i="46" s="1"/>
  <c r="Y1700" i="46"/>
  <c r="AE1700" i="46" s="1"/>
  <c r="AL1700" i="46" s="1"/>
  <c r="Y1701" i="46"/>
  <c r="AE1701" i="46" s="1"/>
  <c r="AL1701" i="46" s="1"/>
  <c r="Y1702" i="46"/>
  <c r="AE1702" i="46" s="1"/>
  <c r="AL1702" i="46" s="1"/>
  <c r="Y1703" i="46"/>
  <c r="AE1703" i="46" s="1"/>
  <c r="Y1704" i="46"/>
  <c r="AE1704" i="46" s="1"/>
  <c r="AL1704" i="46" s="1"/>
  <c r="Y1705" i="46"/>
  <c r="AE1705" i="46" s="1"/>
  <c r="AL1705" i="46" s="1"/>
  <c r="Y1706" i="46"/>
  <c r="AE1706" i="46" s="1"/>
  <c r="AL1706" i="46" s="1"/>
  <c r="Y1707" i="46"/>
  <c r="AE1707" i="46" s="1"/>
  <c r="AL1707" i="46" s="1"/>
  <c r="Y1708" i="46"/>
  <c r="AE1708" i="46" s="1"/>
  <c r="AL1708" i="46" s="1"/>
  <c r="Y1709" i="46"/>
  <c r="AE1709" i="46" s="1"/>
  <c r="AL1709" i="46" s="1"/>
  <c r="Y1710" i="46"/>
  <c r="AE1710" i="46" s="1"/>
  <c r="AL1710" i="46" s="1"/>
  <c r="Y1711" i="46"/>
  <c r="AE1711" i="46" s="1"/>
  <c r="AL1711" i="46" s="1"/>
  <c r="Y1712" i="46"/>
  <c r="AE1712" i="46" s="1"/>
  <c r="AL1712" i="46" s="1"/>
  <c r="Y1713" i="46"/>
  <c r="AE1713" i="46" s="1"/>
  <c r="Y1714" i="46"/>
  <c r="AE1714" i="46" s="1"/>
  <c r="AL1714" i="46" s="1"/>
  <c r="Y1715" i="46"/>
  <c r="AE1715" i="46" s="1"/>
  <c r="AL1715" i="46" s="1"/>
  <c r="Y1716" i="46"/>
  <c r="AE1716" i="46" s="1"/>
  <c r="Y1717" i="46"/>
  <c r="AE1717" i="46" s="1"/>
  <c r="Y1718" i="46"/>
  <c r="AE1718" i="46" s="1"/>
  <c r="AL1718" i="46" s="1"/>
  <c r="Y1719" i="46"/>
  <c r="AE1719" i="46" s="1"/>
  <c r="AL1719" i="46" s="1"/>
  <c r="Y1720" i="46"/>
  <c r="AE1720" i="46" s="1"/>
  <c r="AL1720" i="46" s="1"/>
  <c r="Y1721" i="46"/>
  <c r="AE1721" i="46" s="1"/>
  <c r="AL1721" i="46" s="1"/>
  <c r="Y1722" i="46"/>
  <c r="AE1722" i="46" s="1"/>
  <c r="AL1722" i="46" s="1"/>
  <c r="Y1723" i="46"/>
  <c r="AE1723" i="46" s="1"/>
  <c r="AL1723" i="46" s="1"/>
  <c r="Y1724" i="46"/>
  <c r="AE1724" i="46" s="1"/>
  <c r="AL1724" i="46" s="1"/>
  <c r="Y1725" i="46"/>
  <c r="AE1725" i="46" s="1"/>
  <c r="AL1725" i="46" s="1"/>
  <c r="Y1726" i="46"/>
  <c r="AE1726" i="46" s="1"/>
  <c r="AL1726" i="46" s="1"/>
  <c r="Y1727" i="46"/>
  <c r="AE1727" i="46" s="1"/>
  <c r="AL1727" i="46" s="1"/>
  <c r="Y1728" i="46"/>
  <c r="AE1728" i="46" s="1"/>
  <c r="AL1728" i="46" s="1"/>
  <c r="Y1729" i="46"/>
  <c r="AE1729" i="46" s="1"/>
  <c r="Y1730" i="46"/>
  <c r="AE1730" i="46" s="1"/>
  <c r="AL1730" i="46" s="1"/>
  <c r="Y1731" i="46"/>
  <c r="AE1731" i="46" s="1"/>
  <c r="AL1731" i="46" s="1"/>
  <c r="Y1732" i="46"/>
  <c r="AE1732" i="46" s="1"/>
  <c r="Y1733" i="46"/>
  <c r="AE1733" i="46" s="1"/>
  <c r="AL1733" i="46" s="1"/>
  <c r="Y1734" i="46"/>
  <c r="AE1734" i="46" s="1"/>
  <c r="AL1734" i="46" s="1"/>
  <c r="Y1735" i="46"/>
  <c r="AE1735" i="46" s="1"/>
  <c r="AL1735" i="46" s="1"/>
  <c r="Y1736" i="46"/>
  <c r="AE1736" i="46" s="1"/>
  <c r="AL1736" i="46" s="1"/>
  <c r="Y1737" i="46"/>
  <c r="AE1737" i="46" s="1"/>
  <c r="AL1737" i="46" s="1"/>
  <c r="Y1738" i="46"/>
  <c r="AE1738" i="46" s="1"/>
  <c r="AL1738" i="46" s="1"/>
  <c r="Y1739" i="46"/>
  <c r="AE1739" i="46" s="1"/>
  <c r="Y1740" i="46"/>
  <c r="AE1740" i="46" s="1"/>
  <c r="AL1740" i="46" s="1"/>
  <c r="Y1741" i="46"/>
  <c r="AE1741" i="46" s="1"/>
  <c r="AL1741" i="46" s="1"/>
  <c r="Y1742" i="46"/>
  <c r="AE1742" i="46" s="1"/>
  <c r="AL1742" i="46" s="1"/>
  <c r="Y1743" i="46"/>
  <c r="AE1743" i="46" s="1"/>
  <c r="AL1743" i="46" s="1"/>
  <c r="Y1744" i="46"/>
  <c r="AE1744" i="46" s="1"/>
  <c r="AL1744" i="46" s="1"/>
  <c r="Y1745" i="46"/>
  <c r="AE1745" i="46" s="1"/>
  <c r="Y1746" i="46"/>
  <c r="AE1746" i="46" s="1"/>
  <c r="AL1746" i="46" s="1"/>
  <c r="Y1747" i="46"/>
  <c r="AE1747" i="46" s="1"/>
  <c r="AL1747" i="46" s="1"/>
  <c r="Y1748" i="46"/>
  <c r="AE1748" i="46" s="1"/>
  <c r="AL1748" i="46" s="1"/>
  <c r="Y1749" i="46"/>
  <c r="AE1749" i="46" s="1"/>
  <c r="Y1750" i="46"/>
  <c r="AE1750" i="46" s="1"/>
  <c r="AL1750" i="46" s="1"/>
  <c r="Y1751" i="46"/>
  <c r="AE1751" i="46" s="1"/>
  <c r="AL1751" i="46" s="1"/>
  <c r="Y1752" i="46"/>
  <c r="AE1752" i="46" s="1"/>
  <c r="AL1752" i="46" s="1"/>
  <c r="Y1753" i="46"/>
  <c r="AE1753" i="46" s="1"/>
  <c r="AL1753" i="46" s="1"/>
  <c r="Y1754" i="46"/>
  <c r="AE1754" i="46" s="1"/>
  <c r="AL1754" i="46" s="1"/>
  <c r="Y1755" i="46"/>
  <c r="AE1755" i="46" s="1"/>
  <c r="AL1755" i="46" s="1"/>
  <c r="Y1756" i="46"/>
  <c r="AE1756" i="46" s="1"/>
  <c r="AL1756" i="46" s="1"/>
  <c r="Y1757" i="46"/>
  <c r="AE1757" i="46" s="1"/>
  <c r="AL1757" i="46" s="1"/>
  <c r="Y1758" i="46"/>
  <c r="AE1758" i="46" s="1"/>
  <c r="AL1758" i="46" s="1"/>
  <c r="Y1759" i="46"/>
  <c r="AE1759" i="46" s="1"/>
  <c r="AL1759" i="46" s="1"/>
  <c r="Y1760" i="46"/>
  <c r="AE1760" i="46" s="1"/>
  <c r="AL1760" i="46" s="1"/>
  <c r="Y1761" i="46"/>
  <c r="AE1761" i="46" s="1"/>
  <c r="AL1761" i="46" s="1"/>
  <c r="Y1762" i="46"/>
  <c r="AE1762" i="46" s="1"/>
  <c r="AL1762" i="46" s="1"/>
  <c r="Y1763" i="46"/>
  <c r="AE1763" i="46" s="1"/>
  <c r="AL1763" i="46" s="1"/>
  <c r="Y1764" i="46"/>
  <c r="AE1764" i="46" s="1"/>
  <c r="AL1764" i="46" s="1"/>
  <c r="Y1765" i="46"/>
  <c r="AE1765" i="46" s="1"/>
  <c r="AL1765" i="46" s="1"/>
  <c r="Y1766" i="46"/>
  <c r="AE1766" i="46" s="1"/>
  <c r="AL1766" i="46" s="1"/>
  <c r="Y1767" i="46"/>
  <c r="AE1767" i="46" s="1"/>
  <c r="Y1768" i="46"/>
  <c r="AE1768" i="46" s="1"/>
  <c r="AL1768" i="46" s="1"/>
  <c r="Y1769" i="46"/>
  <c r="AE1769" i="46" s="1"/>
  <c r="AL1769" i="46" s="1"/>
  <c r="Y1770" i="46"/>
  <c r="AE1770" i="46" s="1"/>
  <c r="AL1770" i="46" s="1"/>
  <c r="Y1771" i="46"/>
  <c r="AE1771" i="46" s="1"/>
  <c r="AL1771" i="46" s="1"/>
  <c r="Y1772" i="46"/>
  <c r="AE1772" i="46" s="1"/>
  <c r="AL1772" i="46" s="1"/>
  <c r="Y1773" i="46"/>
  <c r="AE1773" i="46" s="1"/>
  <c r="AL1773" i="46" s="1"/>
  <c r="Y1774" i="46"/>
  <c r="AE1774" i="46" s="1"/>
  <c r="AL1774" i="46" s="1"/>
  <c r="Y1775" i="46"/>
  <c r="AE1775" i="46" s="1"/>
  <c r="AL1775" i="46" s="1"/>
  <c r="Y1776" i="46"/>
  <c r="AE1776" i="46" s="1"/>
  <c r="AL1776" i="46" s="1"/>
  <c r="Y1777" i="46"/>
  <c r="AE1777" i="46" s="1"/>
  <c r="AL1777" i="46" s="1"/>
  <c r="Y1778" i="46"/>
  <c r="AE1778" i="46" s="1"/>
  <c r="AL1778" i="46" s="1"/>
  <c r="Y1779" i="46"/>
  <c r="AE1779" i="46" s="1"/>
  <c r="Y1780" i="46"/>
  <c r="AE1780" i="46" s="1"/>
  <c r="Y1781" i="46"/>
  <c r="AE1781" i="46" s="1"/>
  <c r="AL1781" i="46" s="1"/>
  <c r="Y1782" i="46"/>
  <c r="AE1782" i="46" s="1"/>
  <c r="AL1782" i="46" s="1"/>
  <c r="Y1783" i="46"/>
  <c r="AE1783" i="46" s="1"/>
  <c r="AL1783" i="46" s="1"/>
  <c r="Y1784" i="46"/>
  <c r="AE1784" i="46" s="1"/>
  <c r="AL1784" i="46" s="1"/>
  <c r="Y1785" i="46"/>
  <c r="AE1785" i="46" s="1"/>
  <c r="AL1785" i="46" s="1"/>
  <c r="Y1786" i="46"/>
  <c r="AE1786" i="46" s="1"/>
  <c r="AL1786" i="46" s="1"/>
  <c r="Y1787" i="46"/>
  <c r="AE1787" i="46" s="1"/>
  <c r="AL1787" i="46" s="1"/>
  <c r="Y1788" i="46"/>
  <c r="AE1788" i="46" s="1"/>
  <c r="AL1788" i="46" s="1"/>
  <c r="Y1789" i="46"/>
  <c r="AE1789" i="46" s="1"/>
  <c r="AL1789" i="46" s="1"/>
  <c r="Y1790" i="46"/>
  <c r="AE1790" i="46" s="1"/>
  <c r="Y1791" i="46"/>
  <c r="AE1791" i="46" s="1"/>
  <c r="Y1792" i="46"/>
  <c r="AE1792" i="46" s="1"/>
  <c r="Y1793" i="46"/>
  <c r="AE1793" i="46" s="1"/>
  <c r="AL1793" i="46" s="1"/>
  <c r="Y1794" i="46"/>
  <c r="AE1794" i="46" s="1"/>
  <c r="AL1794" i="46" s="1"/>
  <c r="Y1795" i="46"/>
  <c r="AE1795" i="46" s="1"/>
  <c r="AL1795" i="46" s="1"/>
  <c r="Y1796" i="46"/>
  <c r="AE1796" i="46" s="1"/>
  <c r="AL1796" i="46" s="1"/>
  <c r="Y1797" i="46"/>
  <c r="AE1797" i="46" s="1"/>
  <c r="Y1798" i="46"/>
  <c r="AE1798" i="46" s="1"/>
  <c r="AL1798" i="46" s="1"/>
  <c r="Y1799" i="46"/>
  <c r="AE1799" i="46" s="1"/>
  <c r="AL1799" i="46" s="1"/>
  <c r="Y1800" i="46"/>
  <c r="AE1800" i="46" s="1"/>
  <c r="AL1800" i="46" s="1"/>
  <c r="Y1801" i="46"/>
  <c r="AE1801" i="46" s="1"/>
  <c r="AL1801" i="46" s="1"/>
  <c r="Y1802" i="46"/>
  <c r="AE1802" i="46" s="1"/>
  <c r="AL1802" i="46" s="1"/>
  <c r="Y1803" i="46"/>
  <c r="AE1803" i="46" s="1"/>
  <c r="Y1804" i="46"/>
  <c r="AE1804" i="46" s="1"/>
  <c r="Y1805" i="46"/>
  <c r="AE1805" i="46" s="1"/>
  <c r="AL1805" i="46" s="1"/>
  <c r="Y1806" i="46"/>
  <c r="AE1806" i="46" s="1"/>
  <c r="AL1806" i="46" s="1"/>
  <c r="Y1807" i="46"/>
  <c r="AE1807" i="46" s="1"/>
  <c r="AL1807" i="46" s="1"/>
  <c r="Y1808" i="46"/>
  <c r="AE1808" i="46" s="1"/>
  <c r="AL1808" i="46" s="1"/>
  <c r="Y1809" i="46"/>
  <c r="AE1809" i="46" s="1"/>
  <c r="AL1809" i="46" s="1"/>
  <c r="Y1810" i="46"/>
  <c r="AE1810" i="46" s="1"/>
  <c r="AL1810" i="46" s="1"/>
  <c r="Y1811" i="46"/>
  <c r="AE1811" i="46" s="1"/>
  <c r="AL1811" i="46" s="1"/>
  <c r="Y1812" i="46"/>
  <c r="AE1812" i="46" s="1"/>
  <c r="AL1812" i="46" s="1"/>
  <c r="Y1813" i="46"/>
  <c r="AE1813" i="46" s="1"/>
  <c r="AL1813" i="46" s="1"/>
  <c r="Y1814" i="46"/>
  <c r="AE1814" i="46" s="1"/>
  <c r="AL1814" i="46" s="1"/>
  <c r="Y1815" i="46"/>
  <c r="AE1815" i="46" s="1"/>
  <c r="AL1815" i="46" s="1"/>
  <c r="Y1816" i="46"/>
  <c r="AE1816" i="46" s="1"/>
  <c r="AL1816" i="46" s="1"/>
  <c r="Y1817" i="46"/>
  <c r="AE1817" i="46" s="1"/>
  <c r="AL1817" i="46" s="1"/>
  <c r="Y1818" i="46"/>
  <c r="AE1818" i="46" s="1"/>
  <c r="AL1818" i="46" s="1"/>
  <c r="Y1819" i="46"/>
  <c r="AE1819" i="46" s="1"/>
  <c r="Y1820" i="46"/>
  <c r="AE1820" i="46" s="1"/>
  <c r="AL1820" i="46" s="1"/>
  <c r="Y1821" i="46"/>
  <c r="AE1821" i="46" s="1"/>
  <c r="AL1821" i="46" s="1"/>
  <c r="Y1822" i="46"/>
  <c r="AE1822" i="46" s="1"/>
  <c r="Y1823" i="46"/>
  <c r="AE1823" i="46" s="1"/>
  <c r="AL1823" i="46" s="1"/>
  <c r="Y1824" i="46"/>
  <c r="AE1824" i="46" s="1"/>
  <c r="Y1825" i="46"/>
  <c r="AE1825" i="46" s="1"/>
  <c r="AL1825" i="46" s="1"/>
  <c r="Y1826" i="46"/>
  <c r="AE1826" i="46" s="1"/>
  <c r="Y1827" i="46"/>
  <c r="AE1827" i="46" s="1"/>
  <c r="Y1828" i="46"/>
  <c r="AE1828" i="46" s="1"/>
  <c r="AL1828" i="46" s="1"/>
  <c r="Y1829" i="46"/>
  <c r="AE1829" i="46" s="1"/>
  <c r="AL1829" i="46" s="1"/>
  <c r="Y1830" i="46"/>
  <c r="AE1830" i="46" s="1"/>
  <c r="AL1830" i="46" s="1"/>
  <c r="Y1831" i="46"/>
  <c r="AE1831" i="46" s="1"/>
  <c r="AL1831" i="46" s="1"/>
  <c r="Y1832" i="46"/>
  <c r="AE1832" i="46" s="1"/>
  <c r="AL1832" i="46" s="1"/>
  <c r="Y1833" i="46"/>
  <c r="AE1833" i="46" s="1"/>
  <c r="Y1834" i="46"/>
  <c r="AE1834" i="46" s="1"/>
  <c r="AL1834" i="46" s="1"/>
  <c r="Y1835" i="46"/>
  <c r="AE1835" i="46" s="1"/>
  <c r="AL1835" i="46" s="1"/>
  <c r="Y1836" i="46"/>
  <c r="AE1836" i="46" s="1"/>
  <c r="AL1836" i="46" s="1"/>
  <c r="Y1837" i="46"/>
  <c r="AE1837" i="46" s="1"/>
  <c r="AL1837" i="46" s="1"/>
  <c r="Y1838" i="46"/>
  <c r="AE1838" i="46" s="1"/>
  <c r="AL1838" i="46" s="1"/>
  <c r="Y1839" i="46"/>
  <c r="AE1839" i="46" s="1"/>
  <c r="Y1840" i="46"/>
  <c r="AE1840" i="46" s="1"/>
  <c r="AL1840" i="46" s="1"/>
  <c r="Y1841" i="46"/>
  <c r="AE1841" i="46" s="1"/>
  <c r="AL1841" i="46" s="1"/>
  <c r="Y1842" i="46"/>
  <c r="AE1842" i="46" s="1"/>
  <c r="AL1842" i="46" s="1"/>
  <c r="Y1843" i="46"/>
  <c r="AE1843" i="46" s="1"/>
  <c r="AL1843" i="46" s="1"/>
  <c r="Y1844" i="46"/>
  <c r="AE1844" i="46" s="1"/>
  <c r="AL1844" i="46" s="1"/>
  <c r="Y1845" i="46"/>
  <c r="AE1845" i="46" s="1"/>
  <c r="AL1845" i="46" s="1"/>
  <c r="Y1846" i="46"/>
  <c r="AE1846" i="46" s="1"/>
  <c r="AL1846" i="46" s="1"/>
  <c r="Y1847" i="46"/>
  <c r="AE1847" i="46" s="1"/>
  <c r="Y1848" i="46"/>
  <c r="AE1848" i="46" s="1"/>
  <c r="AL1848" i="46" s="1"/>
  <c r="Y1849" i="46"/>
  <c r="AE1849" i="46" s="1"/>
  <c r="Y1850" i="46"/>
  <c r="AE1850" i="46" s="1"/>
  <c r="AL1850" i="46" s="1"/>
  <c r="Y1851" i="46"/>
  <c r="AE1851" i="46" s="1"/>
  <c r="Y1852" i="46"/>
  <c r="AE1852" i="46" s="1"/>
  <c r="AL1852" i="46" s="1"/>
  <c r="Y1853" i="46"/>
  <c r="AE1853" i="46" s="1"/>
  <c r="AL1853" i="46" s="1"/>
  <c r="Y1854" i="46"/>
  <c r="AE1854" i="46" s="1"/>
  <c r="Y1855" i="46"/>
  <c r="AE1855" i="46" s="1"/>
  <c r="AL1855" i="46" s="1"/>
  <c r="Y1856" i="46"/>
  <c r="AE1856" i="46" s="1"/>
  <c r="AL1856" i="46" s="1"/>
  <c r="Y1857" i="46"/>
  <c r="AE1857" i="46" s="1"/>
  <c r="AL1857" i="46" s="1"/>
  <c r="Y1858" i="46"/>
  <c r="AE1858" i="46" s="1"/>
  <c r="AL1858" i="46" s="1"/>
  <c r="Y1859" i="46"/>
  <c r="AE1859" i="46" s="1"/>
  <c r="AL1859" i="46" s="1"/>
  <c r="Y1860" i="46"/>
  <c r="AE1860" i="46" s="1"/>
  <c r="AL1860" i="46" s="1"/>
  <c r="Y1861" i="46"/>
  <c r="AE1861" i="46" s="1"/>
  <c r="AL1861" i="46" s="1"/>
  <c r="Y1862" i="46"/>
  <c r="AE1862" i="46" s="1"/>
  <c r="Y1863" i="46"/>
  <c r="AE1863" i="46" s="1"/>
  <c r="AL1863" i="46" s="1"/>
  <c r="Y1864" i="46"/>
  <c r="AE1864" i="46" s="1"/>
  <c r="AL1864" i="46" s="1"/>
  <c r="Y1865" i="46"/>
  <c r="AE1865" i="46" s="1"/>
  <c r="Y1866" i="46"/>
  <c r="AE1866" i="46" s="1"/>
  <c r="AL1866" i="46" s="1"/>
  <c r="Y1867" i="46"/>
  <c r="AE1867" i="46" s="1"/>
  <c r="AL1867" i="46" s="1"/>
  <c r="Y1868" i="46"/>
  <c r="AE1868" i="46" s="1"/>
  <c r="AL1868" i="46" s="1"/>
  <c r="Y1869" i="46"/>
  <c r="AE1869" i="46" s="1"/>
  <c r="AL1869" i="46" s="1"/>
  <c r="Y1870" i="46"/>
  <c r="AE1870" i="46" s="1"/>
  <c r="AL1870" i="46" s="1"/>
  <c r="Y1871" i="46"/>
  <c r="AE1871" i="46" s="1"/>
  <c r="AL1871" i="46" s="1"/>
  <c r="Y1872" i="46"/>
  <c r="AE1872" i="46" s="1"/>
  <c r="Y1873" i="46"/>
  <c r="AE1873" i="46" s="1"/>
  <c r="Y1874" i="46"/>
  <c r="AE1874" i="46" s="1"/>
  <c r="AL1874" i="46" s="1"/>
  <c r="Y1875" i="46"/>
  <c r="AE1875" i="46" s="1"/>
  <c r="AL1875" i="46" s="1"/>
  <c r="Y1876" i="46"/>
  <c r="AE1876" i="46" s="1"/>
  <c r="AL1876" i="46" s="1"/>
  <c r="Y1877" i="46"/>
  <c r="AE1877" i="46" s="1"/>
  <c r="AL1877" i="46" s="1"/>
  <c r="Y1878" i="46"/>
  <c r="AE1878" i="46" s="1"/>
  <c r="AL1878" i="46" s="1"/>
  <c r="Y1879" i="46"/>
  <c r="AE1879" i="46" s="1"/>
  <c r="AL1879" i="46" s="1"/>
  <c r="Y1880" i="46"/>
  <c r="AE1880" i="46" s="1"/>
  <c r="Y1881" i="46"/>
  <c r="AE1881" i="46" s="1"/>
  <c r="AL1881" i="46" s="1"/>
  <c r="Y1882" i="46"/>
  <c r="AE1882" i="46" s="1"/>
  <c r="Y1883" i="46"/>
  <c r="AE1883" i="46" s="1"/>
  <c r="AL1883" i="46" s="1"/>
  <c r="Y1884" i="46"/>
  <c r="AE1884" i="46" s="1"/>
  <c r="AL1884" i="46" s="1"/>
  <c r="Y1885" i="46"/>
  <c r="AE1885" i="46" s="1"/>
  <c r="Y1886" i="46"/>
  <c r="AE1886" i="46" s="1"/>
  <c r="AL1886" i="46" s="1"/>
  <c r="Y1887" i="46"/>
  <c r="AE1887" i="46" s="1"/>
  <c r="AL1887" i="46" s="1"/>
  <c r="Y1888" i="46"/>
  <c r="AE1888" i="46" s="1"/>
  <c r="AL1888" i="46" s="1"/>
  <c r="Y1889" i="46"/>
  <c r="AE1889" i="46" s="1"/>
  <c r="AL1889" i="46" s="1"/>
  <c r="Y1890" i="46"/>
  <c r="AE1890" i="46" s="1"/>
  <c r="Y1891" i="46"/>
  <c r="AE1891" i="46" s="1"/>
  <c r="Y1892" i="46"/>
  <c r="AE1892" i="46" s="1"/>
  <c r="AL1892" i="46" s="1"/>
  <c r="Y1893" i="46"/>
  <c r="AE1893" i="46" s="1"/>
  <c r="Y1894" i="46"/>
  <c r="AE1894" i="46" s="1"/>
  <c r="Y1895" i="46"/>
  <c r="AE1895" i="46" s="1"/>
  <c r="AL1895" i="46" s="1"/>
  <c r="Y1896" i="46"/>
  <c r="AE1896" i="46" s="1"/>
  <c r="AL1896" i="46" s="1"/>
  <c r="Y1897" i="46"/>
  <c r="AE1897" i="46" s="1"/>
  <c r="AL1897" i="46" s="1"/>
  <c r="Y1898" i="46"/>
  <c r="AE1898" i="46" s="1"/>
  <c r="AL1898" i="46" s="1"/>
  <c r="Y1899" i="46"/>
  <c r="AE1899" i="46" s="1"/>
  <c r="AL1899" i="46" s="1"/>
  <c r="Y1900" i="46"/>
  <c r="AE1900" i="46" s="1"/>
  <c r="Y1901" i="46"/>
  <c r="AE1901" i="46" s="1"/>
  <c r="AL1901" i="46" s="1"/>
  <c r="Y1902" i="46"/>
  <c r="AE1902" i="46" s="1"/>
  <c r="AL1902" i="46" s="1"/>
  <c r="Y1903" i="46"/>
  <c r="AE1903" i="46" s="1"/>
  <c r="AL1903" i="46" s="1"/>
  <c r="Y1904" i="46"/>
  <c r="AE1904" i="46" s="1"/>
  <c r="AL1904" i="46" s="1"/>
  <c r="Y1905" i="46"/>
  <c r="AE1905" i="46" s="1"/>
  <c r="Y1906" i="46"/>
  <c r="AE1906" i="46" s="1"/>
  <c r="AL1906" i="46" s="1"/>
  <c r="Y1907" i="46"/>
  <c r="AE1907" i="46" s="1"/>
  <c r="AL1907" i="46" s="1"/>
  <c r="Y1908" i="46"/>
  <c r="AE1908" i="46" s="1"/>
  <c r="AL1908" i="46" s="1"/>
  <c r="Y1909" i="46"/>
  <c r="AE1909" i="46" s="1"/>
  <c r="AL1909" i="46" s="1"/>
  <c r="Y1910" i="46"/>
  <c r="AE1910" i="46" s="1"/>
  <c r="AL1910" i="46" s="1"/>
  <c r="Y1911" i="46"/>
  <c r="AE1911" i="46" s="1"/>
  <c r="Y1912" i="46"/>
  <c r="AE1912" i="46" s="1"/>
  <c r="Y1913" i="46"/>
  <c r="AE1913" i="46" s="1"/>
  <c r="Y1914" i="46"/>
  <c r="AE1914" i="46" s="1"/>
  <c r="AL1914" i="46" s="1"/>
  <c r="Y1915" i="46"/>
  <c r="AE1915" i="46" s="1"/>
  <c r="AL1915" i="46" s="1"/>
  <c r="Y1916" i="46"/>
  <c r="AE1916" i="46" s="1"/>
  <c r="AL1916" i="46" s="1"/>
  <c r="Y1917" i="46"/>
  <c r="AE1917" i="46" s="1"/>
  <c r="AL1917" i="46" s="1"/>
  <c r="Y1918" i="46"/>
  <c r="AE1918" i="46" s="1"/>
  <c r="AL1918" i="46" s="1"/>
  <c r="Y1919" i="46"/>
  <c r="AE1919" i="46" s="1"/>
  <c r="AL1919" i="46" s="1"/>
  <c r="Y1920" i="46"/>
  <c r="AE1920" i="46" s="1"/>
  <c r="Y1921" i="46"/>
  <c r="AE1921" i="46" s="1"/>
  <c r="AL1921" i="46" s="1"/>
  <c r="Y1922" i="46"/>
  <c r="AE1922" i="46" s="1"/>
  <c r="AL1922" i="46" s="1"/>
  <c r="Y1923" i="46"/>
  <c r="AE1923" i="46" s="1"/>
  <c r="AL1923" i="46" s="1"/>
  <c r="Y1924" i="46"/>
  <c r="AE1924" i="46" s="1"/>
  <c r="Y1925" i="46"/>
  <c r="AE1925" i="46" s="1"/>
  <c r="AL1925" i="46" s="1"/>
  <c r="Y1926" i="46"/>
  <c r="AE1926" i="46" s="1"/>
  <c r="AL1926" i="46" s="1"/>
  <c r="Y1927" i="46"/>
  <c r="AE1927" i="46" s="1"/>
  <c r="AL1927" i="46" s="1"/>
  <c r="Y1928" i="46"/>
  <c r="AE1928" i="46" s="1"/>
  <c r="AL1928" i="46" s="1"/>
  <c r="Y1929" i="46"/>
  <c r="AE1929" i="46" s="1"/>
  <c r="AL1929" i="46" s="1"/>
  <c r="Y1930" i="46"/>
  <c r="AE1930" i="46" s="1"/>
  <c r="AL1930" i="46" s="1"/>
  <c r="Y1931" i="46"/>
  <c r="AE1931" i="46" s="1"/>
  <c r="AL1931" i="46" s="1"/>
  <c r="Y1932" i="46"/>
  <c r="AE1932" i="46" s="1"/>
  <c r="AL1932" i="46" s="1"/>
  <c r="Y1933" i="46"/>
  <c r="AE1933" i="46" s="1"/>
  <c r="AL1933" i="46" s="1"/>
  <c r="Y1934" i="46"/>
  <c r="AE1934" i="46" s="1"/>
  <c r="AL1934" i="46" s="1"/>
  <c r="Y1935" i="46"/>
  <c r="AE1935" i="46" s="1"/>
  <c r="AL1935" i="46" s="1"/>
  <c r="Y1936" i="46"/>
  <c r="AE1936" i="46" s="1"/>
  <c r="AL1936" i="46" s="1"/>
  <c r="Y1937" i="46"/>
  <c r="AE1937" i="46" s="1"/>
  <c r="AL1937" i="46" s="1"/>
  <c r="Y1938" i="46"/>
  <c r="AE1938" i="46" s="1"/>
  <c r="AL1938" i="46" s="1"/>
  <c r="Y1939" i="46"/>
  <c r="AE1939" i="46" s="1"/>
  <c r="Y1940" i="46"/>
  <c r="AE1940" i="46" s="1"/>
  <c r="AL1940" i="46" s="1"/>
  <c r="Y1941" i="46"/>
  <c r="AE1941" i="46" s="1"/>
  <c r="AL1941" i="46" s="1"/>
  <c r="Y1942" i="46"/>
  <c r="AE1942" i="46" s="1"/>
  <c r="AL1942" i="46" s="1"/>
  <c r="Y1943" i="46"/>
  <c r="AE1943" i="46" s="1"/>
  <c r="AL1943" i="46" s="1"/>
  <c r="Y1944" i="46"/>
  <c r="AE1944" i="46" s="1"/>
  <c r="AL1944" i="46" s="1"/>
  <c r="Y1945" i="46"/>
  <c r="AE1945" i="46" s="1"/>
  <c r="AL1945" i="46" s="1"/>
  <c r="Y1946" i="46"/>
  <c r="AE1946" i="46" s="1"/>
  <c r="AL1946" i="46" s="1"/>
  <c r="Y1947" i="46"/>
  <c r="AE1947" i="46" s="1"/>
  <c r="AL1947" i="46" s="1"/>
  <c r="Y1948" i="46"/>
  <c r="AE1948" i="46" s="1"/>
  <c r="AL1948" i="46" s="1"/>
  <c r="Y1949" i="46"/>
  <c r="AE1949" i="46" s="1"/>
  <c r="AL1949" i="46" s="1"/>
  <c r="Y1950" i="46"/>
  <c r="AE1950" i="46" s="1"/>
  <c r="Y1951" i="46"/>
  <c r="AE1951" i="46" s="1"/>
  <c r="Y1952" i="46"/>
  <c r="AE1952" i="46" s="1"/>
  <c r="AL1952" i="46" s="1"/>
  <c r="Y1953" i="46"/>
  <c r="AE1953" i="46" s="1"/>
  <c r="AL1953" i="46" s="1"/>
  <c r="Y1954" i="46"/>
  <c r="AE1954" i="46" s="1"/>
  <c r="AL1954" i="46" s="1"/>
  <c r="Y1955" i="46"/>
  <c r="AE1955" i="46" s="1"/>
  <c r="AL1955" i="46" s="1"/>
  <c r="Y1956" i="46"/>
  <c r="AE1956" i="46" s="1"/>
  <c r="Y1957" i="46"/>
  <c r="AE1957" i="46" s="1"/>
  <c r="AL1957" i="46" s="1"/>
  <c r="Y1958" i="46"/>
  <c r="AE1958" i="46" s="1"/>
  <c r="AL1958" i="46" s="1"/>
  <c r="Y1959" i="46"/>
  <c r="AE1959" i="46" s="1"/>
  <c r="AL1959" i="46" s="1"/>
  <c r="Y1960" i="46"/>
  <c r="AE1960" i="46" s="1"/>
  <c r="Y1961" i="46"/>
  <c r="AE1961" i="46" s="1"/>
  <c r="AL1961" i="46" s="1"/>
  <c r="Y1962" i="46"/>
  <c r="AE1962" i="46" s="1"/>
  <c r="AL1962" i="46" s="1"/>
  <c r="Y1963" i="46"/>
  <c r="AE1963" i="46" s="1"/>
  <c r="AL1963" i="46" s="1"/>
  <c r="Y1964" i="46"/>
  <c r="AE1964" i="46" s="1"/>
  <c r="AL1964" i="46" s="1"/>
  <c r="Y1965" i="46"/>
  <c r="AE1965" i="46" s="1"/>
  <c r="AL1965" i="46" s="1"/>
  <c r="Y1966" i="46"/>
  <c r="AE1966" i="46" s="1"/>
  <c r="AL1966" i="46" s="1"/>
  <c r="Y1967" i="46"/>
  <c r="AE1967" i="46" s="1"/>
  <c r="AL1967" i="46" s="1"/>
  <c r="Y1968" i="46"/>
  <c r="AE1968" i="46" s="1"/>
  <c r="AL1968" i="46" s="1"/>
  <c r="Y1969" i="46"/>
  <c r="AE1969" i="46" s="1"/>
  <c r="AL1969" i="46" s="1"/>
  <c r="Y1970" i="46"/>
  <c r="AE1970" i="46" s="1"/>
  <c r="AL1970" i="46" s="1"/>
  <c r="Y1971" i="46"/>
  <c r="AE1971" i="46" s="1"/>
  <c r="Y1972" i="46"/>
  <c r="AE1972" i="46" s="1"/>
  <c r="AL1972" i="46" s="1"/>
  <c r="Y1973" i="46"/>
  <c r="AE1973" i="46" s="1"/>
  <c r="Y1974" i="46"/>
  <c r="AE1974" i="46" s="1"/>
  <c r="AL1974" i="46" s="1"/>
  <c r="Y1975" i="46"/>
  <c r="AE1975" i="46" s="1"/>
  <c r="AL1975" i="46" s="1"/>
  <c r="Y1976" i="46"/>
  <c r="AE1976" i="46" s="1"/>
  <c r="Y1977" i="46"/>
  <c r="AE1977" i="46" s="1"/>
  <c r="AL1977" i="46" s="1"/>
  <c r="Y1978" i="46"/>
  <c r="AE1978" i="46" s="1"/>
  <c r="AL1978" i="46" s="1"/>
  <c r="Y1979" i="46"/>
  <c r="AE1979" i="46" s="1"/>
  <c r="Y1980" i="46"/>
  <c r="AE1980" i="46" s="1"/>
  <c r="Y1981" i="46"/>
  <c r="AE1981" i="46" s="1"/>
  <c r="AL1981" i="46" s="1"/>
  <c r="Y1982" i="46"/>
  <c r="AE1982" i="46" s="1"/>
  <c r="AL1982" i="46" s="1"/>
  <c r="Y1983" i="46"/>
  <c r="AE1983" i="46" s="1"/>
  <c r="AL1983" i="46" s="1"/>
  <c r="Y1984" i="46"/>
  <c r="AE1984" i="46" s="1"/>
  <c r="AL1984" i="46" s="1"/>
  <c r="Y1985" i="46"/>
  <c r="AE1985" i="46" s="1"/>
  <c r="AL1985" i="46" s="1"/>
  <c r="Y1986" i="46"/>
  <c r="AE1986" i="46" s="1"/>
  <c r="AL1986" i="46" s="1"/>
  <c r="Y1987" i="46"/>
  <c r="AE1987" i="46" s="1"/>
  <c r="Y1988" i="46"/>
  <c r="AE1988" i="46" s="1"/>
  <c r="Y1989" i="46"/>
  <c r="AE1989" i="46" s="1"/>
  <c r="Y1990" i="46"/>
  <c r="AE1990" i="46" s="1"/>
  <c r="AL1990" i="46" s="1"/>
  <c r="Y1991" i="46"/>
  <c r="AE1991" i="46" s="1"/>
  <c r="AL1991" i="46" s="1"/>
  <c r="Y1992" i="46"/>
  <c r="AE1992" i="46" s="1"/>
  <c r="Y1993" i="46"/>
  <c r="AE1993" i="46" s="1"/>
  <c r="AL1993" i="46" s="1"/>
  <c r="Y1994" i="46"/>
  <c r="AE1994" i="46" s="1"/>
  <c r="AL1994" i="46" s="1"/>
  <c r="Y1995" i="46"/>
  <c r="AE1995" i="46" s="1"/>
  <c r="AL1995" i="46" s="1"/>
  <c r="Y1996" i="46"/>
  <c r="AE1996" i="46" s="1"/>
  <c r="Y1997" i="46"/>
  <c r="AE1997" i="46" s="1"/>
  <c r="AL1997" i="46" s="1"/>
  <c r="Y1998" i="46"/>
  <c r="AE1998" i="46" s="1"/>
  <c r="AL1998" i="46" s="1"/>
  <c r="Y1999" i="46"/>
  <c r="AE1999" i="46" s="1"/>
  <c r="Y2000" i="46"/>
  <c r="AE2000" i="46" s="1"/>
  <c r="AL2000" i="46" s="1"/>
  <c r="Y2001" i="46"/>
  <c r="AE2001" i="46" s="1"/>
  <c r="AL2001" i="46" s="1"/>
  <c r="Y2002" i="46"/>
  <c r="AE2002" i="46" s="1"/>
  <c r="AL2002" i="46" s="1"/>
  <c r="Y2003" i="46"/>
  <c r="AE2003" i="46" s="1"/>
  <c r="AL2003" i="46" s="1"/>
  <c r="Y2004" i="46"/>
  <c r="AE2004" i="46" s="1"/>
  <c r="AL2004" i="46" s="1"/>
  <c r="Y2005" i="46"/>
  <c r="AE2005" i="46" s="1"/>
  <c r="AL2005" i="46" s="1"/>
  <c r="Y2006" i="46"/>
  <c r="AE2006" i="46" s="1"/>
  <c r="AL2006" i="46" s="1"/>
  <c r="Y2007" i="46"/>
  <c r="AE2007" i="46" s="1"/>
  <c r="AL2007" i="46" s="1"/>
  <c r="Y2008" i="46"/>
  <c r="AE2008" i="46" s="1"/>
  <c r="Y2009" i="46"/>
  <c r="AE2009" i="46" s="1"/>
  <c r="Y2010" i="46"/>
  <c r="AE2010" i="46" s="1"/>
  <c r="AL2010" i="46" s="1"/>
  <c r="Y2011" i="46"/>
  <c r="AE2011" i="46" s="1"/>
  <c r="AL2011" i="46" s="1"/>
  <c r="Y2012" i="46"/>
  <c r="AE2012" i="46" s="1"/>
  <c r="AL2012" i="46" s="1"/>
  <c r="Y2013" i="46"/>
  <c r="AE2013" i="46" s="1"/>
  <c r="AL2013" i="46" s="1"/>
  <c r="Y2014" i="46"/>
  <c r="AE2014" i="46" s="1"/>
  <c r="Y2015" i="46"/>
  <c r="AE2015" i="46" s="1"/>
  <c r="AL2015" i="46" s="1"/>
  <c r="Y2016" i="46"/>
  <c r="AE2016" i="46" s="1"/>
  <c r="AL2016" i="46" s="1"/>
  <c r="Y2017" i="46"/>
  <c r="AE2017" i="46" s="1"/>
  <c r="AL2017" i="46" s="1"/>
  <c r="Y2018" i="46"/>
  <c r="AE2018" i="46" s="1"/>
  <c r="AL2018" i="46" s="1"/>
  <c r="Y2019" i="46"/>
  <c r="AE2019" i="46" s="1"/>
  <c r="AL2019" i="46" s="1"/>
  <c r="Y2020" i="46"/>
  <c r="AE2020" i="46" s="1"/>
  <c r="AL2020" i="46" s="1"/>
  <c r="Y2021" i="46"/>
  <c r="AE2021" i="46" s="1"/>
  <c r="AL2021" i="46" s="1"/>
  <c r="Y2022" i="46"/>
  <c r="AE2022" i="46" s="1"/>
  <c r="AL2022" i="46" s="1"/>
  <c r="Y2023" i="46"/>
  <c r="AE2023" i="46" s="1"/>
  <c r="AL2023" i="46" s="1"/>
  <c r="Y2024" i="46"/>
  <c r="AE2024" i="46" s="1"/>
  <c r="AL2024" i="46" s="1"/>
  <c r="Y2025" i="46"/>
  <c r="AE2025" i="46" s="1"/>
  <c r="AL2025" i="46" s="1"/>
  <c r="Y2026" i="46"/>
  <c r="AE2026" i="46" s="1"/>
  <c r="AL2026" i="46" s="1"/>
  <c r="Y2027" i="46"/>
  <c r="AE2027" i="46" s="1"/>
  <c r="AL2027" i="46" s="1"/>
  <c r="Y2028" i="46"/>
  <c r="AE2028" i="46" s="1"/>
  <c r="AL2028" i="46" s="1"/>
  <c r="Y2029" i="46"/>
  <c r="AE2029" i="46" s="1"/>
  <c r="AL2029" i="46" s="1"/>
  <c r="Y2030" i="46"/>
  <c r="AE2030" i="46" s="1"/>
  <c r="AL2030" i="46" s="1"/>
  <c r="Y2031" i="46"/>
  <c r="AE2031" i="46" s="1"/>
  <c r="AL2031" i="46" s="1"/>
  <c r="Y2032" i="46"/>
  <c r="AE2032" i="46" s="1"/>
  <c r="AL2032" i="46" s="1"/>
  <c r="Y2033" i="46"/>
  <c r="AE2033" i="46" s="1"/>
  <c r="AL2033" i="46" s="1"/>
  <c r="Y2034" i="46"/>
  <c r="AE2034" i="46" s="1"/>
  <c r="AL2034" i="46" s="1"/>
  <c r="Y2035" i="46"/>
  <c r="AE2035" i="46" s="1"/>
  <c r="AL2035" i="46" s="1"/>
  <c r="Y2036" i="46"/>
  <c r="AE2036" i="46" s="1"/>
  <c r="AL2036" i="46" s="1"/>
  <c r="Y2037" i="46"/>
  <c r="AE2037" i="46" s="1"/>
  <c r="AL2037" i="46" s="1"/>
  <c r="Y2038" i="46"/>
  <c r="AE2038" i="46" s="1"/>
  <c r="AL2038" i="46" s="1"/>
  <c r="Y2039" i="46"/>
  <c r="AE2039" i="46" s="1"/>
  <c r="AL2039" i="46" s="1"/>
  <c r="Y2040" i="46"/>
  <c r="AE2040" i="46" s="1"/>
  <c r="AL2040" i="46" s="1"/>
  <c r="Y2041" i="46"/>
  <c r="AE2041" i="46" s="1"/>
  <c r="AL2041" i="46" s="1"/>
  <c r="Y2042" i="46"/>
  <c r="AE2042" i="46" s="1"/>
  <c r="AL2042" i="46" s="1"/>
  <c r="Y2043" i="46"/>
  <c r="AE2043" i="46" s="1"/>
  <c r="Y2044" i="46"/>
  <c r="AE2044" i="46" s="1"/>
  <c r="AL2044" i="46" s="1"/>
  <c r="Y2045" i="46"/>
  <c r="AE2045" i="46" s="1"/>
  <c r="Y2046" i="46"/>
  <c r="AE2046" i="46" s="1"/>
  <c r="AL2046" i="46" s="1"/>
  <c r="Y2047" i="46"/>
  <c r="AE2047" i="46" s="1"/>
  <c r="AL2047" i="46" s="1"/>
  <c r="Y2048" i="46"/>
  <c r="AE2048" i="46" s="1"/>
  <c r="AL2048" i="46" s="1"/>
  <c r="Y2049" i="46"/>
  <c r="AE2049" i="46" s="1"/>
  <c r="AL2049" i="46" s="1"/>
  <c r="Y2050" i="46"/>
  <c r="AE2050" i="46" s="1"/>
  <c r="AL2050" i="46" s="1"/>
  <c r="Y2051" i="46"/>
  <c r="AE2051" i="46" s="1"/>
  <c r="AL2051" i="46" s="1"/>
  <c r="Y2052" i="46"/>
  <c r="AE2052" i="46" s="1"/>
  <c r="AL2052" i="46" s="1"/>
  <c r="Y2053" i="46"/>
  <c r="AE2053" i="46" s="1"/>
  <c r="AL2053" i="46" s="1"/>
  <c r="Y2054" i="46"/>
  <c r="AE2054" i="46" s="1"/>
  <c r="AL2054" i="46" s="1"/>
  <c r="Y2055" i="46"/>
  <c r="AE2055" i="46" s="1"/>
  <c r="Y2056" i="46"/>
  <c r="AE2056" i="46" s="1"/>
  <c r="AL2056" i="46" s="1"/>
  <c r="Y2057" i="46"/>
  <c r="AE2057" i="46" s="1"/>
  <c r="AL2057" i="46" s="1"/>
  <c r="Y2058" i="46"/>
  <c r="AE2058" i="46" s="1"/>
  <c r="AL2058" i="46" s="1"/>
  <c r="Y2059" i="46"/>
  <c r="AE2059" i="46" s="1"/>
  <c r="Y2060" i="46"/>
  <c r="AE2060" i="46" s="1"/>
  <c r="AL2060" i="46" s="1"/>
  <c r="Y2061" i="46"/>
  <c r="AE2061" i="46" s="1"/>
  <c r="AL2061" i="46" s="1"/>
  <c r="Y2062" i="46"/>
  <c r="AE2062" i="46" s="1"/>
  <c r="AL2062" i="46" s="1"/>
  <c r="Y2063" i="46"/>
  <c r="AE2063" i="46" s="1"/>
  <c r="AL2063" i="46" s="1"/>
  <c r="Y2064" i="46"/>
  <c r="AE2064" i="46" s="1"/>
  <c r="AL2064" i="46" s="1"/>
  <c r="Y2065" i="46"/>
  <c r="AE2065" i="46" s="1"/>
  <c r="AL2065" i="46" s="1"/>
  <c r="Y2066" i="46"/>
  <c r="AE2066" i="46" s="1"/>
  <c r="Y2067" i="46"/>
  <c r="AE2067" i="46" s="1"/>
  <c r="Y2068" i="46"/>
  <c r="AE2068" i="46" s="1"/>
  <c r="AL2068" i="46" s="1"/>
  <c r="Y2069" i="46"/>
  <c r="AE2069" i="46" s="1"/>
  <c r="AL2069" i="46" s="1"/>
  <c r="Y2070" i="46"/>
  <c r="AE2070" i="46" s="1"/>
  <c r="Y2071" i="46"/>
  <c r="AE2071" i="46" s="1"/>
  <c r="AL2071" i="46" s="1"/>
  <c r="Y2072" i="46"/>
  <c r="AE2072" i="46" s="1"/>
  <c r="AL2072" i="46" s="1"/>
  <c r="Y2073" i="46"/>
  <c r="AE2073" i="46" s="1"/>
  <c r="Y2074" i="46"/>
  <c r="AE2074" i="46" s="1"/>
  <c r="AL2074" i="46" s="1"/>
  <c r="Y2075" i="46"/>
  <c r="AE2075" i="46" s="1"/>
  <c r="AL2075" i="46" s="1"/>
  <c r="Y2076" i="46"/>
  <c r="AE2076" i="46" s="1"/>
  <c r="AL2076" i="46" s="1"/>
  <c r="Y2077" i="46"/>
  <c r="AE2077" i="46" s="1"/>
  <c r="Y2078" i="46"/>
  <c r="AE2078" i="46" s="1"/>
  <c r="AL2078" i="46" s="1"/>
  <c r="Y2079" i="46"/>
  <c r="AE2079" i="46" s="1"/>
  <c r="AL2079" i="46" s="1"/>
  <c r="Y2080" i="46"/>
  <c r="AE2080" i="46" s="1"/>
  <c r="Y2081" i="46"/>
  <c r="AE2081" i="46" s="1"/>
  <c r="AL2081" i="46" s="1"/>
  <c r="Y2082" i="46"/>
  <c r="AE2082" i="46" s="1"/>
  <c r="AL2082" i="46" s="1"/>
  <c r="Y2083" i="46"/>
  <c r="AE2083" i="46" s="1"/>
  <c r="AL2083" i="46" s="1"/>
  <c r="Y2084" i="46"/>
  <c r="AE2084" i="46" s="1"/>
  <c r="AL2084" i="46" s="1"/>
  <c r="Y2085" i="46"/>
  <c r="AE2085" i="46" s="1"/>
  <c r="Y2086" i="46"/>
  <c r="AE2086" i="46" s="1"/>
  <c r="Y2087" i="46"/>
  <c r="AE2087" i="46" s="1"/>
  <c r="AL2087" i="46" s="1"/>
  <c r="Y2088" i="46"/>
  <c r="AE2088" i="46" s="1"/>
  <c r="AL2088" i="46" s="1"/>
  <c r="Y2089" i="46"/>
  <c r="AE2089" i="46" s="1"/>
  <c r="Y2090" i="46"/>
  <c r="AE2090" i="46" s="1"/>
  <c r="AL2090" i="46" s="1"/>
  <c r="Y2091" i="46"/>
  <c r="AE2091" i="46" s="1"/>
  <c r="AL2091" i="46" s="1"/>
  <c r="Y2092" i="46"/>
  <c r="AE2092" i="46" s="1"/>
  <c r="Y2093" i="46"/>
  <c r="AE2093" i="46" s="1"/>
  <c r="AL2093" i="46" s="1"/>
  <c r="Y2094" i="46"/>
  <c r="AE2094" i="46" s="1"/>
  <c r="AL2094" i="46" s="1"/>
  <c r="Y2095" i="46"/>
  <c r="AE2095" i="46" s="1"/>
  <c r="AL2095" i="46" s="1"/>
  <c r="Y2096" i="46"/>
  <c r="AE2096" i="46" s="1"/>
  <c r="Y2097" i="46"/>
  <c r="AE2097" i="46" s="1"/>
  <c r="AL2097" i="46" s="1"/>
  <c r="Y2098" i="46"/>
  <c r="AE2098" i="46" s="1"/>
  <c r="AL2098" i="46" s="1"/>
  <c r="Y2099" i="46"/>
  <c r="AE2099" i="46" s="1"/>
  <c r="AL2099" i="46" s="1"/>
  <c r="Y2100" i="46"/>
  <c r="AE2100" i="46" s="1"/>
  <c r="AL2100" i="46" s="1"/>
  <c r="Y2101" i="46"/>
  <c r="AE2101" i="46" s="1"/>
  <c r="AL2101" i="46" s="1"/>
  <c r="Y2102" i="46"/>
  <c r="AE2102" i="46" s="1"/>
  <c r="AL2102" i="46" s="1"/>
  <c r="Y2103" i="46"/>
  <c r="AE2103" i="46" s="1"/>
  <c r="AL2103" i="46" s="1"/>
  <c r="Y2104" i="46"/>
  <c r="AE2104" i="46" s="1"/>
  <c r="AL2104" i="46" s="1"/>
  <c r="Y2105" i="46"/>
  <c r="AE2105" i="46" s="1"/>
  <c r="AL2105" i="46" s="1"/>
  <c r="Y2106" i="46"/>
  <c r="AE2106" i="46" s="1"/>
  <c r="AL2106" i="46" s="1"/>
  <c r="Y2107" i="46"/>
  <c r="AE2107" i="46" s="1"/>
  <c r="AL2107" i="46" s="1"/>
  <c r="Y2108" i="46"/>
  <c r="AE2108" i="46" s="1"/>
  <c r="AL2108" i="46" s="1"/>
  <c r="Y2109" i="46"/>
  <c r="AE2109" i="46" s="1"/>
  <c r="AL2109" i="46" s="1"/>
  <c r="Y2110" i="46"/>
  <c r="AE2110" i="46" s="1"/>
  <c r="AL2110" i="46" s="1"/>
  <c r="Y2111" i="46"/>
  <c r="AE2111" i="46" s="1"/>
  <c r="AL2111" i="46" s="1"/>
  <c r="Y2112" i="46"/>
  <c r="AE2112" i="46" s="1"/>
  <c r="AL2112" i="46" s="1"/>
  <c r="Y2113" i="46"/>
  <c r="AE2113" i="46" s="1"/>
  <c r="AL2113" i="46" s="1"/>
  <c r="Y2114" i="46"/>
  <c r="AE2114" i="46" s="1"/>
  <c r="AL2114" i="46" s="1"/>
  <c r="Y2115" i="46"/>
  <c r="AE2115" i="46" s="1"/>
  <c r="AL2115" i="46" s="1"/>
  <c r="Y2116" i="46"/>
  <c r="AE2116" i="46" s="1"/>
  <c r="Y2117" i="46"/>
  <c r="AE2117" i="46" s="1"/>
  <c r="Y2118" i="46"/>
  <c r="AE2118" i="46" s="1"/>
  <c r="AL2118" i="46" s="1"/>
  <c r="Y2119" i="46"/>
  <c r="AE2119" i="46" s="1"/>
  <c r="AL2119" i="46" s="1"/>
  <c r="Y2120" i="46"/>
  <c r="AE2120" i="46" s="1"/>
  <c r="Y2121" i="46"/>
  <c r="AE2121" i="46" s="1"/>
  <c r="Y2122" i="46"/>
  <c r="AE2122" i="46" s="1"/>
  <c r="AL2122" i="46" s="1"/>
  <c r="Y2123" i="46"/>
  <c r="AE2123" i="46" s="1"/>
  <c r="AL2123" i="46" s="1"/>
  <c r="Y2124" i="46"/>
  <c r="AE2124" i="46" s="1"/>
  <c r="AL2124" i="46" s="1"/>
  <c r="Y2125" i="46"/>
  <c r="AE2125" i="46" s="1"/>
  <c r="Y2126" i="46"/>
  <c r="AE2126" i="46" s="1"/>
  <c r="AL2126" i="46" s="1"/>
  <c r="Y2127" i="46"/>
  <c r="AE2127" i="46" s="1"/>
  <c r="Y2128" i="46"/>
  <c r="AE2128" i="46" s="1"/>
  <c r="AL2128" i="46" s="1"/>
  <c r="Y2129" i="46"/>
  <c r="AE2129" i="46" s="1"/>
  <c r="AL2129" i="46" s="1"/>
  <c r="Y2130" i="46"/>
  <c r="AE2130" i="46" s="1"/>
  <c r="AL2130" i="46" s="1"/>
  <c r="Y2131" i="46"/>
  <c r="AE2131" i="46" s="1"/>
  <c r="AL2131" i="46" s="1"/>
  <c r="Y2132" i="46"/>
  <c r="AE2132" i="46" s="1"/>
  <c r="AL2132" i="46" s="1"/>
  <c r="Y2133" i="46"/>
  <c r="AE2133" i="46" s="1"/>
  <c r="AL2133" i="46" s="1"/>
  <c r="Y2134" i="46"/>
  <c r="AE2134" i="46" s="1"/>
  <c r="AL2134" i="46" s="1"/>
  <c r="Y2135" i="46"/>
  <c r="AE2135" i="46" s="1"/>
  <c r="AL2135" i="46" s="1"/>
  <c r="Y2136" i="46"/>
  <c r="AE2136" i="46" s="1"/>
  <c r="AL2136" i="46" s="1"/>
  <c r="Y2137" i="46"/>
  <c r="AE2137" i="46" s="1"/>
  <c r="AL2137" i="46" s="1"/>
  <c r="Y2138" i="46"/>
  <c r="AE2138" i="46" s="1"/>
  <c r="AL2138" i="46" s="1"/>
  <c r="Y2139" i="46"/>
  <c r="AE2139" i="46" s="1"/>
  <c r="AL2139" i="46" s="1"/>
  <c r="Y2140" i="46"/>
  <c r="AE2140" i="46" s="1"/>
  <c r="AL2140" i="46" s="1"/>
  <c r="Y2141" i="46"/>
  <c r="AE2141" i="46" s="1"/>
  <c r="Y2142" i="46"/>
  <c r="AE2142" i="46" s="1"/>
  <c r="AL2142" i="46" s="1"/>
  <c r="Y2143" i="46"/>
  <c r="AE2143" i="46" s="1"/>
  <c r="AL2143" i="46" s="1"/>
  <c r="Y2144" i="46"/>
  <c r="AE2144" i="46" s="1"/>
  <c r="Y2145" i="46"/>
  <c r="AE2145" i="46" s="1"/>
  <c r="AL2145" i="46" s="1"/>
  <c r="Y2146" i="46"/>
  <c r="AE2146" i="46" s="1"/>
  <c r="AL2146" i="46" s="1"/>
  <c r="Y2147" i="46"/>
  <c r="AE2147" i="46" s="1"/>
  <c r="AL2147" i="46" s="1"/>
  <c r="Y2148" i="46"/>
  <c r="AE2148" i="46" s="1"/>
  <c r="AL2148" i="46" s="1"/>
  <c r="Y2149" i="46"/>
  <c r="AE2149" i="46" s="1"/>
  <c r="Y2150" i="46"/>
  <c r="AE2150" i="46" s="1"/>
  <c r="AL2150" i="46" s="1"/>
  <c r="Y2151" i="46"/>
  <c r="AE2151" i="46" s="1"/>
  <c r="AL2151" i="46" s="1"/>
  <c r="Y2152" i="46"/>
  <c r="AE2152" i="46" s="1"/>
  <c r="AL2152" i="46" s="1"/>
  <c r="Y2153" i="46"/>
  <c r="AE2153" i="46" s="1"/>
  <c r="AL2153" i="46" s="1"/>
  <c r="Y2154" i="46"/>
  <c r="AE2154" i="46" s="1"/>
  <c r="AL2154" i="46" s="1"/>
  <c r="Y2155" i="46"/>
  <c r="AE2155" i="46" s="1"/>
  <c r="AL2155" i="46" s="1"/>
  <c r="Y2156" i="46"/>
  <c r="AE2156" i="46" s="1"/>
  <c r="AL2156" i="46" s="1"/>
  <c r="Y2157" i="46"/>
  <c r="AE2157" i="46" s="1"/>
  <c r="AL2157" i="46" s="1"/>
  <c r="Y2158" i="46"/>
  <c r="AE2158" i="46" s="1"/>
  <c r="AL2158" i="46" s="1"/>
  <c r="Y2159" i="46"/>
  <c r="AE2159" i="46" s="1"/>
  <c r="AL2159" i="46" s="1"/>
  <c r="Y2160" i="46"/>
  <c r="AE2160" i="46" s="1"/>
  <c r="AL2160" i="46" s="1"/>
  <c r="Y2161" i="46"/>
  <c r="AE2161" i="46" s="1"/>
  <c r="Y2162" i="46"/>
  <c r="AE2162" i="46" s="1"/>
  <c r="Y2163" i="46"/>
  <c r="AE2163" i="46" s="1"/>
  <c r="AL2163" i="46" s="1"/>
  <c r="Y2164" i="46"/>
  <c r="AE2164" i="46" s="1"/>
  <c r="AL2164" i="46" s="1"/>
  <c r="Y2165" i="46"/>
  <c r="AE2165" i="46" s="1"/>
  <c r="Y2166" i="46"/>
  <c r="AE2166" i="46" s="1"/>
  <c r="AL2166" i="46" s="1"/>
  <c r="Y2167" i="46"/>
  <c r="AE2167" i="46" s="1"/>
  <c r="AL2167" i="46" s="1"/>
  <c r="Y2168" i="46"/>
  <c r="AE2168" i="46" s="1"/>
  <c r="AL2168" i="46" s="1"/>
  <c r="Y2169" i="46"/>
  <c r="AE2169" i="46" s="1"/>
  <c r="Y2170" i="46"/>
  <c r="AE2170" i="46" s="1"/>
  <c r="AL2170" i="46" s="1"/>
  <c r="Y2171" i="46"/>
  <c r="AE2171" i="46" s="1"/>
  <c r="AL2171" i="46" s="1"/>
  <c r="Y2172" i="46"/>
  <c r="AE2172" i="46" s="1"/>
  <c r="AL2172" i="46" s="1"/>
  <c r="Y2173" i="46"/>
  <c r="AE2173" i="46" s="1"/>
  <c r="AL2173" i="46" s="1"/>
  <c r="Y2174" i="46"/>
  <c r="AE2174" i="46" s="1"/>
  <c r="AL2174" i="46" s="1"/>
  <c r="Y2175" i="46"/>
  <c r="AE2175" i="46" s="1"/>
  <c r="AL2175" i="46" s="1"/>
  <c r="Y2176" i="46"/>
  <c r="AE2176" i="46" s="1"/>
  <c r="AL2176" i="46" s="1"/>
  <c r="Y2177" i="46"/>
  <c r="AE2177" i="46" s="1"/>
  <c r="AL2177" i="46" s="1"/>
  <c r="Y2178" i="46"/>
  <c r="AE2178" i="46" s="1"/>
  <c r="AL2178" i="46" s="1"/>
  <c r="Y2179" i="46"/>
  <c r="AE2179" i="46" s="1"/>
  <c r="AL2179" i="46" s="1"/>
  <c r="Y2180" i="46"/>
  <c r="AE2180" i="46" s="1"/>
  <c r="AL2180" i="46" s="1"/>
  <c r="Y2181" i="46"/>
  <c r="AE2181" i="46" s="1"/>
  <c r="AL2181" i="46" s="1"/>
  <c r="Y2182" i="46"/>
  <c r="AE2182" i="46" s="1"/>
  <c r="Y2183" i="46"/>
  <c r="AE2183" i="46" s="1"/>
  <c r="AL2183" i="46" s="1"/>
  <c r="Y2184" i="46"/>
  <c r="AE2184" i="46" s="1"/>
  <c r="AL2184" i="46" s="1"/>
  <c r="Y2185" i="46"/>
  <c r="AE2185" i="46" s="1"/>
  <c r="AL2185" i="46" s="1"/>
  <c r="Y2186" i="46"/>
  <c r="AE2186" i="46" s="1"/>
  <c r="AL2186" i="46" s="1"/>
  <c r="Y2187" i="46"/>
  <c r="AE2187" i="46" s="1"/>
  <c r="AL2187" i="46" s="1"/>
  <c r="Y2188" i="46"/>
  <c r="AE2188" i="46" s="1"/>
  <c r="AL2188" i="46" s="1"/>
  <c r="Y2189" i="46"/>
  <c r="AE2189" i="46" s="1"/>
  <c r="AL2189" i="46" s="1"/>
  <c r="Y2190" i="46"/>
  <c r="AE2190" i="46" s="1"/>
  <c r="AL2190" i="46" s="1"/>
  <c r="Y2191" i="46"/>
  <c r="AE2191" i="46" s="1"/>
  <c r="Y2192" i="46"/>
  <c r="AE2192" i="46" s="1"/>
  <c r="AL2192" i="46" s="1"/>
  <c r="Y2193" i="46"/>
  <c r="AE2193" i="46" s="1"/>
  <c r="AL2193" i="46" s="1"/>
  <c r="Y2194" i="46"/>
  <c r="AE2194" i="46" s="1"/>
  <c r="AL2194" i="46" s="1"/>
  <c r="Y2195" i="46"/>
  <c r="AE2195" i="46" s="1"/>
  <c r="AL2195" i="46" s="1"/>
  <c r="Y2196" i="46"/>
  <c r="AE2196" i="46" s="1"/>
  <c r="AL2196" i="46" s="1"/>
  <c r="Y2197" i="46"/>
  <c r="AE2197" i="46" s="1"/>
  <c r="AL2197" i="46" s="1"/>
  <c r="Y2198" i="46"/>
  <c r="AE2198" i="46" s="1"/>
  <c r="AL2198" i="46" s="1"/>
  <c r="Y2199" i="46"/>
  <c r="AE2199" i="46" s="1"/>
  <c r="AL2199" i="46" s="1"/>
  <c r="Y2200" i="46"/>
  <c r="AE2200" i="46" s="1"/>
  <c r="Y2201" i="46"/>
  <c r="AE2201" i="46" s="1"/>
  <c r="AL2201" i="46" s="1"/>
  <c r="Y2202" i="46"/>
  <c r="AE2202" i="46" s="1"/>
  <c r="AL2202" i="46" s="1"/>
  <c r="Y2203" i="46"/>
  <c r="AE2203" i="46" s="1"/>
  <c r="AL2203" i="46" s="1"/>
  <c r="Y2204" i="46"/>
  <c r="AE2204" i="46" s="1"/>
  <c r="AL2204" i="46" s="1"/>
  <c r="Y2205" i="46"/>
  <c r="AE2205" i="46" s="1"/>
  <c r="Y2206" i="46"/>
  <c r="AE2206" i="46" s="1"/>
  <c r="AL2206" i="46" s="1"/>
  <c r="Y2207" i="46"/>
  <c r="AE2207" i="46" s="1"/>
  <c r="AL2207" i="46" s="1"/>
  <c r="Y2208" i="46"/>
  <c r="AE2208" i="46" s="1"/>
  <c r="AL2208" i="46" s="1"/>
  <c r="Y2209" i="46"/>
  <c r="AE2209" i="46" s="1"/>
  <c r="Y2210" i="46"/>
  <c r="AE2210" i="46" s="1"/>
  <c r="Y2211" i="46"/>
  <c r="AE2211" i="46" s="1"/>
  <c r="Y2212" i="46"/>
  <c r="AE2212" i="46" s="1"/>
  <c r="AL2212" i="46" s="1"/>
  <c r="Y2213" i="46"/>
  <c r="AE2213" i="46" s="1"/>
  <c r="AL2213" i="46" s="1"/>
  <c r="Y2214" i="46"/>
  <c r="AE2214" i="46" s="1"/>
  <c r="AL2214" i="46" s="1"/>
  <c r="Y2215" i="46"/>
  <c r="AE2215" i="46" s="1"/>
  <c r="AL2215" i="46" s="1"/>
  <c r="Y2216" i="46"/>
  <c r="AE2216" i="46" s="1"/>
  <c r="AL2216" i="46" s="1"/>
  <c r="Y2217" i="46"/>
  <c r="AE2217" i="46" s="1"/>
  <c r="Y2218" i="46"/>
  <c r="AE2218" i="46" s="1"/>
  <c r="Y2219" i="46"/>
  <c r="AE2219" i="46" s="1"/>
  <c r="AL2219" i="46" s="1"/>
  <c r="Y2220" i="46"/>
  <c r="AE2220" i="46" s="1"/>
  <c r="AL2220" i="46" s="1"/>
  <c r="Y2221" i="46"/>
  <c r="AE2221" i="46" s="1"/>
  <c r="AL2221" i="46" s="1"/>
  <c r="Y2222" i="46"/>
  <c r="AE2222" i="46" s="1"/>
  <c r="AL2222" i="46" s="1"/>
  <c r="Y2223" i="46"/>
  <c r="AE2223" i="46" s="1"/>
  <c r="AL2223" i="46" s="1"/>
  <c r="Y2224" i="46"/>
  <c r="AE2224" i="46" s="1"/>
  <c r="AL2224" i="46" s="1"/>
  <c r="Y2225" i="46"/>
  <c r="AE2225" i="46" s="1"/>
  <c r="Y2226" i="46"/>
  <c r="AE2226" i="46" s="1"/>
  <c r="AL2226" i="46" s="1"/>
  <c r="Y2227" i="46"/>
  <c r="AE2227" i="46" s="1"/>
  <c r="Y2228" i="46"/>
  <c r="AE2228" i="46" s="1"/>
  <c r="AL2228" i="46" s="1"/>
  <c r="Y2229" i="46"/>
  <c r="AE2229" i="46" s="1"/>
  <c r="AL2229" i="46" s="1"/>
  <c r="Y2230" i="46"/>
  <c r="AE2230" i="46" s="1"/>
  <c r="Y2231" i="46"/>
  <c r="AE2231" i="46" s="1"/>
  <c r="Y2232" i="46"/>
  <c r="AE2232" i="46" s="1"/>
  <c r="Y2233" i="46"/>
  <c r="AE2233" i="46" s="1"/>
  <c r="AL2233" i="46" s="1"/>
  <c r="Y2234" i="46"/>
  <c r="AE2234" i="46" s="1"/>
  <c r="AL2234" i="46" s="1"/>
  <c r="Y2235" i="46"/>
  <c r="AE2235" i="46" s="1"/>
  <c r="Y2236" i="46"/>
  <c r="AE2236" i="46" s="1"/>
  <c r="AL2236" i="46" s="1"/>
  <c r="Y2237" i="46"/>
  <c r="AE2237" i="46" s="1"/>
  <c r="AL2237" i="46" s="1"/>
  <c r="Y2238" i="46"/>
  <c r="AE2238" i="46" s="1"/>
  <c r="Y2239" i="46"/>
  <c r="AE2239" i="46" s="1"/>
  <c r="AL2239" i="46" s="1"/>
  <c r="Y2240" i="46"/>
  <c r="AE2240" i="46" s="1"/>
  <c r="AL2240" i="46" s="1"/>
  <c r="Y2241" i="46"/>
  <c r="AE2241" i="46" s="1"/>
  <c r="AL2241" i="46" s="1"/>
  <c r="Y2242" i="46"/>
  <c r="AE2242" i="46" s="1"/>
  <c r="AL2242" i="46" s="1"/>
  <c r="Y2243" i="46"/>
  <c r="AE2243" i="46" s="1"/>
  <c r="Y2244" i="46"/>
  <c r="AE2244" i="46" s="1"/>
  <c r="AL2244" i="46" s="1"/>
  <c r="Y2245" i="46"/>
  <c r="AE2245" i="46" s="1"/>
  <c r="AL2245" i="46" s="1"/>
  <c r="Y2246" i="46"/>
  <c r="AE2246" i="46" s="1"/>
  <c r="AL2246" i="46" s="1"/>
  <c r="Y2247" i="46"/>
  <c r="AE2247" i="46" s="1"/>
  <c r="AL2247" i="46" s="1"/>
  <c r="Y2248" i="46"/>
  <c r="AE2248" i="46" s="1"/>
  <c r="AL2248" i="46" s="1"/>
  <c r="Y2249" i="46"/>
  <c r="AE2249" i="46" s="1"/>
  <c r="AL2249" i="46" s="1"/>
  <c r="Y2250" i="46"/>
  <c r="AE2250" i="46" s="1"/>
  <c r="Y2251" i="46"/>
  <c r="AE2251" i="46" s="1"/>
  <c r="AL2251" i="46" s="1"/>
  <c r="Y2252" i="46"/>
  <c r="AE2252" i="46" s="1"/>
  <c r="AL2252" i="46" s="1"/>
  <c r="Y2253" i="46"/>
  <c r="AE2253" i="46" s="1"/>
  <c r="AL2253" i="46" s="1"/>
  <c r="Y2254" i="46"/>
  <c r="AE2254" i="46" s="1"/>
  <c r="AL2254" i="46" s="1"/>
  <c r="Y2255" i="46"/>
  <c r="AE2255" i="46" s="1"/>
  <c r="AL2255" i="46" s="1"/>
  <c r="Y2256" i="46"/>
  <c r="AE2256" i="46" s="1"/>
  <c r="Y2257" i="46"/>
  <c r="AE2257" i="46" s="1"/>
  <c r="AL2257" i="46" s="1"/>
  <c r="Y2258" i="46"/>
  <c r="AE2258" i="46" s="1"/>
  <c r="Y2259" i="46"/>
  <c r="AE2259" i="46" s="1"/>
  <c r="AL2259" i="46" s="1"/>
  <c r="Y2260" i="46"/>
  <c r="AE2260" i="46" s="1"/>
  <c r="Y2261" i="46"/>
  <c r="AE2261" i="46" s="1"/>
  <c r="AL2261" i="46" s="1"/>
  <c r="Y2262" i="46"/>
  <c r="AE2262" i="46" s="1"/>
  <c r="AL2262" i="46" s="1"/>
  <c r="Y2263" i="46"/>
  <c r="AE2263" i="46" s="1"/>
  <c r="AL2263" i="46" s="1"/>
  <c r="Y2264" i="46"/>
  <c r="AE2264" i="46" s="1"/>
  <c r="AL2264" i="46" s="1"/>
  <c r="Y2265" i="46"/>
  <c r="AE2265" i="46" s="1"/>
  <c r="AL2265" i="46" s="1"/>
  <c r="Y2266" i="46"/>
  <c r="AE2266" i="46" s="1"/>
  <c r="AL2266" i="46" s="1"/>
  <c r="Y2267" i="46"/>
  <c r="AE2267" i="46" s="1"/>
  <c r="AL2267" i="46" s="1"/>
  <c r="Y2268" i="46"/>
  <c r="AE2268" i="46" s="1"/>
  <c r="Y2269" i="46"/>
  <c r="AE2269" i="46" s="1"/>
  <c r="AL2269" i="46" s="1"/>
  <c r="Y2270" i="46"/>
  <c r="AE2270" i="46" s="1"/>
  <c r="Y2271" i="46"/>
  <c r="AE2271" i="46" s="1"/>
  <c r="Y2272" i="46"/>
  <c r="AE2272" i="46" s="1"/>
  <c r="Y2273" i="46"/>
  <c r="AE2273" i="46" s="1"/>
  <c r="AL2273" i="46" s="1"/>
  <c r="Y2274" i="46"/>
  <c r="AE2274" i="46" s="1"/>
  <c r="Y2275" i="46"/>
  <c r="AE2275" i="46" s="1"/>
  <c r="Y2276" i="46"/>
  <c r="AE2276" i="46" s="1"/>
  <c r="AL2276" i="46" s="1"/>
  <c r="Y2277" i="46"/>
  <c r="AE2277" i="46" s="1"/>
  <c r="AL2277" i="46" s="1"/>
  <c r="Y2278" i="46"/>
  <c r="AE2278" i="46" s="1"/>
  <c r="AL2278" i="46" s="1"/>
  <c r="Y2279" i="46"/>
  <c r="AE2279" i="46" s="1"/>
  <c r="Y2280" i="46"/>
  <c r="AE2280" i="46" s="1"/>
  <c r="AL2280" i="46" s="1"/>
  <c r="Y2281" i="46"/>
  <c r="AE2281" i="46" s="1"/>
  <c r="AL2281" i="46" s="1"/>
  <c r="Y2282" i="46"/>
  <c r="AE2282" i="46" s="1"/>
  <c r="AL2282" i="46" s="1"/>
  <c r="Y2283" i="46"/>
  <c r="AE2283" i="46" s="1"/>
  <c r="AL2283" i="46" s="1"/>
  <c r="Y2284" i="46"/>
  <c r="AE2284" i="46" s="1"/>
  <c r="AL2284" i="46" s="1"/>
  <c r="Y2285" i="46"/>
  <c r="AE2285" i="46" s="1"/>
  <c r="Y2286" i="46"/>
  <c r="AE2286" i="46" s="1"/>
  <c r="AL2286" i="46" s="1"/>
  <c r="Y2287" i="46"/>
  <c r="AE2287" i="46" s="1"/>
  <c r="AL2287" i="46" s="1"/>
  <c r="Y2288" i="46"/>
  <c r="AE2288" i="46" s="1"/>
  <c r="Y2289" i="46"/>
  <c r="AE2289" i="46" s="1"/>
  <c r="Y2290" i="46"/>
  <c r="AE2290" i="46" s="1"/>
  <c r="AL2290" i="46" s="1"/>
  <c r="Y2291" i="46"/>
  <c r="AE2291" i="46" s="1"/>
  <c r="AL2291" i="46" s="1"/>
  <c r="Y2292" i="46"/>
  <c r="AE2292" i="46" s="1"/>
  <c r="AL2292" i="46" s="1"/>
  <c r="Y2293" i="46"/>
  <c r="AE2293" i="46" s="1"/>
  <c r="AL2293" i="46" s="1"/>
  <c r="Y2294" i="46"/>
  <c r="AE2294" i="46" s="1"/>
  <c r="AL2294" i="46" s="1"/>
  <c r="Y2295" i="46"/>
  <c r="AE2295" i="46" s="1"/>
  <c r="Y2296" i="46"/>
  <c r="AE2296" i="46" s="1"/>
  <c r="Y2297" i="46"/>
  <c r="AE2297" i="46" s="1"/>
  <c r="Y2298" i="46"/>
  <c r="AE2298" i="46" s="1"/>
  <c r="AL2298" i="46" s="1"/>
  <c r="Y2299" i="46"/>
  <c r="AE2299" i="46" s="1"/>
  <c r="AL2299" i="46" s="1"/>
  <c r="Y2300" i="46"/>
  <c r="AE2300" i="46" s="1"/>
  <c r="AL2300" i="46" s="1"/>
  <c r="Y2301" i="46"/>
  <c r="AE2301" i="46" s="1"/>
  <c r="AL2301" i="46" s="1"/>
  <c r="Y2302" i="46"/>
  <c r="AE2302" i="46" s="1"/>
  <c r="AL2302" i="46" s="1"/>
  <c r="Y2303" i="46"/>
  <c r="AE2303" i="46" s="1"/>
  <c r="AL2303" i="46" s="1"/>
  <c r="Y2304" i="46"/>
  <c r="AE2304" i="46" s="1"/>
  <c r="AL2304" i="46" s="1"/>
  <c r="Y2305" i="46"/>
  <c r="AE2305" i="46" s="1"/>
  <c r="AL2305" i="46" s="1"/>
  <c r="Y2306" i="46"/>
  <c r="AE2306" i="46" s="1"/>
  <c r="AL2306" i="46" s="1"/>
  <c r="Y2307" i="46"/>
  <c r="AE2307" i="46" s="1"/>
  <c r="AL2307" i="46" s="1"/>
  <c r="Y2308" i="46"/>
  <c r="AE2308" i="46" s="1"/>
  <c r="Y2309" i="46"/>
  <c r="AE2309" i="46" s="1"/>
  <c r="AL2309" i="46" s="1"/>
  <c r="Y2310" i="46"/>
  <c r="AE2310" i="46" s="1"/>
  <c r="AL2310" i="46" s="1"/>
  <c r="Y2311" i="46"/>
  <c r="AE2311" i="46" s="1"/>
  <c r="AL2311" i="46" s="1"/>
  <c r="Y2312" i="46"/>
  <c r="AE2312" i="46" s="1"/>
  <c r="AL2312" i="46" s="1"/>
  <c r="Y2313" i="46"/>
  <c r="AE2313" i="46" s="1"/>
  <c r="AL2313" i="46" s="1"/>
  <c r="Y2314" i="46"/>
  <c r="AE2314" i="46" s="1"/>
  <c r="Y2315" i="46"/>
  <c r="AE2315" i="46" s="1"/>
  <c r="AL2315" i="46" s="1"/>
  <c r="Y2316" i="46"/>
  <c r="AE2316" i="46" s="1"/>
  <c r="AL2316" i="46" s="1"/>
  <c r="Y2317" i="46"/>
  <c r="AE2317" i="46" s="1"/>
  <c r="AL2317" i="46" s="1"/>
  <c r="Y2318" i="46"/>
  <c r="AE2318" i="46" s="1"/>
  <c r="Y2319" i="46"/>
  <c r="AE2319" i="46" s="1"/>
  <c r="AL2319" i="46" s="1"/>
  <c r="Y2320" i="46"/>
  <c r="AE2320" i="46" s="1"/>
  <c r="AL2320" i="46" s="1"/>
  <c r="Y2321" i="46"/>
  <c r="AE2321" i="46" s="1"/>
  <c r="AL2321" i="46" s="1"/>
  <c r="Y2322" i="46"/>
  <c r="AE2322" i="46" s="1"/>
  <c r="AL2322" i="46" s="1"/>
  <c r="Y2323" i="46"/>
  <c r="AE2323" i="46" s="1"/>
  <c r="AL2323" i="46" s="1"/>
  <c r="Y2324" i="46"/>
  <c r="AE2324" i="46" s="1"/>
  <c r="AL2324" i="46" s="1"/>
  <c r="Y2325" i="46"/>
  <c r="AE2325" i="46" s="1"/>
  <c r="AL2325" i="46" s="1"/>
  <c r="Y2326" i="46"/>
  <c r="AE2326" i="46" s="1"/>
  <c r="AL2326" i="46" s="1"/>
  <c r="Y2327" i="46"/>
  <c r="AE2327" i="46" s="1"/>
  <c r="AL2327" i="46" s="1"/>
  <c r="Y2328" i="46"/>
  <c r="AE2328" i="46" s="1"/>
  <c r="AL2328" i="46" s="1"/>
  <c r="Y2329" i="46"/>
  <c r="AE2329" i="46" s="1"/>
  <c r="AL2329" i="46" s="1"/>
  <c r="Y2330" i="46"/>
  <c r="AE2330" i="46" s="1"/>
  <c r="AL2330" i="46" s="1"/>
  <c r="Y2331" i="46"/>
  <c r="AE2331" i="46" s="1"/>
  <c r="AL2331" i="46" s="1"/>
  <c r="Y2332" i="46"/>
  <c r="AE2332" i="46" s="1"/>
  <c r="AL2332" i="46" s="1"/>
  <c r="Y2333" i="46"/>
  <c r="AE2333" i="46" s="1"/>
  <c r="AL2333" i="46" s="1"/>
  <c r="Y2334" i="46"/>
  <c r="AE2334" i="46" s="1"/>
  <c r="AL2334" i="46" s="1"/>
  <c r="Y2335" i="46"/>
  <c r="AE2335" i="46" s="1"/>
  <c r="AL2335" i="46" s="1"/>
  <c r="Y2336" i="46"/>
  <c r="AE2336" i="46" s="1"/>
  <c r="Y2337" i="46"/>
  <c r="AE2337" i="46" s="1"/>
  <c r="AL2337" i="46" s="1"/>
  <c r="Y2338" i="46"/>
  <c r="AE2338" i="46" s="1"/>
  <c r="AL2338" i="46" s="1"/>
  <c r="Y2339" i="46"/>
  <c r="AE2339" i="46" s="1"/>
  <c r="AL2339" i="46" s="1"/>
  <c r="Y2340" i="46"/>
  <c r="AE2340" i="46" s="1"/>
  <c r="Y2341" i="46"/>
  <c r="AE2341" i="46" s="1"/>
  <c r="Y2342" i="46"/>
  <c r="AE2342" i="46" s="1"/>
  <c r="AL2342" i="46" s="1"/>
  <c r="Y2343" i="46"/>
  <c r="AE2343" i="46" s="1"/>
  <c r="AL2343" i="46" s="1"/>
  <c r="Y2344" i="46"/>
  <c r="AE2344" i="46" s="1"/>
  <c r="Y2345" i="46"/>
  <c r="AE2345" i="46" s="1"/>
  <c r="Y2346" i="46"/>
  <c r="AE2346" i="46" s="1"/>
  <c r="Y2347" i="46"/>
  <c r="AE2347" i="46" s="1"/>
  <c r="AL2347" i="46" s="1"/>
  <c r="Y2348" i="46"/>
  <c r="AE2348" i="46" s="1"/>
  <c r="Y2349" i="46"/>
  <c r="AE2349" i="46" s="1"/>
  <c r="AL2349" i="46" s="1"/>
  <c r="Y2350" i="46"/>
  <c r="AE2350" i="46" s="1"/>
  <c r="AL2350" i="46" s="1"/>
  <c r="Y2351" i="46"/>
  <c r="AE2351" i="46" s="1"/>
  <c r="AL2351" i="46" s="1"/>
  <c r="Y2352" i="46"/>
  <c r="AE2352" i="46" s="1"/>
  <c r="Y2353" i="46"/>
  <c r="AE2353" i="46" s="1"/>
  <c r="AL2353" i="46" s="1"/>
  <c r="Y2354" i="46"/>
  <c r="AE2354" i="46" s="1"/>
  <c r="AL2354" i="46" s="1"/>
  <c r="Y2355" i="46"/>
  <c r="AE2355" i="46" s="1"/>
  <c r="AL2355" i="46" s="1"/>
  <c r="Y2356" i="46"/>
  <c r="AE2356" i="46" s="1"/>
  <c r="AL2356" i="46" s="1"/>
  <c r="Y2357" i="46"/>
  <c r="AE2357" i="46" s="1"/>
  <c r="AL2357" i="46" s="1"/>
  <c r="Y2358" i="46"/>
  <c r="AE2358" i="46" s="1"/>
  <c r="AL2358" i="46" s="1"/>
  <c r="Y2359" i="46"/>
  <c r="AE2359" i="46" s="1"/>
  <c r="AL2359" i="46" s="1"/>
  <c r="Y2360" i="46"/>
  <c r="AE2360" i="46" s="1"/>
  <c r="AL2360" i="46" s="1"/>
  <c r="Y2361" i="46"/>
  <c r="AE2361" i="46" s="1"/>
  <c r="AL2361" i="46" s="1"/>
  <c r="Y2362" i="46"/>
  <c r="AE2362" i="46" s="1"/>
  <c r="AL2362" i="46" s="1"/>
  <c r="Y2363" i="46"/>
  <c r="AE2363" i="46" s="1"/>
  <c r="AL2363" i="46" s="1"/>
  <c r="Y2364" i="46"/>
  <c r="AE2364" i="46" s="1"/>
  <c r="AL2364" i="46" s="1"/>
  <c r="Y2365" i="46"/>
  <c r="AE2365" i="46" s="1"/>
  <c r="AL2365" i="46" s="1"/>
  <c r="Y2366" i="46"/>
  <c r="AE2366" i="46" s="1"/>
  <c r="AL2366" i="46" s="1"/>
  <c r="Y2367" i="46"/>
  <c r="AE2367" i="46" s="1"/>
  <c r="Y2368" i="46"/>
  <c r="AE2368" i="46" s="1"/>
  <c r="Y2369" i="46"/>
  <c r="AE2369" i="46" s="1"/>
  <c r="AL2369" i="46" s="1"/>
  <c r="Y2370" i="46"/>
  <c r="AE2370" i="46" s="1"/>
  <c r="AL2370" i="46" s="1"/>
  <c r="Y2371" i="46"/>
  <c r="AE2371" i="46" s="1"/>
  <c r="AL2371" i="46" s="1"/>
  <c r="Y2372" i="46"/>
  <c r="AE2372" i="46" s="1"/>
  <c r="AL2372" i="46" s="1"/>
  <c r="Y2373" i="46"/>
  <c r="AE2373" i="46" s="1"/>
  <c r="AL2373" i="46" s="1"/>
  <c r="Y2374" i="46"/>
  <c r="AE2374" i="46" s="1"/>
  <c r="AL2374" i="46" s="1"/>
  <c r="Y2375" i="46"/>
  <c r="AE2375" i="46" s="1"/>
  <c r="AL2375" i="46" s="1"/>
  <c r="Y2376" i="46"/>
  <c r="AE2376" i="46" s="1"/>
  <c r="AL2376" i="46" s="1"/>
  <c r="Y2377" i="46"/>
  <c r="AE2377" i="46" s="1"/>
  <c r="Y2378" i="46"/>
  <c r="AE2378" i="46" s="1"/>
  <c r="AL2378" i="46" s="1"/>
  <c r="Y2379" i="46"/>
  <c r="AE2379" i="46" s="1"/>
  <c r="AL2379" i="46" s="1"/>
  <c r="Y2380" i="46"/>
  <c r="AE2380" i="46" s="1"/>
  <c r="Y2381" i="46"/>
  <c r="AE2381" i="46" s="1"/>
  <c r="Y2382" i="46"/>
  <c r="AE2382" i="46" s="1"/>
  <c r="AL2382" i="46" s="1"/>
  <c r="Y2383" i="46"/>
  <c r="AE2383" i="46" s="1"/>
  <c r="Y2384" i="46"/>
  <c r="AE2384" i="46" s="1"/>
  <c r="AL2384" i="46" s="1"/>
  <c r="Y2385" i="46"/>
  <c r="AE2385" i="46" s="1"/>
  <c r="AL2385" i="46" s="1"/>
  <c r="Y2386" i="46"/>
  <c r="AE2386" i="46" s="1"/>
  <c r="Y2387" i="46"/>
  <c r="AE2387" i="46" s="1"/>
  <c r="Y2388" i="46"/>
  <c r="AE2388" i="46" s="1"/>
  <c r="AL2388" i="46" s="1"/>
  <c r="Y2389" i="46"/>
  <c r="AE2389" i="46" s="1"/>
  <c r="Y2390" i="46"/>
  <c r="AE2390" i="46" s="1"/>
  <c r="AL2390" i="46" s="1"/>
  <c r="Y2391" i="46"/>
  <c r="AE2391" i="46" s="1"/>
  <c r="AL2391" i="46" s="1"/>
  <c r="Y2392" i="46"/>
  <c r="AE2392" i="46" s="1"/>
  <c r="AL2392" i="46" s="1"/>
  <c r="Y2393" i="46"/>
  <c r="AE2393" i="46" s="1"/>
  <c r="AL2393" i="46" s="1"/>
  <c r="Y2394" i="46"/>
  <c r="AE2394" i="46" s="1"/>
  <c r="AL2394" i="46" s="1"/>
  <c r="Y2395" i="46"/>
  <c r="AE2395" i="46" s="1"/>
  <c r="AL2395" i="46" s="1"/>
  <c r="Y2396" i="46"/>
  <c r="AE2396" i="46" s="1"/>
  <c r="AL2396" i="46" s="1"/>
  <c r="Y2397" i="46"/>
  <c r="AE2397" i="46" s="1"/>
  <c r="AL2397" i="46" s="1"/>
  <c r="Y2398" i="46"/>
  <c r="AE2398" i="46" s="1"/>
  <c r="AL2398" i="46" s="1"/>
  <c r="Y2399" i="46"/>
  <c r="AE2399" i="46" s="1"/>
  <c r="AL2399" i="46" s="1"/>
  <c r="Y2400" i="46"/>
  <c r="AE2400" i="46" s="1"/>
  <c r="AL2400" i="46" s="1"/>
  <c r="Y2401" i="46"/>
  <c r="AE2401" i="46" s="1"/>
  <c r="AL2401" i="46" s="1"/>
  <c r="Y2402" i="46"/>
  <c r="AE2402" i="46" s="1"/>
  <c r="Y2403" i="46"/>
  <c r="AE2403" i="46" s="1"/>
  <c r="Y2404" i="46"/>
  <c r="AE2404" i="46" s="1"/>
  <c r="AL2404" i="46" s="1"/>
  <c r="Y2405" i="46"/>
  <c r="AE2405" i="46" s="1"/>
  <c r="AL2405" i="46" s="1"/>
  <c r="Y2406" i="46"/>
  <c r="AE2406" i="46" s="1"/>
  <c r="Y2407" i="46"/>
  <c r="AE2407" i="46" s="1"/>
  <c r="Y2408" i="46"/>
  <c r="AE2408" i="46" s="1"/>
  <c r="AL2408" i="46" s="1"/>
  <c r="Y2409" i="46"/>
  <c r="AE2409" i="46" s="1"/>
  <c r="Y2410" i="46"/>
  <c r="AE2410" i="46" s="1"/>
  <c r="AL2410" i="46" s="1"/>
  <c r="Y2411" i="46"/>
  <c r="AE2411" i="46" s="1"/>
  <c r="AL2411" i="46" s="1"/>
  <c r="Y2412" i="46"/>
  <c r="AE2412" i="46" s="1"/>
  <c r="AL2412" i="46" s="1"/>
  <c r="Y2413" i="46"/>
  <c r="AE2413" i="46" s="1"/>
  <c r="AL2413" i="46" s="1"/>
  <c r="Y2414" i="46"/>
  <c r="AE2414" i="46" s="1"/>
  <c r="AL2414" i="46" s="1"/>
  <c r="Y2415" i="46"/>
  <c r="AE2415" i="46" s="1"/>
  <c r="AL2415" i="46" s="1"/>
  <c r="Y2416" i="46"/>
  <c r="AE2416" i="46" s="1"/>
  <c r="AL2416" i="46" s="1"/>
  <c r="Y2417" i="46"/>
  <c r="AE2417" i="46" s="1"/>
  <c r="AL2417" i="46" s="1"/>
  <c r="Y2418" i="46"/>
  <c r="AE2418" i="46" s="1"/>
  <c r="AL2418" i="46" s="1"/>
  <c r="Y2419" i="46"/>
  <c r="AE2419" i="46" s="1"/>
  <c r="Y2420" i="46"/>
  <c r="AE2420" i="46" s="1"/>
  <c r="AL2420" i="46" s="1"/>
  <c r="Y2421" i="46"/>
  <c r="AE2421" i="46" s="1"/>
  <c r="Y2422" i="46"/>
  <c r="AE2422" i="46" s="1"/>
  <c r="AL2422" i="46" s="1"/>
  <c r="Y2423" i="46"/>
  <c r="AE2423" i="46" s="1"/>
  <c r="AL2423" i="46" s="1"/>
  <c r="Y2424" i="46"/>
  <c r="AE2424" i="46" s="1"/>
  <c r="AL2424" i="46" s="1"/>
  <c r="Y2425" i="46"/>
  <c r="AE2425" i="46" s="1"/>
  <c r="Y2426" i="46"/>
  <c r="AE2426" i="46" s="1"/>
  <c r="AL2426" i="46" s="1"/>
  <c r="Y2427" i="46"/>
  <c r="AE2427" i="46" s="1"/>
  <c r="Y2428" i="46"/>
  <c r="AE2428" i="46" s="1"/>
  <c r="AL2428" i="46" s="1"/>
  <c r="Y2429" i="46"/>
  <c r="AE2429" i="46" s="1"/>
  <c r="AL2429" i="46" s="1"/>
  <c r="Y2430" i="46"/>
  <c r="AE2430" i="46" s="1"/>
  <c r="Y2431" i="46"/>
  <c r="AE2431" i="46" s="1"/>
  <c r="AL2431" i="46" s="1"/>
  <c r="Y2432" i="46"/>
  <c r="AE2432" i="46" s="1"/>
  <c r="AL2432" i="46" s="1"/>
  <c r="Y2433" i="46"/>
  <c r="AE2433" i="46" s="1"/>
  <c r="Y2434" i="46"/>
  <c r="AE2434" i="46" s="1"/>
  <c r="AL2434" i="46" s="1"/>
  <c r="Y2435" i="46"/>
  <c r="AE2435" i="46" s="1"/>
  <c r="AL2435" i="46" s="1"/>
  <c r="Y2436" i="46"/>
  <c r="AE2436" i="46" s="1"/>
  <c r="Y2437" i="46"/>
  <c r="AE2437" i="46" s="1"/>
  <c r="AL2437" i="46" s="1"/>
  <c r="Y2438" i="46"/>
  <c r="AE2438" i="46" s="1"/>
  <c r="AL2438" i="46" s="1"/>
  <c r="Y2439" i="46"/>
  <c r="AE2439" i="46" s="1"/>
  <c r="AL2439" i="46" s="1"/>
  <c r="Y2440" i="46"/>
  <c r="AE2440" i="46" s="1"/>
  <c r="AL2440" i="46" s="1"/>
  <c r="Y2441" i="46"/>
  <c r="AE2441" i="46" s="1"/>
  <c r="Y2442" i="46"/>
  <c r="AE2442" i="46" s="1"/>
  <c r="Y2443" i="46"/>
  <c r="AE2443" i="46" s="1"/>
  <c r="AL2443" i="46" s="1"/>
  <c r="Y2444" i="46"/>
  <c r="AE2444" i="46" s="1"/>
  <c r="Y2445" i="46"/>
  <c r="AE2445" i="46" s="1"/>
  <c r="AL2445" i="46" s="1"/>
  <c r="Y2446" i="46"/>
  <c r="AE2446" i="46" s="1"/>
  <c r="AL2446" i="46" s="1"/>
  <c r="Y2447" i="46"/>
  <c r="AE2447" i="46" s="1"/>
  <c r="Y2448" i="46"/>
  <c r="AE2448" i="46" s="1"/>
  <c r="AL2448" i="46" s="1"/>
  <c r="Y2449" i="46"/>
  <c r="AE2449" i="46" s="1"/>
  <c r="AL2449" i="46" s="1"/>
  <c r="Y2450" i="46"/>
  <c r="AE2450" i="46" s="1"/>
  <c r="AL2450" i="46" s="1"/>
  <c r="Y2451" i="46"/>
  <c r="AE2451" i="46" s="1"/>
  <c r="AL2451" i="46" s="1"/>
  <c r="Y2452" i="46"/>
  <c r="AE2452" i="46" s="1"/>
  <c r="AL2452" i="46" s="1"/>
  <c r="Y2453" i="46"/>
  <c r="AE2453" i="46" s="1"/>
  <c r="Y2454" i="46"/>
  <c r="AE2454" i="46" s="1"/>
  <c r="AL2454" i="46" s="1"/>
  <c r="Y2455" i="46"/>
  <c r="AE2455" i="46" s="1"/>
  <c r="AL2455" i="46" s="1"/>
  <c r="Y2456" i="46"/>
  <c r="AE2456" i="46" s="1"/>
  <c r="AL2456" i="46" s="1"/>
  <c r="Y2457" i="46"/>
  <c r="AE2457" i="46" s="1"/>
  <c r="AL2457" i="46" s="1"/>
  <c r="Y2458" i="46"/>
  <c r="AE2458" i="46" s="1"/>
  <c r="AL2458" i="46" s="1"/>
  <c r="Y2459" i="46"/>
  <c r="AE2459" i="46" s="1"/>
  <c r="AL2459" i="46" s="1"/>
  <c r="Y2460" i="46"/>
  <c r="AE2460" i="46" s="1"/>
  <c r="AL2460" i="46" s="1"/>
  <c r="Y2461" i="46"/>
  <c r="AE2461" i="46" s="1"/>
  <c r="Y2462" i="46"/>
  <c r="AE2462" i="46" s="1"/>
  <c r="AL2462" i="46" s="1"/>
  <c r="Y2463" i="46"/>
  <c r="AE2463" i="46" s="1"/>
  <c r="Y2464" i="46"/>
  <c r="AE2464" i="46" s="1"/>
  <c r="Y2465" i="46"/>
  <c r="AE2465" i="46" s="1"/>
  <c r="AL2465" i="46" s="1"/>
  <c r="Y2466" i="46"/>
  <c r="AE2466" i="46" s="1"/>
  <c r="Y2467" i="46"/>
  <c r="AE2467" i="46" s="1"/>
  <c r="Y2468" i="46"/>
  <c r="AE2468" i="46" s="1"/>
  <c r="AL2468" i="46" s="1"/>
  <c r="Y2469" i="46"/>
  <c r="AE2469" i="46" s="1"/>
  <c r="AL2469" i="46" s="1"/>
  <c r="Y2470" i="46"/>
  <c r="AE2470" i="46" s="1"/>
  <c r="AL2470" i="46" s="1"/>
  <c r="Y2471" i="46"/>
  <c r="AE2471" i="46" s="1"/>
  <c r="AL2471" i="46" s="1"/>
  <c r="Y2472" i="46"/>
  <c r="AE2472" i="46" s="1"/>
  <c r="AL2472" i="46" s="1"/>
  <c r="Y2473" i="46"/>
  <c r="AE2473" i="46" s="1"/>
  <c r="AL2473" i="46" s="1"/>
  <c r="Y2474" i="46"/>
  <c r="AE2474" i="46" s="1"/>
  <c r="AL2474" i="46" s="1"/>
  <c r="Y2475" i="46"/>
  <c r="AE2475" i="46" s="1"/>
  <c r="AL2475" i="46" s="1"/>
  <c r="Y2476" i="46"/>
  <c r="AE2476" i="46" s="1"/>
  <c r="AL2476" i="46" s="1"/>
  <c r="Y2477" i="46"/>
  <c r="AE2477" i="46" s="1"/>
  <c r="Y2478" i="46"/>
  <c r="AE2478" i="46" s="1"/>
  <c r="AL2478" i="46" s="1"/>
  <c r="Y2479" i="46"/>
  <c r="AE2479" i="46" s="1"/>
  <c r="Y2480" i="46"/>
  <c r="AE2480" i="46" s="1"/>
  <c r="AL2480" i="46" s="1"/>
  <c r="Y2481" i="46"/>
  <c r="AE2481" i="46" s="1"/>
  <c r="AL2481" i="46" s="1"/>
  <c r="Y2482" i="46"/>
  <c r="AE2482" i="46" s="1"/>
  <c r="AL2482" i="46" s="1"/>
  <c r="Y2483" i="46"/>
  <c r="AE2483" i="46" s="1"/>
  <c r="AL2483" i="46" s="1"/>
  <c r="Y2484" i="46"/>
  <c r="AE2484" i="46" s="1"/>
  <c r="Y2485" i="46"/>
  <c r="AE2485" i="46" s="1"/>
  <c r="AL2485" i="46" s="1"/>
  <c r="Y2486" i="46"/>
  <c r="AE2486" i="46" s="1"/>
  <c r="AL2486" i="46" s="1"/>
  <c r="Y2487" i="46"/>
  <c r="AE2487" i="46" s="1"/>
  <c r="AL2487" i="46" s="1"/>
  <c r="Y14" i="46"/>
  <c r="AE14" i="46" s="1"/>
  <c r="AL14" i="46" s="1"/>
  <c r="AR190" i="39"/>
  <c r="BE190" i="39" s="1"/>
  <c r="AQ190" i="39"/>
  <c r="BD190" i="39" s="1"/>
  <c r="AP190" i="39"/>
  <c r="BC190" i="39" s="1"/>
  <c r="AO190" i="39"/>
  <c r="BB190" i="39" s="1"/>
  <c r="AM18" i="39"/>
  <c r="AS18" i="39" s="1"/>
  <c r="BF18" i="39" s="1"/>
  <c r="AM19" i="39"/>
  <c r="AS19" i="39" s="1"/>
  <c r="BF19" i="39" s="1"/>
  <c r="AM20" i="39"/>
  <c r="AS20" i="39" s="1"/>
  <c r="BF20" i="39" s="1"/>
  <c r="AM21" i="39"/>
  <c r="AS21" i="39" s="1"/>
  <c r="BF21" i="39" s="1"/>
  <c r="AM22" i="39"/>
  <c r="AS22" i="39" s="1"/>
  <c r="BF22" i="39" s="1"/>
  <c r="AM23" i="39"/>
  <c r="AS23" i="39" s="1"/>
  <c r="BF23" i="39" s="1"/>
  <c r="AM24" i="39"/>
  <c r="AS24" i="39" s="1"/>
  <c r="AM25" i="39"/>
  <c r="AS25" i="39" s="1"/>
  <c r="AM26" i="39"/>
  <c r="AS26" i="39" s="1"/>
  <c r="BF26" i="39" s="1"/>
  <c r="AM27" i="39"/>
  <c r="AS27" i="39" s="1"/>
  <c r="BF27" i="39" s="1"/>
  <c r="AM28" i="39"/>
  <c r="AS28" i="39" s="1"/>
  <c r="AM29" i="39"/>
  <c r="AS29" i="39" s="1"/>
  <c r="BF29" i="39" s="1"/>
  <c r="AM30" i="39"/>
  <c r="AS30" i="39" s="1"/>
  <c r="BF30" i="39" s="1"/>
  <c r="AM31" i="39"/>
  <c r="AS31" i="39" s="1"/>
  <c r="AM32" i="39"/>
  <c r="AS32" i="39" s="1"/>
  <c r="AM33" i="39"/>
  <c r="AS33" i="39" s="1"/>
  <c r="BF33" i="39" s="1"/>
  <c r="AM34" i="39"/>
  <c r="AS34" i="39" s="1"/>
  <c r="BF34" i="39" s="1"/>
  <c r="AM35" i="39"/>
  <c r="AS35" i="39" s="1"/>
  <c r="AM36" i="39"/>
  <c r="AS36" i="39" s="1"/>
  <c r="AM37" i="39"/>
  <c r="AS37" i="39" s="1"/>
  <c r="AM38" i="39"/>
  <c r="AS38" i="39" s="1"/>
  <c r="AM39" i="39"/>
  <c r="AS39" i="39" s="1"/>
  <c r="BF39" i="39" s="1"/>
  <c r="AM40" i="39"/>
  <c r="AS40" i="39" s="1"/>
  <c r="BF40" i="39" s="1"/>
  <c r="AM41" i="39"/>
  <c r="AS41" i="39" s="1"/>
  <c r="AM42" i="39"/>
  <c r="AS42" i="39" s="1"/>
  <c r="BF42" i="39" s="1"/>
  <c r="AM43" i="39"/>
  <c r="AS43" i="39" s="1"/>
  <c r="BF43" i="39" s="1"/>
  <c r="AM44" i="39"/>
  <c r="AS44" i="39" s="1"/>
  <c r="BF44" i="39" s="1"/>
  <c r="AM45" i="39"/>
  <c r="AS45" i="39" s="1"/>
  <c r="AM46" i="39"/>
  <c r="AS46" i="39" s="1"/>
  <c r="BF46" i="39" s="1"/>
  <c r="AM47" i="39"/>
  <c r="AS47" i="39" s="1"/>
  <c r="BF47" i="39" s="1"/>
  <c r="AM48" i="39"/>
  <c r="AS48" i="39" s="1"/>
  <c r="BF48" i="39" s="1"/>
  <c r="AM49" i="39"/>
  <c r="AS49" i="39" s="1"/>
  <c r="BF49" i="39" s="1"/>
  <c r="AM50" i="39"/>
  <c r="AS50" i="39" s="1"/>
  <c r="AM51" i="39"/>
  <c r="AS51" i="39" s="1"/>
  <c r="AM52" i="39"/>
  <c r="AS52" i="39" s="1"/>
  <c r="AM53" i="39"/>
  <c r="AS53" i="39" s="1"/>
  <c r="AM54" i="39"/>
  <c r="AS54" i="39" s="1"/>
  <c r="BF54" i="39" s="1"/>
  <c r="AM55" i="39"/>
  <c r="AS55" i="39" s="1"/>
  <c r="BF55" i="39" s="1"/>
  <c r="AM56" i="39"/>
  <c r="AS56" i="39" s="1"/>
  <c r="BF56" i="39" s="1"/>
  <c r="AM57" i="39"/>
  <c r="AS57" i="39" s="1"/>
  <c r="AM58" i="39"/>
  <c r="AS58" i="39" s="1"/>
  <c r="AM59" i="39"/>
  <c r="AS59" i="39" s="1"/>
  <c r="AM60" i="39"/>
  <c r="AS60" i="39" s="1"/>
  <c r="BF60" i="39" s="1"/>
  <c r="AM61" i="39"/>
  <c r="AS61" i="39" s="1"/>
  <c r="AM62" i="39"/>
  <c r="AS62" i="39" s="1"/>
  <c r="AM63" i="39"/>
  <c r="AS63" i="39" s="1"/>
  <c r="AM64" i="39"/>
  <c r="AS64" i="39" s="1"/>
  <c r="BF64" i="39" s="1"/>
  <c r="AM65" i="39"/>
  <c r="AS65" i="39" s="1"/>
  <c r="BF65" i="39" s="1"/>
  <c r="AM66" i="39"/>
  <c r="AS66" i="39" s="1"/>
  <c r="AM67" i="39"/>
  <c r="AS67" i="39" s="1"/>
  <c r="AM68" i="39"/>
  <c r="AS68" i="39" s="1"/>
  <c r="AM69" i="39"/>
  <c r="AS69" i="39" s="1"/>
  <c r="BF69" i="39" s="1"/>
  <c r="AM70" i="39"/>
  <c r="AS70" i="39" s="1"/>
  <c r="BF70" i="39" s="1"/>
  <c r="AM71" i="39"/>
  <c r="AS71" i="39" s="1"/>
  <c r="BF71" i="39" s="1"/>
  <c r="AM72" i="39"/>
  <c r="AS72" i="39" s="1"/>
  <c r="AM73" i="39"/>
  <c r="AS73" i="39" s="1"/>
  <c r="AM74" i="39"/>
  <c r="AS74" i="39" s="1"/>
  <c r="BF74" i="39" s="1"/>
  <c r="AM75" i="39"/>
  <c r="AS75" i="39" s="1"/>
  <c r="BF75" i="39" s="1"/>
  <c r="AM76" i="39"/>
  <c r="AS76" i="39" s="1"/>
  <c r="BF76" i="39" s="1"/>
  <c r="AM77" i="39"/>
  <c r="AS77" i="39" s="1"/>
  <c r="AM78" i="39"/>
  <c r="AS78" i="39" s="1"/>
  <c r="AM79" i="39"/>
  <c r="AS79" i="39" s="1"/>
  <c r="AM80" i="39"/>
  <c r="AS80" i="39" s="1"/>
  <c r="AM81" i="39"/>
  <c r="AS81" i="39" s="1"/>
  <c r="BF81" i="39" s="1"/>
  <c r="AM82" i="39"/>
  <c r="AS82" i="39" s="1"/>
  <c r="BF82" i="39" s="1"/>
  <c r="AM83" i="39"/>
  <c r="AS83" i="39" s="1"/>
  <c r="BF83" i="39" s="1"/>
  <c r="AM84" i="39"/>
  <c r="AS84" i="39" s="1"/>
  <c r="BF84" i="39" s="1"/>
  <c r="AM85" i="39"/>
  <c r="AS85" i="39" s="1"/>
  <c r="AM86" i="39"/>
  <c r="AS86" i="39" s="1"/>
  <c r="BF86" i="39" s="1"/>
  <c r="AM87" i="39"/>
  <c r="AS87" i="39" s="1"/>
  <c r="AM88" i="39"/>
  <c r="AS88" i="39" s="1"/>
  <c r="BF88" i="39" s="1"/>
  <c r="AM89" i="39"/>
  <c r="AS89" i="39" s="1"/>
  <c r="BF89" i="39" s="1"/>
  <c r="AM90" i="39"/>
  <c r="AS90" i="39" s="1"/>
  <c r="BF90" i="39" s="1"/>
  <c r="AM91" i="39"/>
  <c r="AS91" i="39" s="1"/>
  <c r="AM92" i="39"/>
  <c r="AS92" i="39" s="1"/>
  <c r="BF92" i="39" s="1"/>
  <c r="AM93" i="39"/>
  <c r="AS93" i="39" s="1"/>
  <c r="BF93" i="39" s="1"/>
  <c r="AM94" i="39"/>
  <c r="AS94" i="39" s="1"/>
  <c r="AM95" i="39"/>
  <c r="AS95" i="39" s="1"/>
  <c r="AM96" i="39"/>
  <c r="AS96" i="39" s="1"/>
  <c r="AM97" i="39"/>
  <c r="AS97" i="39" s="1"/>
  <c r="BF97" i="39" s="1"/>
  <c r="AM98" i="39"/>
  <c r="AS98" i="39" s="1"/>
  <c r="BF98" i="39" s="1"/>
  <c r="AM99" i="39"/>
  <c r="AS99" i="39" s="1"/>
  <c r="BF99" i="39" s="1"/>
  <c r="AM100" i="39"/>
  <c r="AS100" i="39" s="1"/>
  <c r="AM101" i="39"/>
  <c r="AS101" i="39" s="1"/>
  <c r="BF101" i="39" s="1"/>
  <c r="AM102" i="39"/>
  <c r="AS102" i="39" s="1"/>
  <c r="BF102" i="39" s="1"/>
  <c r="AM103" i="39"/>
  <c r="AS103" i="39" s="1"/>
  <c r="BF103" i="39" s="1"/>
  <c r="AM104" i="39"/>
  <c r="AS104" i="39" s="1"/>
  <c r="BF104" i="39" s="1"/>
  <c r="AM105" i="39"/>
  <c r="AS105" i="39" s="1"/>
  <c r="BF105" i="39" s="1"/>
  <c r="AM106" i="39"/>
  <c r="AS106" i="39" s="1"/>
  <c r="BF106" i="39" s="1"/>
  <c r="AM107" i="39"/>
  <c r="AS107" i="39" s="1"/>
  <c r="BF107" i="39" s="1"/>
  <c r="AM108" i="39"/>
  <c r="AS108" i="39" s="1"/>
  <c r="BF108" i="39" s="1"/>
  <c r="AM109" i="39"/>
  <c r="AS109" i="39" s="1"/>
  <c r="BF109" i="39" s="1"/>
  <c r="AM110" i="39"/>
  <c r="AS110" i="39" s="1"/>
  <c r="BF110" i="39" s="1"/>
  <c r="AM111" i="39"/>
  <c r="AS111" i="39" s="1"/>
  <c r="BF111" i="39" s="1"/>
  <c r="AM112" i="39"/>
  <c r="AS112" i="39" s="1"/>
  <c r="BF112" i="39" s="1"/>
  <c r="AM113" i="39"/>
  <c r="AS113" i="39" s="1"/>
  <c r="BF113" i="39" s="1"/>
  <c r="AM114" i="39"/>
  <c r="AS114" i="39" s="1"/>
  <c r="BF114" i="39" s="1"/>
  <c r="AM115" i="39"/>
  <c r="AS115" i="39" s="1"/>
  <c r="BF115" i="39" s="1"/>
  <c r="AM116" i="39"/>
  <c r="AS116" i="39" s="1"/>
  <c r="BF116" i="39" s="1"/>
  <c r="AM117" i="39"/>
  <c r="AS117" i="39" s="1"/>
  <c r="AM118" i="39"/>
  <c r="AS118" i="39" s="1"/>
  <c r="AM119" i="39"/>
  <c r="AS119" i="39" s="1"/>
  <c r="AM120" i="39"/>
  <c r="AS120" i="39" s="1"/>
  <c r="AM121" i="39"/>
  <c r="AS121" i="39" s="1"/>
  <c r="BF121" i="39" s="1"/>
  <c r="AM122" i="39"/>
  <c r="AS122" i="39" s="1"/>
  <c r="BF122" i="39" s="1"/>
  <c r="AM123" i="39"/>
  <c r="AS123" i="39" s="1"/>
  <c r="AM124" i="39"/>
  <c r="AS124" i="39" s="1"/>
  <c r="BF124" i="39" s="1"/>
  <c r="AM125" i="39"/>
  <c r="AS125" i="39" s="1"/>
  <c r="AM126" i="39"/>
  <c r="AS126" i="39" s="1"/>
  <c r="AM127" i="39"/>
  <c r="AS127" i="39" s="1"/>
  <c r="AM128" i="39"/>
  <c r="AS128" i="39" s="1"/>
  <c r="AM129" i="39"/>
  <c r="AS129" i="39" s="1"/>
  <c r="AM130" i="39"/>
  <c r="AS130" i="39" s="1"/>
  <c r="BF130" i="39" s="1"/>
  <c r="AM131" i="39"/>
  <c r="AS131" i="39" s="1"/>
  <c r="BF131" i="39" s="1"/>
  <c r="AM132" i="39"/>
  <c r="AS132" i="39" s="1"/>
  <c r="BF132" i="39" s="1"/>
  <c r="AM133" i="39"/>
  <c r="AS133" i="39" s="1"/>
  <c r="BF133" i="39" s="1"/>
  <c r="AM134" i="39"/>
  <c r="AS134" i="39" s="1"/>
  <c r="BF134" i="39" s="1"/>
  <c r="AM135" i="39"/>
  <c r="AS135" i="39" s="1"/>
  <c r="AM136" i="39"/>
  <c r="AS136" i="39" s="1"/>
  <c r="AM137" i="39"/>
  <c r="AS137" i="39" s="1"/>
  <c r="AM138" i="39"/>
  <c r="AS138" i="39" s="1"/>
  <c r="AM139" i="39"/>
  <c r="AS139" i="39" s="1"/>
  <c r="AM140" i="39"/>
  <c r="AS140" i="39" s="1"/>
  <c r="BF140" i="39" s="1"/>
  <c r="AM141" i="39"/>
  <c r="AS141" i="39" s="1"/>
  <c r="AM142" i="39"/>
  <c r="AS142" i="39" s="1"/>
  <c r="BF142" i="39" s="1"/>
  <c r="AM143" i="39"/>
  <c r="AS143" i="39" s="1"/>
  <c r="BF143" i="39" s="1"/>
  <c r="AM144" i="39"/>
  <c r="AS144" i="39" s="1"/>
  <c r="AM145" i="39"/>
  <c r="AS145" i="39" s="1"/>
  <c r="AM146" i="39"/>
  <c r="AS146" i="39" s="1"/>
  <c r="BF146" i="39" s="1"/>
  <c r="AM147" i="39"/>
  <c r="AS147" i="39" s="1"/>
  <c r="BF147" i="39" s="1"/>
  <c r="AM148" i="39"/>
  <c r="AS148" i="39" s="1"/>
  <c r="BF148" i="39" s="1"/>
  <c r="AM149" i="39"/>
  <c r="AS149" i="39" s="1"/>
  <c r="AM150" i="39"/>
  <c r="AS150" i="39" s="1"/>
  <c r="AM151" i="39"/>
  <c r="AS151" i="39" s="1"/>
  <c r="AM152" i="39"/>
  <c r="AS152" i="39" s="1"/>
  <c r="AM153" i="39"/>
  <c r="AS153" i="39" s="1"/>
  <c r="AM154" i="39"/>
  <c r="AS154" i="39" s="1"/>
  <c r="AM155" i="39"/>
  <c r="AS155" i="39" s="1"/>
  <c r="AM156" i="39"/>
  <c r="AS156" i="39" s="1"/>
  <c r="BF156" i="39" s="1"/>
  <c r="AM157" i="39"/>
  <c r="AS157" i="39" s="1"/>
  <c r="BF157" i="39" s="1"/>
  <c r="AM158" i="39"/>
  <c r="AS158" i="39" s="1"/>
  <c r="AM159" i="39"/>
  <c r="AS159" i="39" s="1"/>
  <c r="AM160" i="39"/>
  <c r="AS160" i="39" s="1"/>
  <c r="BF160" i="39" s="1"/>
  <c r="AM161" i="39"/>
  <c r="AS161" i="39" s="1"/>
  <c r="AM162" i="39"/>
  <c r="AS162" i="39" s="1"/>
  <c r="AM163" i="39"/>
  <c r="AS163" i="39" s="1"/>
  <c r="BF163" i="39" s="1"/>
  <c r="AM164" i="39"/>
  <c r="AS164" i="39" s="1"/>
  <c r="AM165" i="39"/>
  <c r="AS165" i="39" s="1"/>
  <c r="AM166" i="39"/>
  <c r="AS166" i="39" s="1"/>
  <c r="BF166" i="39" s="1"/>
  <c r="AM167" i="39"/>
  <c r="AS167" i="39" s="1"/>
  <c r="AM168" i="39"/>
  <c r="AS168" i="39" s="1"/>
  <c r="BF168" i="39" s="1"/>
  <c r="AM169" i="39"/>
  <c r="AS169" i="39" s="1"/>
  <c r="AM170" i="39"/>
  <c r="AS170" i="39" s="1"/>
  <c r="AM171" i="39"/>
  <c r="AS171" i="39" s="1"/>
  <c r="AM172" i="39"/>
  <c r="AS172" i="39" s="1"/>
  <c r="BF172" i="39" s="1"/>
  <c r="AM173" i="39"/>
  <c r="AS173" i="39" s="1"/>
  <c r="AM174" i="39"/>
  <c r="AS174" i="39" s="1"/>
  <c r="AM175" i="39"/>
  <c r="AS175" i="39" s="1"/>
  <c r="AM176" i="39"/>
  <c r="AS176" i="39" s="1"/>
  <c r="AM177" i="39"/>
  <c r="AS177" i="39" s="1"/>
  <c r="AM178" i="39"/>
  <c r="AS178" i="39" s="1"/>
  <c r="AM179" i="39"/>
  <c r="AS179" i="39" s="1"/>
  <c r="AM180" i="39"/>
  <c r="AS180" i="39" s="1"/>
  <c r="AM181" i="39"/>
  <c r="AS181" i="39" s="1"/>
  <c r="AM182" i="39"/>
  <c r="AS182" i="39" s="1"/>
  <c r="AM183" i="39"/>
  <c r="AS183" i="39" s="1"/>
  <c r="AM184" i="39"/>
  <c r="AS184" i="39" s="1"/>
  <c r="AM185" i="39"/>
  <c r="AS185" i="39" s="1"/>
  <c r="BF185" i="39" s="1"/>
  <c r="AM186" i="39"/>
  <c r="AS186" i="39" s="1"/>
  <c r="AM187" i="39"/>
  <c r="AS187" i="39" s="1"/>
  <c r="BF187" i="39" s="1"/>
  <c r="AM188" i="39"/>
  <c r="AS188" i="39" s="1"/>
  <c r="AM189" i="39"/>
  <c r="AS189" i="39" s="1"/>
  <c r="BF189" i="39" s="1"/>
  <c r="AM17" i="39"/>
  <c r="AS17" i="39" s="1"/>
  <c r="BF17" i="39" s="1"/>
  <c r="G186" i="39" l="1"/>
  <c r="N186" i="39" s="1"/>
  <c r="O186" i="39" s="1"/>
  <c r="G184" i="39"/>
  <c r="N184" i="39" s="1"/>
  <c r="O184" i="39" s="1"/>
  <c r="G183" i="39"/>
  <c r="N183" i="39" s="1"/>
  <c r="O183" i="39" s="1"/>
  <c r="G181" i="39"/>
  <c r="N181" i="39" s="1"/>
  <c r="O181" i="39" s="1"/>
  <c r="G180" i="39"/>
  <c r="N180" i="39" s="1"/>
  <c r="O180" i="39" s="1"/>
  <c r="G179" i="39"/>
  <c r="N179" i="39" s="1"/>
  <c r="O179" i="39" s="1"/>
  <c r="G178" i="39"/>
  <c r="N178" i="39" s="1"/>
  <c r="O178" i="39" s="1"/>
  <c r="G177" i="39"/>
  <c r="N177" i="39" s="1"/>
  <c r="O177" i="39" s="1"/>
  <c r="G176" i="39"/>
  <c r="N176" i="39" s="1"/>
  <c r="O176" i="39" s="1"/>
  <c r="G175" i="39"/>
  <c r="N175" i="39" s="1"/>
  <c r="O175" i="39" s="1"/>
  <c r="G173" i="39"/>
  <c r="N173" i="39" s="1"/>
  <c r="O173" i="39" s="1"/>
  <c r="G171" i="39"/>
  <c r="N171" i="39" s="1"/>
  <c r="O171" i="39" s="1"/>
  <c r="G170" i="39"/>
  <c r="N170" i="39" s="1"/>
  <c r="O170" i="39" s="1"/>
  <c r="G169" i="39"/>
  <c r="N169" i="39" s="1"/>
  <c r="O169" i="39" s="1"/>
  <c r="G165" i="39"/>
  <c r="N165" i="39" s="1"/>
  <c r="G162" i="39"/>
  <c r="N162" i="39" s="1"/>
  <c r="G161" i="39"/>
  <c r="N161" i="39" s="1"/>
  <c r="G159" i="39"/>
  <c r="N159" i="39" s="1"/>
  <c r="G158" i="39"/>
  <c r="N158" i="39" s="1"/>
  <c r="G156" i="39"/>
  <c r="N156" i="39" s="1"/>
  <c r="G153" i="39"/>
  <c r="N153" i="39" s="1"/>
  <c r="G152" i="39"/>
  <c r="N152" i="39" s="1"/>
  <c r="G151" i="39"/>
  <c r="N151" i="39" s="1"/>
  <c r="G150" i="39"/>
  <c r="N150" i="39" s="1"/>
  <c r="G141" i="39"/>
  <c r="N141" i="39" s="1"/>
  <c r="G135" i="39"/>
  <c r="N135" i="39" s="1"/>
  <c r="G134" i="39"/>
  <c r="N134" i="39" s="1"/>
  <c r="G129" i="39"/>
  <c r="N129" i="39" s="1"/>
  <c r="R171" i="39" l="1"/>
  <c r="U171" i="39" s="1"/>
  <c r="R173" i="39"/>
  <c r="U173" i="39" s="1"/>
  <c r="R175" i="39"/>
  <c r="U175" i="39" s="1"/>
  <c r="R176" i="39"/>
  <c r="U176" i="39" s="1"/>
  <c r="R170" i="39"/>
  <c r="U170" i="39" s="1"/>
  <c r="R177" i="39"/>
  <c r="U177" i="39" s="1"/>
  <c r="R178" i="39"/>
  <c r="U178" i="39" s="1"/>
  <c r="R179" i="39"/>
  <c r="U179" i="39" s="1"/>
  <c r="R180" i="39"/>
  <c r="U180" i="39" s="1"/>
  <c r="R181" i="39"/>
  <c r="U181" i="39" s="1"/>
  <c r="R183" i="39"/>
  <c r="U183" i="39" s="1"/>
  <c r="R169" i="39"/>
  <c r="U169" i="39" s="1"/>
  <c r="R184" i="39"/>
  <c r="U184" i="39" s="1"/>
  <c r="R186" i="39"/>
  <c r="U186" i="39" s="1"/>
  <c r="G140" i="39"/>
  <c r="G142" i="39"/>
  <c r="G143" i="39"/>
  <c r="G144" i="39"/>
  <c r="G145" i="39"/>
  <c r="G146" i="39"/>
  <c r="G147" i="39"/>
  <c r="G148" i="39"/>
  <c r="G149" i="39"/>
  <c r="G154" i="39"/>
  <c r="G155" i="39"/>
  <c r="G157" i="39"/>
  <c r="G160" i="39"/>
  <c r="G163" i="39"/>
  <c r="G164" i="39"/>
  <c r="G166" i="39"/>
  <c r="G167" i="39"/>
  <c r="G168" i="39"/>
  <c r="G172" i="39"/>
  <c r="G174" i="39"/>
  <c r="G182" i="39"/>
  <c r="G185" i="39"/>
  <c r="G187" i="39"/>
  <c r="G188" i="39"/>
  <c r="G189" i="39"/>
  <c r="Y188" i="39" l="1"/>
  <c r="Y189" i="39"/>
  <c r="T185" i="39"/>
  <c r="T186" i="39"/>
  <c r="W186" i="39" s="1"/>
  <c r="T187" i="39"/>
  <c r="T188" i="39"/>
  <c r="T189" i="39"/>
  <c r="H188" i="39"/>
  <c r="I188" i="39" s="1"/>
  <c r="N188" i="39" s="1"/>
  <c r="O188" i="39" s="1"/>
  <c r="H189" i="39"/>
  <c r="I189" i="39" s="1"/>
  <c r="N189" i="39" s="1"/>
  <c r="O189" i="39" s="1"/>
  <c r="H166" i="39"/>
  <c r="I166" i="39" s="1"/>
  <c r="N166" i="39" s="1"/>
  <c r="O166" i="39" s="1"/>
  <c r="H167" i="39"/>
  <c r="I167" i="39" s="1"/>
  <c r="N167" i="39" s="1"/>
  <c r="O167" i="39" s="1"/>
  <c r="H168" i="39"/>
  <c r="I168" i="39" s="1"/>
  <c r="N168" i="39" s="1"/>
  <c r="O168" i="39" s="1"/>
  <c r="H169" i="39"/>
  <c r="I169" i="39" s="1"/>
  <c r="H170" i="39"/>
  <c r="I170" i="39" s="1"/>
  <c r="H171" i="39"/>
  <c r="I171" i="39" s="1"/>
  <c r="H172" i="39"/>
  <c r="I172" i="39" s="1"/>
  <c r="N172" i="39" s="1"/>
  <c r="O172" i="39" s="1"/>
  <c r="H173" i="39"/>
  <c r="I173" i="39" s="1"/>
  <c r="H174" i="39"/>
  <c r="I174" i="39" s="1"/>
  <c r="N174" i="39" s="1"/>
  <c r="O174" i="39" s="1"/>
  <c r="H175" i="39"/>
  <c r="I175" i="39" s="1"/>
  <c r="H176" i="39"/>
  <c r="I176" i="39" s="1"/>
  <c r="H177" i="39"/>
  <c r="I177" i="39" s="1"/>
  <c r="H178" i="39"/>
  <c r="I178" i="39" s="1"/>
  <c r="H179" i="39"/>
  <c r="I179" i="39" s="1"/>
  <c r="H180" i="39"/>
  <c r="I180" i="39" s="1"/>
  <c r="H181" i="39"/>
  <c r="I181" i="39" s="1"/>
  <c r="H182" i="39"/>
  <c r="I182" i="39" s="1"/>
  <c r="N182" i="39" s="1"/>
  <c r="O182" i="39" s="1"/>
  <c r="H183" i="39"/>
  <c r="I183" i="39" s="1"/>
  <c r="H184" i="39"/>
  <c r="I184" i="39" s="1"/>
  <c r="H185" i="39"/>
  <c r="I185" i="39" s="1"/>
  <c r="N185" i="39" s="1"/>
  <c r="O185" i="39" s="1"/>
  <c r="H186" i="39"/>
  <c r="I186" i="39" s="1"/>
  <c r="H187" i="39"/>
  <c r="I187" i="39" s="1"/>
  <c r="N187" i="39" s="1"/>
  <c r="O187" i="39" s="1"/>
  <c r="V186" i="39" l="1"/>
  <c r="AE186" i="39" s="1"/>
  <c r="R166" i="39"/>
  <c r="U166" i="39" s="1"/>
  <c r="R189" i="39"/>
  <c r="U189" i="39" s="1"/>
  <c r="V189" i="39" s="1"/>
  <c r="R188" i="39"/>
  <c r="U188" i="39" s="1"/>
  <c r="R174" i="39"/>
  <c r="U174" i="39" s="1"/>
  <c r="R185" i="39"/>
  <c r="U185" i="39" s="1"/>
  <c r="V185" i="39" s="1"/>
  <c r="AE185" i="39" s="1"/>
  <c r="R172" i="39"/>
  <c r="U172" i="39" s="1"/>
  <c r="R182" i="39"/>
  <c r="U182" i="39" s="1"/>
  <c r="R187" i="39"/>
  <c r="U187" i="39" s="1"/>
  <c r="R168" i="39"/>
  <c r="U168" i="39" s="1"/>
  <c r="R167" i="39"/>
  <c r="U167" i="39" s="1"/>
  <c r="L167" i="39"/>
  <c r="L168" i="39"/>
  <c r="L179" i="39"/>
  <c r="L180" i="39"/>
  <c r="L186" i="39"/>
  <c r="L166" i="39"/>
  <c r="L165" i="39"/>
  <c r="L169" i="39"/>
  <c r="L170" i="39"/>
  <c r="L171" i="39"/>
  <c r="L172" i="39"/>
  <c r="L173" i="39"/>
  <c r="L174" i="39"/>
  <c r="L175" i="39"/>
  <c r="L176" i="39"/>
  <c r="L177" i="39"/>
  <c r="L178" i="39"/>
  <c r="L181" i="39"/>
  <c r="L182" i="39"/>
  <c r="L183" i="39"/>
  <c r="L184" i="39"/>
  <c r="L185" i="39"/>
  <c r="W189" i="39" l="1"/>
  <c r="W187" i="39"/>
  <c r="W185" i="39"/>
  <c r="W188" i="39"/>
  <c r="V188" i="39"/>
  <c r="V187" i="39"/>
  <c r="AE187" i="39" s="1"/>
  <c r="T166" i="39"/>
  <c r="V166" i="39" s="1"/>
  <c r="AE166" i="39" s="1"/>
  <c r="T167" i="39"/>
  <c r="V167" i="39" s="1"/>
  <c r="AE167" i="39" s="1"/>
  <c r="T168" i="39"/>
  <c r="V168" i="39" s="1"/>
  <c r="AE168" i="39" s="1"/>
  <c r="T169" i="39"/>
  <c r="T170" i="39"/>
  <c r="T171" i="39"/>
  <c r="T172" i="39"/>
  <c r="W172" i="39" s="1"/>
  <c r="T173" i="39"/>
  <c r="T174" i="39"/>
  <c r="V174" i="39" s="1"/>
  <c r="AE174" i="39" s="1"/>
  <c r="T175" i="39"/>
  <c r="T176" i="39"/>
  <c r="T177" i="39"/>
  <c r="T178" i="39"/>
  <c r="T179" i="39"/>
  <c r="T180" i="39"/>
  <c r="T181" i="39"/>
  <c r="T182" i="39"/>
  <c r="V182" i="39" s="1"/>
  <c r="AE182" i="39" s="1"/>
  <c r="T183" i="39"/>
  <c r="T184" i="39"/>
  <c r="Y166" i="39"/>
  <c r="Y167" i="39"/>
  <c r="Y168" i="39"/>
  <c r="Y169" i="39"/>
  <c r="Y170" i="39"/>
  <c r="Y171" i="39"/>
  <c r="Y172" i="39"/>
  <c r="Y173" i="39"/>
  <c r="Y174" i="39"/>
  <c r="Y175" i="39"/>
  <c r="Y176" i="39"/>
  <c r="Y177" i="39"/>
  <c r="Y178" i="39"/>
  <c r="Y179" i="39"/>
  <c r="Y180" i="39"/>
  <c r="Y181" i="39"/>
  <c r="Y182" i="39"/>
  <c r="Y183" i="39"/>
  <c r="Y184" i="39"/>
  <c r="Y185" i="39"/>
  <c r="Y186" i="39"/>
  <c r="Y187" i="39"/>
  <c r="V172" i="39" l="1"/>
  <c r="AE172" i="39" s="1"/>
  <c r="W166" i="39"/>
  <c r="W173" i="39"/>
  <c r="V173" i="39"/>
  <c r="AE173" i="39" s="1"/>
  <c r="V171" i="39"/>
  <c r="AE171" i="39" s="1"/>
  <c r="W171" i="39"/>
  <c r="W175" i="39"/>
  <c r="V175" i="39"/>
  <c r="AE175" i="39" s="1"/>
  <c r="V170" i="39"/>
  <c r="AE170" i="39" s="1"/>
  <c r="W170" i="39"/>
  <c r="W181" i="39"/>
  <c r="V181" i="39"/>
  <c r="AE181" i="39" s="1"/>
  <c r="W169" i="39"/>
  <c r="V169" i="39"/>
  <c r="AE169" i="39" s="1"/>
  <c r="W182" i="39"/>
  <c r="W184" i="39"/>
  <c r="V184" i="39"/>
  <c r="AE184" i="39" s="1"/>
  <c r="V180" i="39"/>
  <c r="AE180" i="39" s="1"/>
  <c r="W180" i="39"/>
  <c r="W168" i="39"/>
  <c r="V176" i="39"/>
  <c r="AE176" i="39" s="1"/>
  <c r="W176" i="39"/>
  <c r="V179" i="39"/>
  <c r="AE179" i="39" s="1"/>
  <c r="W179" i="39"/>
  <c r="W167" i="39"/>
  <c r="V178" i="39"/>
  <c r="AE178" i="39" s="1"/>
  <c r="W178" i="39"/>
  <c r="W174" i="39"/>
  <c r="V183" i="39"/>
  <c r="AE183" i="39" s="1"/>
  <c r="W183" i="39"/>
  <c r="W177" i="39"/>
  <c r="V177" i="39"/>
  <c r="AE177" i="39" s="1"/>
  <c r="Y18" i="39" l="1"/>
  <c r="Y19" i="39"/>
  <c r="Y20" i="39"/>
  <c r="Y21" i="39"/>
  <c r="Y22" i="39"/>
  <c r="Y23" i="39"/>
  <c r="Y24" i="39"/>
  <c r="Y25" i="39"/>
  <c r="Y26" i="39"/>
  <c r="Y27" i="39"/>
  <c r="Y28" i="39"/>
  <c r="Y29" i="39"/>
  <c r="Y30" i="39"/>
  <c r="Y31" i="39"/>
  <c r="Y32" i="39"/>
  <c r="Y33" i="39"/>
  <c r="Y34" i="39"/>
  <c r="Y35" i="39"/>
  <c r="Y36" i="39"/>
  <c r="Y37" i="39"/>
  <c r="Y38" i="39"/>
  <c r="Y39" i="39"/>
  <c r="Y40" i="39"/>
  <c r="Y41" i="39"/>
  <c r="Y42" i="39"/>
  <c r="Y43" i="39"/>
  <c r="Y44" i="39"/>
  <c r="Y45" i="39"/>
  <c r="Y46" i="39"/>
  <c r="Y47" i="39"/>
  <c r="Y48" i="39"/>
  <c r="Y49" i="39"/>
  <c r="Y50" i="39"/>
  <c r="Y51" i="39"/>
  <c r="Y52" i="39"/>
  <c r="Y53" i="39"/>
  <c r="Y54" i="39"/>
  <c r="Y55" i="39"/>
  <c r="Y56" i="39"/>
  <c r="Y57" i="39"/>
  <c r="Y58" i="39"/>
  <c r="Y59" i="39"/>
  <c r="Y60" i="39"/>
  <c r="Y61" i="39"/>
  <c r="Y62" i="39"/>
  <c r="Y63" i="39"/>
  <c r="Y64" i="39"/>
  <c r="Y65" i="39"/>
  <c r="Y66" i="39"/>
  <c r="Y67" i="39"/>
  <c r="Y68" i="39"/>
  <c r="Y69" i="39"/>
  <c r="Y70" i="39"/>
  <c r="Y71" i="39"/>
  <c r="Y72" i="39"/>
  <c r="Y73" i="39"/>
  <c r="Y74" i="39"/>
  <c r="Y75" i="39"/>
  <c r="Y76" i="39"/>
  <c r="Y77" i="39"/>
  <c r="Y78" i="39"/>
  <c r="Y79" i="39"/>
  <c r="Y80" i="39"/>
  <c r="Y81" i="39"/>
  <c r="Y82" i="39"/>
  <c r="Y83" i="39"/>
  <c r="Y84" i="39"/>
  <c r="Y85" i="39"/>
  <c r="Y86" i="39"/>
  <c r="Y87" i="39"/>
  <c r="Y88" i="39"/>
  <c r="Y89" i="39"/>
  <c r="Y90" i="39"/>
  <c r="Y91" i="39"/>
  <c r="Y92" i="39"/>
  <c r="Y93" i="39"/>
  <c r="Y94" i="39"/>
  <c r="Y95" i="39"/>
  <c r="Y96" i="39"/>
  <c r="Y97" i="39"/>
  <c r="Y98" i="39"/>
  <c r="Y99" i="39"/>
  <c r="Y100" i="39"/>
  <c r="Y101" i="39"/>
  <c r="Y102" i="39"/>
  <c r="Y103" i="39"/>
  <c r="Y104" i="39"/>
  <c r="Y105" i="39"/>
  <c r="Y106" i="39"/>
  <c r="Y107" i="39"/>
  <c r="Y108" i="39"/>
  <c r="Y109" i="39"/>
  <c r="Y110" i="39"/>
  <c r="Y111" i="39"/>
  <c r="Y112" i="39"/>
  <c r="Y113" i="39"/>
  <c r="Y114" i="39"/>
  <c r="Y115" i="39"/>
  <c r="Y116" i="39"/>
  <c r="Y117" i="39"/>
  <c r="Y118" i="39"/>
  <c r="Y119" i="39"/>
  <c r="Y120" i="39"/>
  <c r="Y121" i="39"/>
  <c r="Y122" i="39"/>
  <c r="Y123" i="39"/>
  <c r="Y124" i="39"/>
  <c r="Y125" i="39"/>
  <c r="Y126" i="39"/>
  <c r="Y127" i="39"/>
  <c r="Y128" i="39"/>
  <c r="Y129" i="39"/>
  <c r="Y130" i="39"/>
  <c r="Y131" i="39"/>
  <c r="Y132" i="39"/>
  <c r="Y133" i="39"/>
  <c r="Y134" i="39"/>
  <c r="Y135" i="39"/>
  <c r="Y136" i="39"/>
  <c r="Y137" i="39"/>
  <c r="Y138" i="39"/>
  <c r="Y139" i="39"/>
  <c r="Y140" i="39"/>
  <c r="Y141" i="39"/>
  <c r="Y142" i="39"/>
  <c r="Y143" i="39"/>
  <c r="Y144" i="39"/>
  <c r="Y145" i="39"/>
  <c r="Y146" i="39"/>
  <c r="Y147" i="39"/>
  <c r="Y148" i="39"/>
  <c r="Y149" i="39"/>
  <c r="Y150" i="39"/>
  <c r="Y151" i="39"/>
  <c r="Y152" i="39"/>
  <c r="Y153" i="39"/>
  <c r="Y154" i="39"/>
  <c r="Y155" i="39"/>
  <c r="Y156" i="39"/>
  <c r="Y157" i="39"/>
  <c r="Y158" i="39"/>
  <c r="Y159" i="39"/>
  <c r="Y160" i="39"/>
  <c r="Y161" i="39"/>
  <c r="Y162" i="39"/>
  <c r="Y163" i="39"/>
  <c r="Y164" i="39"/>
  <c r="Y165" i="39"/>
  <c r="Y17" i="39"/>
  <c r="I14" i="46" l="1"/>
  <c r="G17" i="39"/>
  <c r="H159" i="39" l="1"/>
  <c r="I159" i="39" s="1"/>
  <c r="H158" i="39"/>
  <c r="I158" i="39" s="1"/>
  <c r="H156" i="39"/>
  <c r="I156" i="39" s="1"/>
  <c r="H153" i="39"/>
  <c r="I153" i="39" s="1"/>
  <c r="H152" i="39"/>
  <c r="I152" i="39" s="1"/>
  <c r="H151" i="39"/>
  <c r="I151" i="39" s="1"/>
  <c r="H150" i="39"/>
  <c r="I150" i="39" s="1"/>
  <c r="H141" i="39"/>
  <c r="I141" i="39" s="1"/>
  <c r="H135" i="39"/>
  <c r="H134" i="39"/>
  <c r="H129" i="39"/>
  <c r="G128" i="39"/>
  <c r="G127" i="39"/>
  <c r="G126" i="39"/>
  <c r="G96" i="39"/>
  <c r="N96" i="39" s="1"/>
  <c r="G85" i="39"/>
  <c r="N85" i="39" s="1"/>
  <c r="G80" i="39"/>
  <c r="N80" i="39" s="1"/>
  <c r="G79" i="39"/>
  <c r="N79" i="39" s="1"/>
  <c r="G78" i="39"/>
  <c r="N78" i="39" s="1"/>
  <c r="G73" i="39"/>
  <c r="N73" i="39" s="1"/>
  <c r="G68" i="39"/>
  <c r="N68" i="39" s="1"/>
  <c r="G53" i="39"/>
  <c r="N53" i="39" s="1"/>
  <c r="G52" i="39"/>
  <c r="N52" i="39" s="1"/>
  <c r="G51" i="39"/>
  <c r="N51" i="39" s="1"/>
  <c r="G41" i="39"/>
  <c r="N41" i="39" s="1"/>
  <c r="G38" i="39"/>
  <c r="N38" i="39" s="1"/>
  <c r="G37" i="39"/>
  <c r="N37" i="39" s="1"/>
  <c r="G32" i="39"/>
  <c r="N32" i="39" s="1"/>
  <c r="H128" i="39" l="1"/>
  <c r="I128" i="39" s="1"/>
  <c r="N128" i="39"/>
  <c r="H126" i="39"/>
  <c r="I126" i="39" s="1"/>
  <c r="N126" i="39"/>
  <c r="H127" i="39"/>
  <c r="I127" i="39" s="1"/>
  <c r="N127" i="39"/>
  <c r="H161" i="39"/>
  <c r="I161" i="39" s="1"/>
  <c r="H162" i="39"/>
  <c r="I162" i="39" s="1"/>
  <c r="H165" i="39"/>
  <c r="I165" i="39" s="1"/>
  <c r="I135" i="39"/>
  <c r="H73" i="39"/>
  <c r="I73" i="39" s="1"/>
  <c r="H32" i="39"/>
  <c r="I32" i="39" s="1"/>
  <c r="H96" i="39"/>
  <c r="I96" i="39" s="1"/>
  <c r="H52" i="39"/>
  <c r="I52" i="39" s="1"/>
  <c r="H78" i="39"/>
  <c r="I78" i="39" s="1"/>
  <c r="H80" i="39"/>
  <c r="I80" i="39" s="1"/>
  <c r="H41" i="39"/>
  <c r="I41" i="39" s="1"/>
  <c r="H53" i="39"/>
  <c r="I53" i="39" s="1"/>
  <c r="I129" i="39"/>
  <c r="H79" i="39"/>
  <c r="I79" i="39" s="1"/>
  <c r="H85" i="39"/>
  <c r="I85" i="39" s="1"/>
  <c r="H37" i="39"/>
  <c r="I37" i="39" s="1"/>
  <c r="H38" i="39"/>
  <c r="I38" i="39" s="1"/>
  <c r="H51" i="39"/>
  <c r="I51" i="39" s="1"/>
  <c r="H68" i="39"/>
  <c r="I68" i="39" s="1"/>
  <c r="I134" i="39"/>
  <c r="L17" i="39" l="1"/>
  <c r="L18" i="39"/>
  <c r="L19" i="39"/>
  <c r="L20" i="39"/>
  <c r="L21" i="39"/>
  <c r="L22" i="39"/>
  <c r="L23" i="39"/>
  <c r="L24" i="39"/>
  <c r="L25" i="39"/>
  <c r="L26" i="39"/>
  <c r="L27" i="39"/>
  <c r="L28" i="39"/>
  <c r="L29" i="39"/>
  <c r="L30" i="39"/>
  <c r="L31" i="39"/>
  <c r="L32" i="39"/>
  <c r="L33" i="39"/>
  <c r="L34" i="39"/>
  <c r="L35" i="39"/>
  <c r="L36" i="39"/>
  <c r="L37" i="39"/>
  <c r="L38" i="39"/>
  <c r="L39" i="39"/>
  <c r="L40" i="39"/>
  <c r="L41" i="39"/>
  <c r="L42" i="39"/>
  <c r="L43" i="39"/>
  <c r="L44" i="39"/>
  <c r="L45" i="39"/>
  <c r="L46" i="39"/>
  <c r="L47" i="39"/>
  <c r="L48" i="39"/>
  <c r="L49" i="39"/>
  <c r="L50" i="39"/>
  <c r="L51" i="39"/>
  <c r="L52" i="39"/>
  <c r="L53" i="39"/>
  <c r="L54" i="39"/>
  <c r="L55" i="39"/>
  <c r="L56" i="39"/>
  <c r="L57" i="39"/>
  <c r="L58" i="39"/>
  <c r="L59" i="39"/>
  <c r="L60" i="39"/>
  <c r="L61" i="39"/>
  <c r="L62" i="39"/>
  <c r="L63" i="39"/>
  <c r="L64" i="39"/>
  <c r="L65" i="39"/>
  <c r="L66" i="39"/>
  <c r="L67" i="39"/>
  <c r="L68" i="39"/>
  <c r="L69" i="39"/>
  <c r="L70" i="39"/>
  <c r="L71" i="39"/>
  <c r="L72" i="39"/>
  <c r="L73" i="39"/>
  <c r="L74" i="39"/>
  <c r="L75" i="39"/>
  <c r="L76" i="39"/>
  <c r="L77" i="39"/>
  <c r="L78" i="39"/>
  <c r="L79" i="39"/>
  <c r="L80" i="39"/>
  <c r="L81" i="39"/>
  <c r="L82" i="39"/>
  <c r="L83" i="39"/>
  <c r="L84" i="39"/>
  <c r="L85" i="39"/>
  <c r="L86" i="39"/>
  <c r="L87" i="39"/>
  <c r="L88" i="39"/>
  <c r="L89" i="39"/>
  <c r="L90" i="39"/>
  <c r="L91" i="39"/>
  <c r="L92" i="39"/>
  <c r="L93" i="39"/>
  <c r="L94" i="39"/>
  <c r="L95" i="39"/>
  <c r="L96" i="39"/>
  <c r="L97" i="39"/>
  <c r="L98" i="39"/>
  <c r="L99" i="39"/>
  <c r="L100" i="39"/>
  <c r="L101" i="39"/>
  <c r="L102" i="39"/>
  <c r="L103" i="39"/>
  <c r="L104" i="39"/>
  <c r="L105" i="39"/>
  <c r="L106" i="39"/>
  <c r="L107" i="39"/>
  <c r="L108" i="39"/>
  <c r="L109" i="39"/>
  <c r="L110" i="39"/>
  <c r="L111" i="39"/>
  <c r="L112" i="39"/>
  <c r="L113" i="39"/>
  <c r="L114" i="39"/>
  <c r="L115" i="39"/>
  <c r="L116" i="39"/>
  <c r="L117" i="39"/>
  <c r="L118" i="39"/>
  <c r="L119" i="39"/>
  <c r="L120" i="39"/>
  <c r="L121" i="39"/>
  <c r="L122" i="39"/>
  <c r="L123" i="39"/>
  <c r="L124" i="39"/>
  <c r="L125" i="39"/>
  <c r="L126" i="39"/>
  <c r="L127" i="39"/>
  <c r="L128" i="39"/>
  <c r="L129" i="39"/>
  <c r="L130" i="39"/>
  <c r="L131" i="39"/>
  <c r="L132" i="39"/>
  <c r="L133" i="39"/>
  <c r="L134" i="39"/>
  <c r="L135" i="39"/>
  <c r="L136" i="39"/>
  <c r="L137" i="39"/>
  <c r="L138" i="39"/>
  <c r="L139" i="39"/>
  <c r="L140" i="39"/>
  <c r="L141" i="39"/>
  <c r="L142" i="39"/>
  <c r="L143" i="39"/>
  <c r="L144" i="39"/>
  <c r="L145" i="39"/>
  <c r="L146" i="39"/>
  <c r="L147" i="39"/>
  <c r="L148" i="39"/>
  <c r="L149" i="39"/>
  <c r="L150" i="39"/>
  <c r="L151" i="39"/>
  <c r="L152" i="39"/>
  <c r="L153" i="39"/>
  <c r="L154" i="39"/>
  <c r="L155" i="39"/>
  <c r="L156" i="39"/>
  <c r="L157" i="39"/>
  <c r="L158" i="39"/>
  <c r="L159" i="39"/>
  <c r="L160" i="39"/>
  <c r="L161" i="39"/>
  <c r="L162" i="39"/>
  <c r="L163" i="39"/>
  <c r="L164" i="39"/>
  <c r="H164" i="39"/>
  <c r="I164" i="39" s="1"/>
  <c r="N164" i="39" s="1"/>
  <c r="H163" i="39"/>
  <c r="I163" i="39" s="1"/>
  <c r="N163" i="39" s="1"/>
  <c r="H160" i="39"/>
  <c r="I160" i="39" s="1"/>
  <c r="N160" i="39" s="1"/>
  <c r="H157" i="39"/>
  <c r="I157" i="39" s="1"/>
  <c r="N157" i="39" s="1"/>
  <c r="H155" i="39"/>
  <c r="I155" i="39" s="1"/>
  <c r="N155" i="39" s="1"/>
  <c r="H154" i="39"/>
  <c r="I154" i="39" s="1"/>
  <c r="N154" i="39" s="1"/>
  <c r="H149" i="39"/>
  <c r="I149" i="39" s="1"/>
  <c r="N149" i="39" s="1"/>
  <c r="H148" i="39"/>
  <c r="I148" i="39" s="1"/>
  <c r="N148" i="39" s="1"/>
  <c r="H147" i="39"/>
  <c r="I147" i="39" s="1"/>
  <c r="N147" i="39" s="1"/>
  <c r="H146" i="39"/>
  <c r="I146" i="39" s="1"/>
  <c r="N146" i="39" s="1"/>
  <c r="H145" i="39"/>
  <c r="I145" i="39" s="1"/>
  <c r="N145" i="39" s="1"/>
  <c r="H144" i="39"/>
  <c r="I144" i="39" s="1"/>
  <c r="N144" i="39" s="1"/>
  <c r="H143" i="39"/>
  <c r="I143" i="39" s="1"/>
  <c r="N143" i="39" s="1"/>
  <c r="H142" i="39"/>
  <c r="I142" i="39" s="1"/>
  <c r="N142" i="39" s="1"/>
  <c r="H140" i="39"/>
  <c r="I140" i="39" s="1"/>
  <c r="N140" i="39" s="1"/>
  <c r="G139" i="39"/>
  <c r="G138" i="39"/>
  <c r="G137" i="39"/>
  <c r="G136" i="39"/>
  <c r="G133" i="39"/>
  <c r="G132" i="39"/>
  <c r="G131" i="39"/>
  <c r="G130" i="39"/>
  <c r="G125" i="39"/>
  <c r="G31" i="39"/>
  <c r="G30" i="39"/>
  <c r="G29" i="39"/>
  <c r="G28" i="39"/>
  <c r="G27" i="39"/>
  <c r="G26" i="39"/>
  <c r="G25" i="39"/>
  <c r="G24" i="39"/>
  <c r="G23" i="39"/>
  <c r="G22" i="39"/>
  <c r="G21" i="39"/>
  <c r="G20" i="39"/>
  <c r="G19" i="39"/>
  <c r="G18" i="39"/>
  <c r="G36" i="39"/>
  <c r="G35" i="39"/>
  <c r="G34" i="39"/>
  <c r="G33" i="39"/>
  <c r="G40" i="39"/>
  <c r="G39" i="39"/>
  <c r="G50" i="39"/>
  <c r="G49" i="39"/>
  <c r="G48" i="39"/>
  <c r="G47" i="39"/>
  <c r="G46" i="39"/>
  <c r="G45" i="39"/>
  <c r="G44" i="39"/>
  <c r="G43" i="39"/>
  <c r="G42" i="39"/>
  <c r="G67" i="39"/>
  <c r="G66" i="39"/>
  <c r="G65" i="39"/>
  <c r="G64" i="39"/>
  <c r="G63" i="39"/>
  <c r="G62" i="39"/>
  <c r="G61" i="39"/>
  <c r="G60" i="39"/>
  <c r="G59" i="39"/>
  <c r="G58" i="39"/>
  <c r="G57" i="39"/>
  <c r="G56" i="39"/>
  <c r="G55" i="39"/>
  <c r="G54" i="39"/>
  <c r="G72" i="39"/>
  <c r="G71" i="39"/>
  <c r="G70" i="39"/>
  <c r="G69" i="39"/>
  <c r="G77" i="39"/>
  <c r="G76" i="39"/>
  <c r="G75" i="39"/>
  <c r="G74" i="39"/>
  <c r="G84" i="39"/>
  <c r="G83" i="39"/>
  <c r="G82" i="39"/>
  <c r="G81" i="39"/>
  <c r="G91" i="39"/>
  <c r="G90" i="39"/>
  <c r="G89" i="39"/>
  <c r="G88" i="39"/>
  <c r="G87" i="39"/>
  <c r="G86" i="39"/>
  <c r="G95" i="39"/>
  <c r="G94" i="39"/>
  <c r="G93" i="39"/>
  <c r="G92" i="39"/>
  <c r="G124" i="39"/>
  <c r="G123" i="39"/>
  <c r="G122" i="39"/>
  <c r="G121" i="39"/>
  <c r="G120" i="39"/>
  <c r="G119" i="39"/>
  <c r="G118" i="39"/>
  <c r="G117" i="39"/>
  <c r="G116" i="39"/>
  <c r="G115" i="39"/>
  <c r="G114" i="39"/>
  <c r="G113" i="39"/>
  <c r="G112" i="39"/>
  <c r="G111" i="39"/>
  <c r="G110" i="39"/>
  <c r="G109" i="39"/>
  <c r="G108" i="39"/>
  <c r="G107" i="39"/>
  <c r="G106" i="39"/>
  <c r="G105" i="39"/>
  <c r="G104" i="39"/>
  <c r="G103" i="39"/>
  <c r="G102" i="39"/>
  <c r="G101" i="39"/>
  <c r="G100" i="39"/>
  <c r="G99" i="39"/>
  <c r="G98" i="39"/>
  <c r="G97" i="39"/>
  <c r="H50" i="39" l="1"/>
  <c r="H84" i="39"/>
  <c r="H66" i="39"/>
  <c r="H132" i="39"/>
  <c r="I132" i="39" s="1"/>
  <c r="N132" i="39" s="1"/>
  <c r="H87" i="39"/>
  <c r="H120" i="39"/>
  <c r="I120" i="39" s="1"/>
  <c r="N120" i="39" s="1"/>
  <c r="H58" i="39"/>
  <c r="H138" i="39"/>
  <c r="I138" i="39" s="1"/>
  <c r="N138" i="39" s="1"/>
  <c r="H99" i="39"/>
  <c r="I99" i="39" s="1"/>
  <c r="N99" i="39" s="1"/>
  <c r="H77" i="39"/>
  <c r="I77" i="39" s="1"/>
  <c r="N77" i="39" s="1"/>
  <c r="H45" i="39"/>
  <c r="I45" i="39" s="1"/>
  <c r="N45" i="39" s="1"/>
  <c r="H59" i="39"/>
  <c r="I59" i="39" s="1"/>
  <c r="N59" i="39" s="1"/>
  <c r="H63" i="39"/>
  <c r="H67" i="39"/>
  <c r="H100" i="39"/>
  <c r="I100" i="39" s="1"/>
  <c r="N100" i="39" s="1"/>
  <c r="H123" i="39"/>
  <c r="H62" i="39"/>
  <c r="H91" i="39"/>
  <c r="H57" i="39"/>
  <c r="I57" i="39" s="1"/>
  <c r="N57" i="39" s="1"/>
  <c r="H133" i="39"/>
  <c r="I133" i="39" s="1"/>
  <c r="N133" i="39" s="1"/>
  <c r="H65" i="39"/>
  <c r="I65" i="39" s="1"/>
  <c r="N65" i="39" s="1"/>
  <c r="H43" i="39"/>
  <c r="I43" i="39" s="1"/>
  <c r="N43" i="39" s="1"/>
  <c r="H115" i="39"/>
  <c r="I115" i="39" s="1"/>
  <c r="N115" i="39" s="1"/>
  <c r="H116" i="39"/>
  <c r="I116" i="39" s="1"/>
  <c r="N116" i="39" s="1"/>
  <c r="H83" i="39"/>
  <c r="H106" i="39"/>
  <c r="I106" i="39" s="1"/>
  <c r="N106" i="39" s="1"/>
  <c r="H117" i="39"/>
  <c r="I117" i="39" s="1"/>
  <c r="N117" i="39" s="1"/>
  <c r="H86" i="39"/>
  <c r="I86" i="39" s="1"/>
  <c r="N86" i="39" s="1"/>
  <c r="H56" i="39"/>
  <c r="H40" i="39"/>
  <c r="I40" i="39" s="1"/>
  <c r="N40" i="39" s="1"/>
  <c r="H74" i="39"/>
  <c r="H33" i="39"/>
  <c r="I33" i="39" s="1"/>
  <c r="N33" i="39" s="1"/>
  <c r="H108" i="39"/>
  <c r="I108" i="39" s="1"/>
  <c r="N108" i="39" s="1"/>
  <c r="H119" i="39"/>
  <c r="I119" i="39" s="1"/>
  <c r="N119" i="39" s="1"/>
  <c r="H42" i="39"/>
  <c r="I42" i="39" s="1"/>
  <c r="N42" i="39" s="1"/>
  <c r="H34" i="39"/>
  <c r="I34" i="39" s="1"/>
  <c r="N34" i="39" s="1"/>
  <c r="H136" i="39"/>
  <c r="I136" i="39" s="1"/>
  <c r="N136" i="39" s="1"/>
  <c r="H60" i="39"/>
  <c r="I60" i="39" s="1"/>
  <c r="N60" i="39" s="1"/>
  <c r="H88" i="39"/>
  <c r="I88" i="39" s="1"/>
  <c r="N88" i="39" s="1"/>
  <c r="H89" i="39"/>
  <c r="I89" i="39" s="1"/>
  <c r="N89" i="39" s="1"/>
  <c r="H36" i="39"/>
  <c r="H111" i="39"/>
  <c r="I111" i="39" s="1"/>
  <c r="N111" i="39" s="1"/>
  <c r="H122" i="39"/>
  <c r="I122" i="39" s="1"/>
  <c r="N122" i="39" s="1"/>
  <c r="H90" i="39"/>
  <c r="I90" i="39" s="1"/>
  <c r="N90" i="39" s="1"/>
  <c r="H61" i="39"/>
  <c r="I61" i="39" s="1"/>
  <c r="N61" i="39" s="1"/>
  <c r="H29" i="39"/>
  <c r="I29" i="39" s="1"/>
  <c r="N29" i="39" s="1"/>
  <c r="H139" i="39"/>
  <c r="I139" i="39" s="1"/>
  <c r="N139" i="39" s="1"/>
  <c r="H69" i="39"/>
  <c r="I69" i="39" s="1"/>
  <c r="N69" i="39" s="1"/>
  <c r="H30" i="39"/>
  <c r="I30" i="39" s="1"/>
  <c r="N30" i="39" s="1"/>
  <c r="H107" i="39"/>
  <c r="I107" i="39" s="1"/>
  <c r="N107" i="39" s="1"/>
  <c r="H97" i="39"/>
  <c r="I97" i="39" s="1"/>
  <c r="N97" i="39" s="1"/>
  <c r="H121" i="39"/>
  <c r="I121" i="39" s="1"/>
  <c r="N121" i="39" s="1"/>
  <c r="H112" i="39"/>
  <c r="I112" i="39" s="1"/>
  <c r="N112" i="39" s="1"/>
  <c r="H101" i="39"/>
  <c r="I101" i="39" s="1"/>
  <c r="N101" i="39" s="1"/>
  <c r="H70" i="39"/>
  <c r="I70" i="39" s="1"/>
  <c r="N70" i="39" s="1"/>
  <c r="H47" i="39"/>
  <c r="I47" i="39" s="1"/>
  <c r="N47" i="39" s="1"/>
  <c r="H31" i="39"/>
  <c r="I31" i="39" s="1"/>
  <c r="N31" i="39" s="1"/>
  <c r="H35" i="39"/>
  <c r="I35" i="39" s="1"/>
  <c r="N35" i="39" s="1"/>
  <c r="H98" i="39"/>
  <c r="I98" i="39" s="1"/>
  <c r="N98" i="39" s="1"/>
  <c r="H76" i="39"/>
  <c r="I76" i="39" s="1"/>
  <c r="N76" i="39" s="1"/>
  <c r="H113" i="39"/>
  <c r="I113" i="39" s="1"/>
  <c r="N113" i="39" s="1"/>
  <c r="H48" i="39"/>
  <c r="I48" i="39" s="1"/>
  <c r="N48" i="39" s="1"/>
  <c r="H125" i="39"/>
  <c r="I125" i="39" s="1"/>
  <c r="N125" i="39" s="1"/>
  <c r="H110" i="39"/>
  <c r="I110" i="39" s="1"/>
  <c r="N110" i="39" s="1"/>
  <c r="H44" i="39"/>
  <c r="I44" i="39" s="1"/>
  <c r="N44" i="39" s="1"/>
  <c r="H46" i="39"/>
  <c r="I46" i="39" s="1"/>
  <c r="N46" i="39" s="1"/>
  <c r="H124" i="39"/>
  <c r="I124" i="39" s="1"/>
  <c r="N124" i="39" s="1"/>
  <c r="H102" i="39"/>
  <c r="I102" i="39" s="1"/>
  <c r="N102" i="39" s="1"/>
  <c r="H92" i="39"/>
  <c r="I92" i="39" s="1"/>
  <c r="N92" i="39" s="1"/>
  <c r="H71" i="39"/>
  <c r="I71" i="39" s="1"/>
  <c r="N71" i="39" s="1"/>
  <c r="H103" i="39"/>
  <c r="I103" i="39" s="1"/>
  <c r="N103" i="39" s="1"/>
  <c r="H114" i="39"/>
  <c r="I114" i="39" s="1"/>
  <c r="N114" i="39" s="1"/>
  <c r="H93" i="39"/>
  <c r="I93" i="39" s="1"/>
  <c r="N93" i="39" s="1"/>
  <c r="H81" i="39"/>
  <c r="I81" i="39" s="1"/>
  <c r="N81" i="39" s="1"/>
  <c r="H72" i="39"/>
  <c r="I72" i="39" s="1"/>
  <c r="N72" i="39" s="1"/>
  <c r="H64" i="39"/>
  <c r="I64" i="39" s="1"/>
  <c r="N64" i="39" s="1"/>
  <c r="H49" i="39"/>
  <c r="I49" i="39" s="1"/>
  <c r="N49" i="39" s="1"/>
  <c r="H130" i="39"/>
  <c r="I130" i="39" s="1"/>
  <c r="N130" i="39" s="1"/>
  <c r="H118" i="39"/>
  <c r="I118" i="39" s="1"/>
  <c r="N118" i="39" s="1"/>
  <c r="H109" i="39"/>
  <c r="I109" i="39" s="1"/>
  <c r="N109" i="39" s="1"/>
  <c r="H137" i="39"/>
  <c r="I137" i="39" s="1"/>
  <c r="N137" i="39" s="1"/>
  <c r="H82" i="39"/>
  <c r="I82" i="39" s="1"/>
  <c r="N82" i="39" s="1"/>
  <c r="H75" i="39"/>
  <c r="I75" i="39" s="1"/>
  <c r="N75" i="39" s="1"/>
  <c r="H104" i="39"/>
  <c r="I104" i="39" s="1"/>
  <c r="N104" i="39" s="1"/>
  <c r="H94" i="39"/>
  <c r="I94" i="39" s="1"/>
  <c r="N94" i="39" s="1"/>
  <c r="H54" i="39"/>
  <c r="I54" i="39" s="1"/>
  <c r="N54" i="39" s="1"/>
  <c r="H105" i="39"/>
  <c r="I105" i="39" s="1"/>
  <c r="N105" i="39" s="1"/>
  <c r="H95" i="39"/>
  <c r="I95" i="39" s="1"/>
  <c r="N95" i="39" s="1"/>
  <c r="H55" i="39"/>
  <c r="I55" i="39" s="1"/>
  <c r="N55" i="39" s="1"/>
  <c r="H39" i="39"/>
  <c r="I39" i="39" s="1"/>
  <c r="N39" i="39" s="1"/>
  <c r="H131" i="39"/>
  <c r="I131" i="39" s="1"/>
  <c r="N131" i="39" s="1"/>
  <c r="I91" i="39"/>
  <c r="N91" i="39" s="1"/>
  <c r="I56" i="39"/>
  <c r="N56" i="39" s="1"/>
  <c r="H20" i="39"/>
  <c r="I20" i="39" s="1"/>
  <c r="N20" i="39" s="1"/>
  <c r="H28" i="39"/>
  <c r="I28" i="39" s="1"/>
  <c r="N28" i="39" s="1"/>
  <c r="I87" i="39"/>
  <c r="N87" i="39" s="1"/>
  <c r="H21" i="39"/>
  <c r="I21" i="39" s="1"/>
  <c r="N21" i="39" s="1"/>
  <c r="I58" i="39"/>
  <c r="N58" i="39" s="1"/>
  <c r="H22" i="39"/>
  <c r="I22" i="39" s="1"/>
  <c r="N22" i="39" s="1"/>
  <c r="I83" i="39"/>
  <c r="N83" i="39" s="1"/>
  <c r="H23" i="39"/>
  <c r="I23" i="39" s="1"/>
  <c r="N23" i="39" s="1"/>
  <c r="I84" i="39"/>
  <c r="N84" i="39" s="1"/>
  <c r="I66" i="39"/>
  <c r="N66" i="39" s="1"/>
  <c r="I36" i="39"/>
  <c r="N36" i="39" s="1"/>
  <c r="H24" i="39"/>
  <c r="I24" i="39" s="1"/>
  <c r="N24" i="39" s="1"/>
  <c r="I123" i="39"/>
  <c r="N123" i="39" s="1"/>
  <c r="I74" i="39"/>
  <c r="N74" i="39" s="1"/>
  <c r="I67" i="39"/>
  <c r="N67" i="39" s="1"/>
  <c r="H17" i="39"/>
  <c r="I17" i="39" s="1"/>
  <c r="N17" i="39" s="1"/>
  <c r="H25" i="39"/>
  <c r="I25" i="39" s="1"/>
  <c r="N25" i="39" s="1"/>
  <c r="I62" i="39"/>
  <c r="N62" i="39" s="1"/>
  <c r="I50" i="39"/>
  <c r="N50" i="39" s="1"/>
  <c r="H18" i="39"/>
  <c r="I18" i="39" s="1"/>
  <c r="N18" i="39" s="1"/>
  <c r="H26" i="39"/>
  <c r="I26" i="39" s="1"/>
  <c r="N26" i="39" s="1"/>
  <c r="I63" i="39"/>
  <c r="N63" i="39" s="1"/>
  <c r="H19" i="39"/>
  <c r="I19" i="39" s="1"/>
  <c r="N19" i="39" s="1"/>
  <c r="H27" i="39"/>
  <c r="I27" i="39" s="1"/>
  <c r="N27" i="39" s="1"/>
  <c r="B2" i="19" l="1"/>
  <c r="T2488" i="46" l="1"/>
  <c r="Q2488" i="46" l="1"/>
  <c r="O2488" i="46"/>
  <c r="J2488" i="46"/>
  <c r="T17" i="39" l="1"/>
  <c r="T18" i="39"/>
  <c r="T19" i="39"/>
  <c r="T20" i="39"/>
  <c r="T21" i="39"/>
  <c r="T22" i="39"/>
  <c r="T23" i="39"/>
  <c r="T24" i="39"/>
  <c r="T25" i="39"/>
  <c r="T26" i="39"/>
  <c r="T27" i="39"/>
  <c r="T28" i="39"/>
  <c r="T29" i="39"/>
  <c r="T30" i="39"/>
  <c r="T31" i="39"/>
  <c r="T32" i="39"/>
  <c r="T33" i="39"/>
  <c r="T34" i="39"/>
  <c r="T35" i="39"/>
  <c r="T36" i="39"/>
  <c r="T37" i="39"/>
  <c r="T38" i="39"/>
  <c r="T39" i="39"/>
  <c r="T40" i="39"/>
  <c r="T41" i="39"/>
  <c r="T42" i="39"/>
  <c r="T43" i="39"/>
  <c r="T44" i="39"/>
  <c r="T45" i="39"/>
  <c r="T46" i="39"/>
  <c r="T47" i="39"/>
  <c r="T48" i="39"/>
  <c r="T49" i="39"/>
  <c r="T50" i="39"/>
  <c r="T51" i="39"/>
  <c r="T52" i="39"/>
  <c r="T53" i="39"/>
  <c r="T54" i="39"/>
  <c r="T55" i="39"/>
  <c r="T56" i="39"/>
  <c r="T57" i="39"/>
  <c r="T58" i="39"/>
  <c r="T59" i="39"/>
  <c r="T60" i="39"/>
  <c r="T61" i="39"/>
  <c r="T62" i="39"/>
  <c r="T63" i="39"/>
  <c r="T64" i="39"/>
  <c r="T65" i="39"/>
  <c r="T66" i="39"/>
  <c r="T67" i="39"/>
  <c r="T68" i="39"/>
  <c r="T69" i="39"/>
  <c r="T70" i="39"/>
  <c r="T71" i="39"/>
  <c r="T72" i="39"/>
  <c r="T73" i="39"/>
  <c r="T74" i="39"/>
  <c r="T75" i="39"/>
  <c r="T76" i="39"/>
  <c r="T77" i="39"/>
  <c r="T78" i="39"/>
  <c r="T79" i="39"/>
  <c r="T80" i="39"/>
  <c r="T81" i="39"/>
  <c r="T82" i="39"/>
  <c r="T83" i="39"/>
  <c r="T84" i="39"/>
  <c r="T85" i="39"/>
  <c r="T86" i="39"/>
  <c r="T87" i="39"/>
  <c r="T88" i="39"/>
  <c r="T89" i="39"/>
  <c r="T90" i="39"/>
  <c r="T91" i="39"/>
  <c r="T92" i="39"/>
  <c r="T93" i="39"/>
  <c r="T94" i="39"/>
  <c r="T95" i="39"/>
  <c r="T96" i="39"/>
  <c r="T97" i="39"/>
  <c r="T98" i="39"/>
  <c r="T99" i="39"/>
  <c r="T100" i="39"/>
  <c r="T101" i="39"/>
  <c r="T102" i="39"/>
  <c r="T103" i="39"/>
  <c r="T104" i="39"/>
  <c r="T105" i="39"/>
  <c r="T106" i="39"/>
  <c r="T107" i="39"/>
  <c r="T108" i="39"/>
  <c r="T109" i="39"/>
  <c r="T110" i="39"/>
  <c r="T111" i="39"/>
  <c r="T112" i="39"/>
  <c r="T113" i="39"/>
  <c r="T114" i="39"/>
  <c r="T115" i="39"/>
  <c r="T116" i="39"/>
  <c r="T117" i="39"/>
  <c r="T118" i="39"/>
  <c r="T119" i="39"/>
  <c r="T120" i="39"/>
  <c r="T121" i="39"/>
  <c r="T122" i="39"/>
  <c r="T123" i="39"/>
  <c r="T124" i="39"/>
  <c r="T125" i="39"/>
  <c r="T126" i="39"/>
  <c r="T127" i="39"/>
  <c r="T128" i="39"/>
  <c r="T129" i="39"/>
  <c r="T130" i="39"/>
  <c r="T131" i="39"/>
  <c r="T132" i="39"/>
  <c r="T133" i="39"/>
  <c r="T134" i="39"/>
  <c r="T135" i="39"/>
  <c r="T136" i="39"/>
  <c r="T137" i="39"/>
  <c r="T138" i="39"/>
  <c r="T139" i="39"/>
  <c r="T140" i="39"/>
  <c r="T141" i="39"/>
  <c r="T142" i="39"/>
  <c r="T143" i="39"/>
  <c r="T144" i="39"/>
  <c r="T145" i="39"/>
  <c r="T146" i="39"/>
  <c r="T147" i="39"/>
  <c r="T148" i="39"/>
  <c r="T149" i="39"/>
  <c r="T150" i="39"/>
  <c r="T151" i="39"/>
  <c r="T152" i="39"/>
  <c r="T153" i="39"/>
  <c r="T154" i="39"/>
  <c r="T155" i="39"/>
  <c r="T156" i="39"/>
  <c r="T157" i="39"/>
  <c r="T158" i="39"/>
  <c r="T159" i="39"/>
  <c r="T160" i="39"/>
  <c r="T161" i="39"/>
  <c r="T162" i="39"/>
  <c r="T163" i="39"/>
  <c r="W114" i="39" l="1"/>
  <c r="V114" i="39"/>
  <c r="AE114" i="39" s="1"/>
  <c r="V102" i="39"/>
  <c r="AE102" i="39" s="1"/>
  <c r="W102" i="39"/>
  <c r="W83" i="39"/>
  <c r="V83" i="39"/>
  <c r="AE83" i="39" s="1"/>
  <c r="W72" i="39"/>
  <c r="V72" i="39"/>
  <c r="AE72" i="39" s="1"/>
  <c r="W62" i="39"/>
  <c r="V62" i="39"/>
  <c r="AE62" i="39" s="1"/>
  <c r="V50" i="39"/>
  <c r="AE50" i="39" s="1"/>
  <c r="W50" i="39"/>
  <c r="W38" i="39"/>
  <c r="V38" i="39"/>
  <c r="AE38" i="39" s="1"/>
  <c r="V27" i="39"/>
  <c r="AE27" i="39" s="1"/>
  <c r="W27" i="39"/>
  <c r="W113" i="39"/>
  <c r="V113" i="39"/>
  <c r="AE113" i="39" s="1"/>
  <c r="W101" i="39"/>
  <c r="V101" i="39"/>
  <c r="AE101" i="39" s="1"/>
  <c r="W91" i="39"/>
  <c r="V91" i="39"/>
  <c r="AE91" i="39" s="1"/>
  <c r="V82" i="39"/>
  <c r="AE82" i="39" s="1"/>
  <c r="W82" i="39"/>
  <c r="W71" i="39"/>
  <c r="V71" i="39"/>
  <c r="AE71" i="39" s="1"/>
  <c r="V61" i="39"/>
  <c r="AE61" i="39" s="1"/>
  <c r="W61" i="39"/>
  <c r="V49" i="39"/>
  <c r="AE49" i="39" s="1"/>
  <c r="W49" i="39"/>
  <c r="V37" i="39"/>
  <c r="AE37" i="39" s="1"/>
  <c r="W37" i="39"/>
  <c r="W26" i="39"/>
  <c r="V26" i="39"/>
  <c r="AE26" i="39" s="1"/>
  <c r="V137" i="39"/>
  <c r="AE137" i="39" s="1"/>
  <c r="W137" i="39"/>
  <c r="W100" i="39"/>
  <c r="V100" i="39"/>
  <c r="AE100" i="39" s="1"/>
  <c r="V81" i="39"/>
  <c r="AE81" i="39" s="1"/>
  <c r="W81" i="39"/>
  <c r="W70" i="39"/>
  <c r="V70" i="39"/>
  <c r="AE70" i="39" s="1"/>
  <c r="W60" i="39"/>
  <c r="V60" i="39"/>
  <c r="AE60" i="39" s="1"/>
  <c r="W48" i="39"/>
  <c r="V48" i="39"/>
  <c r="AE48" i="39" s="1"/>
  <c r="W36" i="39"/>
  <c r="V36" i="39"/>
  <c r="AE36" i="39" s="1"/>
  <c r="V25" i="39"/>
  <c r="AE25" i="39" s="1"/>
  <c r="W25" i="39"/>
  <c r="W161" i="39"/>
  <c r="V161" i="39"/>
  <c r="AE161" i="39" s="1"/>
  <c r="V160" i="39"/>
  <c r="AE160" i="39" s="1"/>
  <c r="W160" i="39"/>
  <c r="V111" i="39"/>
  <c r="AE111" i="39" s="1"/>
  <c r="W111" i="39"/>
  <c r="V99" i="39"/>
  <c r="AE99" i="39" s="1"/>
  <c r="W99" i="39"/>
  <c r="V80" i="39"/>
  <c r="AE80" i="39" s="1"/>
  <c r="W80" i="39"/>
  <c r="V69" i="39"/>
  <c r="AE69" i="39" s="1"/>
  <c r="W69" i="39"/>
  <c r="V59" i="39"/>
  <c r="AE59" i="39" s="1"/>
  <c r="W59" i="39"/>
  <c r="W47" i="39"/>
  <c r="V47" i="39"/>
  <c r="AE47" i="39" s="1"/>
  <c r="V35" i="39"/>
  <c r="AE35" i="39" s="1"/>
  <c r="W35" i="39"/>
  <c r="V24" i="39"/>
  <c r="AE24" i="39" s="1"/>
  <c r="W24" i="39"/>
  <c r="W147" i="39"/>
  <c r="V147" i="39"/>
  <c r="AE147" i="39" s="1"/>
  <c r="V158" i="39"/>
  <c r="AE158" i="39" s="1"/>
  <c r="W158" i="39"/>
  <c r="V123" i="39"/>
  <c r="AE123" i="39" s="1"/>
  <c r="W123" i="39"/>
  <c r="V145" i="39"/>
  <c r="AE145" i="39" s="1"/>
  <c r="W145" i="39"/>
  <c r="V133" i="39"/>
  <c r="AE133" i="39" s="1"/>
  <c r="W133" i="39"/>
  <c r="V122" i="39"/>
  <c r="AE122" i="39" s="1"/>
  <c r="W122" i="39"/>
  <c r="W110" i="39"/>
  <c r="V110" i="39"/>
  <c r="AE110" i="39" s="1"/>
  <c r="W98" i="39"/>
  <c r="V98" i="39"/>
  <c r="AE98" i="39" s="1"/>
  <c r="V90" i="39"/>
  <c r="AE90" i="39" s="1"/>
  <c r="W90" i="39"/>
  <c r="V79" i="39"/>
  <c r="AE79" i="39" s="1"/>
  <c r="W79" i="39"/>
  <c r="V68" i="39"/>
  <c r="AE68" i="39" s="1"/>
  <c r="W68" i="39"/>
  <c r="V58" i="39"/>
  <c r="AE58" i="39" s="1"/>
  <c r="W58" i="39"/>
  <c r="W46" i="39"/>
  <c r="V46" i="39"/>
  <c r="AE46" i="39" s="1"/>
  <c r="W34" i="39"/>
  <c r="V34" i="39"/>
  <c r="AE34" i="39" s="1"/>
  <c r="V23" i="39"/>
  <c r="AE23" i="39" s="1"/>
  <c r="W23" i="39"/>
  <c r="W149" i="39"/>
  <c r="V149" i="39"/>
  <c r="AE149" i="39" s="1"/>
  <c r="W148" i="39"/>
  <c r="V148" i="39"/>
  <c r="AE148" i="39" s="1"/>
  <c r="V134" i="39"/>
  <c r="AE134" i="39" s="1"/>
  <c r="W134" i="39"/>
  <c r="V157" i="39"/>
  <c r="AE157" i="39" s="1"/>
  <c r="W157" i="39"/>
  <c r="V156" i="39"/>
  <c r="AE156" i="39" s="1"/>
  <c r="W156" i="39"/>
  <c r="V144" i="39"/>
  <c r="AE144" i="39" s="1"/>
  <c r="W144" i="39"/>
  <c r="W132" i="39"/>
  <c r="V132" i="39"/>
  <c r="AE132" i="39" s="1"/>
  <c r="V121" i="39"/>
  <c r="AE121" i="39" s="1"/>
  <c r="W121" i="39"/>
  <c r="V109" i="39"/>
  <c r="AE109" i="39" s="1"/>
  <c r="W109" i="39"/>
  <c r="V97" i="39"/>
  <c r="AE97" i="39" s="1"/>
  <c r="W97" i="39"/>
  <c r="W89" i="39"/>
  <c r="V89" i="39"/>
  <c r="AE89" i="39" s="1"/>
  <c r="V78" i="39"/>
  <c r="AE78" i="39" s="1"/>
  <c r="W78" i="39"/>
  <c r="V67" i="39"/>
  <c r="AE67" i="39" s="1"/>
  <c r="W67" i="39"/>
  <c r="W57" i="39"/>
  <c r="V57" i="39"/>
  <c r="AE57" i="39" s="1"/>
  <c r="V45" i="39"/>
  <c r="AE45" i="39" s="1"/>
  <c r="W45" i="39"/>
  <c r="W33" i="39"/>
  <c r="V33" i="39"/>
  <c r="AE33" i="39" s="1"/>
  <c r="W22" i="39"/>
  <c r="V22" i="39"/>
  <c r="AE22" i="39" s="1"/>
  <c r="V125" i="39"/>
  <c r="AE125" i="39" s="1"/>
  <c r="W125" i="39"/>
  <c r="W143" i="39"/>
  <c r="V143" i="39"/>
  <c r="AE143" i="39" s="1"/>
  <c r="W131" i="39"/>
  <c r="V131" i="39"/>
  <c r="AE131" i="39" s="1"/>
  <c r="W120" i="39"/>
  <c r="V120" i="39"/>
  <c r="AE120" i="39" s="1"/>
  <c r="V108" i="39"/>
  <c r="AE108" i="39" s="1"/>
  <c r="W108" i="39"/>
  <c r="W88" i="39"/>
  <c r="V88" i="39"/>
  <c r="AE88" i="39" s="1"/>
  <c r="W77" i="39"/>
  <c r="V77" i="39"/>
  <c r="AE77" i="39" s="1"/>
  <c r="V66" i="39"/>
  <c r="AE66" i="39" s="1"/>
  <c r="W66" i="39"/>
  <c r="V56" i="39"/>
  <c r="AE56" i="39" s="1"/>
  <c r="W56" i="39"/>
  <c r="V44" i="39"/>
  <c r="AE44" i="39" s="1"/>
  <c r="W44" i="39"/>
  <c r="V32" i="39"/>
  <c r="AE32" i="39" s="1"/>
  <c r="W32" i="39"/>
  <c r="W21" i="39"/>
  <c r="V21" i="39"/>
  <c r="AE21" i="39" s="1"/>
  <c r="W124" i="39"/>
  <c r="V124" i="39"/>
  <c r="AE124" i="39" s="1"/>
  <c r="V119" i="39"/>
  <c r="AE119" i="39" s="1"/>
  <c r="W119" i="39"/>
  <c r="V107" i="39"/>
  <c r="AE107" i="39" s="1"/>
  <c r="W107" i="39"/>
  <c r="V96" i="39"/>
  <c r="AE96" i="39" s="1"/>
  <c r="W96" i="39"/>
  <c r="W76" i="39"/>
  <c r="V76" i="39"/>
  <c r="AE76" i="39" s="1"/>
  <c r="V65" i="39"/>
  <c r="AE65" i="39" s="1"/>
  <c r="W65" i="39"/>
  <c r="V55" i="39"/>
  <c r="AE55" i="39" s="1"/>
  <c r="W55" i="39"/>
  <c r="V43" i="39"/>
  <c r="AE43" i="39" s="1"/>
  <c r="W43" i="39"/>
  <c r="V31" i="39"/>
  <c r="AE31" i="39" s="1"/>
  <c r="W31" i="39"/>
  <c r="V20" i="39"/>
  <c r="AE20" i="39" s="1"/>
  <c r="W20" i="39"/>
  <c r="V112" i="39"/>
  <c r="AE112" i="39" s="1"/>
  <c r="W112" i="39"/>
  <c r="V153" i="39"/>
  <c r="AE153" i="39" s="1"/>
  <c r="W153" i="39"/>
  <c r="W141" i="39"/>
  <c r="V141" i="39"/>
  <c r="AE141" i="39" s="1"/>
  <c r="W130" i="39"/>
  <c r="V130" i="39"/>
  <c r="AE130" i="39" s="1"/>
  <c r="W118" i="39"/>
  <c r="V118" i="39"/>
  <c r="AE118" i="39" s="1"/>
  <c r="W106" i="39"/>
  <c r="V106" i="39"/>
  <c r="AE106" i="39" s="1"/>
  <c r="W95" i="39"/>
  <c r="V95" i="39"/>
  <c r="AE95" i="39" s="1"/>
  <c r="W87" i="39"/>
  <c r="V87" i="39"/>
  <c r="AE87" i="39" s="1"/>
  <c r="V75" i="39"/>
  <c r="AE75" i="39" s="1"/>
  <c r="W75" i="39"/>
  <c r="V54" i="39"/>
  <c r="AE54" i="39" s="1"/>
  <c r="W54" i="39"/>
  <c r="V42" i="39"/>
  <c r="AE42" i="39" s="1"/>
  <c r="W42" i="39"/>
  <c r="V30" i="39"/>
  <c r="AE30" i="39" s="1"/>
  <c r="W30" i="39"/>
  <c r="W19" i="39"/>
  <c r="V19" i="39"/>
  <c r="AE19" i="39" s="1"/>
  <c r="V136" i="39"/>
  <c r="AE136" i="39" s="1"/>
  <c r="W136" i="39"/>
  <c r="W142" i="39"/>
  <c r="V142" i="39"/>
  <c r="AE142" i="39" s="1"/>
  <c r="V152" i="39"/>
  <c r="AE152" i="39" s="1"/>
  <c r="W152" i="39"/>
  <c r="V140" i="39"/>
  <c r="AE140" i="39" s="1"/>
  <c r="W140" i="39"/>
  <c r="V129" i="39"/>
  <c r="AE129" i="39" s="1"/>
  <c r="W129" i="39"/>
  <c r="V117" i="39"/>
  <c r="AE117" i="39" s="1"/>
  <c r="W117" i="39"/>
  <c r="V105" i="39"/>
  <c r="AE105" i="39" s="1"/>
  <c r="W105" i="39"/>
  <c r="V94" i="39"/>
  <c r="AE94" i="39" s="1"/>
  <c r="W94" i="39"/>
  <c r="V86" i="39"/>
  <c r="AE86" i="39" s="1"/>
  <c r="W86" i="39"/>
  <c r="V64" i="39"/>
  <c r="AE64" i="39" s="1"/>
  <c r="W64" i="39"/>
  <c r="W53" i="39"/>
  <c r="V53" i="39"/>
  <c r="AE53" i="39" s="1"/>
  <c r="V41" i="39"/>
  <c r="AE41" i="39" s="1"/>
  <c r="W41" i="39"/>
  <c r="W29" i="39"/>
  <c r="V29" i="39"/>
  <c r="AE29" i="39" s="1"/>
  <c r="V18" i="39"/>
  <c r="AE18" i="39" s="1"/>
  <c r="W18" i="39"/>
  <c r="V126" i="39"/>
  <c r="AE126" i="39" s="1"/>
  <c r="W126" i="39"/>
  <c r="V159" i="39"/>
  <c r="AE159" i="39" s="1"/>
  <c r="W159" i="39"/>
  <c r="W154" i="39"/>
  <c r="V154" i="39"/>
  <c r="AE154" i="39" s="1"/>
  <c r="W163" i="39"/>
  <c r="V163" i="39"/>
  <c r="AE163" i="39" s="1"/>
  <c r="V139" i="39"/>
  <c r="AE139" i="39" s="1"/>
  <c r="W139" i="39"/>
  <c r="V128" i="39"/>
  <c r="AE128" i="39" s="1"/>
  <c r="W128" i="39"/>
  <c r="V116" i="39"/>
  <c r="AE116" i="39" s="1"/>
  <c r="W116" i="39"/>
  <c r="V104" i="39"/>
  <c r="AE104" i="39" s="1"/>
  <c r="W104" i="39"/>
  <c r="V93" i="39"/>
  <c r="AE93" i="39" s="1"/>
  <c r="W93" i="39"/>
  <c r="V85" i="39"/>
  <c r="AE85" i="39" s="1"/>
  <c r="AB85" i="39" s="1"/>
  <c r="AC85" i="39" s="1"/>
  <c r="AD85" i="39" s="1"/>
  <c r="W85" i="39"/>
  <c r="W74" i="39"/>
  <c r="V74" i="39"/>
  <c r="AE74" i="39" s="1"/>
  <c r="W52" i="39"/>
  <c r="V52" i="39"/>
  <c r="AE52" i="39" s="1"/>
  <c r="V40" i="39"/>
  <c r="AE40" i="39" s="1"/>
  <c r="W40" i="39"/>
  <c r="W17" i="39"/>
  <c r="V17" i="39"/>
  <c r="AE17" i="39" s="1"/>
  <c r="V135" i="39"/>
  <c r="AE135" i="39" s="1"/>
  <c r="W135" i="39"/>
  <c r="W146" i="39"/>
  <c r="V146" i="39"/>
  <c r="AE146" i="39" s="1"/>
  <c r="W155" i="39"/>
  <c r="V155" i="39"/>
  <c r="AE155" i="39" s="1"/>
  <c r="V151" i="39"/>
  <c r="AE151" i="39" s="1"/>
  <c r="W151" i="39"/>
  <c r="W162" i="39"/>
  <c r="V162" i="39"/>
  <c r="AE162" i="39" s="1"/>
  <c r="W150" i="39"/>
  <c r="V150" i="39"/>
  <c r="AE150" i="39" s="1"/>
  <c r="W138" i="39"/>
  <c r="V138" i="39"/>
  <c r="AE138" i="39" s="1"/>
  <c r="W127" i="39"/>
  <c r="V127" i="39"/>
  <c r="AE127" i="39" s="1"/>
  <c r="V115" i="39"/>
  <c r="AE115" i="39" s="1"/>
  <c r="W115" i="39"/>
  <c r="V103" i="39"/>
  <c r="AE103" i="39" s="1"/>
  <c r="W103" i="39"/>
  <c r="V92" i="39"/>
  <c r="AE92" i="39" s="1"/>
  <c r="W92" i="39"/>
  <c r="W84" i="39"/>
  <c r="V84" i="39"/>
  <c r="AE84" i="39" s="1"/>
  <c r="V73" i="39"/>
  <c r="AE73" i="39" s="1"/>
  <c r="W73" i="39"/>
  <c r="V63" i="39"/>
  <c r="AE63" i="39" s="1"/>
  <c r="AB63" i="39" s="1"/>
  <c r="AC63" i="39" s="1"/>
  <c r="AD63" i="39" s="1"/>
  <c r="W63" i="39"/>
  <c r="V51" i="39"/>
  <c r="AE51" i="39" s="1"/>
  <c r="W51" i="39"/>
  <c r="V39" i="39"/>
  <c r="AE39" i="39" s="1"/>
  <c r="AB39" i="39" s="1"/>
  <c r="AC39" i="39" s="1"/>
  <c r="AD39" i="39" s="1"/>
  <c r="W39" i="39"/>
  <c r="W28" i="39"/>
  <c r="V28" i="39"/>
  <c r="AE28" i="39" s="1"/>
  <c r="T164" i="39"/>
  <c r="T165" i="39"/>
  <c r="AB93" i="39" l="1"/>
  <c r="AC93" i="39" s="1"/>
  <c r="AD93" i="39" s="1"/>
  <c r="AB128" i="39"/>
  <c r="AC128" i="39" s="1"/>
  <c r="AD128" i="39" s="1"/>
  <c r="AB151" i="39"/>
  <c r="AC151" i="39" s="1"/>
  <c r="AD151" i="39" s="1"/>
  <c r="AB18" i="39"/>
  <c r="AC18" i="39" s="1"/>
  <c r="AD18" i="39" s="1"/>
  <c r="AB92" i="39"/>
  <c r="AC92" i="39" s="1"/>
  <c r="AD92" i="39" s="1"/>
  <c r="AB94" i="39"/>
  <c r="AC94" i="39" s="1"/>
  <c r="AD94" i="39" s="1"/>
  <c r="AB146" i="39"/>
  <c r="AC146" i="39" s="1"/>
  <c r="AD146" i="39" s="1"/>
  <c r="AB19" i="39"/>
  <c r="AC19" i="39" s="1"/>
  <c r="AD19" i="39" s="1"/>
  <c r="AB95" i="39"/>
  <c r="AC95" i="39" s="1"/>
  <c r="AD95" i="39" s="1"/>
  <c r="AB46" i="39"/>
  <c r="AC46" i="39" s="1"/>
  <c r="AD46" i="39" s="1"/>
  <c r="AB147" i="39"/>
  <c r="AC147" i="39" s="1"/>
  <c r="AD147" i="39" s="1"/>
  <c r="AB41" i="39"/>
  <c r="AC41" i="39" s="1"/>
  <c r="AD41" i="39" s="1"/>
  <c r="AB32" i="39"/>
  <c r="AC32" i="39" s="1"/>
  <c r="AD32" i="39" s="1"/>
  <c r="AB97" i="39"/>
  <c r="AC97" i="39" s="1"/>
  <c r="AD97" i="39" s="1"/>
  <c r="AB157" i="39"/>
  <c r="AC157" i="39" s="1"/>
  <c r="AD157" i="39" s="1"/>
  <c r="AB80" i="39"/>
  <c r="AC80" i="39" s="1"/>
  <c r="AD80" i="39" s="1"/>
  <c r="AB50" i="39"/>
  <c r="AC50" i="39" s="1"/>
  <c r="AD50" i="39" s="1"/>
  <c r="AB138" i="39"/>
  <c r="AC138" i="39" s="1"/>
  <c r="AD138" i="39" s="1"/>
  <c r="AB120" i="39"/>
  <c r="AC120" i="39" s="1"/>
  <c r="AD120" i="39" s="1"/>
  <c r="AB48" i="39"/>
  <c r="AC48" i="39" s="1"/>
  <c r="AD48" i="39" s="1"/>
  <c r="AB91" i="39"/>
  <c r="AC91" i="39" s="1"/>
  <c r="AD91" i="39" s="1"/>
  <c r="AB62" i="39"/>
  <c r="AC62" i="39" s="1"/>
  <c r="AD62" i="39" s="1"/>
  <c r="AB30" i="39"/>
  <c r="AC30" i="39" s="1"/>
  <c r="AD30" i="39" s="1"/>
  <c r="AB96" i="39"/>
  <c r="AC96" i="39" s="1"/>
  <c r="AD96" i="39" s="1"/>
  <c r="AB134" i="39"/>
  <c r="AC134" i="39" s="1"/>
  <c r="AD134" i="39" s="1"/>
  <c r="AB58" i="39"/>
  <c r="AC58" i="39" s="1"/>
  <c r="AD58" i="39" s="1"/>
  <c r="AB122" i="39"/>
  <c r="AC122" i="39" s="1"/>
  <c r="AD122" i="39" s="1"/>
  <c r="AB99" i="39"/>
  <c r="AC99" i="39" s="1"/>
  <c r="AD99" i="39" s="1"/>
  <c r="AB129" i="39"/>
  <c r="AC129" i="39" s="1"/>
  <c r="AD129" i="39" s="1"/>
  <c r="AB84" i="39"/>
  <c r="AC84" i="39" s="1"/>
  <c r="AD84" i="39" s="1"/>
  <c r="AB150" i="39"/>
  <c r="AC150" i="39" s="1"/>
  <c r="AD150" i="39" s="1"/>
  <c r="AB186" i="39"/>
  <c r="AC186" i="39" s="1"/>
  <c r="AD186" i="39" s="1"/>
  <c r="AB187" i="39"/>
  <c r="AC187" i="39" s="1"/>
  <c r="AD187" i="39" s="1"/>
  <c r="AB166" i="39"/>
  <c r="AC166" i="39" s="1"/>
  <c r="AD166" i="39" s="1"/>
  <c r="AB185" i="39"/>
  <c r="AC185" i="39" s="1"/>
  <c r="AD185" i="39" s="1"/>
  <c r="AB184" i="39"/>
  <c r="AC184" i="39" s="1"/>
  <c r="AD184" i="39" s="1"/>
  <c r="AB17" i="39"/>
  <c r="AC17" i="39" s="1"/>
  <c r="AD17" i="39" s="1"/>
  <c r="AB57" i="39"/>
  <c r="AC57" i="39" s="1"/>
  <c r="AD57" i="39" s="1"/>
  <c r="AB148" i="39"/>
  <c r="AC148" i="39" s="1"/>
  <c r="AD148" i="39" s="1"/>
  <c r="AB101" i="39"/>
  <c r="AC101" i="39" s="1"/>
  <c r="AD101" i="39" s="1"/>
  <c r="AB135" i="39"/>
  <c r="AC135" i="39" s="1"/>
  <c r="AD135" i="39" s="1"/>
  <c r="AB64" i="39"/>
  <c r="AC64" i="39" s="1"/>
  <c r="AD64" i="39" s="1"/>
  <c r="AB31" i="39"/>
  <c r="AC31" i="39" s="1"/>
  <c r="AD31" i="39" s="1"/>
  <c r="AB56" i="39"/>
  <c r="AC56" i="39" s="1"/>
  <c r="AD56" i="39" s="1"/>
  <c r="AB121" i="39"/>
  <c r="AC121" i="39" s="1"/>
  <c r="AD121" i="39" s="1"/>
  <c r="V165" i="39"/>
  <c r="AE165" i="39" s="1"/>
  <c r="W165" i="39"/>
  <c r="AB149" i="39"/>
  <c r="AC149" i="39" s="1"/>
  <c r="AD149" i="39" s="1"/>
  <c r="AB47" i="39"/>
  <c r="AC47" i="39" s="1"/>
  <c r="AD47" i="39" s="1"/>
  <c r="AB70" i="39"/>
  <c r="AC70" i="39" s="1"/>
  <c r="AD70" i="39" s="1"/>
  <c r="AB83" i="39"/>
  <c r="AC83" i="39" s="1"/>
  <c r="AD83" i="39" s="1"/>
  <c r="V164" i="39"/>
  <c r="AE164" i="39" s="1"/>
  <c r="W164" i="39"/>
  <c r="AB40" i="39"/>
  <c r="AC40" i="39" s="1"/>
  <c r="AD40" i="39" s="1"/>
  <c r="AB126" i="39"/>
  <c r="AC126" i="39" s="1"/>
  <c r="AD126" i="39" s="1"/>
  <c r="AB152" i="39"/>
  <c r="AC152" i="39" s="1"/>
  <c r="AD152" i="39" s="1"/>
  <c r="AB54" i="39"/>
  <c r="AC54" i="39" s="1"/>
  <c r="AD54" i="39" s="1"/>
  <c r="AB79" i="39"/>
  <c r="AC79" i="39" s="1"/>
  <c r="AD79" i="39" s="1"/>
  <c r="AB49" i="39"/>
  <c r="AC49" i="39" s="1"/>
  <c r="AD49" i="39" s="1"/>
  <c r="AB86" i="39"/>
  <c r="AC86" i="39" s="1"/>
  <c r="AD86" i="39" s="1"/>
  <c r="AB52" i="39"/>
  <c r="AC52" i="39" s="1"/>
  <c r="AD52" i="39" s="1"/>
  <c r="AB124" i="39"/>
  <c r="AC124" i="39" s="1"/>
  <c r="AD124" i="39" s="1"/>
  <c r="AB77" i="39"/>
  <c r="AC77" i="39" s="1"/>
  <c r="AD77" i="39" s="1"/>
  <c r="AB55" i="39"/>
  <c r="AC55" i="39" s="1"/>
  <c r="AD55" i="39" s="1"/>
  <c r="AB125" i="39"/>
  <c r="AC125" i="39" s="1"/>
  <c r="AD125" i="39" s="1"/>
  <c r="AB78" i="39"/>
  <c r="AC78" i="39" s="1"/>
  <c r="AD78" i="39" s="1"/>
  <c r="AB123" i="39"/>
  <c r="AC123" i="39" s="1"/>
  <c r="AD123" i="39" s="1"/>
  <c r="AB81" i="39"/>
  <c r="AC81" i="39" s="1"/>
  <c r="AD81" i="39" s="1"/>
  <c r="AB61" i="39"/>
  <c r="AC61" i="39" s="1"/>
  <c r="AD61" i="39" s="1"/>
  <c r="AB155" i="39"/>
  <c r="AC155" i="39" s="1"/>
  <c r="AD155" i="39" s="1"/>
  <c r="AB29" i="39"/>
  <c r="AC29" i="39" s="1"/>
  <c r="AD29" i="39" s="1"/>
  <c r="AB87" i="39"/>
  <c r="AC87" i="39" s="1"/>
  <c r="AD87" i="39" s="1"/>
  <c r="AB98" i="39"/>
  <c r="AC98" i="39" s="1"/>
  <c r="AD98" i="39" s="1"/>
  <c r="AB100" i="39"/>
  <c r="AC100" i="39" s="1"/>
  <c r="AD100" i="39" s="1"/>
  <c r="AB71" i="39"/>
  <c r="AC71" i="39" s="1"/>
  <c r="AD71" i="39" s="1"/>
  <c r="AB51" i="39"/>
  <c r="AC51" i="39" s="1"/>
  <c r="AD51" i="39" s="1"/>
  <c r="AB136" i="39"/>
  <c r="AC136" i="39" s="1"/>
  <c r="AD136" i="39" s="1"/>
  <c r="AB153" i="39"/>
  <c r="AC153" i="39" s="1"/>
  <c r="AD153" i="39" s="1"/>
  <c r="AB65" i="39"/>
  <c r="AC65" i="39" s="1"/>
  <c r="AD65" i="39" s="1"/>
  <c r="AB176" i="39"/>
  <c r="AC176" i="39" s="1"/>
  <c r="AD176" i="39" s="1"/>
  <c r="AB25" i="39"/>
  <c r="AC25" i="39" s="1"/>
  <c r="AD25" i="39" s="1"/>
  <c r="AB175" i="39"/>
  <c r="AC175" i="39" s="1"/>
  <c r="AD175" i="39" s="1"/>
  <c r="AB173" i="39"/>
  <c r="AC173" i="39" s="1"/>
  <c r="AD173" i="39" s="1"/>
  <c r="AB174" i="39"/>
  <c r="AC174" i="39" s="1"/>
  <c r="AD174" i="39" s="1"/>
  <c r="AB183" i="39"/>
  <c r="AC183" i="39" s="1"/>
  <c r="AD183" i="39" s="1"/>
  <c r="AB171" i="39"/>
  <c r="AC171" i="39" s="1"/>
  <c r="AD171" i="39" s="1"/>
  <c r="AB172" i="39"/>
  <c r="AC172" i="39" s="1"/>
  <c r="AD172" i="39" s="1"/>
  <c r="AB170" i="39"/>
  <c r="AC170" i="39" s="1"/>
  <c r="AD170" i="39" s="1"/>
  <c r="M2486" i="46" l="1"/>
  <c r="M2485" i="46"/>
  <c r="M2484" i="46"/>
  <c r="M2483" i="46"/>
  <c r="M2482" i="46"/>
  <c r="M2481" i="46"/>
  <c r="M2480" i="46"/>
  <c r="M2479" i="46"/>
  <c r="M2478" i="46"/>
  <c r="M2477" i="46"/>
  <c r="M2476" i="46"/>
  <c r="M2475" i="46"/>
  <c r="M2474" i="46"/>
  <c r="M2473" i="46"/>
  <c r="M2472" i="46"/>
  <c r="M2471" i="46"/>
  <c r="M2470" i="46"/>
  <c r="M2469" i="46"/>
  <c r="M2468" i="46"/>
  <c r="M2467" i="46"/>
  <c r="M2466" i="46"/>
  <c r="M2465" i="46"/>
  <c r="M2464" i="46"/>
  <c r="M2463" i="46"/>
  <c r="M2462" i="46"/>
  <c r="M2461" i="46"/>
  <c r="M2460" i="46"/>
  <c r="M2459" i="46"/>
  <c r="M2458" i="46"/>
  <c r="M2457" i="46"/>
  <c r="M2456" i="46"/>
  <c r="M2455" i="46"/>
  <c r="M2454" i="46"/>
  <c r="M2453" i="46"/>
  <c r="M2452" i="46"/>
  <c r="M2451" i="46"/>
  <c r="M2450" i="46"/>
  <c r="M2449" i="46"/>
  <c r="M2448" i="46"/>
  <c r="M2447" i="46"/>
  <c r="M2446" i="46"/>
  <c r="M2445" i="46"/>
  <c r="M2444" i="46"/>
  <c r="M2443" i="46"/>
  <c r="M2442" i="46"/>
  <c r="M2441" i="46"/>
  <c r="M2440" i="46"/>
  <c r="M2439" i="46"/>
  <c r="M2438" i="46"/>
  <c r="M2437" i="46"/>
  <c r="M2436" i="46"/>
  <c r="M2435" i="46"/>
  <c r="M2434" i="46"/>
  <c r="M2433" i="46"/>
  <c r="M2432" i="46"/>
  <c r="M2431" i="46"/>
  <c r="M2430" i="46"/>
  <c r="M2429" i="46"/>
  <c r="M2428" i="46"/>
  <c r="M2427" i="46"/>
  <c r="M2426" i="46"/>
  <c r="M2425" i="46"/>
  <c r="M2424" i="46"/>
  <c r="M2423" i="46"/>
  <c r="M2422" i="46"/>
  <c r="M2421" i="46"/>
  <c r="M2420" i="46"/>
  <c r="M2419" i="46"/>
  <c r="M2418" i="46"/>
  <c r="M2417" i="46"/>
  <c r="M2416" i="46"/>
  <c r="M2415" i="46"/>
  <c r="M2414" i="46"/>
  <c r="M2413" i="46"/>
  <c r="M2412" i="46"/>
  <c r="M2411" i="46"/>
  <c r="M2410" i="46"/>
  <c r="M2409" i="46"/>
  <c r="M2408" i="46"/>
  <c r="M2407" i="46"/>
  <c r="M2406" i="46"/>
  <c r="M2405" i="46"/>
  <c r="M2404" i="46"/>
  <c r="M2403" i="46"/>
  <c r="M2402" i="46"/>
  <c r="M2401" i="46"/>
  <c r="M2400" i="46"/>
  <c r="M2399" i="46"/>
  <c r="M2398" i="46"/>
  <c r="M2397" i="46"/>
  <c r="M2396" i="46"/>
  <c r="M2395" i="46"/>
  <c r="M2394" i="46"/>
  <c r="M2393" i="46"/>
  <c r="M2392" i="46"/>
  <c r="M2391" i="46"/>
  <c r="M2390" i="46"/>
  <c r="M2389" i="46"/>
  <c r="M2388" i="46"/>
  <c r="M2387" i="46"/>
  <c r="M2386" i="46"/>
  <c r="M2385" i="46"/>
  <c r="M2384" i="46"/>
  <c r="M2383" i="46"/>
  <c r="M2382" i="46"/>
  <c r="M2380" i="46"/>
  <c r="M2379" i="46"/>
  <c r="M2378" i="46"/>
  <c r="M2377" i="46"/>
  <c r="M2376" i="46"/>
  <c r="M2375" i="46"/>
  <c r="M2374" i="46"/>
  <c r="M2373" i="46"/>
  <c r="M2372" i="46"/>
  <c r="M2371" i="46"/>
  <c r="M2370" i="46"/>
  <c r="M2369" i="46"/>
  <c r="M2367" i="46"/>
  <c r="M2366" i="46"/>
  <c r="M2365" i="46"/>
  <c r="M2364" i="46"/>
  <c r="M2363" i="46"/>
  <c r="M2362" i="46"/>
  <c r="M2361" i="46"/>
  <c r="M2360" i="46"/>
  <c r="M2359" i="46"/>
  <c r="M2358" i="46"/>
  <c r="M2357" i="46"/>
  <c r="M2356" i="46"/>
  <c r="M2355" i="46"/>
  <c r="M2354" i="46"/>
  <c r="M2353" i="46"/>
  <c r="M2352" i="46"/>
  <c r="M2351" i="46"/>
  <c r="M2350" i="46"/>
  <c r="M2349" i="46"/>
  <c r="M2348" i="46"/>
  <c r="M2347" i="46"/>
  <c r="M2345" i="46"/>
  <c r="M2344" i="46"/>
  <c r="M2343" i="46"/>
  <c r="M2342" i="46"/>
  <c r="M2341" i="46"/>
  <c r="M2340" i="46"/>
  <c r="M2339" i="46"/>
  <c r="M2338" i="46"/>
  <c r="M2337" i="46"/>
  <c r="M2336" i="46"/>
  <c r="M2335" i="46"/>
  <c r="M2334" i="46"/>
  <c r="M2333" i="46"/>
  <c r="M2332" i="46"/>
  <c r="M2331" i="46"/>
  <c r="M2330" i="46"/>
  <c r="M2329" i="46"/>
  <c r="M2328" i="46"/>
  <c r="M2327" i="46"/>
  <c r="M2326" i="46"/>
  <c r="M2325" i="46"/>
  <c r="M2324" i="46"/>
  <c r="M2323" i="46"/>
  <c r="M2322" i="46"/>
  <c r="M2321" i="46"/>
  <c r="M2320" i="46"/>
  <c r="M2319" i="46"/>
  <c r="M2317" i="46"/>
  <c r="M2316" i="46"/>
  <c r="M2315" i="46"/>
  <c r="M2313" i="46"/>
  <c r="M2312" i="46"/>
  <c r="M2311" i="46"/>
  <c r="M2310" i="46"/>
  <c r="M2309" i="46"/>
  <c r="M2308" i="46"/>
  <c r="M2307" i="46"/>
  <c r="M2306" i="46"/>
  <c r="M2305" i="46"/>
  <c r="M2304" i="46"/>
  <c r="M2303" i="46"/>
  <c r="M2302" i="46"/>
  <c r="M2301" i="46"/>
  <c r="M2300" i="46"/>
  <c r="M2299" i="46"/>
  <c r="M2298" i="46"/>
  <c r="M2294" i="46"/>
  <c r="M2293" i="46"/>
  <c r="M2292" i="46"/>
  <c r="M2291" i="46"/>
  <c r="M2290" i="46"/>
  <c r="M2289" i="46"/>
  <c r="M2288" i="46"/>
  <c r="M2287" i="46"/>
  <c r="M2286" i="46"/>
  <c r="M2285" i="46"/>
  <c r="M2284" i="46"/>
  <c r="M2283" i="46"/>
  <c r="M2282" i="46"/>
  <c r="M2281" i="46"/>
  <c r="M2280" i="46"/>
  <c r="M2279" i="46"/>
  <c r="M2278" i="46"/>
  <c r="M2277" i="46"/>
  <c r="M2276" i="46"/>
  <c r="M2275" i="46"/>
  <c r="M2274" i="46"/>
  <c r="M2273" i="46"/>
  <c r="M2272" i="46"/>
  <c r="M2271" i="46"/>
  <c r="M2270" i="46"/>
  <c r="M2269" i="46"/>
  <c r="M2268" i="46"/>
  <c r="M2267" i="46"/>
  <c r="M2266" i="46"/>
  <c r="M2265" i="46"/>
  <c r="M2264" i="46"/>
  <c r="M2263" i="46"/>
  <c r="M2262" i="46"/>
  <c r="M2261" i="46"/>
  <c r="M2260" i="46"/>
  <c r="M2259" i="46"/>
  <c r="M2258" i="46"/>
  <c r="M2257" i="46"/>
  <c r="M2256" i="46"/>
  <c r="M2255" i="46"/>
  <c r="M2254" i="46"/>
  <c r="M2253" i="46"/>
  <c r="M2252" i="46"/>
  <c r="M2251" i="46"/>
  <c r="M2249" i="46"/>
  <c r="M2248" i="46"/>
  <c r="M2247" i="46"/>
  <c r="M2246" i="46"/>
  <c r="M2245" i="46"/>
  <c r="M2244" i="46"/>
  <c r="M2243" i="46"/>
  <c r="M2242" i="46"/>
  <c r="M2241" i="46"/>
  <c r="M2240" i="46"/>
  <c r="M2239" i="46"/>
  <c r="M2238" i="46"/>
  <c r="M2237" i="46"/>
  <c r="M2236" i="46"/>
  <c r="M2235" i="46"/>
  <c r="M2234" i="46"/>
  <c r="M2233" i="46"/>
  <c r="M2232" i="46"/>
  <c r="M2231" i="46"/>
  <c r="M2230" i="46"/>
  <c r="M2229" i="46"/>
  <c r="M2228" i="46"/>
  <c r="M2227" i="46"/>
  <c r="M2226" i="46"/>
  <c r="M2224" i="46"/>
  <c r="M2223" i="46"/>
  <c r="M2222" i="46"/>
  <c r="M2221" i="46"/>
  <c r="M2220" i="46"/>
  <c r="M2219" i="46"/>
  <c r="M2218" i="46"/>
  <c r="M2217" i="46"/>
  <c r="M2216" i="46"/>
  <c r="M2215" i="46"/>
  <c r="M2214" i="46"/>
  <c r="M2213" i="46"/>
  <c r="M2212" i="46"/>
  <c r="M2210" i="46"/>
  <c r="M2209" i="46"/>
  <c r="M2208" i="46"/>
  <c r="M2207" i="46"/>
  <c r="M2206" i="46"/>
  <c r="M2205" i="46"/>
  <c r="M2204" i="46"/>
  <c r="M2203" i="46"/>
  <c r="M2202" i="46"/>
  <c r="M2201" i="46"/>
  <c r="M2200" i="46"/>
  <c r="M2199" i="46"/>
  <c r="M2198" i="46"/>
  <c r="M2197" i="46"/>
  <c r="M2196" i="46"/>
  <c r="M2195" i="46"/>
  <c r="M2194" i="46"/>
  <c r="M2193" i="46"/>
  <c r="M2192" i="46"/>
  <c r="M2191" i="46"/>
  <c r="M2190" i="46"/>
  <c r="M2189" i="46"/>
  <c r="M2188" i="46"/>
  <c r="M2187" i="46"/>
  <c r="M2186" i="46"/>
  <c r="M2185" i="46"/>
  <c r="M2184" i="46"/>
  <c r="M2183" i="46"/>
  <c r="M2182" i="46"/>
  <c r="M2181" i="46"/>
  <c r="M2180" i="46"/>
  <c r="M2179" i="46"/>
  <c r="M2178" i="46"/>
  <c r="M2177" i="46"/>
  <c r="M2176" i="46"/>
  <c r="M2175" i="46"/>
  <c r="M2174" i="46"/>
  <c r="M2173" i="46"/>
  <c r="M2172" i="46"/>
  <c r="M2171" i="46"/>
  <c r="M2170" i="46"/>
  <c r="M2169" i="46"/>
  <c r="M2168" i="46"/>
  <c r="M2167" i="46"/>
  <c r="M2166" i="46"/>
  <c r="M2165" i="46"/>
  <c r="M2164" i="46"/>
  <c r="M2163" i="46"/>
  <c r="M2162" i="46"/>
  <c r="M2161" i="46"/>
  <c r="M2160" i="46"/>
  <c r="M2159" i="46"/>
  <c r="M2158" i="46"/>
  <c r="M2157" i="46"/>
  <c r="M2156" i="46"/>
  <c r="M2155" i="46"/>
  <c r="M2154" i="46"/>
  <c r="M2153" i="46"/>
  <c r="M2152" i="46"/>
  <c r="M2151" i="46"/>
  <c r="M2150" i="46"/>
  <c r="M2148" i="46"/>
  <c r="M2147" i="46"/>
  <c r="M2146" i="46"/>
  <c r="M2145" i="46"/>
  <c r="M2144" i="46"/>
  <c r="M2143" i="46"/>
  <c r="M2142" i="46"/>
  <c r="M2141" i="46"/>
  <c r="M2140" i="46"/>
  <c r="M2139" i="46"/>
  <c r="M2138" i="46"/>
  <c r="M2137" i="46"/>
  <c r="M2136" i="46"/>
  <c r="M2135" i="46"/>
  <c r="M2134" i="46"/>
  <c r="M2133" i="46"/>
  <c r="M2132" i="46"/>
  <c r="M2131" i="46"/>
  <c r="M2130" i="46"/>
  <c r="M2129" i="46"/>
  <c r="M2128" i="46"/>
  <c r="M2126" i="46"/>
  <c r="M2124" i="46"/>
  <c r="M2123" i="46"/>
  <c r="M2122" i="46"/>
  <c r="M2121" i="46"/>
  <c r="M2119" i="46"/>
  <c r="M2118" i="46"/>
  <c r="M2117" i="46"/>
  <c r="M2116" i="46"/>
  <c r="M2115" i="46"/>
  <c r="M2114" i="46"/>
  <c r="M2113" i="46"/>
  <c r="M2112" i="46"/>
  <c r="M2111" i="46"/>
  <c r="M2110" i="46"/>
  <c r="M2109" i="46"/>
  <c r="M2108" i="46"/>
  <c r="M2107" i="46"/>
  <c r="M2106" i="46"/>
  <c r="M2105" i="46"/>
  <c r="M2104" i="46"/>
  <c r="M2103" i="46"/>
  <c r="M2102" i="46"/>
  <c r="M2101" i="46"/>
  <c r="M2100" i="46"/>
  <c r="M2099" i="46"/>
  <c r="M2098" i="46"/>
  <c r="M2097" i="46"/>
  <c r="M2096" i="46"/>
  <c r="M2095" i="46"/>
  <c r="M2094" i="46"/>
  <c r="M2093" i="46"/>
  <c r="M2092" i="46"/>
  <c r="M2091" i="46"/>
  <c r="M2090" i="46"/>
  <c r="M2089" i="46"/>
  <c r="M2088" i="46"/>
  <c r="M2087" i="46"/>
  <c r="M2086" i="46"/>
  <c r="M2085" i="46"/>
  <c r="M2084" i="46"/>
  <c r="M2083" i="46"/>
  <c r="M2082" i="46"/>
  <c r="M2081" i="46"/>
  <c r="M2080" i="46"/>
  <c r="M2079" i="46"/>
  <c r="M2078" i="46"/>
  <c r="M2077" i="46"/>
  <c r="M2076" i="46"/>
  <c r="M2075" i="46"/>
  <c r="M2074" i="46"/>
  <c r="M2073" i="46"/>
  <c r="M2072" i="46"/>
  <c r="M2071" i="46"/>
  <c r="M2069" i="46"/>
  <c r="M2068" i="46"/>
  <c r="M2067" i="46"/>
  <c r="M2066" i="46"/>
  <c r="M2065" i="46"/>
  <c r="M2064" i="46"/>
  <c r="M2063" i="46"/>
  <c r="M2062" i="46"/>
  <c r="M2061" i="46"/>
  <c r="M2060" i="46"/>
  <c r="M2059" i="46"/>
  <c r="M2058" i="46"/>
  <c r="M2057" i="46"/>
  <c r="M2056" i="46"/>
  <c r="M2055" i="46"/>
  <c r="M2054" i="46"/>
  <c r="M2053" i="46"/>
  <c r="M2052" i="46"/>
  <c r="M2051" i="46"/>
  <c r="M2050" i="46"/>
  <c r="M2049" i="46"/>
  <c r="M2048" i="46"/>
  <c r="M2047" i="46"/>
  <c r="M2046" i="46"/>
  <c r="M2044" i="46"/>
  <c r="M2043" i="46"/>
  <c r="M2042" i="46"/>
  <c r="M2041" i="46"/>
  <c r="M2040" i="46"/>
  <c r="M2039" i="46"/>
  <c r="M2038" i="46"/>
  <c r="M2037" i="46"/>
  <c r="M2036" i="46"/>
  <c r="M2035" i="46"/>
  <c r="M2034" i="46"/>
  <c r="M2033" i="46"/>
  <c r="M2032" i="46"/>
  <c r="M2031" i="46"/>
  <c r="M2030" i="46"/>
  <c r="M2029" i="46"/>
  <c r="M2028" i="46"/>
  <c r="M2027" i="46"/>
  <c r="M2026" i="46"/>
  <c r="M2025" i="46"/>
  <c r="M2024" i="46"/>
  <c r="M2023" i="46"/>
  <c r="M2022" i="46"/>
  <c r="M2021" i="46"/>
  <c r="M2020" i="46"/>
  <c r="M2019" i="46"/>
  <c r="M2018" i="46"/>
  <c r="M2017" i="46"/>
  <c r="M2016" i="46"/>
  <c r="M2015" i="46"/>
  <c r="M2014" i="46"/>
  <c r="M2013" i="46"/>
  <c r="M2012" i="46"/>
  <c r="M2011" i="46"/>
  <c r="M2010" i="46"/>
  <c r="M2009" i="46"/>
  <c r="M2008" i="46"/>
  <c r="M2007" i="46"/>
  <c r="M2006" i="46"/>
  <c r="M2005" i="46"/>
  <c r="M2004" i="46"/>
  <c r="M2003" i="46"/>
  <c r="M2002" i="46"/>
  <c r="M2001" i="46"/>
  <c r="M2000" i="46"/>
  <c r="M1999" i="46"/>
  <c r="M1998" i="46"/>
  <c r="M1997" i="46"/>
  <c r="M1995" i="46"/>
  <c r="M1994" i="46"/>
  <c r="M1993" i="46"/>
  <c r="M1992" i="46"/>
  <c r="M1991" i="46"/>
  <c r="M1990" i="46"/>
  <c r="M1989" i="46"/>
  <c r="M1986" i="46"/>
  <c r="M1985" i="46"/>
  <c r="M1984" i="46"/>
  <c r="M1983" i="46"/>
  <c r="M1982" i="46"/>
  <c r="M1981" i="46"/>
  <c r="M1980" i="46"/>
  <c r="M1979" i="46"/>
  <c r="M1978" i="46"/>
  <c r="M1977" i="46"/>
  <c r="M1976" i="46"/>
  <c r="M1975" i="46"/>
  <c r="M1974" i="46"/>
  <c r="M1973" i="46"/>
  <c r="M1972" i="46"/>
  <c r="M1971" i="46"/>
  <c r="M1970" i="46"/>
  <c r="M1969" i="46"/>
  <c r="M1968" i="46"/>
  <c r="M1967" i="46"/>
  <c r="M1966" i="46"/>
  <c r="M1965" i="46"/>
  <c r="M1964" i="46"/>
  <c r="M1963" i="46"/>
  <c r="M1962" i="46"/>
  <c r="M1961" i="46"/>
  <c r="M1960" i="46"/>
  <c r="M1959" i="46"/>
  <c r="M1958" i="46"/>
  <c r="M1957" i="46"/>
  <c r="M1956" i="46"/>
  <c r="M1955" i="46"/>
  <c r="M1954" i="46"/>
  <c r="M1953" i="46"/>
  <c r="M1952" i="46"/>
  <c r="M1951" i="46"/>
  <c r="M1950" i="46"/>
  <c r="M1949" i="46"/>
  <c r="M1948" i="46"/>
  <c r="M1947" i="46"/>
  <c r="M1946" i="46"/>
  <c r="M1945" i="46"/>
  <c r="M1944" i="46"/>
  <c r="M1943" i="46"/>
  <c r="M1942" i="46"/>
  <c r="M1941" i="46"/>
  <c r="M1940" i="46"/>
  <c r="M1939" i="46"/>
  <c r="M1938" i="46"/>
  <c r="M1937" i="46"/>
  <c r="M1936" i="46"/>
  <c r="M1935" i="46"/>
  <c r="M1934" i="46"/>
  <c r="M1933" i="46"/>
  <c r="M1932" i="46"/>
  <c r="M1931" i="46"/>
  <c r="M1930" i="46"/>
  <c r="M1929" i="46"/>
  <c r="M1928" i="46"/>
  <c r="M1927" i="46"/>
  <c r="M1926" i="46"/>
  <c r="M1925" i="46"/>
  <c r="M1924" i="46"/>
  <c r="M1923" i="46"/>
  <c r="M1922" i="46"/>
  <c r="M1921" i="46"/>
  <c r="M1920" i="46"/>
  <c r="M1919" i="46"/>
  <c r="M1918" i="46"/>
  <c r="M1917" i="46"/>
  <c r="M1916" i="46"/>
  <c r="M1915" i="46"/>
  <c r="M1914" i="46"/>
  <c r="M1913" i="46"/>
  <c r="M1912" i="46"/>
  <c r="M1911" i="46"/>
  <c r="M1910" i="46"/>
  <c r="M1909" i="46"/>
  <c r="M1908" i="46"/>
  <c r="M1907" i="46"/>
  <c r="M1906" i="46"/>
  <c r="M1905" i="46"/>
  <c r="M1904" i="46"/>
  <c r="M1903" i="46"/>
  <c r="M1902" i="46"/>
  <c r="M1901" i="46"/>
  <c r="M1900" i="46"/>
  <c r="M1899" i="46"/>
  <c r="M1898" i="46"/>
  <c r="M1897" i="46"/>
  <c r="M1896" i="46"/>
  <c r="M1895" i="46"/>
  <c r="M1894" i="46"/>
  <c r="M1893" i="46"/>
  <c r="M1892" i="46"/>
  <c r="M1891" i="46"/>
  <c r="M1890" i="46"/>
  <c r="M1889" i="46"/>
  <c r="M1888" i="46"/>
  <c r="M1887" i="46"/>
  <c r="M1886" i="46"/>
  <c r="M1885" i="46"/>
  <c r="M1884" i="46"/>
  <c r="M1883" i="46"/>
  <c r="M1882" i="46"/>
  <c r="M1881" i="46"/>
  <c r="M1880" i="46"/>
  <c r="M1879" i="46"/>
  <c r="M1878" i="46"/>
  <c r="M1877" i="46"/>
  <c r="M1876" i="46"/>
  <c r="M1875" i="46"/>
  <c r="M1874" i="46"/>
  <c r="M1873" i="46"/>
  <c r="M1872" i="46"/>
  <c r="M1871" i="46"/>
  <c r="M1870" i="46"/>
  <c r="M1869" i="46"/>
  <c r="M1868" i="46"/>
  <c r="M1867" i="46"/>
  <c r="M1866" i="46"/>
  <c r="M1865" i="46"/>
  <c r="M1864" i="46"/>
  <c r="M1863" i="46"/>
  <c r="M1862" i="46"/>
  <c r="M1861" i="46"/>
  <c r="M1860" i="46"/>
  <c r="M1859" i="46"/>
  <c r="M1858" i="46"/>
  <c r="M1857" i="46"/>
  <c r="M1856" i="46"/>
  <c r="M1855" i="46"/>
  <c r="M1854" i="46"/>
  <c r="M1853" i="46"/>
  <c r="M1852" i="46"/>
  <c r="M1851" i="46"/>
  <c r="M1850" i="46"/>
  <c r="M1849" i="46"/>
  <c r="M1848" i="46"/>
  <c r="M1847" i="46"/>
  <c r="M1846" i="46"/>
  <c r="M1845" i="46"/>
  <c r="M1844" i="46"/>
  <c r="M1843" i="46"/>
  <c r="M1842" i="46"/>
  <c r="M1841" i="46"/>
  <c r="M1840" i="46"/>
  <c r="M1839" i="46"/>
  <c r="M1838" i="46"/>
  <c r="M1837" i="46"/>
  <c r="M1836" i="46"/>
  <c r="M1835" i="46"/>
  <c r="M1834" i="46"/>
  <c r="M1833" i="46"/>
  <c r="M1832" i="46"/>
  <c r="M1831" i="46"/>
  <c r="M1830" i="46"/>
  <c r="M1829" i="46"/>
  <c r="M1828" i="46"/>
  <c r="M1827" i="46"/>
  <c r="M1826" i="46"/>
  <c r="M1825" i="46"/>
  <c r="M1824" i="46"/>
  <c r="M1823" i="46"/>
  <c r="M1822" i="46"/>
  <c r="M1821" i="46"/>
  <c r="M1820" i="46"/>
  <c r="M1819" i="46"/>
  <c r="M1818" i="46"/>
  <c r="M1817" i="46"/>
  <c r="M1816" i="46"/>
  <c r="M1815" i="46"/>
  <c r="M1814" i="46"/>
  <c r="M1813" i="46"/>
  <c r="M1812" i="46"/>
  <c r="M1811" i="46"/>
  <c r="M1810" i="46"/>
  <c r="M1809" i="46"/>
  <c r="M1808" i="46"/>
  <c r="M1807" i="46"/>
  <c r="M1806" i="46"/>
  <c r="M1805" i="46"/>
  <c r="M1802" i="46"/>
  <c r="M1801" i="46"/>
  <c r="M1800" i="46"/>
  <c r="M1799" i="46"/>
  <c r="M1798" i="46"/>
  <c r="M1797" i="46"/>
  <c r="M1796" i="46"/>
  <c r="M1795" i="46"/>
  <c r="M1794" i="46"/>
  <c r="M1793" i="46"/>
  <c r="M1792" i="46"/>
  <c r="M1791" i="46"/>
  <c r="M1790" i="46"/>
  <c r="M1789" i="46"/>
  <c r="M1788" i="46"/>
  <c r="M1787" i="46"/>
  <c r="M1786" i="46"/>
  <c r="M1785" i="46"/>
  <c r="M1784" i="46"/>
  <c r="M1783" i="46"/>
  <c r="M1782" i="46"/>
  <c r="M1781" i="46"/>
  <c r="M1779" i="46"/>
  <c r="M1778" i="46"/>
  <c r="M1777" i="46"/>
  <c r="M1776" i="46"/>
  <c r="M1775" i="46"/>
  <c r="M1774" i="46"/>
  <c r="M1773" i="46"/>
  <c r="M1772" i="46"/>
  <c r="M1771" i="46"/>
  <c r="M1770" i="46"/>
  <c r="M1769" i="46"/>
  <c r="M1768" i="46"/>
  <c r="M1767" i="46"/>
  <c r="M1766" i="46"/>
  <c r="M1765" i="46"/>
  <c r="M1764" i="46"/>
  <c r="M1763" i="46"/>
  <c r="M1762" i="46"/>
  <c r="M1761" i="46"/>
  <c r="M1760" i="46"/>
  <c r="M1759" i="46"/>
  <c r="M1758" i="46"/>
  <c r="M1757" i="46"/>
  <c r="M1756" i="46"/>
  <c r="M1755" i="46"/>
  <c r="M1754" i="46"/>
  <c r="M1753" i="46"/>
  <c r="M1752" i="46"/>
  <c r="M1751" i="46"/>
  <c r="M1750" i="46"/>
  <c r="M1749" i="46"/>
  <c r="M1748" i="46"/>
  <c r="M1747" i="46"/>
  <c r="M1746" i="46"/>
  <c r="M1745" i="46"/>
  <c r="M1744" i="46"/>
  <c r="M1743" i="46"/>
  <c r="M1742" i="46"/>
  <c r="M1741" i="46"/>
  <c r="M1740" i="46"/>
  <c r="M1739" i="46"/>
  <c r="M1738" i="46"/>
  <c r="M1737" i="46"/>
  <c r="M1736" i="46"/>
  <c r="M1735" i="46"/>
  <c r="M1734" i="46"/>
  <c r="M1733" i="46"/>
  <c r="M1731" i="46"/>
  <c r="M1730" i="46"/>
  <c r="M1729" i="46"/>
  <c r="M1728" i="46"/>
  <c r="M1727" i="46"/>
  <c r="M1726" i="46"/>
  <c r="M1725" i="46"/>
  <c r="M1724" i="46"/>
  <c r="M1723" i="46"/>
  <c r="M1722" i="46"/>
  <c r="M1721" i="46"/>
  <c r="M1720" i="46"/>
  <c r="M1719" i="46"/>
  <c r="M1718" i="46"/>
  <c r="M1717" i="46"/>
  <c r="M1716" i="46"/>
  <c r="M1715" i="46"/>
  <c r="M1714" i="46"/>
  <c r="M1713" i="46"/>
  <c r="M1712" i="46"/>
  <c r="M1711" i="46"/>
  <c r="M1710" i="46"/>
  <c r="M1709" i="46"/>
  <c r="M1708" i="46"/>
  <c r="M1707" i="46"/>
  <c r="M1706" i="46"/>
  <c r="M1705" i="46"/>
  <c r="M1704" i="46"/>
  <c r="M1703" i="46"/>
  <c r="M1702" i="46"/>
  <c r="M1701" i="46"/>
  <c r="M1700" i="46"/>
  <c r="M1699" i="46"/>
  <c r="M1694" i="46"/>
  <c r="M1693" i="46"/>
  <c r="M1692" i="46"/>
  <c r="M1691" i="46"/>
  <c r="M1690" i="46"/>
  <c r="M1689" i="46"/>
  <c r="M1688" i="46"/>
  <c r="M1687" i="46"/>
  <c r="M1686" i="46"/>
  <c r="M1684" i="46"/>
  <c r="M1683" i="46"/>
  <c r="M1682" i="46"/>
  <c r="M1681" i="46"/>
  <c r="M1680" i="46"/>
  <c r="M1679" i="46"/>
  <c r="M1678" i="46"/>
  <c r="M1677" i="46"/>
  <c r="M1676" i="46"/>
  <c r="M1675" i="46"/>
  <c r="M1674" i="46"/>
  <c r="M1673" i="46"/>
  <c r="M1672" i="46"/>
  <c r="M1671" i="46"/>
  <c r="M1670" i="46"/>
  <c r="M1669" i="46"/>
  <c r="M1668" i="46"/>
  <c r="M1667" i="46"/>
  <c r="M1666" i="46"/>
  <c r="M1665" i="46"/>
  <c r="M1664" i="46"/>
  <c r="M1663" i="46"/>
  <c r="M1662" i="46"/>
  <c r="M1661" i="46"/>
  <c r="M1660" i="46"/>
  <c r="M1659" i="46"/>
  <c r="M1658" i="46"/>
  <c r="M1657" i="46"/>
  <c r="M1656" i="46"/>
  <c r="M1655" i="46"/>
  <c r="M1654" i="46"/>
  <c r="M1653" i="46"/>
  <c r="M1652" i="46"/>
  <c r="M1651" i="46"/>
  <c r="M1650" i="46"/>
  <c r="M1649" i="46"/>
  <c r="M1648" i="46"/>
  <c r="M1647" i="46"/>
  <c r="M1646" i="46"/>
  <c r="M1645" i="46"/>
  <c r="M1644" i="46"/>
  <c r="M1643" i="46"/>
  <c r="M1642" i="46"/>
  <c r="M1641" i="46"/>
  <c r="M1640" i="46"/>
  <c r="M1639" i="46"/>
  <c r="M1638" i="46"/>
  <c r="M1637" i="46"/>
  <c r="M1636" i="46"/>
  <c r="M1635" i="46"/>
  <c r="M1634" i="46"/>
  <c r="M1633" i="46"/>
  <c r="M1632" i="46"/>
  <c r="M1631" i="46"/>
  <c r="M1630" i="46"/>
  <c r="M1629" i="46"/>
  <c r="M1628" i="46"/>
  <c r="M1627" i="46"/>
  <c r="M1626" i="46"/>
  <c r="M1625" i="46"/>
  <c r="M1624" i="46"/>
  <c r="M1623" i="46"/>
  <c r="M1622" i="46"/>
  <c r="M1621" i="46"/>
  <c r="M1620" i="46"/>
  <c r="M1619" i="46"/>
  <c r="M1618" i="46"/>
  <c r="M1617" i="46"/>
  <c r="M1616" i="46"/>
  <c r="M1615" i="46"/>
  <c r="M1614" i="46"/>
  <c r="M1613" i="46"/>
  <c r="M1612" i="46"/>
  <c r="M1611" i="46"/>
  <c r="M1610" i="46"/>
  <c r="M1609" i="46"/>
  <c r="M1608" i="46"/>
  <c r="M1607" i="46"/>
  <c r="M1606" i="46"/>
  <c r="M1605" i="46"/>
  <c r="M1604" i="46"/>
  <c r="M1603" i="46"/>
  <c r="M1602" i="46"/>
  <c r="M1601" i="46"/>
  <c r="M1600" i="46"/>
  <c r="M1599" i="46"/>
  <c r="M1598" i="46"/>
  <c r="M1597" i="46"/>
  <c r="M1596" i="46"/>
  <c r="M1595" i="46"/>
  <c r="M1594" i="46"/>
  <c r="M1593" i="46"/>
  <c r="M1592" i="46"/>
  <c r="M1591" i="46"/>
  <c r="M1590" i="46"/>
  <c r="M1589" i="46"/>
  <c r="M1588" i="46"/>
  <c r="M1587" i="46"/>
  <c r="M1586" i="46"/>
  <c r="M1585" i="46"/>
  <c r="M1584" i="46"/>
  <c r="M1583" i="46"/>
  <c r="M1582" i="46"/>
  <c r="M1581" i="46"/>
  <c r="M1580" i="46"/>
  <c r="M1579" i="46"/>
  <c r="M1578" i="46"/>
  <c r="M1577" i="46"/>
  <c r="M1576" i="46"/>
  <c r="M1575" i="46"/>
  <c r="M1574" i="46"/>
  <c r="M1573" i="46"/>
  <c r="M1572" i="46"/>
  <c r="M1571" i="46"/>
  <c r="M1570" i="46"/>
  <c r="M1569" i="46"/>
  <c r="M1568" i="46"/>
  <c r="M1567" i="46"/>
  <c r="M1566" i="46"/>
  <c r="M1565" i="46"/>
  <c r="M1563" i="46"/>
  <c r="M1562" i="46"/>
  <c r="M1560" i="46"/>
  <c r="M1559" i="46"/>
  <c r="M1558" i="46"/>
  <c r="M1557" i="46"/>
  <c r="M1556" i="46"/>
  <c r="M1555" i="46"/>
  <c r="M1554" i="46"/>
  <c r="M1553" i="46"/>
  <c r="M1552" i="46"/>
  <c r="M1551" i="46"/>
  <c r="M1550" i="46"/>
  <c r="M1549" i="46"/>
  <c r="M1547" i="46"/>
  <c r="M1546" i="46"/>
  <c r="M1545" i="46"/>
  <c r="M1544" i="46"/>
  <c r="M1543" i="46"/>
  <c r="M1542" i="46"/>
  <c r="M1540" i="46"/>
  <c r="M1537" i="46"/>
  <c r="M1536" i="46"/>
  <c r="M1535" i="46"/>
  <c r="M1534" i="46"/>
  <c r="M1533" i="46"/>
  <c r="M1532" i="46"/>
  <c r="M1531" i="46"/>
  <c r="M1530" i="46"/>
  <c r="M1529" i="46"/>
  <c r="M1528" i="46"/>
  <c r="M1527" i="46"/>
  <c r="M1526" i="46"/>
  <c r="M1525" i="46"/>
  <c r="M1524" i="46"/>
  <c r="M1523" i="46"/>
  <c r="M1522" i="46"/>
  <c r="M1521" i="46"/>
  <c r="M1520" i="46"/>
  <c r="M1519" i="46"/>
  <c r="M1518" i="46"/>
  <c r="M1517" i="46"/>
  <c r="M1516" i="46"/>
  <c r="M1515" i="46"/>
  <c r="M1514" i="46"/>
  <c r="M1513" i="46"/>
  <c r="M1512" i="46"/>
  <c r="M1511" i="46"/>
  <c r="M1510" i="46"/>
  <c r="M1509" i="46"/>
  <c r="M1508" i="46"/>
  <c r="M1507" i="46"/>
  <c r="M1506" i="46"/>
  <c r="M1505" i="46"/>
  <c r="M1504" i="46"/>
  <c r="M1503" i="46"/>
  <c r="M1502" i="46"/>
  <c r="M1501" i="46"/>
  <c r="M1500" i="46"/>
  <c r="M1499" i="46"/>
  <c r="M1498" i="46"/>
  <c r="M1497" i="46"/>
  <c r="M1496" i="46"/>
  <c r="M1495" i="46"/>
  <c r="M1494" i="46"/>
  <c r="M1493" i="46"/>
  <c r="M1492" i="46"/>
  <c r="M1491" i="46"/>
  <c r="M1490" i="46"/>
  <c r="M1489" i="46"/>
  <c r="M1488" i="46"/>
  <c r="M1487" i="46"/>
  <c r="M1486" i="46"/>
  <c r="M1485" i="46"/>
  <c r="M1484" i="46"/>
  <c r="M1483" i="46"/>
  <c r="M1482" i="46"/>
  <c r="M1481" i="46"/>
  <c r="M1480" i="46"/>
  <c r="M1479" i="46"/>
  <c r="M1478" i="46"/>
  <c r="M1477" i="46"/>
  <c r="M1476" i="46"/>
  <c r="M1475" i="46"/>
  <c r="M1474" i="46"/>
  <c r="M1473" i="46"/>
  <c r="M1472" i="46"/>
  <c r="M1471" i="46"/>
  <c r="M1470" i="46"/>
  <c r="M1469" i="46"/>
  <c r="M1468" i="46"/>
  <c r="M1467" i="46"/>
  <c r="M1466" i="46"/>
  <c r="M1465" i="46"/>
  <c r="M1464" i="46"/>
  <c r="M1463" i="46"/>
  <c r="M1462" i="46"/>
  <c r="M1461" i="46"/>
  <c r="M1460" i="46"/>
  <c r="M1459" i="46"/>
  <c r="M1458" i="46"/>
  <c r="M1457" i="46"/>
  <c r="M1456" i="46"/>
  <c r="M1455" i="46"/>
  <c r="M1454" i="46"/>
  <c r="M1453" i="46"/>
  <c r="M1452" i="46"/>
  <c r="M1451" i="46"/>
  <c r="M1450" i="46"/>
  <c r="M1449" i="46"/>
  <c r="M1448" i="46"/>
  <c r="M1447" i="46"/>
  <c r="M1446" i="46"/>
  <c r="M1445" i="46"/>
  <c r="M1444" i="46"/>
  <c r="M1443" i="46"/>
  <c r="M1442" i="46"/>
  <c r="M1441" i="46"/>
  <c r="M1440" i="46"/>
  <c r="M1439" i="46"/>
  <c r="M1438" i="46"/>
  <c r="M1437" i="46"/>
  <c r="M1436" i="46"/>
  <c r="M1435" i="46"/>
  <c r="M1434" i="46"/>
  <c r="M1433" i="46"/>
  <c r="M1432" i="46"/>
  <c r="M1431" i="46"/>
  <c r="M1430" i="46"/>
  <c r="M1429" i="46"/>
  <c r="M1427" i="46"/>
  <c r="M1426" i="46"/>
  <c r="M1425" i="46"/>
  <c r="M1424" i="46"/>
  <c r="M1423" i="46"/>
  <c r="M1422" i="46"/>
  <c r="M1421" i="46"/>
  <c r="M1420" i="46"/>
  <c r="M1419" i="46"/>
  <c r="M1418" i="46"/>
  <c r="M1417" i="46"/>
  <c r="M1416" i="46"/>
  <c r="M1415" i="46"/>
  <c r="M1414" i="46"/>
  <c r="M1413" i="46"/>
  <c r="M1412" i="46"/>
  <c r="M1411" i="46"/>
  <c r="M1410" i="46"/>
  <c r="M1409" i="46"/>
  <c r="M1408" i="46"/>
  <c r="M1407" i="46"/>
  <c r="M1406" i="46"/>
  <c r="M1405" i="46"/>
  <c r="M1404" i="46"/>
  <c r="M1403" i="46"/>
  <c r="M1402" i="46"/>
  <c r="M1401" i="46"/>
  <c r="M1400" i="46"/>
  <c r="M1399" i="46"/>
  <c r="M1398" i="46"/>
  <c r="M1394" i="46"/>
  <c r="M1393" i="46"/>
  <c r="M1392" i="46"/>
  <c r="M1391" i="46"/>
  <c r="M1390" i="46"/>
  <c r="M1389" i="46"/>
  <c r="M1388" i="46"/>
  <c r="M1387" i="46"/>
  <c r="M1386" i="46"/>
  <c r="M1385" i="46"/>
  <c r="M1384" i="46"/>
  <c r="M1383" i="46"/>
  <c r="M1382" i="46"/>
  <c r="M1381" i="46"/>
  <c r="M1380" i="46"/>
  <c r="M1379" i="46"/>
  <c r="M1378" i="46"/>
  <c r="M1377" i="46"/>
  <c r="M1376" i="46"/>
  <c r="M1375" i="46"/>
  <c r="M1374" i="46"/>
  <c r="M1373" i="46"/>
  <c r="M1372" i="46"/>
  <c r="M1371" i="46"/>
  <c r="M1370" i="46"/>
  <c r="M1369" i="46"/>
  <c r="M1368" i="46"/>
  <c r="M1367" i="46"/>
  <c r="M1366" i="46"/>
  <c r="M1365" i="46"/>
  <c r="M1364" i="46"/>
  <c r="M1363" i="46"/>
  <c r="M1362" i="46"/>
  <c r="M1361" i="46"/>
  <c r="M1360" i="46"/>
  <c r="M1359" i="46"/>
  <c r="M1358" i="46"/>
  <c r="M1357" i="46"/>
  <c r="M1356" i="46"/>
  <c r="M1355" i="46"/>
  <c r="M1354" i="46"/>
  <c r="M1353" i="46"/>
  <c r="M1352" i="46"/>
  <c r="M1351" i="46"/>
  <c r="M1350" i="46"/>
  <c r="M1349" i="46"/>
  <c r="M1348" i="46"/>
  <c r="M1347" i="46"/>
  <c r="M1346" i="46"/>
  <c r="M1345" i="46"/>
  <c r="M1344" i="46"/>
  <c r="M1343" i="46"/>
  <c r="M1342" i="46"/>
  <c r="M1341" i="46"/>
  <c r="M1340" i="46"/>
  <c r="M1339" i="46"/>
  <c r="M1338" i="46"/>
  <c r="M1337" i="46"/>
  <c r="M1336" i="46"/>
  <c r="M1335" i="46"/>
  <c r="M1334" i="46"/>
  <c r="M1333" i="46"/>
  <c r="M1332" i="46"/>
  <c r="M1331" i="46"/>
  <c r="M1330" i="46"/>
  <c r="M1329" i="46"/>
  <c r="M1328" i="46"/>
  <c r="M1327" i="46"/>
  <c r="M1326" i="46"/>
  <c r="M1325" i="46"/>
  <c r="M1324" i="46"/>
  <c r="M1323" i="46"/>
  <c r="M1322" i="46"/>
  <c r="M1321" i="46"/>
  <c r="M1320" i="46"/>
  <c r="M1319" i="46"/>
  <c r="M1318" i="46"/>
  <c r="M1317" i="46"/>
  <c r="M1316" i="46"/>
  <c r="M1315" i="46"/>
  <c r="M1314" i="46"/>
  <c r="M1313" i="46"/>
  <c r="M1312" i="46"/>
  <c r="M1311" i="46"/>
  <c r="M1310" i="46"/>
  <c r="M1309" i="46"/>
  <c r="M1308" i="46"/>
  <c r="M1307" i="46"/>
  <c r="M1306" i="46"/>
  <c r="M1305" i="46"/>
  <c r="M1304" i="46"/>
  <c r="M1303" i="46"/>
  <c r="M1302" i="46"/>
  <c r="M1301" i="46"/>
  <c r="M1300" i="46"/>
  <c r="M1299" i="46"/>
  <c r="M1295" i="46"/>
  <c r="M1294" i="46"/>
  <c r="M1293" i="46"/>
  <c r="M1292" i="46"/>
  <c r="M1291" i="46"/>
  <c r="M1290" i="46"/>
  <c r="M1289" i="46"/>
  <c r="M1288" i="46"/>
  <c r="M1287" i="46"/>
  <c r="M1286" i="46"/>
  <c r="M1285" i="46"/>
  <c r="M1284" i="46"/>
  <c r="M1283" i="46"/>
  <c r="M1282" i="46"/>
  <c r="M1281" i="46"/>
  <c r="M1280" i="46"/>
  <c r="M1279" i="46"/>
  <c r="M1278" i="46"/>
  <c r="M1277" i="46"/>
  <c r="M1276" i="46"/>
  <c r="M1275" i="46"/>
  <c r="M1274" i="46"/>
  <c r="M1273" i="46"/>
  <c r="M1272" i="46"/>
  <c r="M1271" i="46"/>
  <c r="M1270" i="46"/>
  <c r="M1269" i="46"/>
  <c r="M1268" i="46"/>
  <c r="M1267" i="46"/>
  <c r="M1266" i="46"/>
  <c r="M1265" i="46"/>
  <c r="M1264" i="46"/>
  <c r="M1263" i="46"/>
  <c r="M1262" i="46"/>
  <c r="M1261" i="46"/>
  <c r="M1260" i="46"/>
  <c r="M1259" i="46"/>
  <c r="M1258" i="46"/>
  <c r="M1257" i="46"/>
  <c r="M1256" i="46"/>
  <c r="M1255" i="46"/>
  <c r="M1254" i="46"/>
  <c r="M1253" i="46"/>
  <c r="M1252" i="46"/>
  <c r="M1251" i="46"/>
  <c r="M1250" i="46"/>
  <c r="M1249" i="46"/>
  <c r="M1248" i="46"/>
  <c r="M1247" i="46"/>
  <c r="M1246" i="46"/>
  <c r="M1245" i="46"/>
  <c r="M1244" i="46"/>
  <c r="M1243" i="46"/>
  <c r="M1242" i="46"/>
  <c r="M1241" i="46"/>
  <c r="M1240" i="46"/>
  <c r="M1239" i="46"/>
  <c r="M1238" i="46"/>
  <c r="M1237" i="46"/>
  <c r="M1236" i="46"/>
  <c r="M1235" i="46"/>
  <c r="M1234" i="46"/>
  <c r="M1233" i="46"/>
  <c r="M1232" i="46"/>
  <c r="M1231" i="46"/>
  <c r="M1230" i="46"/>
  <c r="M1229" i="46"/>
  <c r="M1228" i="46"/>
  <c r="M1227" i="46"/>
  <c r="M1226" i="46"/>
  <c r="M1225" i="46"/>
  <c r="M1224" i="46"/>
  <c r="M1223" i="46"/>
  <c r="M1222" i="46"/>
  <c r="M1221" i="46"/>
  <c r="M1220" i="46"/>
  <c r="M1218" i="46"/>
  <c r="M1217" i="46"/>
  <c r="M1216" i="46"/>
  <c r="M1215" i="46"/>
  <c r="M1214" i="46"/>
  <c r="M1213" i="46"/>
  <c r="M1211" i="46"/>
  <c r="M1210" i="46"/>
  <c r="M1209" i="46"/>
  <c r="M1208" i="46"/>
  <c r="M1207" i="46"/>
  <c r="M1206" i="46"/>
  <c r="M1205" i="46"/>
  <c r="M1204" i="46"/>
  <c r="M1203" i="46"/>
  <c r="M1202" i="46"/>
  <c r="M1201" i="46"/>
  <c r="M1200" i="46"/>
  <c r="M1199" i="46"/>
  <c r="M1198" i="46"/>
  <c r="M1197" i="46"/>
  <c r="M1196" i="46"/>
  <c r="M1195" i="46"/>
  <c r="M1194" i="46"/>
  <c r="M1193" i="46"/>
  <c r="M1192" i="46"/>
  <c r="M1190" i="46"/>
  <c r="M1189" i="46"/>
  <c r="M1188" i="46"/>
  <c r="M1187" i="46"/>
  <c r="M1186" i="46"/>
  <c r="M1185" i="46"/>
  <c r="M1184" i="46"/>
  <c r="M1183" i="46"/>
  <c r="M1182" i="46"/>
  <c r="M1181" i="46"/>
  <c r="M1180" i="46"/>
  <c r="M1179" i="46"/>
  <c r="M1178" i="46"/>
  <c r="M1177" i="46"/>
  <c r="M1176" i="46"/>
  <c r="M1175" i="46"/>
  <c r="M1174" i="46"/>
  <c r="M1173" i="46"/>
  <c r="M1172" i="46"/>
  <c r="M1171" i="46"/>
  <c r="M1170" i="46"/>
  <c r="M1169" i="46"/>
  <c r="M1168" i="46"/>
  <c r="M1167" i="46"/>
  <c r="M1166" i="46"/>
  <c r="M1165" i="46"/>
  <c r="M1164" i="46"/>
  <c r="M1163" i="46"/>
  <c r="M1162" i="46"/>
  <c r="M1161" i="46"/>
  <c r="M1160" i="46"/>
  <c r="M1159" i="46"/>
  <c r="M1158" i="46"/>
  <c r="M1157" i="46"/>
  <c r="M1156" i="46"/>
  <c r="M1155" i="46"/>
  <c r="M1154" i="46"/>
  <c r="M1153" i="46"/>
  <c r="M1152" i="46"/>
  <c r="M1151" i="46"/>
  <c r="M1150" i="46"/>
  <c r="M1149" i="46"/>
  <c r="M1148" i="46"/>
  <c r="M1147" i="46"/>
  <c r="M1146" i="46"/>
  <c r="M1145" i="46"/>
  <c r="M1144" i="46"/>
  <c r="M1143" i="46"/>
  <c r="M1142" i="46"/>
  <c r="M1141" i="46"/>
  <c r="M1140" i="46"/>
  <c r="M1139" i="46"/>
  <c r="M1138" i="46"/>
  <c r="M1137" i="46"/>
  <c r="M1136" i="46"/>
  <c r="M1135" i="46"/>
  <c r="M1134" i="46"/>
  <c r="M1132" i="46"/>
  <c r="M1131" i="46"/>
  <c r="M1130" i="46"/>
  <c r="M1129" i="46"/>
  <c r="M1128" i="46"/>
  <c r="M1127" i="46"/>
  <c r="M1126" i="46"/>
  <c r="M1125" i="46"/>
  <c r="M1124" i="46"/>
  <c r="M1123" i="46"/>
  <c r="M1122" i="46"/>
  <c r="M1121" i="46"/>
  <c r="M1120" i="46"/>
  <c r="M1119" i="46"/>
  <c r="M1118" i="46"/>
  <c r="M1117" i="46"/>
  <c r="M1116" i="46"/>
  <c r="M1115" i="46"/>
  <c r="M1114" i="46"/>
  <c r="M1113" i="46"/>
  <c r="M1112" i="46"/>
  <c r="M1110" i="46"/>
  <c r="M1109" i="46"/>
  <c r="M1108" i="46"/>
  <c r="M1107" i="46"/>
  <c r="M1106" i="46"/>
  <c r="M1105" i="46"/>
  <c r="M1104" i="46"/>
  <c r="M1103" i="46"/>
  <c r="M1102" i="46"/>
  <c r="M1101" i="46"/>
  <c r="M1100" i="46"/>
  <c r="M1099" i="46"/>
  <c r="M1098" i="46"/>
  <c r="M1097" i="46"/>
  <c r="M1096" i="46"/>
  <c r="M1095" i="46"/>
  <c r="M1094" i="46"/>
  <c r="M1093" i="46"/>
  <c r="M1092" i="46"/>
  <c r="M1091" i="46"/>
  <c r="M1090" i="46"/>
  <c r="M1089" i="46"/>
  <c r="M1088" i="46"/>
  <c r="M1087" i="46"/>
  <c r="M1086" i="46"/>
  <c r="M1085" i="46"/>
  <c r="M1084" i="46"/>
  <c r="M1083" i="46"/>
  <c r="M1082" i="46"/>
  <c r="M1081" i="46"/>
  <c r="M1080" i="46"/>
  <c r="M1079" i="46"/>
  <c r="M1078" i="46"/>
  <c r="M1077" i="46"/>
  <c r="M1076" i="46"/>
  <c r="M1075" i="46"/>
  <c r="M1074" i="46"/>
  <c r="M1073" i="46"/>
  <c r="M1072" i="46"/>
  <c r="M1071" i="46"/>
  <c r="M1070" i="46"/>
  <c r="M1069" i="46"/>
  <c r="M1068" i="46"/>
  <c r="M1067" i="46"/>
  <c r="M1066" i="46"/>
  <c r="M1065" i="46"/>
  <c r="M1064" i="46"/>
  <c r="M1063" i="46"/>
  <c r="M1062" i="46"/>
  <c r="M1061" i="46"/>
  <c r="M1060" i="46"/>
  <c r="M1059" i="46"/>
  <c r="M1058" i="46"/>
  <c r="M1057" i="46"/>
  <c r="M1056" i="46"/>
  <c r="M1055" i="46"/>
  <c r="M1054" i="46"/>
  <c r="M1053" i="46"/>
  <c r="M1052" i="46"/>
  <c r="M1051" i="46"/>
  <c r="M1050" i="46"/>
  <c r="M1049" i="46"/>
  <c r="M1048" i="46"/>
  <c r="M1047" i="46"/>
  <c r="M1046" i="46"/>
  <c r="M1045" i="46"/>
  <c r="M1044" i="46"/>
  <c r="M1043" i="46"/>
  <c r="M1042" i="46"/>
  <c r="M1041" i="46"/>
  <c r="M1040" i="46"/>
  <c r="M1039" i="46"/>
  <c r="M1038" i="46"/>
  <c r="M1037" i="46"/>
  <c r="M1036" i="46"/>
  <c r="M1035" i="46"/>
  <c r="M1034" i="46"/>
  <c r="M1033" i="46"/>
  <c r="M1032" i="46"/>
  <c r="M1031" i="46"/>
  <c r="M1030" i="46"/>
  <c r="M1029" i="46"/>
  <c r="M1028" i="46"/>
  <c r="M1027" i="46"/>
  <c r="M1026" i="46"/>
  <c r="M1025" i="46"/>
  <c r="M1024" i="46"/>
  <c r="M1023" i="46"/>
  <c r="M1022" i="46"/>
  <c r="M1021" i="46"/>
  <c r="M1020" i="46"/>
  <c r="M1019" i="46"/>
  <c r="M1018" i="46"/>
  <c r="M1017" i="46"/>
  <c r="M1016" i="46"/>
  <c r="M1015" i="46"/>
  <c r="M1014" i="46"/>
  <c r="M1013" i="46"/>
  <c r="M1012" i="46"/>
  <c r="M1011" i="46"/>
  <c r="M1010" i="46"/>
  <c r="M1009" i="46"/>
  <c r="M1008" i="46"/>
  <c r="M1007" i="46"/>
  <c r="M1006" i="46"/>
  <c r="M1005" i="46"/>
  <c r="M1004" i="46"/>
  <c r="M1003" i="46"/>
  <c r="M1002" i="46"/>
  <c r="M1001" i="46"/>
  <c r="M1000" i="46"/>
  <c r="M999" i="46"/>
  <c r="M997" i="46"/>
  <c r="M996" i="46"/>
  <c r="M995" i="46"/>
  <c r="M994" i="46"/>
  <c r="M993" i="46"/>
  <c r="M992" i="46"/>
  <c r="M991" i="46"/>
  <c r="M990" i="46"/>
  <c r="M989" i="46"/>
  <c r="M988" i="46"/>
  <c r="M987" i="46"/>
  <c r="M986" i="46"/>
  <c r="M985" i="46"/>
  <c r="M984" i="46"/>
  <c r="M983" i="46"/>
  <c r="M982" i="46"/>
  <c r="M981" i="46"/>
  <c r="M980" i="46"/>
  <c r="M979" i="46"/>
  <c r="M978" i="46"/>
  <c r="M977" i="46"/>
  <c r="M976" i="46"/>
  <c r="M975" i="46"/>
  <c r="M974" i="46"/>
  <c r="M973" i="46"/>
  <c r="M972" i="46"/>
  <c r="M971" i="46"/>
  <c r="M970" i="46"/>
  <c r="M969" i="46"/>
  <c r="M968" i="46"/>
  <c r="M967" i="46"/>
  <c r="M966" i="46"/>
  <c r="M965" i="46"/>
  <c r="M964" i="46"/>
  <c r="M963" i="46"/>
  <c r="M962" i="46"/>
  <c r="M961" i="46"/>
  <c r="M960" i="46"/>
  <c r="M959" i="46"/>
  <c r="M958" i="46"/>
  <c r="M957" i="46"/>
  <c r="M956" i="46"/>
  <c r="M955" i="46"/>
  <c r="M954" i="46"/>
  <c r="M953" i="46"/>
  <c r="M951" i="46"/>
  <c r="M950" i="46"/>
  <c r="M949" i="46"/>
  <c r="M948" i="46"/>
  <c r="M947" i="46"/>
  <c r="M946" i="46"/>
  <c r="M945" i="46"/>
  <c r="M944" i="46"/>
  <c r="M943" i="46"/>
  <c r="M942" i="46"/>
  <c r="M941" i="46"/>
  <c r="M940" i="46"/>
  <c r="M939" i="46"/>
  <c r="M937" i="46"/>
  <c r="M936" i="46"/>
  <c r="M935" i="46"/>
  <c r="M934" i="46"/>
  <c r="M933" i="46"/>
  <c r="M932" i="46"/>
  <c r="M931" i="46"/>
  <c r="M930" i="46"/>
  <c r="M929" i="46"/>
  <c r="M928" i="46"/>
  <c r="M927" i="46"/>
  <c r="M926" i="46"/>
  <c r="M925" i="46"/>
  <c r="M924" i="46"/>
  <c r="M923" i="46"/>
  <c r="M922" i="46"/>
  <c r="M921" i="46"/>
  <c r="M920" i="46"/>
  <c r="M919" i="46"/>
  <c r="M918" i="46"/>
  <c r="M917" i="46"/>
  <c r="M916" i="46"/>
  <c r="M915" i="46"/>
  <c r="M914" i="46"/>
  <c r="M913" i="46"/>
  <c r="M912" i="46"/>
  <c r="M911" i="46"/>
  <c r="M910" i="46"/>
  <c r="M909" i="46"/>
  <c r="M907" i="46"/>
  <c r="M906" i="46"/>
  <c r="M905" i="46"/>
  <c r="M904" i="46"/>
  <c r="M903" i="46"/>
  <c r="M902" i="46"/>
  <c r="M901" i="46"/>
  <c r="M900" i="46"/>
  <c r="M899" i="46"/>
  <c r="M898" i="46"/>
  <c r="M897" i="46"/>
  <c r="M896" i="46"/>
  <c r="M895" i="46"/>
  <c r="M894" i="46"/>
  <c r="M893" i="46"/>
  <c r="M892" i="46"/>
  <c r="M891" i="46"/>
  <c r="M890" i="46"/>
  <c r="M889" i="46"/>
  <c r="M888" i="46"/>
  <c r="M887" i="46"/>
  <c r="M886" i="46"/>
  <c r="M885" i="46"/>
  <c r="M884" i="46"/>
  <c r="M883" i="46"/>
  <c r="M882" i="46"/>
  <c r="M881" i="46"/>
  <c r="M880" i="46"/>
  <c r="M879" i="46"/>
  <c r="M878" i="46"/>
  <c r="M877" i="46"/>
  <c r="M876" i="46"/>
  <c r="M875" i="46"/>
  <c r="M874" i="46"/>
  <c r="M873" i="46"/>
  <c r="M872" i="46"/>
  <c r="M871" i="46"/>
  <c r="M870" i="46"/>
  <c r="M869" i="46"/>
  <c r="M868" i="46"/>
  <c r="M867" i="46"/>
  <c r="M866" i="46"/>
  <c r="M865" i="46"/>
  <c r="M864" i="46"/>
  <c r="M863" i="46"/>
  <c r="M862" i="46"/>
  <c r="M861" i="46"/>
  <c r="M860" i="46"/>
  <c r="M859" i="46"/>
  <c r="M858" i="46"/>
  <c r="M857" i="46"/>
  <c r="M856" i="46"/>
  <c r="M855" i="46"/>
  <c r="M854" i="46"/>
  <c r="M853" i="46"/>
  <c r="M852" i="46"/>
  <c r="M851" i="46"/>
  <c r="M850" i="46"/>
  <c r="M849" i="46"/>
  <c r="M848" i="46"/>
  <c r="M847" i="46"/>
  <c r="M846" i="46"/>
  <c r="M845" i="46"/>
  <c r="M844" i="46"/>
  <c r="M843" i="46"/>
  <c r="M842" i="46"/>
  <c r="M841" i="46"/>
  <c r="M840" i="46"/>
  <c r="M839" i="46"/>
  <c r="M838" i="46"/>
  <c r="M837" i="46"/>
  <c r="M836" i="46"/>
  <c r="M835" i="46"/>
  <c r="M834" i="46"/>
  <c r="M833" i="46"/>
  <c r="M832" i="46"/>
  <c r="M831" i="46"/>
  <c r="M830" i="46"/>
  <c r="M829" i="46"/>
  <c r="M828" i="46"/>
  <c r="M827" i="46"/>
  <c r="M826" i="46"/>
  <c r="M825" i="46"/>
  <c r="M824" i="46"/>
  <c r="M823" i="46"/>
  <c r="M822" i="46"/>
  <c r="M821" i="46"/>
  <c r="M820" i="46"/>
  <c r="M819" i="46"/>
  <c r="M818" i="46"/>
  <c r="M817" i="46"/>
  <c r="M816" i="46"/>
  <c r="M815" i="46"/>
  <c r="M814" i="46"/>
  <c r="M813" i="46"/>
  <c r="M812" i="46"/>
  <c r="M811" i="46"/>
  <c r="M810" i="46"/>
  <c r="M809" i="46"/>
  <c r="M807" i="46"/>
  <c r="M804" i="46"/>
  <c r="M803" i="46"/>
  <c r="M802" i="46"/>
  <c r="M801" i="46"/>
  <c r="M800" i="46"/>
  <c r="M799" i="46"/>
  <c r="M798" i="46"/>
  <c r="M797" i="46"/>
  <c r="M796" i="46"/>
  <c r="M795" i="46"/>
  <c r="M794" i="46"/>
  <c r="M793" i="46"/>
  <c r="M792" i="46"/>
  <c r="M791" i="46"/>
  <c r="M790" i="46"/>
  <c r="M789" i="46"/>
  <c r="M786" i="46"/>
  <c r="M785" i="46"/>
  <c r="M784" i="46"/>
  <c r="M783" i="46"/>
  <c r="M782" i="46"/>
  <c r="M781" i="46"/>
  <c r="M780" i="46"/>
  <c r="M779" i="46"/>
  <c r="M778" i="46"/>
  <c r="M777" i="46"/>
  <c r="M776" i="46"/>
  <c r="M775" i="46"/>
  <c r="M774" i="46"/>
  <c r="M770" i="46"/>
  <c r="M769" i="46"/>
  <c r="M768" i="46"/>
  <c r="M767" i="46"/>
  <c r="M766" i="46"/>
  <c r="M765" i="46"/>
  <c r="M764" i="46"/>
  <c r="M763" i="46"/>
  <c r="M762" i="46"/>
  <c r="M761" i="46"/>
  <c r="M760" i="46"/>
  <c r="M759" i="46"/>
  <c r="M758" i="46"/>
  <c r="M757" i="46"/>
  <c r="M756" i="46"/>
  <c r="M755" i="46"/>
  <c r="M754" i="46"/>
  <c r="M753" i="46"/>
  <c r="M752" i="46"/>
  <c r="M751" i="46"/>
  <c r="M750" i="46"/>
  <c r="M749" i="46"/>
  <c r="M748" i="46"/>
  <c r="M747" i="46"/>
  <c r="M746" i="46"/>
  <c r="M745" i="46"/>
  <c r="M744" i="46"/>
  <c r="M743" i="46"/>
  <c r="M742" i="46"/>
  <c r="M741" i="46"/>
  <c r="M740" i="46"/>
  <c r="M739" i="46"/>
  <c r="M738" i="46"/>
  <c r="M737" i="46"/>
  <c r="M736" i="46"/>
  <c r="M735" i="46"/>
  <c r="M734" i="46"/>
  <c r="M733" i="46"/>
  <c r="M732" i="46"/>
  <c r="M731" i="46"/>
  <c r="M727" i="46"/>
  <c r="M726" i="46"/>
  <c r="M725" i="46"/>
  <c r="M724" i="46"/>
  <c r="M723" i="46"/>
  <c r="M722" i="46"/>
  <c r="M721" i="46"/>
  <c r="M720" i="46"/>
  <c r="M719" i="46"/>
  <c r="M718" i="46"/>
  <c r="M717" i="46"/>
  <c r="M716" i="46"/>
  <c r="M715" i="46"/>
  <c r="M714" i="46"/>
  <c r="M713" i="46"/>
  <c r="M712" i="46"/>
  <c r="M711" i="46"/>
  <c r="M710" i="46"/>
  <c r="M709" i="46"/>
  <c r="M708" i="46"/>
  <c r="M707" i="46"/>
  <c r="M706" i="46"/>
  <c r="M705" i="46"/>
  <c r="M704" i="46"/>
  <c r="M703" i="46"/>
  <c r="M702" i="46"/>
  <c r="M701" i="46"/>
  <c r="M700" i="46"/>
  <c r="M699" i="46"/>
  <c r="M698" i="46"/>
  <c r="M697" i="46"/>
  <c r="M696" i="46"/>
  <c r="M695" i="46"/>
  <c r="M694" i="46"/>
  <c r="M693" i="46"/>
  <c r="M692" i="46"/>
  <c r="M691" i="46"/>
  <c r="M690" i="46"/>
  <c r="M689" i="46"/>
  <c r="M688" i="46"/>
  <c r="M687" i="46"/>
  <c r="M686" i="46"/>
  <c r="M685" i="46"/>
  <c r="M684" i="46"/>
  <c r="M682" i="46"/>
  <c r="M681" i="46"/>
  <c r="M680" i="46"/>
  <c r="M679" i="46"/>
  <c r="M678" i="46"/>
  <c r="M677" i="46"/>
  <c r="M676" i="46"/>
  <c r="M675" i="46"/>
  <c r="M674" i="46"/>
  <c r="M673" i="46"/>
  <c r="M672" i="46"/>
  <c r="M671" i="46"/>
  <c r="M670" i="46"/>
  <c r="M669" i="46"/>
  <c r="M668" i="46"/>
  <c r="M667" i="46"/>
  <c r="M666" i="46"/>
  <c r="M665" i="46"/>
  <c r="M664" i="46"/>
  <c r="M663" i="46"/>
  <c r="M662" i="46"/>
  <c r="M661" i="46"/>
  <c r="M660" i="46"/>
  <c r="M659" i="46"/>
  <c r="M658" i="46"/>
  <c r="M657" i="46"/>
  <c r="M656" i="46"/>
  <c r="M655" i="46"/>
  <c r="M654" i="46"/>
  <c r="M653" i="46"/>
  <c r="M652" i="46"/>
  <c r="M651" i="46"/>
  <c r="M650" i="46"/>
  <c r="M649" i="46"/>
  <c r="M648" i="46"/>
  <c r="M647" i="46"/>
  <c r="M645" i="46"/>
  <c r="M644" i="46"/>
  <c r="M643" i="46"/>
  <c r="M642" i="46"/>
  <c r="M641" i="46"/>
  <c r="M640" i="46"/>
  <c r="M639" i="46"/>
  <c r="M638" i="46"/>
  <c r="M637" i="46"/>
  <c r="M636" i="46"/>
  <c r="M635" i="46"/>
  <c r="M634" i="46"/>
  <c r="M633" i="46"/>
  <c r="M632" i="46"/>
  <c r="M631" i="46"/>
  <c r="M630" i="46"/>
  <c r="M629" i="46"/>
  <c r="M628" i="46"/>
  <c r="M627" i="46"/>
  <c r="M626" i="46"/>
  <c r="M625" i="46"/>
  <c r="M624" i="46"/>
  <c r="M623" i="46"/>
  <c r="M622" i="46"/>
  <c r="M621" i="46"/>
  <c r="M620" i="46"/>
  <c r="M619" i="46"/>
  <c r="M618" i="46"/>
  <c r="M617" i="46"/>
  <c r="M616" i="46"/>
  <c r="M615" i="46"/>
  <c r="M614" i="46"/>
  <c r="M613" i="46"/>
  <c r="M612" i="46"/>
  <c r="M611" i="46"/>
  <c r="M610" i="46"/>
  <c r="M609" i="46"/>
  <c r="M608" i="46"/>
  <c r="M607" i="46"/>
  <c r="M606" i="46"/>
  <c r="M605" i="46"/>
  <c r="M604" i="46"/>
  <c r="M603" i="46"/>
  <c r="M602" i="46"/>
  <c r="M601" i="46"/>
  <c r="M600" i="46"/>
  <c r="M599" i="46"/>
  <c r="M598" i="46"/>
  <c r="M597" i="46"/>
  <c r="M596" i="46"/>
  <c r="M595" i="46"/>
  <c r="M594" i="46"/>
  <c r="M593" i="46"/>
  <c r="M592" i="46"/>
  <c r="M591" i="46"/>
  <c r="M590" i="46"/>
  <c r="M589" i="46"/>
  <c r="M588" i="46"/>
  <c r="M587" i="46"/>
  <c r="M586" i="46"/>
  <c r="M585" i="46"/>
  <c r="M584" i="46"/>
  <c r="M583" i="46"/>
  <c r="M582" i="46"/>
  <c r="M581" i="46"/>
  <c r="M580" i="46"/>
  <c r="M579" i="46"/>
  <c r="M578" i="46"/>
  <c r="M577" i="46"/>
  <c r="M576" i="46"/>
  <c r="M575" i="46"/>
  <c r="M574" i="46"/>
  <c r="M573" i="46"/>
  <c r="M572" i="46"/>
  <c r="M571" i="46"/>
  <c r="M570" i="46"/>
  <c r="M569" i="46"/>
  <c r="M568" i="46"/>
  <c r="M567" i="46"/>
  <c r="M566" i="46"/>
  <c r="M565" i="46"/>
  <c r="M564" i="46"/>
  <c r="M563" i="46"/>
  <c r="M562" i="46"/>
  <c r="M561" i="46"/>
  <c r="M560" i="46"/>
  <c r="M559" i="46"/>
  <c r="M558" i="46"/>
  <c r="M557" i="46"/>
  <c r="M556" i="46"/>
  <c r="M555" i="46"/>
  <c r="M554" i="46"/>
  <c r="M553" i="46"/>
  <c r="M552" i="46"/>
  <c r="M551" i="46"/>
  <c r="M550" i="46"/>
  <c r="M549" i="46"/>
  <c r="M548" i="46"/>
  <c r="M547" i="46"/>
  <c r="M546" i="46"/>
  <c r="M545" i="46"/>
  <c r="M544" i="46"/>
  <c r="M542" i="46"/>
  <c r="M541" i="46"/>
  <c r="M540" i="46"/>
  <c r="M539" i="46"/>
  <c r="M538" i="46"/>
  <c r="M537" i="46"/>
  <c r="M536" i="46"/>
  <c r="M535" i="46"/>
  <c r="M534" i="46"/>
  <c r="M533" i="46"/>
  <c r="M532" i="46"/>
  <c r="M531" i="46"/>
  <c r="M529" i="46"/>
  <c r="M528" i="46"/>
  <c r="M527" i="46"/>
  <c r="M523" i="46"/>
  <c r="M522" i="46"/>
  <c r="M521" i="46"/>
  <c r="M520" i="46"/>
  <c r="M519" i="46"/>
  <c r="M518" i="46"/>
  <c r="M517" i="46"/>
  <c r="M514" i="46"/>
  <c r="M513" i="46"/>
  <c r="M512" i="46"/>
  <c r="M511" i="46"/>
  <c r="M510" i="46"/>
  <c r="M509" i="46"/>
  <c r="M508" i="46"/>
  <c r="M507" i="46"/>
  <c r="M506" i="46"/>
  <c r="M505" i="46"/>
  <c r="M504" i="46"/>
  <c r="M503" i="46"/>
  <c r="M502" i="46"/>
  <c r="M501" i="46"/>
  <c r="M500" i="46"/>
  <c r="M499" i="46"/>
  <c r="M498" i="46"/>
  <c r="M497" i="46"/>
  <c r="M496" i="46"/>
  <c r="M495" i="46"/>
  <c r="M494" i="46"/>
  <c r="M493" i="46"/>
  <c r="M492" i="46"/>
  <c r="M491" i="46"/>
  <c r="M490" i="46"/>
  <c r="M489" i="46"/>
  <c r="M488" i="46"/>
  <c r="M487" i="46"/>
  <c r="M486" i="46"/>
  <c r="M485" i="46"/>
  <c r="M484" i="46"/>
  <c r="M483" i="46"/>
  <c r="M482" i="46"/>
  <c r="M481" i="46"/>
  <c r="M480" i="46"/>
  <c r="M478" i="46"/>
  <c r="M477" i="46"/>
  <c r="M476" i="46"/>
  <c r="M475" i="46"/>
  <c r="M474" i="46"/>
  <c r="M473" i="46"/>
  <c r="M472" i="46"/>
  <c r="M471" i="46"/>
  <c r="M470" i="46"/>
  <c r="M469" i="46"/>
  <c r="M468" i="46"/>
  <c r="M467" i="46"/>
  <c r="M466" i="46"/>
  <c r="M465" i="46"/>
  <c r="M464" i="46"/>
  <c r="M463" i="46"/>
  <c r="M462" i="46"/>
  <c r="M461" i="46"/>
  <c r="M460" i="46"/>
  <c r="M459" i="46"/>
  <c r="M458" i="46"/>
  <c r="M457" i="46"/>
  <c r="M456" i="46"/>
  <c r="M455" i="46"/>
  <c r="M454" i="46"/>
  <c r="M453" i="46"/>
  <c r="M452" i="46"/>
  <c r="M451" i="46"/>
  <c r="M450" i="46"/>
  <c r="M449" i="46"/>
  <c r="M447" i="46"/>
  <c r="M446" i="46"/>
  <c r="M445" i="46"/>
  <c r="M444" i="46"/>
  <c r="M443" i="46"/>
  <c r="M442" i="46"/>
  <c r="M441" i="46"/>
  <c r="M440" i="46"/>
  <c r="M439" i="46"/>
  <c r="M438" i="46"/>
  <c r="M437" i="46"/>
  <c r="M436" i="46"/>
  <c r="M435" i="46"/>
  <c r="M434" i="46"/>
  <c r="M433" i="46"/>
  <c r="M432" i="46"/>
  <c r="M429" i="46"/>
  <c r="M428" i="46"/>
  <c r="M427" i="46"/>
  <c r="M426" i="46"/>
  <c r="M425" i="46"/>
  <c r="M424" i="46"/>
  <c r="M423" i="46"/>
  <c r="M422" i="46"/>
  <c r="M421" i="46"/>
  <c r="M420" i="46"/>
  <c r="M419" i="46"/>
  <c r="M418" i="46"/>
  <c r="M417" i="46"/>
  <c r="M416" i="46"/>
  <c r="M415" i="46"/>
  <c r="M414" i="46"/>
  <c r="M413" i="46"/>
  <c r="M412" i="46"/>
  <c r="M411" i="46"/>
  <c r="M410" i="46"/>
  <c r="M409" i="46"/>
  <c r="M408" i="46"/>
  <c r="M407" i="46"/>
  <c r="M406" i="46"/>
  <c r="M405" i="46"/>
  <c r="M404" i="46"/>
  <c r="M403" i="46"/>
  <c r="M402" i="46"/>
  <c r="M401" i="46"/>
  <c r="M400" i="46"/>
  <c r="M399" i="46"/>
  <c r="M398" i="46"/>
  <c r="M397" i="46"/>
  <c r="M396" i="46"/>
  <c r="M395" i="46"/>
  <c r="M389" i="46"/>
  <c r="M388" i="46"/>
  <c r="M387" i="46"/>
  <c r="M386" i="46"/>
  <c r="M385" i="46"/>
  <c r="M384" i="46"/>
  <c r="M383" i="46"/>
  <c r="M382" i="46"/>
  <c r="M381" i="46"/>
  <c r="M380" i="46"/>
  <c r="M379" i="46"/>
  <c r="M378" i="46"/>
  <c r="M377" i="46"/>
  <c r="M376" i="46"/>
  <c r="M375" i="46"/>
  <c r="M374" i="46"/>
  <c r="M373" i="46"/>
  <c r="M372" i="46"/>
  <c r="M371" i="46"/>
  <c r="M370" i="46"/>
  <c r="M369" i="46"/>
  <c r="M368" i="46"/>
  <c r="M367" i="46"/>
  <c r="M366" i="46"/>
  <c r="M365" i="46"/>
  <c r="M364" i="46"/>
  <c r="M363" i="46"/>
  <c r="M362" i="46"/>
  <c r="M361" i="46"/>
  <c r="M360" i="46"/>
  <c r="M359" i="46"/>
  <c r="M358" i="46"/>
  <c r="M357" i="46"/>
  <c r="M356" i="46"/>
  <c r="M355" i="46"/>
  <c r="M353" i="46"/>
  <c r="M352" i="46"/>
  <c r="M351" i="46"/>
  <c r="M350" i="46"/>
  <c r="M348" i="46"/>
  <c r="M347" i="46"/>
  <c r="M346" i="46"/>
  <c r="M345" i="46"/>
  <c r="M344" i="46"/>
  <c r="M343" i="46"/>
  <c r="M342" i="46"/>
  <c r="M341" i="46"/>
  <c r="M340" i="46"/>
  <c r="M339" i="46"/>
  <c r="M338" i="46"/>
  <c r="M337" i="46"/>
  <c r="M336" i="46"/>
  <c r="M335" i="46"/>
  <c r="M334" i="46"/>
  <c r="M333" i="46"/>
  <c r="M332" i="46"/>
  <c r="M331" i="46"/>
  <c r="M330" i="46"/>
  <c r="M329" i="46"/>
  <c r="M328" i="46"/>
  <c r="M327" i="46"/>
  <c r="M326" i="46"/>
  <c r="M325" i="46"/>
  <c r="M324" i="46"/>
  <c r="M323" i="46"/>
  <c r="M322" i="46"/>
  <c r="M321" i="46"/>
  <c r="M320" i="46"/>
  <c r="M319" i="46"/>
  <c r="M318" i="46"/>
  <c r="M317" i="46"/>
  <c r="M316" i="46"/>
  <c r="M315" i="46"/>
  <c r="M314" i="46"/>
  <c r="M313" i="46"/>
  <c r="M312" i="46"/>
  <c r="M311" i="46"/>
  <c r="M310" i="46"/>
  <c r="M309" i="46"/>
  <c r="M308" i="46"/>
  <c r="M307" i="46"/>
  <c r="M306" i="46"/>
  <c r="M305" i="46"/>
  <c r="M304" i="46"/>
  <c r="M303" i="46"/>
  <c r="M302" i="46"/>
  <c r="M301" i="46"/>
  <c r="M300" i="46"/>
  <c r="M299" i="46"/>
  <c r="M298" i="46"/>
  <c r="M297" i="46"/>
  <c r="M296" i="46"/>
  <c r="M295" i="46"/>
  <c r="M294" i="46"/>
  <c r="M293" i="46"/>
  <c r="M292" i="46"/>
  <c r="M291" i="46"/>
  <c r="M290" i="46"/>
  <c r="M289" i="46"/>
  <c r="M288" i="46"/>
  <c r="M287" i="46"/>
  <c r="M286" i="46"/>
  <c r="M285" i="46"/>
  <c r="M284" i="46"/>
  <c r="M283" i="46"/>
  <c r="M282" i="46"/>
  <c r="M281" i="46"/>
  <c r="M280" i="46"/>
  <c r="M279" i="46"/>
  <c r="M278" i="46"/>
  <c r="M277" i="46"/>
  <c r="M276" i="46"/>
  <c r="M275" i="46"/>
  <c r="M274" i="46"/>
  <c r="M273" i="46"/>
  <c r="M272" i="46"/>
  <c r="M271" i="46"/>
  <c r="M270" i="46"/>
  <c r="M269" i="46"/>
  <c r="M268" i="46"/>
  <c r="M267" i="46"/>
  <c r="M266" i="46"/>
  <c r="M265" i="46"/>
  <c r="M264" i="46"/>
  <c r="M263" i="46"/>
  <c r="M262" i="46"/>
  <c r="M260" i="46"/>
  <c r="M259" i="46"/>
  <c r="M258" i="46"/>
  <c r="M257" i="46"/>
  <c r="M256" i="46"/>
  <c r="M255" i="46"/>
  <c r="M254" i="46"/>
  <c r="M253" i="46"/>
  <c r="M252" i="46"/>
  <c r="M251" i="46"/>
  <c r="M250" i="46"/>
  <c r="M249" i="46"/>
  <c r="M248" i="46"/>
  <c r="M247" i="46"/>
  <c r="M246" i="46"/>
  <c r="M245" i="46"/>
  <c r="M244" i="46"/>
  <c r="M243" i="46"/>
  <c r="M242" i="46"/>
  <c r="M241" i="46"/>
  <c r="M240" i="46"/>
  <c r="M239" i="46"/>
  <c r="M238" i="46"/>
  <c r="M237" i="46"/>
  <c r="M236" i="46"/>
  <c r="M235" i="46"/>
  <c r="M234" i="46"/>
  <c r="M233" i="46"/>
  <c r="M232" i="46"/>
  <c r="M231" i="46"/>
  <c r="M230" i="46"/>
  <c r="M229" i="46"/>
  <c r="M228" i="46"/>
  <c r="M227" i="46"/>
  <c r="M226" i="46"/>
  <c r="M225" i="46"/>
  <c r="M224" i="46"/>
  <c r="M223" i="46"/>
  <c r="M222" i="46"/>
  <c r="M221" i="46"/>
  <c r="M220" i="46"/>
  <c r="M219" i="46"/>
  <c r="M218" i="46"/>
  <c r="M217" i="46"/>
  <c r="M216" i="46"/>
  <c r="M215" i="46"/>
  <c r="M214" i="46"/>
  <c r="M213" i="46"/>
  <c r="M212" i="46"/>
  <c r="M211" i="46"/>
  <c r="M210" i="46"/>
  <c r="M209" i="46"/>
  <c r="M208" i="46"/>
  <c r="M207" i="46"/>
  <c r="M206" i="46"/>
  <c r="M205" i="46"/>
  <c r="M204" i="46"/>
  <c r="M203" i="46"/>
  <c r="M202" i="46"/>
  <c r="M201" i="46"/>
  <c r="M200" i="46"/>
  <c r="M199" i="46"/>
  <c r="M198" i="46"/>
  <c r="M197" i="46"/>
  <c r="M196" i="46"/>
  <c r="M195" i="46"/>
  <c r="M194" i="46"/>
  <c r="M193" i="46"/>
  <c r="M192" i="46"/>
  <c r="M191" i="46"/>
  <c r="M190" i="46"/>
  <c r="M189" i="46"/>
  <c r="M188" i="46"/>
  <c r="M187" i="46"/>
  <c r="M186" i="46"/>
  <c r="M185" i="46"/>
  <c r="M184" i="46"/>
  <c r="M183" i="46"/>
  <c r="M182" i="46"/>
  <c r="M181" i="46"/>
  <c r="M180" i="46"/>
  <c r="M179" i="46"/>
  <c r="M178" i="46"/>
  <c r="M177" i="46"/>
  <c r="M176" i="46"/>
  <c r="M175" i="46"/>
  <c r="M174" i="46"/>
  <c r="M173" i="46"/>
  <c r="M172" i="46"/>
  <c r="M171" i="46"/>
  <c r="M170" i="46"/>
  <c r="M169" i="46"/>
  <c r="M168" i="46"/>
  <c r="M167" i="46"/>
  <c r="M165" i="46"/>
  <c r="M164" i="46"/>
  <c r="M163" i="46"/>
  <c r="M162" i="46"/>
  <c r="M160" i="46"/>
  <c r="M159" i="46"/>
  <c r="M158" i="46"/>
  <c r="M156" i="46"/>
  <c r="M155" i="46"/>
  <c r="M152" i="46"/>
  <c r="M151" i="46"/>
  <c r="M146" i="46"/>
  <c r="M144" i="46"/>
  <c r="M142" i="46"/>
  <c r="M141" i="46"/>
  <c r="M140" i="46"/>
  <c r="M139" i="46"/>
  <c r="M132" i="46"/>
  <c r="M130" i="46"/>
  <c r="M129" i="46"/>
  <c r="M128" i="46"/>
  <c r="M126" i="46"/>
  <c r="M124" i="46"/>
  <c r="M123" i="46"/>
  <c r="M122" i="46"/>
  <c r="M121" i="46"/>
  <c r="M120" i="46"/>
  <c r="M119" i="46"/>
  <c r="M118" i="46"/>
  <c r="M117" i="46"/>
  <c r="M116" i="46"/>
  <c r="M115" i="46"/>
  <c r="M114" i="46"/>
  <c r="M113" i="46"/>
  <c r="M112" i="46"/>
  <c r="M111" i="46"/>
  <c r="M110" i="46"/>
  <c r="M109" i="46"/>
  <c r="M108" i="46"/>
  <c r="M107" i="46"/>
  <c r="M106" i="46"/>
  <c r="M105" i="46"/>
  <c r="M104" i="46"/>
  <c r="M103" i="46"/>
  <c r="M102" i="46"/>
  <c r="M101" i="46"/>
  <c r="M100" i="46"/>
  <c r="M99" i="46"/>
  <c r="M98" i="46"/>
  <c r="M97" i="46"/>
  <c r="M96" i="46"/>
  <c r="M95" i="46"/>
  <c r="M94" i="46"/>
  <c r="M93" i="46"/>
  <c r="M92" i="46"/>
  <c r="M91" i="46"/>
  <c r="M89" i="46"/>
  <c r="M88" i="46"/>
  <c r="M87" i="46"/>
  <c r="M86" i="46"/>
  <c r="M85" i="46"/>
  <c r="M84" i="46"/>
  <c r="M83" i="46"/>
  <c r="M82" i="46"/>
  <c r="M81" i="46"/>
  <c r="M78" i="46"/>
  <c r="M77" i="46"/>
  <c r="M76" i="46"/>
  <c r="M75" i="46"/>
  <c r="M74" i="46"/>
  <c r="M73" i="46"/>
  <c r="M72" i="46"/>
  <c r="M71" i="46"/>
  <c r="M70" i="46"/>
  <c r="M69" i="46"/>
  <c r="M68" i="46"/>
  <c r="M67" i="46"/>
  <c r="M66" i="46"/>
  <c r="M65" i="46"/>
  <c r="M64" i="46"/>
  <c r="M63" i="46"/>
  <c r="M62" i="46"/>
  <c r="M61" i="46"/>
  <c r="M60" i="46"/>
  <c r="M59" i="46"/>
  <c r="M58" i="46"/>
  <c r="M57" i="46"/>
  <c r="M56" i="46"/>
  <c r="M55" i="46"/>
  <c r="M54" i="46"/>
  <c r="M53" i="46"/>
  <c r="M52" i="46"/>
  <c r="M51" i="46"/>
  <c r="M50" i="46"/>
  <c r="M49" i="46"/>
  <c r="M48" i="46"/>
  <c r="M47" i="46"/>
  <c r="M46" i="46"/>
  <c r="M45" i="46"/>
  <c r="M44" i="46"/>
  <c r="M43" i="46"/>
  <c r="M42" i="46"/>
  <c r="M41" i="46"/>
  <c r="M40" i="46"/>
  <c r="M39" i="46"/>
  <c r="M38" i="46"/>
  <c r="M37" i="46"/>
  <c r="M36" i="46"/>
  <c r="M35" i="46"/>
  <c r="M34" i="46"/>
  <c r="M33" i="46"/>
  <c r="M32" i="46"/>
  <c r="M31" i="46"/>
  <c r="M30" i="46"/>
  <c r="M29" i="46"/>
  <c r="M28" i="46"/>
  <c r="M27" i="46"/>
  <c r="M26" i="46"/>
  <c r="M25" i="46"/>
  <c r="M24" i="46"/>
  <c r="M23" i="46"/>
  <c r="M22" i="46"/>
  <c r="M21" i="46"/>
  <c r="M20" i="46"/>
  <c r="M19" i="46"/>
  <c r="M18" i="46"/>
  <c r="M17" i="46"/>
  <c r="M16" i="46"/>
  <c r="M15" i="46"/>
  <c r="M14" i="46"/>
  <c r="M2487" i="46"/>
  <c r="P2485" i="46" l="1"/>
  <c r="P2484" i="46"/>
  <c r="P2483" i="46"/>
  <c r="P2482" i="46"/>
  <c r="P2481" i="46"/>
  <c r="P2480" i="46"/>
  <c r="P2479" i="46"/>
  <c r="P2478" i="46"/>
  <c r="P2477" i="46"/>
  <c r="P2476" i="46"/>
  <c r="P2475" i="46"/>
  <c r="P2474" i="46"/>
  <c r="P2473" i="46"/>
  <c r="P2472" i="46"/>
  <c r="P2471" i="46"/>
  <c r="P2470" i="46"/>
  <c r="P2469" i="46"/>
  <c r="P2468" i="46"/>
  <c r="P2467" i="46"/>
  <c r="P2466" i="46"/>
  <c r="P2465" i="46"/>
  <c r="P2464" i="46"/>
  <c r="P2463" i="46"/>
  <c r="P2462" i="46"/>
  <c r="P2461" i="46"/>
  <c r="P2460" i="46"/>
  <c r="P2459" i="46"/>
  <c r="P2458" i="46"/>
  <c r="P2457" i="46"/>
  <c r="P2456" i="46"/>
  <c r="P2455" i="46"/>
  <c r="P2454" i="46"/>
  <c r="P2453" i="46"/>
  <c r="P2452" i="46"/>
  <c r="P2451" i="46"/>
  <c r="P2450" i="46"/>
  <c r="P2449" i="46"/>
  <c r="P2448" i="46"/>
  <c r="P2447" i="46"/>
  <c r="P2446" i="46"/>
  <c r="P2445" i="46"/>
  <c r="P2444" i="46"/>
  <c r="P2443" i="46"/>
  <c r="P2442" i="46"/>
  <c r="P2441" i="46"/>
  <c r="P2440" i="46"/>
  <c r="P2439" i="46"/>
  <c r="P2438" i="46"/>
  <c r="P2437" i="46"/>
  <c r="P2436" i="46"/>
  <c r="P2435" i="46"/>
  <c r="P2434" i="46"/>
  <c r="P2433" i="46"/>
  <c r="P2432" i="46"/>
  <c r="P2431" i="46"/>
  <c r="P2430" i="46"/>
  <c r="P2429" i="46"/>
  <c r="P2428" i="46"/>
  <c r="P2427" i="46"/>
  <c r="P2426" i="46"/>
  <c r="P2425" i="46"/>
  <c r="P2424" i="46"/>
  <c r="P2423" i="46"/>
  <c r="P2422" i="46"/>
  <c r="P2421" i="46"/>
  <c r="P2420" i="46"/>
  <c r="P2419" i="46"/>
  <c r="P2418" i="46"/>
  <c r="P2417" i="46"/>
  <c r="P2416" i="46"/>
  <c r="P2415" i="46"/>
  <c r="P2414" i="46"/>
  <c r="P2413" i="46"/>
  <c r="P2412" i="46"/>
  <c r="P2411" i="46"/>
  <c r="P2410" i="46"/>
  <c r="P2409" i="46"/>
  <c r="P2408" i="46"/>
  <c r="P2407" i="46"/>
  <c r="P2406" i="46"/>
  <c r="P2405" i="46"/>
  <c r="P2404" i="46"/>
  <c r="P2403" i="46"/>
  <c r="P2402" i="46"/>
  <c r="P2401" i="46"/>
  <c r="P2400" i="46"/>
  <c r="P2399" i="46"/>
  <c r="P2398" i="46"/>
  <c r="P2397" i="46"/>
  <c r="P2396" i="46"/>
  <c r="P2395" i="46"/>
  <c r="P2394" i="46"/>
  <c r="P2393" i="46"/>
  <c r="P2392" i="46"/>
  <c r="P2391" i="46"/>
  <c r="P2390" i="46"/>
  <c r="P2389" i="46"/>
  <c r="P2388" i="46"/>
  <c r="P2387" i="46"/>
  <c r="P2386" i="46"/>
  <c r="P2385" i="46"/>
  <c r="P2384" i="46"/>
  <c r="P2383" i="46"/>
  <c r="P2382" i="46"/>
  <c r="P2381" i="46"/>
  <c r="P2380" i="46"/>
  <c r="P2379" i="46"/>
  <c r="P2378" i="46"/>
  <c r="P2377" i="46"/>
  <c r="P2376" i="46"/>
  <c r="P2375" i="46"/>
  <c r="P2374" i="46"/>
  <c r="P2373" i="46"/>
  <c r="P2372" i="46"/>
  <c r="P2371" i="46"/>
  <c r="P2370" i="46"/>
  <c r="P2369" i="46"/>
  <c r="P2368" i="46"/>
  <c r="P2367" i="46"/>
  <c r="P2366" i="46"/>
  <c r="P2365" i="46"/>
  <c r="P2364" i="46"/>
  <c r="P2363" i="46"/>
  <c r="P2362" i="46"/>
  <c r="P2361" i="46"/>
  <c r="P2360" i="46"/>
  <c r="P2359" i="46"/>
  <c r="P2358" i="46"/>
  <c r="P2357" i="46"/>
  <c r="P2356" i="46"/>
  <c r="P2355" i="46"/>
  <c r="P2354" i="46"/>
  <c r="P2353" i="46"/>
  <c r="P2352" i="46"/>
  <c r="P2351" i="46"/>
  <c r="P2350" i="46"/>
  <c r="P2349" i="46"/>
  <c r="P2348" i="46"/>
  <c r="P2347" i="46"/>
  <c r="P2346" i="46"/>
  <c r="P2345" i="46"/>
  <c r="P2344" i="46"/>
  <c r="P2343" i="46"/>
  <c r="P2342" i="46"/>
  <c r="P2341" i="46"/>
  <c r="P2340" i="46"/>
  <c r="P2339" i="46"/>
  <c r="P2338" i="46"/>
  <c r="P2337" i="46"/>
  <c r="P2336" i="46"/>
  <c r="P2335" i="46"/>
  <c r="P2334" i="46"/>
  <c r="P2333" i="46"/>
  <c r="P2332" i="46"/>
  <c r="P2331" i="46"/>
  <c r="P2330" i="46"/>
  <c r="P2329" i="46"/>
  <c r="P2328" i="46"/>
  <c r="P2327" i="46"/>
  <c r="P2326" i="46"/>
  <c r="P2325" i="46"/>
  <c r="P2324" i="46"/>
  <c r="P2323" i="46"/>
  <c r="P2322" i="46"/>
  <c r="P2321" i="46"/>
  <c r="P2320" i="46"/>
  <c r="P2319" i="46"/>
  <c r="P2318" i="46"/>
  <c r="P2317" i="46"/>
  <c r="P2316" i="46"/>
  <c r="P2315" i="46"/>
  <c r="P2314" i="46"/>
  <c r="P2313" i="46"/>
  <c r="P2312" i="46"/>
  <c r="P2311" i="46"/>
  <c r="P2310" i="46"/>
  <c r="P2309" i="46"/>
  <c r="P2308" i="46"/>
  <c r="P2307" i="46"/>
  <c r="P2306" i="46"/>
  <c r="P2305" i="46"/>
  <c r="P2304" i="46"/>
  <c r="P2303" i="46"/>
  <c r="P2302" i="46"/>
  <c r="P2301" i="46"/>
  <c r="P2300" i="46"/>
  <c r="P2299" i="46"/>
  <c r="P2298" i="46"/>
  <c r="P2297" i="46"/>
  <c r="P2296" i="46"/>
  <c r="P2295" i="46"/>
  <c r="P2294" i="46"/>
  <c r="P2293" i="46"/>
  <c r="P2292" i="46"/>
  <c r="P2291" i="46"/>
  <c r="P2290" i="46"/>
  <c r="P2289" i="46"/>
  <c r="P2288" i="46"/>
  <c r="P2287" i="46"/>
  <c r="P2286" i="46"/>
  <c r="P2285" i="46"/>
  <c r="P2284" i="46"/>
  <c r="P2283" i="46"/>
  <c r="P2282" i="46"/>
  <c r="P2281" i="46"/>
  <c r="P2280" i="46"/>
  <c r="P2279" i="46"/>
  <c r="P2278" i="46"/>
  <c r="P2277" i="46"/>
  <c r="P2276" i="46"/>
  <c r="P2275" i="46"/>
  <c r="P2274" i="46"/>
  <c r="P2273" i="46"/>
  <c r="P2272" i="46"/>
  <c r="P2271" i="46"/>
  <c r="P2270" i="46"/>
  <c r="P2269" i="46"/>
  <c r="P2268" i="46"/>
  <c r="P2267" i="46"/>
  <c r="P2266" i="46"/>
  <c r="P2265" i="46"/>
  <c r="P2264" i="46"/>
  <c r="P2263" i="46"/>
  <c r="P2262" i="46"/>
  <c r="P2261" i="46"/>
  <c r="P2260" i="46"/>
  <c r="P2259" i="46"/>
  <c r="P2258" i="46"/>
  <c r="P2257" i="46"/>
  <c r="P2256" i="46"/>
  <c r="P2255" i="46"/>
  <c r="P2254" i="46"/>
  <c r="P2253" i="46"/>
  <c r="P2252" i="46"/>
  <c r="P2251" i="46"/>
  <c r="P2250" i="46"/>
  <c r="P2249" i="46"/>
  <c r="P2248" i="46"/>
  <c r="P2247" i="46"/>
  <c r="P2246" i="46"/>
  <c r="P2245" i="46"/>
  <c r="P2244" i="46"/>
  <c r="P2243" i="46"/>
  <c r="P2242" i="46"/>
  <c r="P2241" i="46"/>
  <c r="P2240" i="46"/>
  <c r="P2239" i="46"/>
  <c r="P2238" i="46"/>
  <c r="P2237" i="46"/>
  <c r="P2236" i="46"/>
  <c r="P2235" i="46"/>
  <c r="P2234" i="46"/>
  <c r="P2233" i="46"/>
  <c r="P2232" i="46"/>
  <c r="P2231" i="46"/>
  <c r="P2230" i="46"/>
  <c r="P2229" i="46"/>
  <c r="P2228" i="46"/>
  <c r="P2227" i="46"/>
  <c r="P2226" i="46"/>
  <c r="P2225" i="46"/>
  <c r="P2224" i="46"/>
  <c r="P2223" i="46"/>
  <c r="P2222" i="46"/>
  <c r="P2221" i="46"/>
  <c r="P2220" i="46"/>
  <c r="P2219" i="46"/>
  <c r="P2218" i="46"/>
  <c r="P2217" i="46"/>
  <c r="P2216" i="46"/>
  <c r="P2215" i="46"/>
  <c r="P2214" i="46"/>
  <c r="P2213" i="46"/>
  <c r="P2212" i="46"/>
  <c r="P2211" i="46"/>
  <c r="P2210" i="46"/>
  <c r="P2209" i="46"/>
  <c r="P2208" i="46"/>
  <c r="P2207" i="46"/>
  <c r="P2206" i="46"/>
  <c r="P2205" i="46"/>
  <c r="P2204" i="46"/>
  <c r="P2203" i="46"/>
  <c r="P2202" i="46"/>
  <c r="P2201" i="46"/>
  <c r="P2200" i="46"/>
  <c r="P2199" i="46"/>
  <c r="P2198" i="46"/>
  <c r="P2197" i="46"/>
  <c r="P2196" i="46"/>
  <c r="P2195" i="46"/>
  <c r="P2194" i="46"/>
  <c r="P2193" i="46"/>
  <c r="P2192" i="46"/>
  <c r="P2191" i="46"/>
  <c r="P2190" i="46"/>
  <c r="P2189" i="46"/>
  <c r="P2188" i="46"/>
  <c r="P2187" i="46"/>
  <c r="P2186" i="46"/>
  <c r="P2185" i="46"/>
  <c r="P2184" i="46"/>
  <c r="P2183" i="46"/>
  <c r="P2182" i="46"/>
  <c r="P2181" i="46"/>
  <c r="P2180" i="46"/>
  <c r="P2179" i="46"/>
  <c r="P2178" i="46"/>
  <c r="P2177" i="46"/>
  <c r="P2176" i="46"/>
  <c r="P2175" i="46"/>
  <c r="P2174" i="46"/>
  <c r="P2173" i="46"/>
  <c r="P2172" i="46"/>
  <c r="P2171" i="46"/>
  <c r="P2170" i="46"/>
  <c r="P2169" i="46"/>
  <c r="P2168" i="46"/>
  <c r="P2167" i="46"/>
  <c r="P2166" i="46"/>
  <c r="P2165" i="46"/>
  <c r="P2164" i="46"/>
  <c r="P2163" i="46"/>
  <c r="P2162" i="46"/>
  <c r="P2161" i="46"/>
  <c r="P2160" i="46"/>
  <c r="P2159" i="46"/>
  <c r="P2158" i="46"/>
  <c r="P2157" i="46"/>
  <c r="P2156" i="46"/>
  <c r="P2155" i="46"/>
  <c r="P2154" i="46"/>
  <c r="P2153" i="46"/>
  <c r="P2152" i="46"/>
  <c r="P2151" i="46"/>
  <c r="P2150" i="46"/>
  <c r="P2149" i="46"/>
  <c r="P2148" i="46"/>
  <c r="P2147" i="46"/>
  <c r="P2146" i="46"/>
  <c r="P2145" i="46"/>
  <c r="P2144" i="46"/>
  <c r="P2143" i="46"/>
  <c r="P2142" i="46"/>
  <c r="P2141" i="46"/>
  <c r="P2140" i="46"/>
  <c r="P2139" i="46"/>
  <c r="P2138" i="46"/>
  <c r="P2137" i="46"/>
  <c r="P2136" i="46"/>
  <c r="P2135" i="46"/>
  <c r="P2134" i="46"/>
  <c r="P2133" i="46"/>
  <c r="P2132" i="46"/>
  <c r="P2131" i="46"/>
  <c r="P2130" i="46"/>
  <c r="P2129" i="46"/>
  <c r="P2128" i="46"/>
  <c r="P2127" i="46"/>
  <c r="P2126" i="46"/>
  <c r="P2125" i="46"/>
  <c r="P2124" i="46"/>
  <c r="P2123" i="46"/>
  <c r="P2122" i="46"/>
  <c r="P2121" i="46"/>
  <c r="P2120" i="46"/>
  <c r="P2119" i="46"/>
  <c r="P2118" i="46"/>
  <c r="P2117" i="46"/>
  <c r="P2116" i="46"/>
  <c r="P2115" i="46"/>
  <c r="P2114" i="46"/>
  <c r="P2113" i="46"/>
  <c r="P2112" i="46"/>
  <c r="P2111" i="46"/>
  <c r="P2110" i="46"/>
  <c r="P2109" i="46"/>
  <c r="P2108" i="46"/>
  <c r="P2107" i="46"/>
  <c r="P2106" i="46"/>
  <c r="P2105" i="46"/>
  <c r="P2104" i="46"/>
  <c r="P2103" i="46"/>
  <c r="P2102" i="46"/>
  <c r="P2101" i="46"/>
  <c r="P2100" i="46"/>
  <c r="P2099" i="46"/>
  <c r="P2098" i="46"/>
  <c r="P2097" i="46"/>
  <c r="P2096" i="46"/>
  <c r="P2095" i="46"/>
  <c r="P2094" i="46"/>
  <c r="P2093" i="46"/>
  <c r="P2092" i="46"/>
  <c r="P2091" i="46"/>
  <c r="P2090" i="46"/>
  <c r="P2089" i="46"/>
  <c r="P2088" i="46"/>
  <c r="P2087" i="46"/>
  <c r="P2086" i="46"/>
  <c r="P2085" i="46"/>
  <c r="P2084" i="46"/>
  <c r="P2083" i="46"/>
  <c r="P2082" i="46"/>
  <c r="P2081" i="46"/>
  <c r="P2080" i="46"/>
  <c r="P2079" i="46"/>
  <c r="P2078" i="46"/>
  <c r="P2077" i="46"/>
  <c r="P2076" i="46"/>
  <c r="P2075" i="46"/>
  <c r="P2074" i="46"/>
  <c r="P2073" i="46"/>
  <c r="P2072" i="46"/>
  <c r="P2071" i="46"/>
  <c r="P2070" i="46"/>
  <c r="P2069" i="46"/>
  <c r="P2068" i="46"/>
  <c r="P2067" i="46"/>
  <c r="P2066" i="46"/>
  <c r="P2065" i="46"/>
  <c r="P2064" i="46"/>
  <c r="P2063" i="46"/>
  <c r="P2062" i="46"/>
  <c r="P2061" i="46"/>
  <c r="P2060" i="46"/>
  <c r="P2059" i="46"/>
  <c r="P2058" i="46"/>
  <c r="P2057" i="46"/>
  <c r="P2056" i="46"/>
  <c r="P2055" i="46"/>
  <c r="P2054" i="46"/>
  <c r="P2053" i="46"/>
  <c r="P2052" i="46"/>
  <c r="P2051" i="46"/>
  <c r="P2050" i="46"/>
  <c r="P2049" i="46"/>
  <c r="P2048" i="46"/>
  <c r="P2047" i="46"/>
  <c r="P2046" i="46"/>
  <c r="P2045" i="46"/>
  <c r="P2044" i="46"/>
  <c r="P2043" i="46"/>
  <c r="P2042" i="46"/>
  <c r="P2041" i="46"/>
  <c r="P2040" i="46"/>
  <c r="P2039" i="46"/>
  <c r="P2038" i="46"/>
  <c r="P2037" i="46"/>
  <c r="P2036" i="46"/>
  <c r="P2035" i="46"/>
  <c r="P2034" i="46"/>
  <c r="P2033" i="46"/>
  <c r="P2032" i="46"/>
  <c r="P2031" i="46"/>
  <c r="P2030" i="46"/>
  <c r="P2029" i="46"/>
  <c r="P2028" i="46"/>
  <c r="P2027" i="46"/>
  <c r="P2026" i="46"/>
  <c r="P2025" i="46"/>
  <c r="P2024" i="46"/>
  <c r="P2023" i="46"/>
  <c r="P2022" i="46"/>
  <c r="P2021" i="46"/>
  <c r="P2020" i="46"/>
  <c r="P2019" i="46"/>
  <c r="P2018" i="46"/>
  <c r="P2017" i="46"/>
  <c r="P2016" i="46"/>
  <c r="P2015" i="46"/>
  <c r="P2014" i="46"/>
  <c r="P2013" i="46"/>
  <c r="P2012" i="46"/>
  <c r="P2011" i="46"/>
  <c r="P2010" i="46"/>
  <c r="P2009" i="46"/>
  <c r="P2008" i="46"/>
  <c r="P2007" i="46"/>
  <c r="P2006" i="46"/>
  <c r="P2005" i="46"/>
  <c r="P2004" i="46"/>
  <c r="P2003" i="46"/>
  <c r="P2002" i="46"/>
  <c r="P2001" i="46"/>
  <c r="P2000" i="46"/>
  <c r="P1999" i="46"/>
  <c r="P1998" i="46"/>
  <c r="P1997" i="46"/>
  <c r="P1996" i="46"/>
  <c r="P1995" i="46"/>
  <c r="P1994" i="46"/>
  <c r="P1993" i="46"/>
  <c r="P1992" i="46"/>
  <c r="P1991" i="46"/>
  <c r="P1990" i="46"/>
  <c r="P1989" i="46"/>
  <c r="P1988" i="46"/>
  <c r="P1987" i="46"/>
  <c r="P1986" i="46"/>
  <c r="P1985" i="46"/>
  <c r="P1984" i="46"/>
  <c r="P1983" i="46"/>
  <c r="P1982" i="46"/>
  <c r="P1981" i="46"/>
  <c r="P1980" i="46"/>
  <c r="P1979" i="46"/>
  <c r="P1978" i="46"/>
  <c r="P1977" i="46"/>
  <c r="P1976" i="46"/>
  <c r="P1975" i="46"/>
  <c r="P1974" i="46"/>
  <c r="P1973" i="46"/>
  <c r="P1972" i="46"/>
  <c r="P1971" i="46"/>
  <c r="P1970" i="46"/>
  <c r="P1969" i="46"/>
  <c r="P1968" i="46"/>
  <c r="P1967" i="46"/>
  <c r="P1966" i="46"/>
  <c r="P1965" i="46"/>
  <c r="P1964" i="46"/>
  <c r="P1963" i="46"/>
  <c r="P1962" i="46"/>
  <c r="P1961" i="46"/>
  <c r="P1960" i="46"/>
  <c r="P1959" i="46"/>
  <c r="P1958" i="46"/>
  <c r="P1957" i="46"/>
  <c r="P1956" i="46"/>
  <c r="P1955" i="46"/>
  <c r="P1954" i="46"/>
  <c r="P1953" i="46"/>
  <c r="P1952" i="46"/>
  <c r="P1951" i="46"/>
  <c r="P1950" i="46"/>
  <c r="P1949" i="46"/>
  <c r="P1948" i="46"/>
  <c r="P1947" i="46"/>
  <c r="P1946" i="46"/>
  <c r="P1945" i="46"/>
  <c r="P1944" i="46"/>
  <c r="P1943" i="46"/>
  <c r="P1942" i="46"/>
  <c r="P1941" i="46"/>
  <c r="P1940" i="46"/>
  <c r="P1939" i="46"/>
  <c r="P1938" i="46"/>
  <c r="P1937" i="46"/>
  <c r="P1936" i="46"/>
  <c r="P1935" i="46"/>
  <c r="P1934" i="46"/>
  <c r="P1933" i="46"/>
  <c r="P1932" i="46"/>
  <c r="P1931" i="46"/>
  <c r="P1930" i="46"/>
  <c r="P1929" i="46"/>
  <c r="P1928" i="46"/>
  <c r="P1927" i="46"/>
  <c r="P1926" i="46"/>
  <c r="P1925" i="46"/>
  <c r="P1924" i="46"/>
  <c r="P1923" i="46"/>
  <c r="P1922" i="46"/>
  <c r="P1921" i="46"/>
  <c r="P1920" i="46"/>
  <c r="P1919" i="46"/>
  <c r="P1918" i="46"/>
  <c r="P1917" i="46"/>
  <c r="P1916" i="46"/>
  <c r="P1915" i="46"/>
  <c r="P1914" i="46"/>
  <c r="P1913" i="46"/>
  <c r="P1912" i="46"/>
  <c r="P1911" i="46"/>
  <c r="P1910" i="46"/>
  <c r="P1909" i="46"/>
  <c r="P1908" i="46"/>
  <c r="P1907" i="46"/>
  <c r="P1906" i="46"/>
  <c r="P1905" i="46"/>
  <c r="P1904" i="46"/>
  <c r="P1903" i="46"/>
  <c r="P1902" i="46"/>
  <c r="P1901" i="46"/>
  <c r="P1900" i="46"/>
  <c r="P1899" i="46"/>
  <c r="P1898" i="46"/>
  <c r="P1897" i="46"/>
  <c r="P1896" i="46"/>
  <c r="P1895" i="46"/>
  <c r="P1894" i="46"/>
  <c r="P1893" i="46"/>
  <c r="P1892" i="46"/>
  <c r="P1891" i="46"/>
  <c r="P1890" i="46"/>
  <c r="P1889" i="46"/>
  <c r="P1888" i="46"/>
  <c r="P1887" i="46"/>
  <c r="P1886" i="46"/>
  <c r="P1885" i="46"/>
  <c r="P1884" i="46"/>
  <c r="P1883" i="46"/>
  <c r="P1882" i="46"/>
  <c r="P1881" i="46"/>
  <c r="P1880" i="46"/>
  <c r="P1879" i="46"/>
  <c r="P1878" i="46"/>
  <c r="P1877" i="46"/>
  <c r="P1876" i="46"/>
  <c r="P1875" i="46"/>
  <c r="P1874" i="46"/>
  <c r="P1873" i="46"/>
  <c r="P1872" i="46"/>
  <c r="P1871" i="46"/>
  <c r="P1870" i="46"/>
  <c r="P1869" i="46"/>
  <c r="P1868" i="46"/>
  <c r="P1867" i="46"/>
  <c r="P1866" i="46"/>
  <c r="P1865" i="46"/>
  <c r="P1864" i="46"/>
  <c r="P1863" i="46"/>
  <c r="P1862" i="46"/>
  <c r="P1861" i="46"/>
  <c r="P1860" i="46"/>
  <c r="P1859" i="46"/>
  <c r="P1858" i="46"/>
  <c r="P1857" i="46"/>
  <c r="P1856" i="46"/>
  <c r="P1855" i="46"/>
  <c r="P1854" i="46"/>
  <c r="P1853" i="46"/>
  <c r="P1852" i="46"/>
  <c r="P1851" i="46"/>
  <c r="P1850" i="46"/>
  <c r="P1849" i="46"/>
  <c r="P1848" i="46"/>
  <c r="P1847" i="46"/>
  <c r="P1846" i="46"/>
  <c r="P1845" i="46"/>
  <c r="P1844" i="46"/>
  <c r="P1843" i="46"/>
  <c r="P1842" i="46"/>
  <c r="P1841" i="46"/>
  <c r="P1840" i="46"/>
  <c r="P1839" i="46"/>
  <c r="P1838" i="46"/>
  <c r="P1837" i="46"/>
  <c r="P1836" i="46"/>
  <c r="P1835" i="46"/>
  <c r="P1834" i="46"/>
  <c r="P1833" i="46"/>
  <c r="P1832" i="46"/>
  <c r="P1831" i="46"/>
  <c r="P1830" i="46"/>
  <c r="P1829" i="46"/>
  <c r="P1828" i="46"/>
  <c r="P1827" i="46"/>
  <c r="P1826" i="46"/>
  <c r="P1825" i="46"/>
  <c r="P1824" i="46"/>
  <c r="P1823" i="46"/>
  <c r="P1822" i="46"/>
  <c r="P1821" i="46"/>
  <c r="P1820" i="46"/>
  <c r="P1819" i="46"/>
  <c r="P1818" i="46"/>
  <c r="P1817" i="46"/>
  <c r="P1816" i="46"/>
  <c r="P1815" i="46"/>
  <c r="P1814" i="46"/>
  <c r="P1813" i="46"/>
  <c r="P1812" i="46"/>
  <c r="P1811" i="46"/>
  <c r="P1810" i="46"/>
  <c r="P1809" i="46"/>
  <c r="P1808" i="46"/>
  <c r="P1807" i="46"/>
  <c r="P1806" i="46"/>
  <c r="P1805" i="46"/>
  <c r="P1804" i="46"/>
  <c r="P1803" i="46"/>
  <c r="P1802" i="46"/>
  <c r="P1801" i="46"/>
  <c r="P1800" i="46"/>
  <c r="P1799" i="46"/>
  <c r="P1798" i="46"/>
  <c r="P1797" i="46"/>
  <c r="P1796" i="46"/>
  <c r="P1795" i="46"/>
  <c r="P1794" i="46"/>
  <c r="P1793" i="46"/>
  <c r="P1792" i="46"/>
  <c r="P1791" i="46"/>
  <c r="P1790" i="46"/>
  <c r="P1789" i="46"/>
  <c r="P1788" i="46"/>
  <c r="P1787" i="46"/>
  <c r="P1786" i="46"/>
  <c r="P1785" i="46"/>
  <c r="P1784" i="46"/>
  <c r="P1783" i="46"/>
  <c r="P1782" i="46"/>
  <c r="P1781" i="46"/>
  <c r="P1780" i="46"/>
  <c r="P1779" i="46"/>
  <c r="P1778" i="46"/>
  <c r="P1777" i="46"/>
  <c r="P1776" i="46"/>
  <c r="P1775" i="46"/>
  <c r="P1774" i="46"/>
  <c r="P1773" i="46"/>
  <c r="P1772" i="46"/>
  <c r="P1771" i="46"/>
  <c r="P1770" i="46"/>
  <c r="P1769" i="46"/>
  <c r="P1768" i="46"/>
  <c r="P1767" i="46"/>
  <c r="P1766" i="46"/>
  <c r="P1765" i="46"/>
  <c r="P1764" i="46"/>
  <c r="P1763" i="46"/>
  <c r="P1762" i="46"/>
  <c r="P1761" i="46"/>
  <c r="P1760" i="46"/>
  <c r="P1759" i="46"/>
  <c r="P1758" i="46"/>
  <c r="P1757" i="46"/>
  <c r="P1756" i="46"/>
  <c r="P1755" i="46"/>
  <c r="P1754" i="46"/>
  <c r="P1753" i="46"/>
  <c r="P1752" i="46"/>
  <c r="P1751" i="46"/>
  <c r="P1750" i="46"/>
  <c r="P1749" i="46"/>
  <c r="P1748" i="46"/>
  <c r="P1747" i="46"/>
  <c r="P1746" i="46"/>
  <c r="P1745" i="46"/>
  <c r="P1744" i="46"/>
  <c r="P1743" i="46"/>
  <c r="P1742" i="46"/>
  <c r="P1741" i="46"/>
  <c r="P1740" i="46"/>
  <c r="P1739" i="46"/>
  <c r="P1738" i="46"/>
  <c r="P1737" i="46"/>
  <c r="P1736" i="46"/>
  <c r="P1735" i="46"/>
  <c r="P1734" i="46"/>
  <c r="P1733" i="46"/>
  <c r="P1732" i="46"/>
  <c r="P1731" i="46"/>
  <c r="P1730" i="46"/>
  <c r="P1729" i="46"/>
  <c r="P1728" i="46"/>
  <c r="P1727" i="46"/>
  <c r="P1726" i="46"/>
  <c r="P1725" i="46"/>
  <c r="P1724" i="46"/>
  <c r="P1723" i="46"/>
  <c r="P1722" i="46"/>
  <c r="P1721" i="46"/>
  <c r="P1720" i="46"/>
  <c r="P1719" i="46"/>
  <c r="P1718" i="46"/>
  <c r="P1717" i="46"/>
  <c r="P1716" i="46"/>
  <c r="P1715" i="46"/>
  <c r="P1714" i="46"/>
  <c r="P1713" i="46"/>
  <c r="P1712" i="46"/>
  <c r="P1711" i="46"/>
  <c r="P1710" i="46"/>
  <c r="P1709" i="46"/>
  <c r="P1708" i="46"/>
  <c r="P1707" i="46"/>
  <c r="P1706" i="46"/>
  <c r="P1705" i="46"/>
  <c r="P1704" i="46"/>
  <c r="P1703" i="46"/>
  <c r="P1702" i="46"/>
  <c r="P1701" i="46"/>
  <c r="P1700" i="46"/>
  <c r="P1699" i="46"/>
  <c r="P1698" i="46"/>
  <c r="P1697" i="46"/>
  <c r="P1696" i="46"/>
  <c r="P1695" i="46"/>
  <c r="P1694" i="46"/>
  <c r="P1693" i="46"/>
  <c r="P1692" i="46"/>
  <c r="P1691" i="46"/>
  <c r="P1690" i="46"/>
  <c r="P1689" i="46"/>
  <c r="P1688" i="46"/>
  <c r="P1687" i="46"/>
  <c r="P1686" i="46"/>
  <c r="P1685" i="46"/>
  <c r="P1684" i="46"/>
  <c r="P1683" i="46"/>
  <c r="P1682" i="46"/>
  <c r="P1681" i="46"/>
  <c r="P1680" i="46"/>
  <c r="P1679" i="46"/>
  <c r="P1678" i="46"/>
  <c r="P1677" i="46"/>
  <c r="P1676" i="46"/>
  <c r="P1675" i="46"/>
  <c r="P1674" i="46"/>
  <c r="P1673" i="46"/>
  <c r="P1672" i="46"/>
  <c r="P1671" i="46"/>
  <c r="P1670" i="46"/>
  <c r="P1669" i="46"/>
  <c r="P1668" i="46"/>
  <c r="P1667" i="46"/>
  <c r="P1666" i="46"/>
  <c r="P1665" i="46"/>
  <c r="P1664" i="46"/>
  <c r="P1663" i="46"/>
  <c r="P1662" i="46"/>
  <c r="P1661" i="46"/>
  <c r="P1660" i="46"/>
  <c r="P1659" i="46"/>
  <c r="P1658" i="46"/>
  <c r="P1657" i="46"/>
  <c r="P1656" i="46"/>
  <c r="P1655" i="46"/>
  <c r="P1654" i="46"/>
  <c r="P1653" i="46"/>
  <c r="P1652" i="46"/>
  <c r="P1651" i="46"/>
  <c r="P1650" i="46"/>
  <c r="P1649" i="46"/>
  <c r="P1648" i="46"/>
  <c r="P1647" i="46"/>
  <c r="P1646" i="46"/>
  <c r="P1645" i="46"/>
  <c r="P1644" i="46"/>
  <c r="P1643" i="46"/>
  <c r="P1642" i="46"/>
  <c r="P1641" i="46"/>
  <c r="P1640" i="46"/>
  <c r="P1639" i="46"/>
  <c r="P1638" i="46"/>
  <c r="P1637" i="46"/>
  <c r="P1636" i="46"/>
  <c r="P1635" i="46"/>
  <c r="P1634" i="46"/>
  <c r="P1633" i="46"/>
  <c r="P1632" i="46"/>
  <c r="P1631" i="46"/>
  <c r="P1630" i="46"/>
  <c r="P1629" i="46"/>
  <c r="P1628" i="46"/>
  <c r="P1627" i="46"/>
  <c r="P1626" i="46"/>
  <c r="P1625" i="46"/>
  <c r="P1624" i="46"/>
  <c r="P1623" i="46"/>
  <c r="P1622" i="46"/>
  <c r="P1621" i="46"/>
  <c r="P1620" i="46"/>
  <c r="P1619" i="46"/>
  <c r="P1618" i="46"/>
  <c r="P1617" i="46"/>
  <c r="P1616" i="46"/>
  <c r="P1615" i="46"/>
  <c r="P1614" i="46"/>
  <c r="P1613" i="46"/>
  <c r="P1612" i="46"/>
  <c r="P1611" i="46"/>
  <c r="P1610" i="46"/>
  <c r="P1609" i="46"/>
  <c r="P1608" i="46"/>
  <c r="P1607" i="46"/>
  <c r="P1606" i="46"/>
  <c r="P1605" i="46"/>
  <c r="P1604" i="46"/>
  <c r="P1603" i="46"/>
  <c r="P1602" i="46"/>
  <c r="P1601" i="46"/>
  <c r="P1600" i="46"/>
  <c r="P1599" i="46"/>
  <c r="P1598" i="46"/>
  <c r="P1597" i="46"/>
  <c r="P1596" i="46"/>
  <c r="P1595" i="46"/>
  <c r="P1594" i="46"/>
  <c r="P1593" i="46"/>
  <c r="P1592" i="46"/>
  <c r="P1591" i="46"/>
  <c r="P1590" i="46"/>
  <c r="P1589" i="46"/>
  <c r="P1588" i="46"/>
  <c r="P1587" i="46"/>
  <c r="P1586" i="46"/>
  <c r="P1585" i="46"/>
  <c r="P1584" i="46"/>
  <c r="P1583" i="46"/>
  <c r="P1582" i="46"/>
  <c r="P1581" i="46"/>
  <c r="P1580" i="46"/>
  <c r="P1579" i="46"/>
  <c r="P1578" i="46"/>
  <c r="P1577" i="46"/>
  <c r="P1576" i="46"/>
  <c r="P1575" i="46"/>
  <c r="P1574" i="46"/>
  <c r="P1573" i="46"/>
  <c r="P1572" i="46"/>
  <c r="P1571" i="46"/>
  <c r="P1570" i="46"/>
  <c r="P1569" i="46"/>
  <c r="P1568" i="46"/>
  <c r="P1567" i="46"/>
  <c r="P1566" i="46"/>
  <c r="P1565" i="46"/>
  <c r="P1564" i="46"/>
  <c r="P1563" i="46"/>
  <c r="P1562" i="46"/>
  <c r="P1561" i="46"/>
  <c r="P1560" i="46"/>
  <c r="P1559" i="46"/>
  <c r="P1558" i="46"/>
  <c r="P1557" i="46"/>
  <c r="P1556" i="46"/>
  <c r="P1555" i="46"/>
  <c r="P1554" i="46"/>
  <c r="P1553" i="46"/>
  <c r="P1552" i="46"/>
  <c r="P1551" i="46"/>
  <c r="P1550" i="46"/>
  <c r="P1549" i="46"/>
  <c r="P1548" i="46"/>
  <c r="P1547" i="46"/>
  <c r="P1546" i="46"/>
  <c r="P1545" i="46"/>
  <c r="P1544" i="46"/>
  <c r="P1543" i="46"/>
  <c r="P1542" i="46"/>
  <c r="P1541" i="46"/>
  <c r="P1540" i="46"/>
  <c r="P1539" i="46"/>
  <c r="P1538" i="46"/>
  <c r="P1537" i="46"/>
  <c r="P1536" i="46"/>
  <c r="P1535" i="46"/>
  <c r="P1534" i="46"/>
  <c r="P1533" i="46"/>
  <c r="P1532" i="46"/>
  <c r="P1531" i="46"/>
  <c r="P1530" i="46"/>
  <c r="P1529" i="46"/>
  <c r="P1528" i="46"/>
  <c r="P1527" i="46"/>
  <c r="P1526" i="46"/>
  <c r="P1525" i="46"/>
  <c r="P1524" i="46"/>
  <c r="P1523" i="46"/>
  <c r="P1522" i="46"/>
  <c r="P1521" i="46"/>
  <c r="P1520" i="46"/>
  <c r="P1519" i="46"/>
  <c r="P1518" i="46"/>
  <c r="P1517" i="46"/>
  <c r="P1516" i="46"/>
  <c r="P1515" i="46"/>
  <c r="P1514" i="46"/>
  <c r="P1513" i="46"/>
  <c r="P1512" i="46"/>
  <c r="P1511" i="46"/>
  <c r="P1510" i="46"/>
  <c r="P1509" i="46"/>
  <c r="P1508" i="46"/>
  <c r="P1507" i="46"/>
  <c r="P1506" i="46"/>
  <c r="P1505" i="46"/>
  <c r="P1504" i="46"/>
  <c r="P1503" i="46"/>
  <c r="P1502" i="46"/>
  <c r="P1501" i="46"/>
  <c r="P1500" i="46"/>
  <c r="P1499" i="46"/>
  <c r="P1498" i="46"/>
  <c r="P1497" i="46"/>
  <c r="P1496" i="46"/>
  <c r="P1495" i="46"/>
  <c r="P1494" i="46"/>
  <c r="P1493" i="46"/>
  <c r="P1492" i="46"/>
  <c r="P1491" i="46"/>
  <c r="P1490" i="46"/>
  <c r="P1489" i="46"/>
  <c r="P1488" i="46"/>
  <c r="P1487" i="46"/>
  <c r="P1486" i="46"/>
  <c r="P1485" i="46"/>
  <c r="P1484" i="46"/>
  <c r="P1483" i="46"/>
  <c r="P1482" i="46"/>
  <c r="P1481" i="46"/>
  <c r="P1480" i="46"/>
  <c r="P1479" i="46"/>
  <c r="P1478" i="46"/>
  <c r="P1477" i="46"/>
  <c r="P1476" i="46"/>
  <c r="P1475" i="46"/>
  <c r="P1474" i="46"/>
  <c r="P1473" i="46"/>
  <c r="P1472" i="46"/>
  <c r="P1471" i="46"/>
  <c r="P1470" i="46"/>
  <c r="P1469" i="46"/>
  <c r="P1468" i="46"/>
  <c r="P1467" i="46"/>
  <c r="P1466" i="46"/>
  <c r="P1465" i="46"/>
  <c r="P1464" i="46"/>
  <c r="P1463" i="46"/>
  <c r="P1462" i="46"/>
  <c r="P1461" i="46"/>
  <c r="P1460" i="46"/>
  <c r="P1459" i="46"/>
  <c r="P1458" i="46"/>
  <c r="P1457" i="46"/>
  <c r="P1456" i="46"/>
  <c r="P1455" i="46"/>
  <c r="P1454" i="46"/>
  <c r="P1453" i="46"/>
  <c r="P1452" i="46"/>
  <c r="P1451" i="46"/>
  <c r="P1450" i="46"/>
  <c r="P1449" i="46"/>
  <c r="P1448" i="46"/>
  <c r="P1447" i="46"/>
  <c r="P1446" i="46"/>
  <c r="P1445" i="46"/>
  <c r="P1444" i="46"/>
  <c r="P1443" i="46"/>
  <c r="P1442" i="46"/>
  <c r="P1441" i="46"/>
  <c r="P1440" i="46"/>
  <c r="P1439" i="46"/>
  <c r="P1438" i="46"/>
  <c r="P1437" i="46"/>
  <c r="P1436" i="46"/>
  <c r="P1435" i="46"/>
  <c r="P1434" i="46"/>
  <c r="P1433" i="46"/>
  <c r="P1432" i="46"/>
  <c r="P1431" i="46"/>
  <c r="P1430" i="46"/>
  <c r="P1429" i="46"/>
  <c r="P1428" i="46"/>
  <c r="P1427" i="46"/>
  <c r="P1426" i="46"/>
  <c r="P1425" i="46"/>
  <c r="P1424" i="46"/>
  <c r="P1423" i="46"/>
  <c r="P1422" i="46"/>
  <c r="P1421" i="46"/>
  <c r="P1420" i="46"/>
  <c r="P1419" i="46"/>
  <c r="P1418" i="46"/>
  <c r="P1417" i="46"/>
  <c r="P1416" i="46"/>
  <c r="P1415" i="46"/>
  <c r="P1414" i="46"/>
  <c r="P1413" i="46"/>
  <c r="P1412" i="46"/>
  <c r="P1411" i="46"/>
  <c r="P1410" i="46"/>
  <c r="P1409" i="46"/>
  <c r="P1408" i="46"/>
  <c r="P1407" i="46"/>
  <c r="P1406" i="46"/>
  <c r="P1405" i="46"/>
  <c r="P1404" i="46"/>
  <c r="P1403" i="46"/>
  <c r="P1402" i="46"/>
  <c r="P1401" i="46"/>
  <c r="P1400" i="46"/>
  <c r="P1399" i="46"/>
  <c r="P1398" i="46"/>
  <c r="P1397" i="46"/>
  <c r="P1396" i="46"/>
  <c r="P1395" i="46"/>
  <c r="P1394" i="46"/>
  <c r="P1393" i="46"/>
  <c r="P1392" i="46"/>
  <c r="P1391" i="46"/>
  <c r="P1390" i="46"/>
  <c r="P1389" i="46"/>
  <c r="P1388" i="46"/>
  <c r="P1387" i="46"/>
  <c r="P1386" i="46"/>
  <c r="P1385" i="46"/>
  <c r="P1384" i="46"/>
  <c r="P1383" i="46"/>
  <c r="P1382" i="46"/>
  <c r="P1381" i="46"/>
  <c r="P1380" i="46"/>
  <c r="P1379" i="46"/>
  <c r="P1378" i="46"/>
  <c r="P1377" i="46"/>
  <c r="P1376" i="46"/>
  <c r="P1375" i="46"/>
  <c r="P1374" i="46"/>
  <c r="P1373" i="46"/>
  <c r="P1372" i="46"/>
  <c r="P1371" i="46"/>
  <c r="P1370" i="46"/>
  <c r="P1369" i="46"/>
  <c r="P1368" i="46"/>
  <c r="P1367" i="46"/>
  <c r="P1366" i="46"/>
  <c r="P1365" i="46"/>
  <c r="P1364" i="46"/>
  <c r="P1363" i="46"/>
  <c r="P1362" i="46"/>
  <c r="P1361" i="46"/>
  <c r="P1360" i="46"/>
  <c r="P1359" i="46"/>
  <c r="P1358" i="46"/>
  <c r="P1357" i="46"/>
  <c r="P1356" i="46"/>
  <c r="P1355" i="46"/>
  <c r="P1354" i="46"/>
  <c r="P1353" i="46"/>
  <c r="P1352" i="46"/>
  <c r="P1351" i="46"/>
  <c r="P1350" i="46"/>
  <c r="P1349" i="46"/>
  <c r="P1348" i="46"/>
  <c r="P1347" i="46"/>
  <c r="P1346" i="46"/>
  <c r="P1345" i="46"/>
  <c r="P1344" i="46"/>
  <c r="P1343" i="46"/>
  <c r="P1342" i="46"/>
  <c r="P1341" i="46"/>
  <c r="P1340" i="46"/>
  <c r="P1339" i="46"/>
  <c r="P1338" i="46"/>
  <c r="P1337" i="46"/>
  <c r="P1336" i="46"/>
  <c r="P1335" i="46"/>
  <c r="P1334" i="46"/>
  <c r="P1333" i="46"/>
  <c r="P1332" i="46"/>
  <c r="P1331" i="46"/>
  <c r="P1330" i="46"/>
  <c r="P1329" i="46"/>
  <c r="P1328" i="46"/>
  <c r="P1327" i="46"/>
  <c r="P1326" i="46"/>
  <c r="P1325" i="46"/>
  <c r="P1324" i="46"/>
  <c r="P1323" i="46"/>
  <c r="P1322" i="46"/>
  <c r="P1321" i="46"/>
  <c r="P1320" i="46"/>
  <c r="P1319" i="46"/>
  <c r="P1318" i="46"/>
  <c r="P1317" i="46"/>
  <c r="P1316" i="46"/>
  <c r="P1315" i="46"/>
  <c r="P1314" i="46"/>
  <c r="P1313" i="46"/>
  <c r="P1312" i="46"/>
  <c r="P1311" i="46"/>
  <c r="P1310" i="46"/>
  <c r="P1309" i="46"/>
  <c r="P1308" i="46"/>
  <c r="P1307" i="46"/>
  <c r="P1306" i="46"/>
  <c r="P1305" i="46"/>
  <c r="P1304" i="46"/>
  <c r="P1303" i="46"/>
  <c r="P1302" i="46"/>
  <c r="P1301" i="46"/>
  <c r="P1300" i="46"/>
  <c r="P1299" i="46"/>
  <c r="P1298" i="46"/>
  <c r="P1297" i="46"/>
  <c r="P1296" i="46"/>
  <c r="P1295" i="46"/>
  <c r="P1294" i="46"/>
  <c r="P1293" i="46"/>
  <c r="P1292" i="46"/>
  <c r="P1291" i="46"/>
  <c r="P1290" i="46"/>
  <c r="P1289" i="46"/>
  <c r="P1288" i="46"/>
  <c r="P1287" i="46"/>
  <c r="P1286" i="46"/>
  <c r="P1285" i="46"/>
  <c r="P1284" i="46"/>
  <c r="P1283" i="46"/>
  <c r="P1282" i="46"/>
  <c r="P1281" i="46"/>
  <c r="P1280" i="46"/>
  <c r="P1279" i="46"/>
  <c r="P1278" i="46"/>
  <c r="P1277" i="46"/>
  <c r="P1276" i="46"/>
  <c r="P1275" i="46"/>
  <c r="P1274" i="46"/>
  <c r="P1273" i="46"/>
  <c r="P1272" i="46"/>
  <c r="P1271" i="46"/>
  <c r="P1270" i="46"/>
  <c r="P1269" i="46"/>
  <c r="P1268" i="46"/>
  <c r="P1267" i="46"/>
  <c r="P1266" i="46"/>
  <c r="P1265" i="46"/>
  <c r="P1264" i="46"/>
  <c r="P1263" i="46"/>
  <c r="P1262" i="46"/>
  <c r="P1261" i="46"/>
  <c r="P1260" i="46"/>
  <c r="P1259" i="46"/>
  <c r="P1258" i="46"/>
  <c r="P1257" i="46"/>
  <c r="P1256" i="46"/>
  <c r="P1255" i="46"/>
  <c r="P1254" i="46"/>
  <c r="P1253" i="46"/>
  <c r="P1252" i="46"/>
  <c r="P1251" i="46"/>
  <c r="P1250" i="46"/>
  <c r="P1249" i="46"/>
  <c r="P1248" i="46"/>
  <c r="P1247" i="46"/>
  <c r="P1246" i="46"/>
  <c r="P1245" i="46"/>
  <c r="P1244" i="46"/>
  <c r="P1243" i="46"/>
  <c r="P1242" i="46"/>
  <c r="P1241" i="46"/>
  <c r="P1240" i="46"/>
  <c r="P1239" i="46"/>
  <c r="P1238" i="46"/>
  <c r="P1237" i="46"/>
  <c r="P1236" i="46"/>
  <c r="P1235" i="46"/>
  <c r="P1234" i="46"/>
  <c r="P1233" i="46"/>
  <c r="P1232" i="46"/>
  <c r="P1231" i="46"/>
  <c r="P1230" i="46"/>
  <c r="P1229" i="46"/>
  <c r="P1228" i="46"/>
  <c r="P1227" i="46"/>
  <c r="P1226" i="46"/>
  <c r="P1225" i="46"/>
  <c r="P1224" i="46"/>
  <c r="P1223" i="46"/>
  <c r="P1222" i="46"/>
  <c r="P1221" i="46"/>
  <c r="P1220" i="46"/>
  <c r="P1219" i="46"/>
  <c r="P1218" i="46"/>
  <c r="P1217" i="46"/>
  <c r="P1216" i="46"/>
  <c r="P1215" i="46"/>
  <c r="P1214" i="46"/>
  <c r="P1213" i="46"/>
  <c r="P1212" i="46"/>
  <c r="P1211" i="46"/>
  <c r="P1210" i="46"/>
  <c r="P1209" i="46"/>
  <c r="P1208" i="46"/>
  <c r="P1207" i="46"/>
  <c r="P1206" i="46"/>
  <c r="P1205" i="46"/>
  <c r="P1204" i="46"/>
  <c r="P1203" i="46"/>
  <c r="P1202" i="46"/>
  <c r="P1201" i="46"/>
  <c r="P1200" i="46"/>
  <c r="P1199" i="46"/>
  <c r="P1198" i="46"/>
  <c r="P1197" i="46"/>
  <c r="P1196" i="46"/>
  <c r="P1195" i="46"/>
  <c r="P1194" i="46"/>
  <c r="P1193" i="46"/>
  <c r="P1192" i="46"/>
  <c r="P1191" i="46"/>
  <c r="P1190" i="46"/>
  <c r="P1189" i="46"/>
  <c r="P1188" i="46"/>
  <c r="P1187" i="46"/>
  <c r="P1186" i="46"/>
  <c r="P1185" i="46"/>
  <c r="P1184" i="46"/>
  <c r="P1183" i="46"/>
  <c r="P1182" i="46"/>
  <c r="P1181" i="46"/>
  <c r="P1180" i="46"/>
  <c r="P1179" i="46"/>
  <c r="P1178" i="46"/>
  <c r="P1177" i="46"/>
  <c r="P1176" i="46"/>
  <c r="P1175" i="46"/>
  <c r="P1174" i="46"/>
  <c r="P1173" i="46"/>
  <c r="P1172" i="46"/>
  <c r="P1171" i="46"/>
  <c r="P1170" i="46"/>
  <c r="P1169" i="46"/>
  <c r="P1168" i="46"/>
  <c r="P1167" i="46"/>
  <c r="P1166" i="46"/>
  <c r="P1165" i="46"/>
  <c r="P1164" i="46"/>
  <c r="P1163" i="46"/>
  <c r="P1162" i="46"/>
  <c r="P1161" i="46"/>
  <c r="P1160" i="46"/>
  <c r="P1159" i="46"/>
  <c r="P1158" i="46"/>
  <c r="P1157" i="46"/>
  <c r="P1156" i="46"/>
  <c r="P1155" i="46"/>
  <c r="P1154" i="46"/>
  <c r="P1153" i="46"/>
  <c r="P1152" i="46"/>
  <c r="P1151" i="46"/>
  <c r="P1150" i="46"/>
  <c r="P1149" i="46"/>
  <c r="P1148" i="46"/>
  <c r="P1147" i="46"/>
  <c r="P1146" i="46"/>
  <c r="P1145" i="46"/>
  <c r="P1144" i="46"/>
  <c r="P1143" i="46"/>
  <c r="P1142" i="46"/>
  <c r="P1141" i="46"/>
  <c r="P1140" i="46"/>
  <c r="P1139" i="46"/>
  <c r="P1138" i="46"/>
  <c r="P1137" i="46"/>
  <c r="P1136" i="46"/>
  <c r="P1135" i="46"/>
  <c r="P1134" i="46"/>
  <c r="P1133" i="46"/>
  <c r="P1132" i="46"/>
  <c r="P1131" i="46"/>
  <c r="P1130" i="46"/>
  <c r="P1129" i="46"/>
  <c r="P1128" i="46"/>
  <c r="P1127" i="46"/>
  <c r="P1126" i="46"/>
  <c r="P1125" i="46"/>
  <c r="P1124" i="46"/>
  <c r="P1123" i="46"/>
  <c r="P1122" i="46"/>
  <c r="P1121" i="46"/>
  <c r="P1120" i="46"/>
  <c r="P1119" i="46"/>
  <c r="P1118" i="46"/>
  <c r="P1117" i="46"/>
  <c r="P1116" i="46"/>
  <c r="P1115" i="46"/>
  <c r="P1114" i="46"/>
  <c r="P1113" i="46"/>
  <c r="P1112" i="46"/>
  <c r="P1111" i="46"/>
  <c r="P1110" i="46"/>
  <c r="P1109" i="46"/>
  <c r="P1108" i="46"/>
  <c r="P1107" i="46"/>
  <c r="P1106" i="46"/>
  <c r="P1105" i="46"/>
  <c r="P1104" i="46"/>
  <c r="P1103" i="46"/>
  <c r="P1102" i="46"/>
  <c r="P1101" i="46"/>
  <c r="P1100" i="46"/>
  <c r="P1099" i="46"/>
  <c r="P1098" i="46"/>
  <c r="P1097" i="46"/>
  <c r="P1096" i="46"/>
  <c r="P1095" i="46"/>
  <c r="P1094" i="46"/>
  <c r="P1093" i="46"/>
  <c r="P1092" i="46"/>
  <c r="P1091" i="46"/>
  <c r="P1090" i="46"/>
  <c r="P1089" i="46"/>
  <c r="P1088" i="46"/>
  <c r="P1087" i="46"/>
  <c r="P1086" i="46"/>
  <c r="P1085" i="46"/>
  <c r="P1084" i="46"/>
  <c r="P1083" i="46"/>
  <c r="P1082" i="46"/>
  <c r="P1081" i="46"/>
  <c r="P1080" i="46"/>
  <c r="P1079" i="46"/>
  <c r="P1078" i="46"/>
  <c r="P1077" i="46"/>
  <c r="P1076" i="46"/>
  <c r="P1075" i="46"/>
  <c r="P1074" i="46"/>
  <c r="P1073" i="46"/>
  <c r="P1072" i="46"/>
  <c r="P1071" i="46"/>
  <c r="P1070" i="46"/>
  <c r="P1069" i="46"/>
  <c r="P1068" i="46"/>
  <c r="P1067" i="46"/>
  <c r="P1066" i="46"/>
  <c r="P1065" i="46"/>
  <c r="P1064" i="46"/>
  <c r="P1063" i="46"/>
  <c r="P1062" i="46"/>
  <c r="P1061" i="46"/>
  <c r="P1060" i="46"/>
  <c r="P1059" i="46"/>
  <c r="P1058" i="46"/>
  <c r="P1057" i="46"/>
  <c r="P1056" i="46"/>
  <c r="P1055" i="46"/>
  <c r="P1054" i="46"/>
  <c r="P1053" i="46"/>
  <c r="P1052" i="46"/>
  <c r="P1051" i="46"/>
  <c r="P1050" i="46"/>
  <c r="P1049" i="46"/>
  <c r="P1048" i="46"/>
  <c r="P1047" i="46"/>
  <c r="P1046" i="46"/>
  <c r="P1045" i="46"/>
  <c r="P1044" i="46"/>
  <c r="P1043" i="46"/>
  <c r="P1042" i="46"/>
  <c r="P1041" i="46"/>
  <c r="P1040" i="46"/>
  <c r="P1039" i="46"/>
  <c r="P1038" i="46"/>
  <c r="P1037" i="46"/>
  <c r="P1036" i="46"/>
  <c r="P1035" i="46"/>
  <c r="P1034" i="46"/>
  <c r="P1033" i="46"/>
  <c r="P1032" i="46"/>
  <c r="P1031" i="46"/>
  <c r="P1030" i="46"/>
  <c r="P1029" i="46"/>
  <c r="P1028" i="46"/>
  <c r="P1027" i="46"/>
  <c r="P1026" i="46"/>
  <c r="P1025" i="46"/>
  <c r="P1024" i="46"/>
  <c r="P1023" i="46"/>
  <c r="P1022" i="46"/>
  <c r="P1021" i="46"/>
  <c r="P1020" i="46"/>
  <c r="P1019" i="46"/>
  <c r="P1018" i="46"/>
  <c r="P1017" i="46"/>
  <c r="P1016" i="46"/>
  <c r="P1015" i="46"/>
  <c r="P1014" i="46"/>
  <c r="P1013" i="46"/>
  <c r="P1012" i="46"/>
  <c r="P1011" i="46"/>
  <c r="P1010" i="46"/>
  <c r="P1009" i="46"/>
  <c r="P1008" i="46"/>
  <c r="P1007" i="46"/>
  <c r="P1006" i="46"/>
  <c r="P1005" i="46"/>
  <c r="P1004" i="46"/>
  <c r="P1003" i="46"/>
  <c r="P1002" i="46"/>
  <c r="P1001" i="46"/>
  <c r="P1000" i="46"/>
  <c r="P999" i="46"/>
  <c r="P998" i="46"/>
  <c r="P997" i="46"/>
  <c r="P996" i="46"/>
  <c r="P995" i="46"/>
  <c r="P994" i="46"/>
  <c r="P993" i="46"/>
  <c r="P992" i="46"/>
  <c r="P991" i="46"/>
  <c r="P990" i="46"/>
  <c r="P989" i="46"/>
  <c r="P988" i="46"/>
  <c r="P987" i="46"/>
  <c r="P986" i="46"/>
  <c r="P985" i="46"/>
  <c r="P984" i="46"/>
  <c r="P983" i="46"/>
  <c r="P982" i="46"/>
  <c r="P981" i="46"/>
  <c r="P980" i="46"/>
  <c r="P979" i="46"/>
  <c r="P978" i="46"/>
  <c r="P977" i="46"/>
  <c r="P976" i="46"/>
  <c r="P975" i="46"/>
  <c r="P974" i="46"/>
  <c r="P973" i="46"/>
  <c r="P972" i="46"/>
  <c r="P971" i="46"/>
  <c r="P970" i="46"/>
  <c r="P969" i="46"/>
  <c r="P968" i="46"/>
  <c r="P967" i="46"/>
  <c r="P966" i="46"/>
  <c r="P965" i="46"/>
  <c r="P964" i="46"/>
  <c r="P963" i="46"/>
  <c r="P962" i="46"/>
  <c r="P961" i="46"/>
  <c r="P960" i="46"/>
  <c r="P959" i="46"/>
  <c r="P958" i="46"/>
  <c r="P957" i="46"/>
  <c r="P956" i="46"/>
  <c r="P955" i="46"/>
  <c r="P954" i="46"/>
  <c r="P953" i="46"/>
  <c r="P952" i="46"/>
  <c r="P951" i="46"/>
  <c r="P950" i="46"/>
  <c r="P949" i="46"/>
  <c r="P948" i="46"/>
  <c r="P947" i="46"/>
  <c r="P946" i="46"/>
  <c r="P945" i="46"/>
  <c r="P944" i="46"/>
  <c r="P943" i="46"/>
  <c r="P942" i="46"/>
  <c r="P941" i="46"/>
  <c r="P940" i="46"/>
  <c r="P939" i="46"/>
  <c r="P938" i="46"/>
  <c r="P937" i="46"/>
  <c r="P936" i="46"/>
  <c r="P935" i="46"/>
  <c r="P934" i="46"/>
  <c r="P933" i="46"/>
  <c r="P932" i="46"/>
  <c r="P931" i="46"/>
  <c r="P930" i="46"/>
  <c r="P929" i="46"/>
  <c r="P928" i="46"/>
  <c r="P927" i="46"/>
  <c r="P926" i="46"/>
  <c r="P925" i="46"/>
  <c r="P924" i="46"/>
  <c r="P923" i="46"/>
  <c r="P922" i="46"/>
  <c r="P921" i="46"/>
  <c r="P920" i="46"/>
  <c r="P919" i="46"/>
  <c r="P918" i="46"/>
  <c r="P917" i="46"/>
  <c r="P916" i="46"/>
  <c r="P915" i="46"/>
  <c r="P914" i="46"/>
  <c r="P913" i="46"/>
  <c r="P912" i="46"/>
  <c r="P911" i="46"/>
  <c r="P910" i="46"/>
  <c r="P909" i="46"/>
  <c r="P908" i="46"/>
  <c r="P907" i="46"/>
  <c r="P906" i="46"/>
  <c r="P905" i="46"/>
  <c r="P904" i="46"/>
  <c r="P903" i="46"/>
  <c r="P902" i="46"/>
  <c r="P901" i="46"/>
  <c r="P900" i="46"/>
  <c r="P899" i="46"/>
  <c r="P898" i="46"/>
  <c r="P897" i="46"/>
  <c r="P896" i="46"/>
  <c r="P895" i="46"/>
  <c r="P894" i="46"/>
  <c r="P893" i="46"/>
  <c r="P892" i="46"/>
  <c r="P891" i="46"/>
  <c r="P890" i="46"/>
  <c r="P889" i="46"/>
  <c r="P888" i="46"/>
  <c r="P887" i="46"/>
  <c r="P886" i="46"/>
  <c r="P885" i="46"/>
  <c r="P884" i="46"/>
  <c r="P883" i="46"/>
  <c r="P882" i="46"/>
  <c r="P881" i="46"/>
  <c r="P880" i="46"/>
  <c r="P879" i="46"/>
  <c r="P878" i="46"/>
  <c r="P877" i="46"/>
  <c r="P876" i="46"/>
  <c r="P875" i="46"/>
  <c r="P874" i="46"/>
  <c r="P873" i="46"/>
  <c r="P872" i="46"/>
  <c r="P871" i="46"/>
  <c r="P870" i="46"/>
  <c r="P869" i="46"/>
  <c r="P868" i="46"/>
  <c r="P867" i="46"/>
  <c r="P866" i="46"/>
  <c r="P865" i="46"/>
  <c r="P864" i="46"/>
  <c r="P863" i="46"/>
  <c r="P862" i="46"/>
  <c r="P861" i="46"/>
  <c r="P860" i="46"/>
  <c r="P859" i="46"/>
  <c r="P858" i="46"/>
  <c r="P857" i="46"/>
  <c r="P856" i="46"/>
  <c r="P855" i="46"/>
  <c r="P854" i="46"/>
  <c r="P853" i="46"/>
  <c r="P852" i="46"/>
  <c r="P851" i="46"/>
  <c r="P850" i="46"/>
  <c r="P849" i="46"/>
  <c r="P848" i="46"/>
  <c r="P847" i="46"/>
  <c r="P846" i="46"/>
  <c r="P845" i="46"/>
  <c r="P844" i="46"/>
  <c r="P843" i="46"/>
  <c r="P842" i="46"/>
  <c r="P841" i="46"/>
  <c r="P840" i="46"/>
  <c r="P839" i="46"/>
  <c r="P838" i="46"/>
  <c r="P837" i="46"/>
  <c r="P836" i="46"/>
  <c r="P835" i="46"/>
  <c r="P834" i="46"/>
  <c r="P833" i="46"/>
  <c r="P832" i="46"/>
  <c r="P831" i="46"/>
  <c r="P830" i="46"/>
  <c r="P829" i="46"/>
  <c r="P828" i="46"/>
  <c r="P827" i="46"/>
  <c r="P826" i="46"/>
  <c r="P825" i="46"/>
  <c r="P824" i="46"/>
  <c r="P823" i="46"/>
  <c r="P822" i="46"/>
  <c r="P821" i="46"/>
  <c r="P820" i="46"/>
  <c r="P819" i="46"/>
  <c r="P818" i="46"/>
  <c r="P817" i="46"/>
  <c r="P816" i="46"/>
  <c r="P815" i="46"/>
  <c r="P814" i="46"/>
  <c r="P813" i="46"/>
  <c r="P812" i="46"/>
  <c r="P811" i="46"/>
  <c r="P810" i="46"/>
  <c r="P809" i="46"/>
  <c r="P808" i="46"/>
  <c r="P807" i="46"/>
  <c r="P806" i="46"/>
  <c r="P805" i="46"/>
  <c r="P804" i="46"/>
  <c r="P803" i="46"/>
  <c r="P802" i="46"/>
  <c r="P801" i="46"/>
  <c r="P800" i="46"/>
  <c r="P799" i="46"/>
  <c r="P798" i="46"/>
  <c r="P797" i="46"/>
  <c r="P796" i="46"/>
  <c r="P795" i="46"/>
  <c r="P794" i="46"/>
  <c r="P793" i="46"/>
  <c r="P792" i="46"/>
  <c r="P791" i="46"/>
  <c r="P790" i="46"/>
  <c r="P789" i="46"/>
  <c r="P788" i="46"/>
  <c r="P787" i="46"/>
  <c r="P786" i="46"/>
  <c r="P785" i="46"/>
  <c r="P784" i="46"/>
  <c r="P783" i="46"/>
  <c r="P782" i="46"/>
  <c r="P781" i="46"/>
  <c r="P780" i="46"/>
  <c r="P779" i="46"/>
  <c r="P778" i="46"/>
  <c r="P777" i="46"/>
  <c r="P776" i="46"/>
  <c r="P775" i="46"/>
  <c r="P774" i="46"/>
  <c r="P773" i="46"/>
  <c r="P772" i="46"/>
  <c r="P771" i="46"/>
  <c r="P770" i="46"/>
  <c r="P769" i="46"/>
  <c r="P768" i="46"/>
  <c r="P767" i="46"/>
  <c r="P766" i="46"/>
  <c r="P765" i="46"/>
  <c r="P764" i="46"/>
  <c r="P763" i="46"/>
  <c r="P762" i="46"/>
  <c r="P761" i="46"/>
  <c r="P760" i="46"/>
  <c r="P759" i="46"/>
  <c r="P758" i="46"/>
  <c r="P757" i="46"/>
  <c r="P756" i="46"/>
  <c r="P755" i="46"/>
  <c r="P754" i="46"/>
  <c r="P753" i="46"/>
  <c r="P752" i="46"/>
  <c r="P751" i="46"/>
  <c r="P750" i="46"/>
  <c r="P749" i="46"/>
  <c r="P748" i="46"/>
  <c r="P747" i="46"/>
  <c r="P746" i="46"/>
  <c r="P745" i="46"/>
  <c r="P744" i="46"/>
  <c r="P743" i="46"/>
  <c r="P742" i="46"/>
  <c r="P741" i="46"/>
  <c r="P740" i="46"/>
  <c r="P739" i="46"/>
  <c r="P738" i="46"/>
  <c r="P737" i="46"/>
  <c r="P736" i="46"/>
  <c r="P735" i="46"/>
  <c r="P734" i="46"/>
  <c r="P733" i="46"/>
  <c r="P732" i="46"/>
  <c r="P731" i="46"/>
  <c r="P730" i="46"/>
  <c r="P729" i="46"/>
  <c r="P728" i="46"/>
  <c r="P727" i="46"/>
  <c r="P726" i="46"/>
  <c r="P725" i="46"/>
  <c r="P724" i="46"/>
  <c r="P723" i="46"/>
  <c r="P722" i="46"/>
  <c r="P721" i="46"/>
  <c r="P720" i="46"/>
  <c r="P719" i="46"/>
  <c r="P718" i="46"/>
  <c r="P717" i="46"/>
  <c r="P716" i="46"/>
  <c r="P715" i="46"/>
  <c r="P714" i="46"/>
  <c r="P713" i="46"/>
  <c r="P712" i="46"/>
  <c r="P711" i="46"/>
  <c r="P710" i="46"/>
  <c r="P709" i="46"/>
  <c r="P708" i="46"/>
  <c r="P707" i="46"/>
  <c r="P706" i="46"/>
  <c r="P705" i="46"/>
  <c r="P704" i="46"/>
  <c r="P703" i="46"/>
  <c r="P702" i="46"/>
  <c r="P701" i="46"/>
  <c r="P700" i="46"/>
  <c r="P699" i="46"/>
  <c r="P698" i="46"/>
  <c r="P697" i="46"/>
  <c r="P696" i="46"/>
  <c r="P695" i="46"/>
  <c r="P694" i="46"/>
  <c r="P693" i="46"/>
  <c r="P692" i="46"/>
  <c r="P691" i="46"/>
  <c r="P690" i="46"/>
  <c r="P689" i="46"/>
  <c r="P688" i="46"/>
  <c r="P687" i="46"/>
  <c r="P686" i="46"/>
  <c r="P685" i="46"/>
  <c r="P684" i="46"/>
  <c r="P683" i="46"/>
  <c r="P682" i="46"/>
  <c r="P681" i="46"/>
  <c r="P680" i="46"/>
  <c r="P679" i="46"/>
  <c r="P678" i="46"/>
  <c r="P677" i="46"/>
  <c r="P676" i="46"/>
  <c r="P675" i="46"/>
  <c r="P674" i="46"/>
  <c r="P673" i="46"/>
  <c r="P672" i="46"/>
  <c r="P671" i="46"/>
  <c r="P670" i="46"/>
  <c r="P669" i="46"/>
  <c r="P668" i="46"/>
  <c r="P667" i="46"/>
  <c r="P666" i="46"/>
  <c r="P665" i="46"/>
  <c r="P664" i="46"/>
  <c r="P663" i="46"/>
  <c r="P662" i="46"/>
  <c r="P661" i="46"/>
  <c r="P660" i="46"/>
  <c r="P659" i="46"/>
  <c r="P658" i="46"/>
  <c r="P657" i="46"/>
  <c r="P656" i="46"/>
  <c r="P655" i="46"/>
  <c r="P654" i="46"/>
  <c r="P653" i="46"/>
  <c r="P652" i="46"/>
  <c r="P651" i="46"/>
  <c r="P650" i="46"/>
  <c r="P649" i="46"/>
  <c r="P648" i="46"/>
  <c r="P647" i="46"/>
  <c r="P646" i="46"/>
  <c r="P645" i="46"/>
  <c r="P644" i="46"/>
  <c r="P643" i="46"/>
  <c r="P642" i="46"/>
  <c r="P641" i="46"/>
  <c r="P640" i="46"/>
  <c r="P639" i="46"/>
  <c r="P638" i="46"/>
  <c r="P637" i="46"/>
  <c r="P636" i="46"/>
  <c r="P635" i="46"/>
  <c r="P634" i="46"/>
  <c r="P633" i="46"/>
  <c r="P632" i="46"/>
  <c r="P631" i="46"/>
  <c r="P630" i="46"/>
  <c r="P629" i="46"/>
  <c r="P628" i="46"/>
  <c r="P627" i="46"/>
  <c r="P626" i="46"/>
  <c r="P625" i="46"/>
  <c r="P624" i="46"/>
  <c r="P623" i="46"/>
  <c r="P622" i="46"/>
  <c r="P621" i="46"/>
  <c r="P620" i="46"/>
  <c r="P619" i="46"/>
  <c r="P618" i="46"/>
  <c r="P617" i="46"/>
  <c r="P616" i="46"/>
  <c r="P615" i="46"/>
  <c r="P614" i="46"/>
  <c r="P613" i="46"/>
  <c r="P612" i="46"/>
  <c r="P611" i="46"/>
  <c r="P610" i="46"/>
  <c r="P609" i="46"/>
  <c r="P608" i="46"/>
  <c r="P607" i="46"/>
  <c r="P606" i="46"/>
  <c r="P605" i="46"/>
  <c r="P604" i="46"/>
  <c r="P603" i="46"/>
  <c r="P602" i="46"/>
  <c r="P601" i="46"/>
  <c r="P600" i="46"/>
  <c r="P599" i="46"/>
  <c r="P598" i="46"/>
  <c r="P597" i="46"/>
  <c r="P596" i="46"/>
  <c r="P595" i="46"/>
  <c r="P594" i="46"/>
  <c r="P593" i="46"/>
  <c r="P592" i="46"/>
  <c r="P591" i="46"/>
  <c r="P590" i="46"/>
  <c r="P589" i="46"/>
  <c r="P588" i="46"/>
  <c r="P587" i="46"/>
  <c r="P586" i="46"/>
  <c r="P585" i="46"/>
  <c r="P584" i="46"/>
  <c r="P583" i="46"/>
  <c r="P582" i="46"/>
  <c r="P581" i="46"/>
  <c r="P580" i="46"/>
  <c r="P579" i="46"/>
  <c r="P578" i="46"/>
  <c r="P577" i="46"/>
  <c r="P576" i="46"/>
  <c r="P575" i="46"/>
  <c r="P574" i="46"/>
  <c r="P573" i="46"/>
  <c r="P572" i="46"/>
  <c r="P571" i="46"/>
  <c r="P570" i="46"/>
  <c r="P569" i="46"/>
  <c r="P568" i="46"/>
  <c r="P567" i="46"/>
  <c r="P566" i="46"/>
  <c r="P565" i="46"/>
  <c r="P564" i="46"/>
  <c r="P563" i="46"/>
  <c r="P562" i="46"/>
  <c r="P561" i="46"/>
  <c r="P560" i="46"/>
  <c r="P559" i="46"/>
  <c r="P558" i="46"/>
  <c r="P557" i="46"/>
  <c r="P556" i="46"/>
  <c r="P555" i="46"/>
  <c r="P554" i="46"/>
  <c r="P553" i="46"/>
  <c r="P552" i="46"/>
  <c r="P551" i="46"/>
  <c r="P550" i="46"/>
  <c r="P549" i="46"/>
  <c r="P548" i="46"/>
  <c r="P547" i="46"/>
  <c r="P546" i="46"/>
  <c r="P545" i="46"/>
  <c r="P544" i="46"/>
  <c r="P543" i="46"/>
  <c r="P542" i="46"/>
  <c r="P541" i="46"/>
  <c r="P540" i="46"/>
  <c r="P539" i="46"/>
  <c r="P538" i="46"/>
  <c r="P537" i="46"/>
  <c r="P536" i="46"/>
  <c r="P535" i="46"/>
  <c r="P534" i="46"/>
  <c r="P533" i="46"/>
  <c r="P532" i="46"/>
  <c r="P531" i="46"/>
  <c r="P530" i="46"/>
  <c r="P529" i="46"/>
  <c r="P528" i="46"/>
  <c r="P527" i="46"/>
  <c r="P526" i="46"/>
  <c r="P525" i="46"/>
  <c r="P524" i="46"/>
  <c r="P523" i="46"/>
  <c r="P522" i="46"/>
  <c r="P521" i="46"/>
  <c r="P520" i="46"/>
  <c r="P519" i="46"/>
  <c r="P518" i="46"/>
  <c r="P517" i="46"/>
  <c r="P516" i="46"/>
  <c r="P515" i="46"/>
  <c r="P514" i="46"/>
  <c r="P513" i="46"/>
  <c r="P512" i="46"/>
  <c r="P511" i="46"/>
  <c r="P510" i="46"/>
  <c r="P509" i="46"/>
  <c r="P508" i="46"/>
  <c r="P507" i="46"/>
  <c r="P506" i="46"/>
  <c r="P505" i="46"/>
  <c r="P504" i="46"/>
  <c r="P503" i="46"/>
  <c r="P502" i="46"/>
  <c r="P501" i="46"/>
  <c r="P500" i="46"/>
  <c r="P499" i="46"/>
  <c r="P498" i="46"/>
  <c r="P497" i="46"/>
  <c r="P496" i="46"/>
  <c r="P495" i="46"/>
  <c r="P494" i="46"/>
  <c r="P493" i="46"/>
  <c r="P492" i="46"/>
  <c r="P491" i="46"/>
  <c r="P490" i="46"/>
  <c r="P489" i="46"/>
  <c r="P488" i="46"/>
  <c r="P487" i="46"/>
  <c r="P486" i="46"/>
  <c r="P485" i="46"/>
  <c r="P484" i="46"/>
  <c r="P483" i="46"/>
  <c r="P482" i="46"/>
  <c r="P481" i="46"/>
  <c r="P480" i="46"/>
  <c r="P479" i="46"/>
  <c r="P478" i="46"/>
  <c r="P477" i="46"/>
  <c r="P476" i="46"/>
  <c r="P475" i="46"/>
  <c r="P474" i="46"/>
  <c r="P473" i="46"/>
  <c r="P472" i="46"/>
  <c r="P471" i="46"/>
  <c r="P470" i="46"/>
  <c r="P469" i="46"/>
  <c r="P468" i="46"/>
  <c r="P467" i="46"/>
  <c r="P466" i="46"/>
  <c r="P465" i="46"/>
  <c r="P464" i="46"/>
  <c r="P463" i="46"/>
  <c r="P462" i="46"/>
  <c r="P461" i="46"/>
  <c r="P460" i="46"/>
  <c r="P459" i="46"/>
  <c r="P458" i="46"/>
  <c r="P457" i="46"/>
  <c r="P456" i="46"/>
  <c r="P455" i="46"/>
  <c r="P454" i="46"/>
  <c r="P453" i="46"/>
  <c r="P452" i="46"/>
  <c r="P451" i="46"/>
  <c r="P450" i="46"/>
  <c r="P449" i="46"/>
  <c r="P448" i="46"/>
  <c r="P447" i="46"/>
  <c r="P446" i="46"/>
  <c r="P445" i="46"/>
  <c r="P444" i="46"/>
  <c r="P443" i="46"/>
  <c r="P442" i="46"/>
  <c r="P441" i="46"/>
  <c r="P440" i="46"/>
  <c r="P439" i="46"/>
  <c r="P438" i="46"/>
  <c r="P437" i="46"/>
  <c r="P436" i="46"/>
  <c r="P435" i="46"/>
  <c r="P434" i="46"/>
  <c r="P433" i="46"/>
  <c r="P432" i="46"/>
  <c r="P431" i="46"/>
  <c r="P430" i="46"/>
  <c r="P429" i="46"/>
  <c r="P428" i="46"/>
  <c r="P427" i="46"/>
  <c r="P426" i="46"/>
  <c r="P425" i="46"/>
  <c r="P424" i="46"/>
  <c r="P423" i="46"/>
  <c r="P422" i="46"/>
  <c r="P421" i="46"/>
  <c r="P420" i="46"/>
  <c r="P419" i="46"/>
  <c r="P418" i="46"/>
  <c r="P417" i="46"/>
  <c r="P416" i="46"/>
  <c r="P415" i="46"/>
  <c r="P414" i="46"/>
  <c r="P413" i="46"/>
  <c r="P412" i="46"/>
  <c r="P411" i="46"/>
  <c r="P410" i="46"/>
  <c r="P409" i="46"/>
  <c r="P408" i="46"/>
  <c r="P407" i="46"/>
  <c r="P406" i="46"/>
  <c r="P405" i="46"/>
  <c r="P404" i="46"/>
  <c r="P403" i="46"/>
  <c r="P402" i="46"/>
  <c r="P401" i="46"/>
  <c r="P400" i="46"/>
  <c r="P2486" i="46"/>
  <c r="P399" i="46"/>
  <c r="P398" i="46"/>
  <c r="P397" i="46"/>
  <c r="P396" i="46"/>
  <c r="P395" i="46"/>
  <c r="P394" i="46"/>
  <c r="P393" i="46"/>
  <c r="P392" i="46"/>
  <c r="P391" i="46"/>
  <c r="P390" i="46"/>
  <c r="P389" i="46"/>
  <c r="P388" i="46"/>
  <c r="P387" i="46"/>
  <c r="P386" i="46"/>
  <c r="P385" i="46"/>
  <c r="P384" i="46"/>
  <c r="P383" i="46"/>
  <c r="P382" i="46"/>
  <c r="P381" i="46"/>
  <c r="P380" i="46"/>
  <c r="P379" i="46"/>
  <c r="P378" i="46"/>
  <c r="P377" i="46"/>
  <c r="P376" i="46"/>
  <c r="P375" i="46"/>
  <c r="P374" i="46"/>
  <c r="P373" i="46"/>
  <c r="P372" i="46"/>
  <c r="P371" i="46"/>
  <c r="P370" i="46"/>
  <c r="P369" i="46"/>
  <c r="P368" i="46"/>
  <c r="P367" i="46"/>
  <c r="P366" i="46"/>
  <c r="P365" i="46"/>
  <c r="P364" i="46"/>
  <c r="P363" i="46"/>
  <c r="P362" i="46"/>
  <c r="P361" i="46"/>
  <c r="P360" i="46"/>
  <c r="P359" i="46"/>
  <c r="P358" i="46"/>
  <c r="P357" i="46"/>
  <c r="P356" i="46"/>
  <c r="P355" i="46"/>
  <c r="P354" i="46"/>
  <c r="P353" i="46"/>
  <c r="P352" i="46"/>
  <c r="P351" i="46"/>
  <c r="P350" i="46"/>
  <c r="P349" i="46"/>
  <c r="P348" i="46"/>
  <c r="P347" i="46"/>
  <c r="P346" i="46"/>
  <c r="P345" i="46"/>
  <c r="P344" i="46"/>
  <c r="P343" i="46"/>
  <c r="P342" i="46"/>
  <c r="P341" i="46"/>
  <c r="P340" i="46"/>
  <c r="P339" i="46"/>
  <c r="P338" i="46"/>
  <c r="P337" i="46"/>
  <c r="P336" i="46"/>
  <c r="P335" i="46"/>
  <c r="P334" i="46"/>
  <c r="P333" i="46"/>
  <c r="P332" i="46"/>
  <c r="P331" i="46"/>
  <c r="P330" i="46"/>
  <c r="P329" i="46"/>
  <c r="P328" i="46"/>
  <c r="P327" i="46"/>
  <c r="P326" i="46"/>
  <c r="P325" i="46"/>
  <c r="P324" i="46"/>
  <c r="P323" i="46"/>
  <c r="P322" i="46"/>
  <c r="P321" i="46"/>
  <c r="P320" i="46"/>
  <c r="P319" i="46"/>
  <c r="P318" i="46"/>
  <c r="P317" i="46"/>
  <c r="P316" i="46"/>
  <c r="P315" i="46"/>
  <c r="P314" i="46"/>
  <c r="P313" i="46"/>
  <c r="P312" i="46"/>
  <c r="P311" i="46"/>
  <c r="P310" i="46"/>
  <c r="P309" i="46"/>
  <c r="P308" i="46"/>
  <c r="P307" i="46"/>
  <c r="P306" i="46"/>
  <c r="P305" i="46"/>
  <c r="P304" i="46"/>
  <c r="P303" i="46"/>
  <c r="P302" i="46"/>
  <c r="P301" i="46"/>
  <c r="P300" i="46"/>
  <c r="P299" i="46"/>
  <c r="P298" i="46"/>
  <c r="P297" i="46"/>
  <c r="P296" i="46"/>
  <c r="P295" i="46"/>
  <c r="P294" i="46"/>
  <c r="P293" i="46"/>
  <c r="P292" i="46"/>
  <c r="P291" i="46"/>
  <c r="P290" i="46"/>
  <c r="P289" i="46"/>
  <c r="P288" i="46"/>
  <c r="P287" i="46"/>
  <c r="P286" i="46"/>
  <c r="P285" i="46"/>
  <c r="P284" i="46"/>
  <c r="P283" i="46"/>
  <c r="P282" i="46"/>
  <c r="P281" i="46"/>
  <c r="P280" i="46"/>
  <c r="P279" i="46"/>
  <c r="P278" i="46"/>
  <c r="P277" i="46"/>
  <c r="P276" i="46"/>
  <c r="P275" i="46"/>
  <c r="P274" i="46"/>
  <c r="P273" i="46"/>
  <c r="P272" i="46"/>
  <c r="P271" i="46"/>
  <c r="P270" i="46"/>
  <c r="P269" i="46"/>
  <c r="P268" i="46"/>
  <c r="P267" i="46"/>
  <c r="P266" i="46"/>
  <c r="P265" i="46"/>
  <c r="P264" i="46"/>
  <c r="P263" i="46"/>
  <c r="P262" i="46"/>
  <c r="P261" i="46"/>
  <c r="P260" i="46"/>
  <c r="P259" i="46"/>
  <c r="P258" i="46"/>
  <c r="P257" i="46"/>
  <c r="P256" i="46"/>
  <c r="P255" i="46"/>
  <c r="P254" i="46"/>
  <c r="P253" i="46"/>
  <c r="P252" i="46"/>
  <c r="P251" i="46"/>
  <c r="P250" i="46"/>
  <c r="P249" i="46"/>
  <c r="P248" i="46"/>
  <c r="P247" i="46"/>
  <c r="P246" i="46"/>
  <c r="P245" i="46"/>
  <c r="P244" i="46"/>
  <c r="P243" i="46"/>
  <c r="P242" i="46"/>
  <c r="P241" i="46"/>
  <c r="P240" i="46"/>
  <c r="P239" i="46"/>
  <c r="P238" i="46"/>
  <c r="P237" i="46"/>
  <c r="P236" i="46"/>
  <c r="P235" i="46"/>
  <c r="P234" i="46"/>
  <c r="P233" i="46"/>
  <c r="P232" i="46"/>
  <c r="P231" i="46"/>
  <c r="P230" i="46"/>
  <c r="P229" i="46"/>
  <c r="P228" i="46"/>
  <c r="P227" i="46"/>
  <c r="P226" i="46"/>
  <c r="P225" i="46"/>
  <c r="P224" i="46"/>
  <c r="P223" i="46"/>
  <c r="P222" i="46"/>
  <c r="P221" i="46"/>
  <c r="P220" i="46"/>
  <c r="P219" i="46"/>
  <c r="P218" i="46"/>
  <c r="P217" i="46"/>
  <c r="P216" i="46"/>
  <c r="P215" i="46"/>
  <c r="P214" i="46"/>
  <c r="P213" i="46"/>
  <c r="P212" i="46"/>
  <c r="P211" i="46"/>
  <c r="P210" i="46"/>
  <c r="P209" i="46"/>
  <c r="P208" i="46"/>
  <c r="P207" i="46"/>
  <c r="P206" i="46"/>
  <c r="P205" i="46"/>
  <c r="P204" i="46"/>
  <c r="P203" i="46"/>
  <c r="P202" i="46"/>
  <c r="P201" i="46"/>
  <c r="P200" i="46"/>
  <c r="P199" i="46"/>
  <c r="P198" i="46"/>
  <c r="P197" i="46"/>
  <c r="P196" i="46"/>
  <c r="P195" i="46"/>
  <c r="P194" i="46"/>
  <c r="P193" i="46"/>
  <c r="P192" i="46"/>
  <c r="P191" i="46"/>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P15" i="46"/>
  <c r="P14" i="46"/>
  <c r="I20" i="46"/>
  <c r="I21" i="46"/>
  <c r="I22" i="46"/>
  <c r="I23" i="46"/>
  <c r="I24" i="46"/>
  <c r="I25" i="46"/>
  <c r="I26" i="46"/>
  <c r="I27" i="46"/>
  <c r="I28" i="46"/>
  <c r="I29" i="46"/>
  <c r="I30" i="46"/>
  <c r="I31" i="46"/>
  <c r="I32" i="46"/>
  <c r="I33" i="46"/>
  <c r="I34" i="46"/>
  <c r="I35" i="46"/>
  <c r="I36" i="46"/>
  <c r="I37" i="46"/>
  <c r="I38" i="46"/>
  <c r="I39" i="46"/>
  <c r="I40" i="46"/>
  <c r="I41" i="46"/>
  <c r="I42" i="46"/>
  <c r="I43" i="46"/>
  <c r="I44" i="46"/>
  <c r="I45" i="46"/>
  <c r="I46" i="46"/>
  <c r="I47" i="46"/>
  <c r="I48" i="46"/>
  <c r="I49" i="46"/>
  <c r="I50" i="46"/>
  <c r="I51" i="46"/>
  <c r="I52" i="46"/>
  <c r="I53" i="46"/>
  <c r="I54" i="46"/>
  <c r="I55" i="46"/>
  <c r="I56" i="46"/>
  <c r="I57" i="46"/>
  <c r="I58" i="46"/>
  <c r="I59" i="46"/>
  <c r="I60" i="46"/>
  <c r="I61" i="46"/>
  <c r="I62" i="46"/>
  <c r="I63" i="46"/>
  <c r="I64" i="46"/>
  <c r="I65" i="46"/>
  <c r="I66" i="46"/>
  <c r="I67" i="46"/>
  <c r="I68" i="46"/>
  <c r="I69" i="46"/>
  <c r="I70" i="46"/>
  <c r="I71" i="46"/>
  <c r="I72" i="46"/>
  <c r="I73" i="46"/>
  <c r="I74" i="46"/>
  <c r="I75" i="46"/>
  <c r="I76" i="46"/>
  <c r="I77" i="46"/>
  <c r="I78" i="46"/>
  <c r="I79" i="46"/>
  <c r="I80" i="46"/>
  <c r="I81" i="46"/>
  <c r="I82" i="46"/>
  <c r="I83" i="46"/>
  <c r="I84" i="46"/>
  <c r="I85" i="46"/>
  <c r="I86" i="46"/>
  <c r="I87" i="46"/>
  <c r="I88" i="46"/>
  <c r="I89" i="46"/>
  <c r="I90" i="46"/>
  <c r="I91" i="46"/>
  <c r="I92" i="46"/>
  <c r="I93" i="46"/>
  <c r="I94" i="46"/>
  <c r="I95" i="46"/>
  <c r="I96" i="46"/>
  <c r="I97" i="46"/>
  <c r="I98" i="46"/>
  <c r="I99" i="46"/>
  <c r="I100" i="46"/>
  <c r="I101" i="46"/>
  <c r="I102" i="46"/>
  <c r="I103" i="46"/>
  <c r="I104" i="46"/>
  <c r="I105" i="46"/>
  <c r="I106" i="46"/>
  <c r="I107" i="46"/>
  <c r="I108" i="46"/>
  <c r="I109" i="46"/>
  <c r="I110" i="46"/>
  <c r="I111" i="46"/>
  <c r="I112" i="46"/>
  <c r="I113" i="46"/>
  <c r="I114" i="46"/>
  <c r="I115" i="46"/>
  <c r="I116" i="46"/>
  <c r="I117" i="46"/>
  <c r="I118" i="46"/>
  <c r="I119" i="46"/>
  <c r="I120" i="46"/>
  <c r="I121" i="46"/>
  <c r="I122" i="46"/>
  <c r="I123" i="46"/>
  <c r="I124" i="46"/>
  <c r="I125" i="46"/>
  <c r="I126" i="46"/>
  <c r="I127" i="46"/>
  <c r="I128" i="46"/>
  <c r="I129" i="46"/>
  <c r="I130" i="46"/>
  <c r="I131" i="46"/>
  <c r="I132" i="46"/>
  <c r="I133" i="46"/>
  <c r="I134" i="46"/>
  <c r="I135" i="46"/>
  <c r="I136" i="46"/>
  <c r="I137" i="46"/>
  <c r="I138" i="46"/>
  <c r="I139" i="46"/>
  <c r="I140" i="46"/>
  <c r="I141" i="46"/>
  <c r="I142" i="46"/>
  <c r="I143" i="46"/>
  <c r="I144" i="46"/>
  <c r="I145" i="46"/>
  <c r="I146" i="46"/>
  <c r="I147" i="46"/>
  <c r="I148" i="46"/>
  <c r="I149" i="46"/>
  <c r="I150" i="46"/>
  <c r="I151" i="46"/>
  <c r="I152" i="46"/>
  <c r="I153" i="46"/>
  <c r="I154" i="46"/>
  <c r="I155" i="46"/>
  <c r="I156" i="46"/>
  <c r="I157" i="46"/>
  <c r="I158" i="46"/>
  <c r="I159" i="46"/>
  <c r="I160" i="46"/>
  <c r="I161" i="46"/>
  <c r="I162" i="46"/>
  <c r="I163" i="46"/>
  <c r="I164" i="46"/>
  <c r="I165" i="46"/>
  <c r="I166" i="46"/>
  <c r="I167" i="46"/>
  <c r="I168" i="46"/>
  <c r="I169" i="46"/>
  <c r="I170" i="46"/>
  <c r="I171" i="46"/>
  <c r="I172" i="46"/>
  <c r="I173" i="46"/>
  <c r="I174" i="46"/>
  <c r="I175" i="46"/>
  <c r="I176" i="46"/>
  <c r="I177" i="46"/>
  <c r="I178" i="46"/>
  <c r="I179" i="46"/>
  <c r="I180" i="46"/>
  <c r="I181" i="46"/>
  <c r="I182" i="46"/>
  <c r="I183" i="46"/>
  <c r="I184" i="46"/>
  <c r="I185" i="46"/>
  <c r="I186" i="46"/>
  <c r="I187" i="46"/>
  <c r="I188" i="46"/>
  <c r="I189" i="46"/>
  <c r="I190" i="46"/>
  <c r="I191" i="46"/>
  <c r="I192" i="46"/>
  <c r="I193" i="46"/>
  <c r="I194" i="46"/>
  <c r="I195" i="46"/>
  <c r="I196" i="46"/>
  <c r="I197" i="46"/>
  <c r="I198" i="46"/>
  <c r="I199" i="46"/>
  <c r="I200" i="46"/>
  <c r="I201" i="46"/>
  <c r="I202" i="46"/>
  <c r="I203" i="46"/>
  <c r="I204" i="46"/>
  <c r="I205" i="46"/>
  <c r="I206" i="46"/>
  <c r="I207" i="46"/>
  <c r="I208" i="46"/>
  <c r="I209" i="46"/>
  <c r="I210" i="46"/>
  <c r="I211" i="46"/>
  <c r="I212" i="46"/>
  <c r="I213" i="46"/>
  <c r="I214" i="46"/>
  <c r="I215" i="46"/>
  <c r="I216" i="46"/>
  <c r="I217" i="46"/>
  <c r="I218" i="46"/>
  <c r="I219" i="46"/>
  <c r="I220" i="46"/>
  <c r="I221" i="46"/>
  <c r="I222" i="46"/>
  <c r="I223" i="46"/>
  <c r="I224" i="46"/>
  <c r="I225" i="46"/>
  <c r="I226" i="46"/>
  <c r="I227" i="46"/>
  <c r="I228" i="46"/>
  <c r="I229" i="46"/>
  <c r="I230" i="46"/>
  <c r="I231" i="46"/>
  <c r="I232" i="46"/>
  <c r="I233" i="46"/>
  <c r="I234" i="46"/>
  <c r="I235" i="46"/>
  <c r="I236" i="46"/>
  <c r="I237" i="46"/>
  <c r="I238" i="46"/>
  <c r="I239" i="46"/>
  <c r="I240" i="46"/>
  <c r="I241" i="46"/>
  <c r="I242" i="46"/>
  <c r="I243" i="46"/>
  <c r="I244" i="46"/>
  <c r="I245" i="46"/>
  <c r="I246" i="46"/>
  <c r="I247" i="46"/>
  <c r="I248" i="46"/>
  <c r="I249" i="46"/>
  <c r="I250" i="46"/>
  <c r="I251" i="46"/>
  <c r="I252" i="46"/>
  <c r="I253" i="46"/>
  <c r="I254" i="46"/>
  <c r="I255" i="46"/>
  <c r="I256" i="46"/>
  <c r="I257" i="46"/>
  <c r="I258" i="46"/>
  <c r="I259" i="46"/>
  <c r="I260" i="46"/>
  <c r="I261" i="46"/>
  <c r="I262" i="46"/>
  <c r="I263" i="46"/>
  <c r="I264" i="46"/>
  <c r="I265" i="46"/>
  <c r="I266" i="46"/>
  <c r="I267" i="46"/>
  <c r="I268" i="46"/>
  <c r="I269" i="46"/>
  <c r="I270" i="46"/>
  <c r="I271" i="46"/>
  <c r="I272" i="46"/>
  <c r="I273" i="46"/>
  <c r="I274" i="46"/>
  <c r="I275" i="46"/>
  <c r="I276" i="46"/>
  <c r="I277" i="46"/>
  <c r="I278" i="46"/>
  <c r="I279" i="46"/>
  <c r="I280" i="46"/>
  <c r="I281" i="46"/>
  <c r="I282" i="46"/>
  <c r="I283" i="46"/>
  <c r="I284" i="46"/>
  <c r="I285" i="46"/>
  <c r="I286" i="46"/>
  <c r="I287" i="46"/>
  <c r="I288" i="46"/>
  <c r="I289" i="46"/>
  <c r="I290" i="46"/>
  <c r="I291" i="46"/>
  <c r="I292" i="46"/>
  <c r="I293" i="46"/>
  <c r="I294" i="46"/>
  <c r="I295" i="46"/>
  <c r="I296" i="46"/>
  <c r="I297" i="46"/>
  <c r="I298" i="46"/>
  <c r="I299" i="46"/>
  <c r="I300" i="46"/>
  <c r="I301" i="46"/>
  <c r="I302" i="46"/>
  <c r="I303" i="46"/>
  <c r="I304" i="46"/>
  <c r="I305" i="46"/>
  <c r="I306" i="46"/>
  <c r="I307" i="46"/>
  <c r="I308" i="46"/>
  <c r="I309" i="46"/>
  <c r="I310" i="46"/>
  <c r="I311" i="46"/>
  <c r="I312" i="46"/>
  <c r="I313" i="46"/>
  <c r="I314" i="46"/>
  <c r="I315" i="46"/>
  <c r="I316" i="46"/>
  <c r="I317" i="46"/>
  <c r="I318" i="46"/>
  <c r="I319" i="46"/>
  <c r="I320" i="46"/>
  <c r="I321" i="46"/>
  <c r="I322" i="46"/>
  <c r="I323" i="46"/>
  <c r="I324" i="46"/>
  <c r="I325" i="46"/>
  <c r="I326" i="46"/>
  <c r="I327" i="46"/>
  <c r="I328" i="46"/>
  <c r="I329" i="46"/>
  <c r="I330" i="46"/>
  <c r="I331" i="46"/>
  <c r="I332" i="46"/>
  <c r="I333" i="46"/>
  <c r="I334" i="46"/>
  <c r="I335" i="46"/>
  <c r="I336" i="46"/>
  <c r="I337" i="46"/>
  <c r="I338" i="46"/>
  <c r="I339" i="46"/>
  <c r="I340" i="46"/>
  <c r="I341" i="46"/>
  <c r="I342" i="46"/>
  <c r="I343" i="46"/>
  <c r="I344" i="46"/>
  <c r="I345" i="46"/>
  <c r="I346" i="46"/>
  <c r="I347" i="46"/>
  <c r="I348" i="46"/>
  <c r="I349" i="46"/>
  <c r="I350" i="46"/>
  <c r="I351" i="46"/>
  <c r="I352" i="46"/>
  <c r="I353" i="46"/>
  <c r="I354" i="46"/>
  <c r="I355" i="46"/>
  <c r="I356" i="46"/>
  <c r="I357" i="46"/>
  <c r="I358" i="46"/>
  <c r="I359" i="46"/>
  <c r="I360" i="46"/>
  <c r="I361" i="46"/>
  <c r="I362" i="46"/>
  <c r="I363" i="46"/>
  <c r="I364" i="46"/>
  <c r="I365" i="46"/>
  <c r="I366" i="46"/>
  <c r="I367" i="46"/>
  <c r="I368" i="46"/>
  <c r="I369" i="46"/>
  <c r="I370" i="46"/>
  <c r="I371" i="46"/>
  <c r="I372" i="46"/>
  <c r="I373" i="46"/>
  <c r="I374" i="46"/>
  <c r="I375" i="46"/>
  <c r="I376" i="46"/>
  <c r="I377" i="46"/>
  <c r="I378" i="46"/>
  <c r="I379" i="46"/>
  <c r="I380" i="46"/>
  <c r="I381" i="46"/>
  <c r="I382" i="46"/>
  <c r="I383" i="46"/>
  <c r="I384" i="46"/>
  <c r="I385" i="46"/>
  <c r="I386" i="46"/>
  <c r="I387" i="46"/>
  <c r="I388" i="46"/>
  <c r="I389" i="46"/>
  <c r="I390" i="46"/>
  <c r="I391" i="46"/>
  <c r="I392" i="46"/>
  <c r="I393" i="46"/>
  <c r="I394" i="46"/>
  <c r="I395" i="46"/>
  <c r="I396" i="46"/>
  <c r="I397" i="46"/>
  <c r="I398" i="46"/>
  <c r="I399" i="46"/>
  <c r="I400" i="46"/>
  <c r="I401" i="46"/>
  <c r="I402" i="46"/>
  <c r="I403" i="46"/>
  <c r="I404" i="46"/>
  <c r="I405" i="46"/>
  <c r="I406" i="46"/>
  <c r="I407" i="46"/>
  <c r="I408" i="46"/>
  <c r="I409" i="46"/>
  <c r="I410" i="46"/>
  <c r="I411" i="46"/>
  <c r="I412" i="46"/>
  <c r="I413" i="46"/>
  <c r="I414" i="46"/>
  <c r="I415" i="46"/>
  <c r="I416" i="46"/>
  <c r="I417" i="46"/>
  <c r="I418" i="46"/>
  <c r="I419" i="46"/>
  <c r="I420" i="46"/>
  <c r="I421" i="46"/>
  <c r="I422" i="46"/>
  <c r="I423" i="46"/>
  <c r="I424" i="46"/>
  <c r="I425" i="46"/>
  <c r="I426" i="46"/>
  <c r="I427" i="46"/>
  <c r="I428" i="46"/>
  <c r="I429" i="46"/>
  <c r="I430" i="46"/>
  <c r="I431" i="46"/>
  <c r="I432" i="46"/>
  <c r="I433" i="46"/>
  <c r="I434" i="46"/>
  <c r="I435" i="46"/>
  <c r="I436" i="46"/>
  <c r="I437" i="46"/>
  <c r="I438" i="46"/>
  <c r="I439" i="46"/>
  <c r="I440" i="46"/>
  <c r="I441" i="46"/>
  <c r="I442" i="46"/>
  <c r="I443" i="46"/>
  <c r="I444" i="46"/>
  <c r="I445" i="46"/>
  <c r="I446" i="46"/>
  <c r="I447" i="46"/>
  <c r="I448" i="46"/>
  <c r="I449" i="46"/>
  <c r="I450" i="46"/>
  <c r="I451" i="46"/>
  <c r="I452" i="46"/>
  <c r="I453" i="46"/>
  <c r="I454" i="46"/>
  <c r="I455" i="46"/>
  <c r="I456" i="46"/>
  <c r="I457" i="46"/>
  <c r="I458" i="46"/>
  <c r="I459" i="46"/>
  <c r="I460" i="46"/>
  <c r="I461" i="46"/>
  <c r="I462" i="46"/>
  <c r="I463" i="46"/>
  <c r="I464" i="46"/>
  <c r="I465" i="46"/>
  <c r="I466" i="46"/>
  <c r="I467" i="46"/>
  <c r="I468" i="46"/>
  <c r="I469" i="46"/>
  <c r="I470" i="46"/>
  <c r="I471" i="46"/>
  <c r="I472" i="46"/>
  <c r="I473" i="46"/>
  <c r="I474" i="46"/>
  <c r="I475" i="46"/>
  <c r="I476" i="46"/>
  <c r="I477" i="46"/>
  <c r="I478" i="46"/>
  <c r="I479" i="46"/>
  <c r="I480" i="46"/>
  <c r="I481" i="46"/>
  <c r="I482" i="46"/>
  <c r="I483" i="46"/>
  <c r="I484" i="46"/>
  <c r="I485" i="46"/>
  <c r="I486" i="46"/>
  <c r="I487" i="46"/>
  <c r="I488" i="46"/>
  <c r="I489" i="46"/>
  <c r="I490" i="46"/>
  <c r="I491" i="46"/>
  <c r="I492" i="46"/>
  <c r="I493" i="46"/>
  <c r="I494" i="46"/>
  <c r="I495" i="46"/>
  <c r="I496" i="46"/>
  <c r="I497" i="46"/>
  <c r="I498" i="46"/>
  <c r="I499" i="46"/>
  <c r="I500" i="46"/>
  <c r="I501" i="46"/>
  <c r="I502" i="46"/>
  <c r="I503" i="46"/>
  <c r="I504" i="46"/>
  <c r="I505" i="46"/>
  <c r="I506" i="46"/>
  <c r="I507" i="46"/>
  <c r="I508" i="46"/>
  <c r="I509" i="46"/>
  <c r="I510" i="46"/>
  <c r="I511" i="46"/>
  <c r="I512" i="46"/>
  <c r="I513" i="46"/>
  <c r="I514" i="46"/>
  <c r="I515" i="46"/>
  <c r="I516" i="46"/>
  <c r="I517" i="46"/>
  <c r="I518" i="46"/>
  <c r="I519" i="46"/>
  <c r="I520" i="46"/>
  <c r="I521" i="46"/>
  <c r="I522" i="46"/>
  <c r="I523" i="46"/>
  <c r="I524" i="46"/>
  <c r="I525" i="46"/>
  <c r="I526" i="46"/>
  <c r="I527" i="46"/>
  <c r="I528" i="46"/>
  <c r="I529" i="46"/>
  <c r="I530" i="46"/>
  <c r="I531" i="46"/>
  <c r="I532" i="46"/>
  <c r="I533" i="46"/>
  <c r="I534" i="46"/>
  <c r="I535" i="46"/>
  <c r="I536" i="46"/>
  <c r="I537" i="46"/>
  <c r="I538" i="46"/>
  <c r="I539" i="46"/>
  <c r="I540" i="46"/>
  <c r="I541" i="46"/>
  <c r="I542" i="46"/>
  <c r="I543" i="46"/>
  <c r="I544" i="46"/>
  <c r="I545" i="46"/>
  <c r="I546" i="46"/>
  <c r="I547" i="46"/>
  <c r="I548" i="46"/>
  <c r="I549" i="46"/>
  <c r="I550" i="46"/>
  <c r="I551" i="46"/>
  <c r="I552" i="46"/>
  <c r="I553" i="46"/>
  <c r="I554" i="46"/>
  <c r="I555" i="46"/>
  <c r="I556" i="46"/>
  <c r="I557" i="46"/>
  <c r="I558" i="46"/>
  <c r="I559" i="46"/>
  <c r="I560" i="46"/>
  <c r="I561" i="46"/>
  <c r="I562" i="46"/>
  <c r="I563" i="46"/>
  <c r="I564" i="46"/>
  <c r="I565" i="46"/>
  <c r="I566" i="46"/>
  <c r="I567" i="46"/>
  <c r="I568" i="46"/>
  <c r="I569" i="46"/>
  <c r="I570" i="46"/>
  <c r="I571" i="46"/>
  <c r="I572" i="46"/>
  <c r="I573" i="46"/>
  <c r="I574" i="46"/>
  <c r="I575" i="46"/>
  <c r="I576" i="46"/>
  <c r="I577" i="46"/>
  <c r="I578" i="46"/>
  <c r="I579" i="46"/>
  <c r="I580" i="46"/>
  <c r="I581" i="46"/>
  <c r="I582" i="46"/>
  <c r="I583" i="46"/>
  <c r="I584" i="46"/>
  <c r="I585" i="46"/>
  <c r="I586" i="46"/>
  <c r="I587" i="46"/>
  <c r="I588" i="46"/>
  <c r="I589" i="46"/>
  <c r="I590" i="46"/>
  <c r="I591" i="46"/>
  <c r="I592" i="46"/>
  <c r="I593" i="46"/>
  <c r="I594" i="46"/>
  <c r="I595" i="46"/>
  <c r="I596" i="46"/>
  <c r="I597" i="46"/>
  <c r="I598" i="46"/>
  <c r="I599" i="46"/>
  <c r="I600" i="46"/>
  <c r="I601" i="46"/>
  <c r="I602" i="46"/>
  <c r="I603" i="46"/>
  <c r="I604" i="46"/>
  <c r="I605" i="46"/>
  <c r="I606" i="46"/>
  <c r="I607" i="46"/>
  <c r="I608" i="46"/>
  <c r="I609" i="46"/>
  <c r="I610" i="46"/>
  <c r="I611" i="46"/>
  <c r="I612" i="46"/>
  <c r="I613" i="46"/>
  <c r="I614" i="46"/>
  <c r="I615" i="46"/>
  <c r="I616" i="46"/>
  <c r="I617" i="46"/>
  <c r="I618" i="46"/>
  <c r="I619" i="46"/>
  <c r="I620" i="46"/>
  <c r="I621" i="46"/>
  <c r="I622" i="46"/>
  <c r="I623" i="46"/>
  <c r="I624" i="46"/>
  <c r="I625" i="46"/>
  <c r="I626" i="46"/>
  <c r="I627" i="46"/>
  <c r="I628" i="46"/>
  <c r="I629" i="46"/>
  <c r="I630" i="46"/>
  <c r="I631" i="46"/>
  <c r="I632" i="46"/>
  <c r="I633" i="46"/>
  <c r="I634" i="46"/>
  <c r="I635" i="46"/>
  <c r="I636" i="46"/>
  <c r="I637" i="46"/>
  <c r="I638" i="46"/>
  <c r="I639" i="46"/>
  <c r="I640" i="46"/>
  <c r="I641" i="46"/>
  <c r="I642" i="46"/>
  <c r="I643" i="46"/>
  <c r="I644" i="46"/>
  <c r="I645" i="46"/>
  <c r="I646" i="46"/>
  <c r="I647" i="46"/>
  <c r="I648" i="46"/>
  <c r="I649" i="46"/>
  <c r="I650" i="46"/>
  <c r="I651" i="46"/>
  <c r="I652" i="46"/>
  <c r="I653" i="46"/>
  <c r="I654" i="46"/>
  <c r="I655" i="46"/>
  <c r="I656" i="46"/>
  <c r="I657" i="46"/>
  <c r="I658" i="46"/>
  <c r="I659" i="46"/>
  <c r="I660" i="46"/>
  <c r="I661" i="46"/>
  <c r="I662" i="46"/>
  <c r="I663" i="46"/>
  <c r="I664" i="46"/>
  <c r="I665" i="46"/>
  <c r="I666" i="46"/>
  <c r="I667" i="46"/>
  <c r="I668" i="46"/>
  <c r="I669" i="46"/>
  <c r="I670" i="46"/>
  <c r="I671" i="46"/>
  <c r="I672" i="46"/>
  <c r="I673" i="46"/>
  <c r="I674" i="46"/>
  <c r="I675" i="46"/>
  <c r="I676" i="46"/>
  <c r="I677" i="46"/>
  <c r="I678" i="46"/>
  <c r="I679" i="46"/>
  <c r="I680" i="46"/>
  <c r="I681" i="46"/>
  <c r="I682" i="46"/>
  <c r="I683" i="46"/>
  <c r="I684" i="46"/>
  <c r="I685" i="46"/>
  <c r="I686" i="46"/>
  <c r="I687" i="46"/>
  <c r="I688" i="46"/>
  <c r="I689" i="46"/>
  <c r="I690" i="46"/>
  <c r="I691" i="46"/>
  <c r="I692" i="46"/>
  <c r="I693" i="46"/>
  <c r="I694" i="46"/>
  <c r="I695" i="46"/>
  <c r="I696" i="46"/>
  <c r="I697" i="46"/>
  <c r="I698" i="46"/>
  <c r="I699" i="46"/>
  <c r="I700" i="46"/>
  <c r="I701" i="46"/>
  <c r="I702" i="46"/>
  <c r="I703" i="46"/>
  <c r="I704" i="46"/>
  <c r="I705" i="46"/>
  <c r="I706" i="46"/>
  <c r="I707" i="46"/>
  <c r="I708" i="46"/>
  <c r="I709" i="46"/>
  <c r="I710" i="46"/>
  <c r="I711" i="46"/>
  <c r="I712" i="46"/>
  <c r="I713" i="46"/>
  <c r="I714" i="46"/>
  <c r="I715" i="46"/>
  <c r="I716" i="46"/>
  <c r="I717" i="46"/>
  <c r="I718" i="46"/>
  <c r="I719" i="46"/>
  <c r="I720" i="46"/>
  <c r="I721" i="46"/>
  <c r="I722" i="46"/>
  <c r="I723" i="46"/>
  <c r="I724" i="46"/>
  <c r="I725" i="46"/>
  <c r="I726" i="46"/>
  <c r="I727" i="46"/>
  <c r="I728" i="46"/>
  <c r="I729" i="46"/>
  <c r="I730" i="46"/>
  <c r="I731" i="46"/>
  <c r="I732" i="46"/>
  <c r="I733" i="46"/>
  <c r="I734" i="46"/>
  <c r="I735" i="46"/>
  <c r="I736" i="46"/>
  <c r="I737" i="46"/>
  <c r="I738" i="46"/>
  <c r="I739" i="46"/>
  <c r="I740" i="46"/>
  <c r="I741" i="46"/>
  <c r="I742" i="46"/>
  <c r="I743" i="46"/>
  <c r="I744" i="46"/>
  <c r="I745" i="46"/>
  <c r="I746" i="46"/>
  <c r="I747" i="46"/>
  <c r="I748" i="46"/>
  <c r="I749" i="46"/>
  <c r="I750" i="46"/>
  <c r="I751" i="46"/>
  <c r="I752" i="46"/>
  <c r="I753" i="46"/>
  <c r="I754" i="46"/>
  <c r="I755" i="46"/>
  <c r="I756" i="46"/>
  <c r="I757" i="46"/>
  <c r="I758" i="46"/>
  <c r="I759" i="46"/>
  <c r="I760" i="46"/>
  <c r="I761" i="46"/>
  <c r="I762" i="46"/>
  <c r="I763" i="46"/>
  <c r="I764" i="46"/>
  <c r="I765" i="46"/>
  <c r="I766" i="46"/>
  <c r="I767" i="46"/>
  <c r="I768" i="46"/>
  <c r="I769" i="46"/>
  <c r="I770" i="46"/>
  <c r="I771" i="46"/>
  <c r="I772" i="46"/>
  <c r="I773" i="46"/>
  <c r="I774" i="46"/>
  <c r="I775" i="46"/>
  <c r="I776" i="46"/>
  <c r="I777" i="46"/>
  <c r="I778" i="46"/>
  <c r="I779" i="46"/>
  <c r="I780" i="46"/>
  <c r="I781" i="46"/>
  <c r="I782" i="46"/>
  <c r="I783" i="46"/>
  <c r="I784" i="46"/>
  <c r="I785" i="46"/>
  <c r="I786" i="46"/>
  <c r="I787" i="46"/>
  <c r="I788" i="46"/>
  <c r="I789" i="46"/>
  <c r="I790" i="46"/>
  <c r="I791" i="46"/>
  <c r="I792" i="46"/>
  <c r="I793" i="46"/>
  <c r="I794" i="46"/>
  <c r="I795" i="46"/>
  <c r="I796" i="46"/>
  <c r="I797" i="46"/>
  <c r="I798" i="46"/>
  <c r="I799" i="46"/>
  <c r="I800" i="46"/>
  <c r="I801" i="46"/>
  <c r="I802" i="46"/>
  <c r="I803" i="46"/>
  <c r="I804" i="46"/>
  <c r="I805" i="46"/>
  <c r="I806" i="46"/>
  <c r="I807" i="46"/>
  <c r="I808" i="46"/>
  <c r="I809" i="46"/>
  <c r="I810" i="46"/>
  <c r="I811" i="46"/>
  <c r="I812" i="46"/>
  <c r="I813" i="46"/>
  <c r="I814" i="46"/>
  <c r="I815" i="46"/>
  <c r="I816" i="46"/>
  <c r="I817" i="46"/>
  <c r="I818" i="46"/>
  <c r="I819" i="46"/>
  <c r="I820" i="46"/>
  <c r="I821" i="46"/>
  <c r="I822" i="46"/>
  <c r="I823" i="46"/>
  <c r="I824" i="46"/>
  <c r="I825" i="46"/>
  <c r="I826" i="46"/>
  <c r="I827" i="46"/>
  <c r="I828" i="46"/>
  <c r="I829" i="46"/>
  <c r="I830" i="46"/>
  <c r="I831" i="46"/>
  <c r="I832" i="46"/>
  <c r="I833" i="46"/>
  <c r="I834" i="46"/>
  <c r="I835" i="46"/>
  <c r="I836" i="46"/>
  <c r="I837" i="46"/>
  <c r="I838" i="46"/>
  <c r="I839" i="46"/>
  <c r="I840" i="46"/>
  <c r="I841" i="46"/>
  <c r="I842" i="46"/>
  <c r="I843" i="46"/>
  <c r="I844" i="46"/>
  <c r="I845" i="46"/>
  <c r="I846" i="46"/>
  <c r="I847" i="46"/>
  <c r="I848" i="46"/>
  <c r="I849" i="46"/>
  <c r="I850" i="46"/>
  <c r="I851" i="46"/>
  <c r="I852" i="46"/>
  <c r="I853" i="46"/>
  <c r="I854" i="46"/>
  <c r="I855" i="46"/>
  <c r="I856" i="46"/>
  <c r="I857" i="46"/>
  <c r="I858" i="46"/>
  <c r="I859" i="46"/>
  <c r="I860" i="46"/>
  <c r="I861" i="46"/>
  <c r="I862" i="46"/>
  <c r="I863" i="46"/>
  <c r="I864" i="46"/>
  <c r="I865" i="46"/>
  <c r="I866" i="46"/>
  <c r="I867" i="46"/>
  <c r="I868" i="46"/>
  <c r="I869" i="46"/>
  <c r="I870" i="46"/>
  <c r="I871" i="46"/>
  <c r="I872" i="46"/>
  <c r="I873" i="46"/>
  <c r="I874" i="46"/>
  <c r="I875" i="46"/>
  <c r="I876" i="46"/>
  <c r="I877" i="46"/>
  <c r="I878" i="46"/>
  <c r="I879" i="46"/>
  <c r="I880" i="46"/>
  <c r="I881" i="46"/>
  <c r="I882" i="46"/>
  <c r="I883" i="46"/>
  <c r="I884" i="46"/>
  <c r="I885" i="46"/>
  <c r="I886" i="46"/>
  <c r="I887" i="46"/>
  <c r="I888" i="46"/>
  <c r="I889" i="46"/>
  <c r="I890" i="46"/>
  <c r="I891" i="46"/>
  <c r="I892" i="46"/>
  <c r="I893" i="46"/>
  <c r="I894" i="46"/>
  <c r="I895" i="46"/>
  <c r="I896" i="46"/>
  <c r="I897" i="46"/>
  <c r="I898" i="46"/>
  <c r="I899" i="46"/>
  <c r="I900" i="46"/>
  <c r="I901" i="46"/>
  <c r="I902" i="46"/>
  <c r="I903" i="46"/>
  <c r="I904" i="46"/>
  <c r="I905" i="46"/>
  <c r="I906" i="46"/>
  <c r="I907" i="46"/>
  <c r="I908" i="46"/>
  <c r="I909" i="46"/>
  <c r="I910" i="46"/>
  <c r="I911" i="46"/>
  <c r="I912" i="46"/>
  <c r="I913" i="46"/>
  <c r="I914" i="46"/>
  <c r="I915" i="46"/>
  <c r="I916" i="46"/>
  <c r="I917" i="46"/>
  <c r="I918" i="46"/>
  <c r="I919" i="46"/>
  <c r="I920" i="46"/>
  <c r="I921" i="46"/>
  <c r="I922" i="46"/>
  <c r="I923" i="46"/>
  <c r="I924" i="46"/>
  <c r="I925" i="46"/>
  <c r="I926" i="46"/>
  <c r="I927" i="46"/>
  <c r="I928" i="46"/>
  <c r="I929" i="46"/>
  <c r="I930" i="46"/>
  <c r="I931" i="46"/>
  <c r="I932" i="46"/>
  <c r="I933" i="46"/>
  <c r="I934" i="46"/>
  <c r="I935" i="46"/>
  <c r="I936" i="46"/>
  <c r="I937" i="46"/>
  <c r="I938" i="46"/>
  <c r="I939" i="46"/>
  <c r="I940" i="46"/>
  <c r="I941" i="46"/>
  <c r="I942" i="46"/>
  <c r="I943" i="46"/>
  <c r="I944" i="46"/>
  <c r="I945" i="46"/>
  <c r="I946" i="46"/>
  <c r="I947" i="46"/>
  <c r="I948" i="46"/>
  <c r="I949" i="46"/>
  <c r="I950" i="46"/>
  <c r="I951" i="46"/>
  <c r="I952" i="46"/>
  <c r="I953" i="46"/>
  <c r="I954" i="46"/>
  <c r="I955" i="46"/>
  <c r="I956" i="46"/>
  <c r="I957" i="46"/>
  <c r="I958" i="46"/>
  <c r="I959" i="46"/>
  <c r="I960" i="46"/>
  <c r="I961" i="46"/>
  <c r="I962" i="46"/>
  <c r="I963" i="46"/>
  <c r="I964" i="46"/>
  <c r="I965" i="46"/>
  <c r="I966" i="46"/>
  <c r="I967" i="46"/>
  <c r="I968" i="46"/>
  <c r="I969" i="46"/>
  <c r="I970" i="46"/>
  <c r="I971" i="46"/>
  <c r="I972" i="46"/>
  <c r="I973" i="46"/>
  <c r="I974" i="46"/>
  <c r="I975" i="46"/>
  <c r="I976" i="46"/>
  <c r="I977" i="46"/>
  <c r="I978" i="46"/>
  <c r="I979" i="46"/>
  <c r="I980" i="46"/>
  <c r="I981" i="46"/>
  <c r="I982" i="46"/>
  <c r="I983" i="46"/>
  <c r="I984" i="46"/>
  <c r="I985" i="46"/>
  <c r="I986" i="46"/>
  <c r="I987" i="46"/>
  <c r="I988" i="46"/>
  <c r="I989" i="46"/>
  <c r="I990" i="46"/>
  <c r="I991" i="46"/>
  <c r="I992" i="46"/>
  <c r="I993" i="46"/>
  <c r="I994" i="46"/>
  <c r="I995" i="46"/>
  <c r="I996" i="46"/>
  <c r="I997" i="46"/>
  <c r="I998" i="46"/>
  <c r="I999" i="46"/>
  <c r="I1000" i="46"/>
  <c r="I1001" i="46"/>
  <c r="I1002" i="46"/>
  <c r="I1003" i="46"/>
  <c r="I1004" i="46"/>
  <c r="I1005" i="46"/>
  <c r="I1006" i="46"/>
  <c r="I1007" i="46"/>
  <c r="I1008" i="46"/>
  <c r="I1009" i="46"/>
  <c r="I1010" i="46"/>
  <c r="I1011" i="46"/>
  <c r="I1012" i="46"/>
  <c r="I1013" i="46"/>
  <c r="I1014" i="46"/>
  <c r="I1015" i="46"/>
  <c r="I1016" i="46"/>
  <c r="I1017" i="46"/>
  <c r="I1018" i="46"/>
  <c r="I1019" i="46"/>
  <c r="I1020" i="46"/>
  <c r="I1021" i="46"/>
  <c r="I1022" i="46"/>
  <c r="I1023" i="46"/>
  <c r="I1024" i="46"/>
  <c r="I1025" i="46"/>
  <c r="I1026" i="46"/>
  <c r="I1027" i="46"/>
  <c r="I1028" i="46"/>
  <c r="I1029" i="46"/>
  <c r="I1030" i="46"/>
  <c r="I1031" i="46"/>
  <c r="I1032" i="46"/>
  <c r="I1033" i="46"/>
  <c r="I1034" i="46"/>
  <c r="I1035" i="46"/>
  <c r="I1036" i="46"/>
  <c r="I1037" i="46"/>
  <c r="I1038" i="46"/>
  <c r="I1039" i="46"/>
  <c r="I1040" i="46"/>
  <c r="I1041" i="46"/>
  <c r="I1042" i="46"/>
  <c r="I1043" i="46"/>
  <c r="I1044" i="46"/>
  <c r="I1045" i="46"/>
  <c r="I1046" i="46"/>
  <c r="I1047" i="46"/>
  <c r="I1048" i="46"/>
  <c r="I1049" i="46"/>
  <c r="I1050" i="46"/>
  <c r="I1051" i="46"/>
  <c r="I1052" i="46"/>
  <c r="I1053" i="46"/>
  <c r="I1054" i="46"/>
  <c r="I1055" i="46"/>
  <c r="I1056" i="46"/>
  <c r="I1057" i="46"/>
  <c r="I1058" i="46"/>
  <c r="I1059" i="46"/>
  <c r="I1060" i="46"/>
  <c r="I1061" i="46"/>
  <c r="I1062" i="46"/>
  <c r="I1063" i="46"/>
  <c r="I1064" i="46"/>
  <c r="I1065" i="46"/>
  <c r="I1066" i="46"/>
  <c r="I1067" i="46"/>
  <c r="I1068" i="46"/>
  <c r="I1069" i="46"/>
  <c r="I1070" i="46"/>
  <c r="I1071" i="46"/>
  <c r="I1072" i="46"/>
  <c r="I1073" i="46"/>
  <c r="I1074" i="46"/>
  <c r="I1075" i="46"/>
  <c r="I1076" i="46"/>
  <c r="I1077" i="46"/>
  <c r="I1078" i="46"/>
  <c r="I1079" i="46"/>
  <c r="I1080" i="46"/>
  <c r="I1081" i="46"/>
  <c r="I1082" i="46"/>
  <c r="I1083" i="46"/>
  <c r="I1084" i="46"/>
  <c r="I1085" i="46"/>
  <c r="I1086" i="46"/>
  <c r="I1087" i="46"/>
  <c r="I1088" i="46"/>
  <c r="I1089" i="46"/>
  <c r="I1090" i="46"/>
  <c r="I1091" i="46"/>
  <c r="I1092" i="46"/>
  <c r="I1093" i="46"/>
  <c r="I1094" i="46"/>
  <c r="I1095" i="46"/>
  <c r="I1096" i="46"/>
  <c r="I1097" i="46"/>
  <c r="I1098" i="46"/>
  <c r="I1099" i="46"/>
  <c r="I1100" i="46"/>
  <c r="I1101" i="46"/>
  <c r="I1102" i="46"/>
  <c r="I1103" i="46"/>
  <c r="I1104" i="46"/>
  <c r="I1105" i="46"/>
  <c r="I1106" i="46"/>
  <c r="I1107" i="46"/>
  <c r="I1108" i="46"/>
  <c r="I1109" i="46"/>
  <c r="I1110" i="46"/>
  <c r="I1111" i="46"/>
  <c r="I1112" i="46"/>
  <c r="I1113" i="46"/>
  <c r="I1114" i="46"/>
  <c r="I1115" i="46"/>
  <c r="I1116" i="46"/>
  <c r="I1117" i="46"/>
  <c r="I1118" i="46"/>
  <c r="I1119" i="46"/>
  <c r="I1120" i="46"/>
  <c r="I1121" i="46"/>
  <c r="I1122" i="46"/>
  <c r="I1123" i="46"/>
  <c r="I1124" i="46"/>
  <c r="I1125" i="46"/>
  <c r="I1126" i="46"/>
  <c r="I1127" i="46"/>
  <c r="I1128" i="46"/>
  <c r="I1129" i="46"/>
  <c r="I1130" i="46"/>
  <c r="I1131" i="46"/>
  <c r="I1132" i="46"/>
  <c r="I1133" i="46"/>
  <c r="I1134" i="46"/>
  <c r="I1135" i="46"/>
  <c r="I1136" i="46"/>
  <c r="I1137" i="46"/>
  <c r="I1138" i="46"/>
  <c r="I1139" i="46"/>
  <c r="I1140" i="46"/>
  <c r="I1141" i="46"/>
  <c r="I1142" i="46"/>
  <c r="I1143" i="46"/>
  <c r="I1144" i="46"/>
  <c r="I1145" i="46"/>
  <c r="I1146" i="46"/>
  <c r="I1147" i="46"/>
  <c r="I1148" i="46"/>
  <c r="I1149" i="46"/>
  <c r="I1150" i="46"/>
  <c r="I1151" i="46"/>
  <c r="I1152" i="46"/>
  <c r="I1153" i="46"/>
  <c r="I1154" i="46"/>
  <c r="I1155" i="46"/>
  <c r="I1156" i="46"/>
  <c r="I1157" i="46"/>
  <c r="I1158" i="46"/>
  <c r="I1159" i="46"/>
  <c r="I1160" i="46"/>
  <c r="I1161" i="46"/>
  <c r="I1162" i="46"/>
  <c r="I1163" i="46"/>
  <c r="I1164" i="46"/>
  <c r="I1165" i="46"/>
  <c r="I1166" i="46"/>
  <c r="I1167" i="46"/>
  <c r="I1168" i="46"/>
  <c r="I1169" i="46"/>
  <c r="I1170" i="46"/>
  <c r="I1171" i="46"/>
  <c r="I1172" i="46"/>
  <c r="I1173" i="46"/>
  <c r="I1174" i="46"/>
  <c r="I1175" i="46"/>
  <c r="I1176" i="46"/>
  <c r="I1177" i="46"/>
  <c r="I1178" i="46"/>
  <c r="I1179" i="46"/>
  <c r="I1180" i="46"/>
  <c r="I1181" i="46"/>
  <c r="I1182" i="46"/>
  <c r="I1183" i="46"/>
  <c r="I1184" i="46"/>
  <c r="I1185" i="46"/>
  <c r="I1186" i="46"/>
  <c r="I1187" i="46"/>
  <c r="I1188" i="46"/>
  <c r="I1189" i="46"/>
  <c r="I1190" i="46"/>
  <c r="I1191" i="46"/>
  <c r="I1192" i="46"/>
  <c r="I1193" i="46"/>
  <c r="I1194" i="46"/>
  <c r="I1195" i="46"/>
  <c r="I1196" i="46"/>
  <c r="I1197" i="46"/>
  <c r="I1198" i="46"/>
  <c r="I1199" i="46"/>
  <c r="I1200" i="46"/>
  <c r="I1201" i="46"/>
  <c r="I1202" i="46"/>
  <c r="I1203" i="46"/>
  <c r="I1204" i="46"/>
  <c r="I1205" i="46"/>
  <c r="I1206" i="46"/>
  <c r="I1207" i="46"/>
  <c r="I1208" i="46"/>
  <c r="I1209" i="46"/>
  <c r="I1210" i="46"/>
  <c r="I1211" i="46"/>
  <c r="I1212" i="46"/>
  <c r="I1213" i="46"/>
  <c r="I1214" i="46"/>
  <c r="I1215" i="46"/>
  <c r="I1216" i="46"/>
  <c r="I1217" i="46"/>
  <c r="I1218" i="46"/>
  <c r="I1219" i="46"/>
  <c r="I1220" i="46"/>
  <c r="I1221" i="46"/>
  <c r="I1222" i="46"/>
  <c r="I1223" i="46"/>
  <c r="I1224" i="46"/>
  <c r="I1225" i="46"/>
  <c r="I1226" i="46"/>
  <c r="I1227" i="46"/>
  <c r="I1228" i="46"/>
  <c r="I1229" i="46"/>
  <c r="I1230" i="46"/>
  <c r="I1231" i="46"/>
  <c r="I1232" i="46"/>
  <c r="I1233" i="46"/>
  <c r="I1234" i="46"/>
  <c r="I1235" i="46"/>
  <c r="I1236" i="46"/>
  <c r="I1237" i="46"/>
  <c r="I1238" i="46"/>
  <c r="I1239" i="46"/>
  <c r="I1240" i="46"/>
  <c r="I1241" i="46"/>
  <c r="I1242" i="46"/>
  <c r="I1243" i="46"/>
  <c r="I1244" i="46"/>
  <c r="I1245" i="46"/>
  <c r="I1246" i="46"/>
  <c r="I1247" i="46"/>
  <c r="I1248" i="46"/>
  <c r="I1249" i="46"/>
  <c r="I1250" i="46"/>
  <c r="I1251" i="46"/>
  <c r="I1252" i="46"/>
  <c r="I1253" i="46"/>
  <c r="I1254" i="46"/>
  <c r="I1255" i="46"/>
  <c r="I1256" i="46"/>
  <c r="I1257" i="46"/>
  <c r="I1258" i="46"/>
  <c r="I1259" i="46"/>
  <c r="I1260" i="46"/>
  <c r="I1261" i="46"/>
  <c r="I1262" i="46"/>
  <c r="I1263" i="46"/>
  <c r="I1264" i="46"/>
  <c r="I1265" i="46"/>
  <c r="I1266" i="46"/>
  <c r="I1267" i="46"/>
  <c r="I1268" i="46"/>
  <c r="I1269" i="46"/>
  <c r="I1270" i="46"/>
  <c r="I1271" i="46"/>
  <c r="I1272" i="46"/>
  <c r="I1273" i="46"/>
  <c r="I1274" i="46"/>
  <c r="I1275" i="46"/>
  <c r="I1276" i="46"/>
  <c r="I1277" i="46"/>
  <c r="I1278" i="46"/>
  <c r="I1279" i="46"/>
  <c r="I1280" i="46"/>
  <c r="I1281" i="46"/>
  <c r="I1282" i="46"/>
  <c r="I1283" i="46"/>
  <c r="I1284" i="46"/>
  <c r="I1285" i="46"/>
  <c r="I1286" i="46"/>
  <c r="I1287" i="46"/>
  <c r="I1288" i="46"/>
  <c r="I1289" i="46"/>
  <c r="I1290" i="46"/>
  <c r="I1291" i="46"/>
  <c r="I1292" i="46"/>
  <c r="I1293" i="46"/>
  <c r="I1294" i="46"/>
  <c r="I1295" i="46"/>
  <c r="I1296" i="46"/>
  <c r="I1297" i="46"/>
  <c r="I1298" i="46"/>
  <c r="I1299" i="46"/>
  <c r="I1300" i="46"/>
  <c r="I1301" i="46"/>
  <c r="I1302" i="46"/>
  <c r="I1303" i="46"/>
  <c r="I1304" i="46"/>
  <c r="I1305" i="46"/>
  <c r="I1306" i="46"/>
  <c r="I1307" i="46"/>
  <c r="I1308" i="46"/>
  <c r="I1309" i="46"/>
  <c r="I1310" i="46"/>
  <c r="I1311" i="46"/>
  <c r="I1312" i="46"/>
  <c r="I1313" i="46"/>
  <c r="I1314" i="46"/>
  <c r="I1315" i="46"/>
  <c r="I1316" i="46"/>
  <c r="I1317" i="46"/>
  <c r="I1318" i="46"/>
  <c r="I1319" i="46"/>
  <c r="I1320" i="46"/>
  <c r="I1321" i="46"/>
  <c r="I1322" i="46"/>
  <c r="I1323" i="46"/>
  <c r="I1324" i="46"/>
  <c r="I1325" i="46"/>
  <c r="I1326" i="46"/>
  <c r="I1327" i="46"/>
  <c r="I1328" i="46"/>
  <c r="I1329" i="46"/>
  <c r="I1330" i="46"/>
  <c r="I1331" i="46"/>
  <c r="I1332" i="46"/>
  <c r="I1333" i="46"/>
  <c r="I1334" i="46"/>
  <c r="I1335" i="46"/>
  <c r="I1336" i="46"/>
  <c r="I1337" i="46"/>
  <c r="I1338" i="46"/>
  <c r="I1339" i="46"/>
  <c r="I1340" i="46"/>
  <c r="I1341" i="46"/>
  <c r="I1342" i="46"/>
  <c r="I1343" i="46"/>
  <c r="I1344" i="46"/>
  <c r="I1345" i="46"/>
  <c r="I1346" i="46"/>
  <c r="I1347" i="46"/>
  <c r="I1348" i="46"/>
  <c r="I1349" i="46"/>
  <c r="I1350" i="46"/>
  <c r="I1351" i="46"/>
  <c r="I1352" i="46"/>
  <c r="I1353" i="46"/>
  <c r="I1354" i="46"/>
  <c r="I1355" i="46"/>
  <c r="I1356" i="46"/>
  <c r="I1357" i="46"/>
  <c r="I1358" i="46"/>
  <c r="I1359" i="46"/>
  <c r="I1360" i="46"/>
  <c r="I1361" i="46"/>
  <c r="I1362" i="46"/>
  <c r="I1363" i="46"/>
  <c r="I1364" i="46"/>
  <c r="I1365" i="46"/>
  <c r="I1366" i="46"/>
  <c r="I1367" i="46"/>
  <c r="I1368" i="46"/>
  <c r="I1369" i="46"/>
  <c r="I1370" i="46"/>
  <c r="I1371" i="46"/>
  <c r="I1372" i="46"/>
  <c r="I1373" i="46"/>
  <c r="I1374" i="46"/>
  <c r="I1375" i="46"/>
  <c r="I1376" i="46"/>
  <c r="I1377" i="46"/>
  <c r="I1378" i="46"/>
  <c r="I1379" i="46"/>
  <c r="I1380" i="46"/>
  <c r="I1381" i="46"/>
  <c r="I1382" i="46"/>
  <c r="I1383" i="46"/>
  <c r="I1384" i="46"/>
  <c r="I1385" i="46"/>
  <c r="I1386" i="46"/>
  <c r="I1387" i="46"/>
  <c r="I1388" i="46"/>
  <c r="I1389" i="46"/>
  <c r="I1390" i="46"/>
  <c r="I1391" i="46"/>
  <c r="I1392" i="46"/>
  <c r="I1393" i="46"/>
  <c r="I1394" i="46"/>
  <c r="I1395" i="46"/>
  <c r="I1396" i="46"/>
  <c r="I1397" i="46"/>
  <c r="I1398" i="46"/>
  <c r="I1399" i="46"/>
  <c r="I1400" i="46"/>
  <c r="I1401" i="46"/>
  <c r="I1402" i="46"/>
  <c r="I1403" i="46"/>
  <c r="I1404" i="46"/>
  <c r="I1405" i="46"/>
  <c r="I1406" i="46"/>
  <c r="I1407" i="46"/>
  <c r="I1408" i="46"/>
  <c r="I1409" i="46"/>
  <c r="I1410" i="46"/>
  <c r="I1411" i="46"/>
  <c r="I1412" i="46"/>
  <c r="I1413" i="46"/>
  <c r="I1414" i="46"/>
  <c r="I1415" i="46"/>
  <c r="I1416" i="46"/>
  <c r="I1417" i="46"/>
  <c r="I1418" i="46"/>
  <c r="I1419" i="46"/>
  <c r="I1420" i="46"/>
  <c r="I1421" i="46"/>
  <c r="I1422" i="46"/>
  <c r="I1423" i="46"/>
  <c r="I1424" i="46"/>
  <c r="I1425" i="46"/>
  <c r="I1426" i="46"/>
  <c r="I1427" i="46"/>
  <c r="I1428" i="46"/>
  <c r="I1429" i="46"/>
  <c r="I1430" i="46"/>
  <c r="I1431" i="46"/>
  <c r="I1432" i="46"/>
  <c r="I1433" i="46"/>
  <c r="I1434" i="46"/>
  <c r="I1435" i="46"/>
  <c r="I1436" i="46"/>
  <c r="I1437" i="46"/>
  <c r="I1438" i="46"/>
  <c r="I1439" i="46"/>
  <c r="I1440" i="46"/>
  <c r="I1441" i="46"/>
  <c r="I1442" i="46"/>
  <c r="I1443" i="46"/>
  <c r="I1444" i="46"/>
  <c r="I1445" i="46"/>
  <c r="I1446" i="46"/>
  <c r="I1447" i="46"/>
  <c r="I1448" i="46"/>
  <c r="I1449" i="46"/>
  <c r="I1450" i="46"/>
  <c r="I1451" i="46"/>
  <c r="I1452" i="46"/>
  <c r="I1453" i="46"/>
  <c r="I1454" i="46"/>
  <c r="I1455" i="46"/>
  <c r="I1456" i="46"/>
  <c r="I1457" i="46"/>
  <c r="I1458" i="46"/>
  <c r="I1459" i="46"/>
  <c r="I1460" i="46"/>
  <c r="I1461" i="46"/>
  <c r="I1462" i="46"/>
  <c r="I1463" i="46"/>
  <c r="I1464" i="46"/>
  <c r="I1465" i="46"/>
  <c r="I1466" i="46"/>
  <c r="I1467" i="46"/>
  <c r="I1468" i="46"/>
  <c r="I1469" i="46"/>
  <c r="I1470" i="46"/>
  <c r="I1471" i="46"/>
  <c r="I1472" i="46"/>
  <c r="I1473" i="46"/>
  <c r="I1474" i="46"/>
  <c r="I1475" i="46"/>
  <c r="I1476" i="46"/>
  <c r="I1477" i="46"/>
  <c r="I1478" i="46"/>
  <c r="I1479" i="46"/>
  <c r="I1480" i="46"/>
  <c r="I1481" i="46"/>
  <c r="I1482" i="46"/>
  <c r="I1483" i="46"/>
  <c r="I1484" i="46"/>
  <c r="I1485" i="46"/>
  <c r="I1486" i="46"/>
  <c r="I1487" i="46"/>
  <c r="I1488" i="46"/>
  <c r="I1489" i="46"/>
  <c r="I1490" i="46"/>
  <c r="I1491" i="46"/>
  <c r="I1492" i="46"/>
  <c r="I1493" i="46"/>
  <c r="I1494" i="46"/>
  <c r="I1495" i="46"/>
  <c r="I1496" i="46"/>
  <c r="I1497" i="46"/>
  <c r="I1498" i="46"/>
  <c r="I1499" i="46"/>
  <c r="I1500" i="46"/>
  <c r="I1501" i="46"/>
  <c r="I1502" i="46"/>
  <c r="I1503" i="46"/>
  <c r="I1504" i="46"/>
  <c r="I1505" i="46"/>
  <c r="I1506" i="46"/>
  <c r="I1507" i="46"/>
  <c r="I1508" i="46"/>
  <c r="I1509" i="46"/>
  <c r="I1510" i="46"/>
  <c r="I1511" i="46"/>
  <c r="I1512" i="46"/>
  <c r="I1513" i="46"/>
  <c r="I1514" i="46"/>
  <c r="I1515" i="46"/>
  <c r="I1516" i="46"/>
  <c r="I1517" i="46"/>
  <c r="I1518" i="46"/>
  <c r="I1519" i="46"/>
  <c r="I1520" i="46"/>
  <c r="I1521" i="46"/>
  <c r="I1522" i="46"/>
  <c r="I1523" i="46"/>
  <c r="I1524" i="46"/>
  <c r="I1525" i="46"/>
  <c r="I1526" i="46"/>
  <c r="I1527" i="46"/>
  <c r="I1528" i="46"/>
  <c r="I1529" i="46"/>
  <c r="I1530" i="46"/>
  <c r="I1531" i="46"/>
  <c r="I1532" i="46"/>
  <c r="I1533" i="46"/>
  <c r="I1534" i="46"/>
  <c r="I1535" i="46"/>
  <c r="I1536" i="46"/>
  <c r="I1537" i="46"/>
  <c r="I1538" i="46"/>
  <c r="I1539" i="46"/>
  <c r="I1540" i="46"/>
  <c r="I1541" i="46"/>
  <c r="I1542" i="46"/>
  <c r="I1543" i="46"/>
  <c r="I1544" i="46"/>
  <c r="I1545" i="46"/>
  <c r="I1546" i="46"/>
  <c r="I1547" i="46"/>
  <c r="I1548" i="46"/>
  <c r="I1549" i="46"/>
  <c r="I1550" i="46"/>
  <c r="I1551" i="46"/>
  <c r="I1552" i="46"/>
  <c r="I1553" i="46"/>
  <c r="I1554" i="46"/>
  <c r="I1555" i="46"/>
  <c r="I1556" i="46"/>
  <c r="I1557" i="46"/>
  <c r="I1558" i="46"/>
  <c r="I1559" i="46"/>
  <c r="I1560" i="46"/>
  <c r="I1561" i="46"/>
  <c r="I1562" i="46"/>
  <c r="I1563" i="46"/>
  <c r="I1564" i="46"/>
  <c r="I1565" i="46"/>
  <c r="I1566" i="46"/>
  <c r="I1567" i="46"/>
  <c r="I1568" i="46"/>
  <c r="I1569" i="46"/>
  <c r="I1570" i="46"/>
  <c r="I1571" i="46"/>
  <c r="I1572" i="46"/>
  <c r="I1573" i="46"/>
  <c r="I1574" i="46"/>
  <c r="I1575" i="46"/>
  <c r="I1576" i="46"/>
  <c r="I1577" i="46"/>
  <c r="I1578" i="46"/>
  <c r="I1579" i="46"/>
  <c r="I1580" i="46"/>
  <c r="I1581" i="46"/>
  <c r="I1582" i="46"/>
  <c r="I1583" i="46"/>
  <c r="I1584" i="46"/>
  <c r="I1585" i="46"/>
  <c r="I1586" i="46"/>
  <c r="I1587" i="46"/>
  <c r="I1588" i="46"/>
  <c r="I1589" i="46"/>
  <c r="I1590" i="46"/>
  <c r="I1591" i="46"/>
  <c r="I1592" i="46"/>
  <c r="I1593" i="46"/>
  <c r="I1594" i="46"/>
  <c r="I1595" i="46"/>
  <c r="I1596" i="46"/>
  <c r="I1597" i="46"/>
  <c r="I1598" i="46"/>
  <c r="I1599" i="46"/>
  <c r="I1600" i="46"/>
  <c r="I1601" i="46"/>
  <c r="I1602" i="46"/>
  <c r="I1603" i="46"/>
  <c r="I1604" i="46"/>
  <c r="I1605" i="46"/>
  <c r="I1606" i="46"/>
  <c r="I1607" i="46"/>
  <c r="I1608" i="46"/>
  <c r="I1609" i="46"/>
  <c r="I1610" i="46"/>
  <c r="I1611" i="46"/>
  <c r="I1612" i="46"/>
  <c r="I1613" i="46"/>
  <c r="I1614" i="46"/>
  <c r="I1615" i="46"/>
  <c r="I1616" i="46"/>
  <c r="I1617" i="46"/>
  <c r="I1618" i="46"/>
  <c r="I1619" i="46"/>
  <c r="I1620" i="46"/>
  <c r="I1621" i="46"/>
  <c r="I1622" i="46"/>
  <c r="I1623" i="46"/>
  <c r="I1624" i="46"/>
  <c r="I1625" i="46"/>
  <c r="I1626" i="46"/>
  <c r="I1627" i="46"/>
  <c r="I1628" i="46"/>
  <c r="I1629" i="46"/>
  <c r="I1630" i="46"/>
  <c r="I1631" i="46"/>
  <c r="I1632" i="46"/>
  <c r="I1633" i="46"/>
  <c r="I1634" i="46"/>
  <c r="I1635" i="46"/>
  <c r="I1636" i="46"/>
  <c r="I1637" i="46"/>
  <c r="I1638" i="46"/>
  <c r="I1639" i="46"/>
  <c r="I1640" i="46"/>
  <c r="I1641" i="46"/>
  <c r="I1642" i="46"/>
  <c r="I1643" i="46"/>
  <c r="I1644" i="46"/>
  <c r="I1645" i="46"/>
  <c r="I1646" i="46"/>
  <c r="I1647" i="46"/>
  <c r="I1648" i="46"/>
  <c r="I1649" i="46"/>
  <c r="I1650" i="46"/>
  <c r="I1651" i="46"/>
  <c r="I1652" i="46"/>
  <c r="I1653" i="46"/>
  <c r="I1654" i="46"/>
  <c r="I1655" i="46"/>
  <c r="I1656" i="46"/>
  <c r="I1657" i="46"/>
  <c r="I1658" i="46"/>
  <c r="I1659" i="46"/>
  <c r="I1660" i="46"/>
  <c r="I1661" i="46"/>
  <c r="I1662" i="46"/>
  <c r="I1663" i="46"/>
  <c r="I1664" i="46"/>
  <c r="I1665" i="46"/>
  <c r="I1666" i="46"/>
  <c r="I1667" i="46"/>
  <c r="I1668" i="46"/>
  <c r="I1669" i="46"/>
  <c r="I1670" i="46"/>
  <c r="I1671" i="46"/>
  <c r="I1672" i="46"/>
  <c r="I1673" i="46"/>
  <c r="I1674" i="46"/>
  <c r="I1675" i="46"/>
  <c r="I1676" i="46"/>
  <c r="I1677" i="46"/>
  <c r="I1678" i="46"/>
  <c r="I1679" i="46"/>
  <c r="I1680" i="46"/>
  <c r="I1681" i="46"/>
  <c r="I1682" i="46"/>
  <c r="I1683" i="46"/>
  <c r="I1684" i="46"/>
  <c r="I1685" i="46"/>
  <c r="I1686" i="46"/>
  <c r="I1687" i="46"/>
  <c r="I1688" i="46"/>
  <c r="I1689" i="46"/>
  <c r="I1690" i="46"/>
  <c r="I1691" i="46"/>
  <c r="I1692" i="46"/>
  <c r="I1693" i="46"/>
  <c r="I1694" i="46"/>
  <c r="I1695" i="46"/>
  <c r="I1696" i="46"/>
  <c r="I1697" i="46"/>
  <c r="I1698" i="46"/>
  <c r="I1699" i="46"/>
  <c r="I1700" i="46"/>
  <c r="I1701" i="46"/>
  <c r="I1702" i="46"/>
  <c r="I1703" i="46"/>
  <c r="I1704" i="46"/>
  <c r="I1705" i="46"/>
  <c r="I1706" i="46"/>
  <c r="I1707" i="46"/>
  <c r="I1708" i="46"/>
  <c r="I1709" i="46"/>
  <c r="I1710" i="46"/>
  <c r="I1711" i="46"/>
  <c r="I1712" i="46"/>
  <c r="I1713" i="46"/>
  <c r="I1714" i="46"/>
  <c r="I1715" i="46"/>
  <c r="I1716" i="46"/>
  <c r="I1717" i="46"/>
  <c r="I1718" i="46"/>
  <c r="I1719" i="46"/>
  <c r="I1720" i="46"/>
  <c r="I1721" i="46"/>
  <c r="I1722" i="46"/>
  <c r="I1723" i="46"/>
  <c r="I1724" i="46"/>
  <c r="I1725" i="46"/>
  <c r="I1726" i="46"/>
  <c r="I1727" i="46"/>
  <c r="I1728" i="46"/>
  <c r="I1729" i="46"/>
  <c r="I1730" i="46"/>
  <c r="I1731" i="46"/>
  <c r="I1732" i="46"/>
  <c r="I1733" i="46"/>
  <c r="I1734" i="46"/>
  <c r="I1735" i="46"/>
  <c r="I1736" i="46"/>
  <c r="I1737" i="46"/>
  <c r="I1738" i="46"/>
  <c r="I1739" i="46"/>
  <c r="I1740" i="46"/>
  <c r="I1741" i="46"/>
  <c r="I1742" i="46"/>
  <c r="I1743" i="46"/>
  <c r="I1744" i="46"/>
  <c r="I1745" i="46"/>
  <c r="I1746" i="46"/>
  <c r="I1747" i="46"/>
  <c r="I1748" i="46"/>
  <c r="I1749" i="46"/>
  <c r="I1750" i="46"/>
  <c r="I1751" i="46"/>
  <c r="I1752" i="46"/>
  <c r="I1753" i="46"/>
  <c r="I1754" i="46"/>
  <c r="I1755" i="46"/>
  <c r="I1756" i="46"/>
  <c r="I1757" i="46"/>
  <c r="I1758" i="46"/>
  <c r="I1759" i="46"/>
  <c r="I1760" i="46"/>
  <c r="I1761" i="46"/>
  <c r="I1762" i="46"/>
  <c r="I1763" i="46"/>
  <c r="I1764" i="46"/>
  <c r="I1765" i="46"/>
  <c r="I1766" i="46"/>
  <c r="I1767" i="46"/>
  <c r="I1768" i="46"/>
  <c r="I1769" i="46"/>
  <c r="I1770" i="46"/>
  <c r="I1771" i="46"/>
  <c r="I1772" i="46"/>
  <c r="I1773" i="46"/>
  <c r="I1774" i="46"/>
  <c r="I1775" i="46"/>
  <c r="I1776" i="46"/>
  <c r="I1777" i="46"/>
  <c r="I1778" i="46"/>
  <c r="I1779" i="46"/>
  <c r="I1780" i="46"/>
  <c r="I1781" i="46"/>
  <c r="I1782" i="46"/>
  <c r="I1783" i="46"/>
  <c r="I1784" i="46"/>
  <c r="I1785" i="46"/>
  <c r="I1786" i="46"/>
  <c r="I1787" i="46"/>
  <c r="I1788" i="46"/>
  <c r="I1789" i="46"/>
  <c r="I1790" i="46"/>
  <c r="I1791" i="46"/>
  <c r="I1792" i="46"/>
  <c r="I1793" i="46"/>
  <c r="I1794" i="46"/>
  <c r="I1795" i="46"/>
  <c r="I1796" i="46"/>
  <c r="I1797" i="46"/>
  <c r="I1798" i="46"/>
  <c r="I1799" i="46"/>
  <c r="I1800" i="46"/>
  <c r="I1801" i="46"/>
  <c r="I1802" i="46"/>
  <c r="I1803" i="46"/>
  <c r="I1804" i="46"/>
  <c r="I1805" i="46"/>
  <c r="I1806" i="46"/>
  <c r="I1807" i="46"/>
  <c r="I1808" i="46"/>
  <c r="I1809" i="46"/>
  <c r="I1810" i="46"/>
  <c r="I1811" i="46"/>
  <c r="I1812" i="46"/>
  <c r="I1813" i="46"/>
  <c r="I1814" i="46"/>
  <c r="I1815" i="46"/>
  <c r="I1816" i="46"/>
  <c r="I1817" i="46"/>
  <c r="I1818" i="46"/>
  <c r="I1819" i="46"/>
  <c r="I1820" i="46"/>
  <c r="I1821" i="46"/>
  <c r="I1822" i="46"/>
  <c r="I1823" i="46"/>
  <c r="I1824" i="46"/>
  <c r="I1825" i="46"/>
  <c r="I1826" i="46"/>
  <c r="I1827" i="46"/>
  <c r="I1828" i="46"/>
  <c r="I1829" i="46"/>
  <c r="I1830" i="46"/>
  <c r="I1831" i="46"/>
  <c r="I1832" i="46"/>
  <c r="I1833" i="46"/>
  <c r="I1834" i="46"/>
  <c r="I1835" i="46"/>
  <c r="I1836" i="46"/>
  <c r="I1837" i="46"/>
  <c r="I1838" i="46"/>
  <c r="I1839" i="46"/>
  <c r="I1840" i="46"/>
  <c r="I1841" i="46"/>
  <c r="I1842" i="46"/>
  <c r="I1843" i="46"/>
  <c r="I1844" i="46"/>
  <c r="I1845" i="46"/>
  <c r="I1846" i="46"/>
  <c r="I1847" i="46"/>
  <c r="I1848" i="46"/>
  <c r="I1849" i="46"/>
  <c r="I1850" i="46"/>
  <c r="I1851" i="46"/>
  <c r="I1852" i="46"/>
  <c r="I1853" i="46"/>
  <c r="I1854" i="46"/>
  <c r="I1855" i="46"/>
  <c r="I1856" i="46"/>
  <c r="I1857" i="46"/>
  <c r="I1858" i="46"/>
  <c r="I1859" i="46"/>
  <c r="I1860" i="46"/>
  <c r="I1861" i="46"/>
  <c r="I1862" i="46"/>
  <c r="I1863" i="46"/>
  <c r="I1864" i="46"/>
  <c r="I1865" i="46"/>
  <c r="I1866" i="46"/>
  <c r="I1867" i="46"/>
  <c r="I1868" i="46"/>
  <c r="I1869" i="46"/>
  <c r="I1870" i="46"/>
  <c r="I1871" i="46"/>
  <c r="I1872" i="46"/>
  <c r="I1873" i="46"/>
  <c r="I1874" i="46"/>
  <c r="I1875" i="46"/>
  <c r="I1876" i="46"/>
  <c r="I1877" i="46"/>
  <c r="I1878" i="46"/>
  <c r="I1879" i="46"/>
  <c r="I1880" i="46"/>
  <c r="I1881" i="46"/>
  <c r="I1882" i="46"/>
  <c r="I1883" i="46"/>
  <c r="I1884" i="46"/>
  <c r="I1885" i="46"/>
  <c r="I1886" i="46"/>
  <c r="I1887" i="46"/>
  <c r="I1888" i="46"/>
  <c r="I1889" i="46"/>
  <c r="I1890" i="46"/>
  <c r="I1891" i="46"/>
  <c r="I1892" i="46"/>
  <c r="I1893" i="46"/>
  <c r="I1894" i="46"/>
  <c r="I1895" i="46"/>
  <c r="I1896" i="46"/>
  <c r="I1897" i="46"/>
  <c r="I1898" i="46"/>
  <c r="I1899" i="46"/>
  <c r="I1900" i="46"/>
  <c r="I1901" i="46"/>
  <c r="I1902" i="46"/>
  <c r="I1903" i="46"/>
  <c r="I1904" i="46"/>
  <c r="I1905" i="46"/>
  <c r="I1906" i="46"/>
  <c r="I1907" i="46"/>
  <c r="I1908" i="46"/>
  <c r="I1909" i="46"/>
  <c r="I1910" i="46"/>
  <c r="I1911" i="46"/>
  <c r="I1912" i="46"/>
  <c r="I1913" i="46"/>
  <c r="I1914" i="46"/>
  <c r="I1915" i="46"/>
  <c r="I1916" i="46"/>
  <c r="I1917" i="46"/>
  <c r="I1918" i="46"/>
  <c r="I1919" i="46"/>
  <c r="I1920" i="46"/>
  <c r="I1921" i="46"/>
  <c r="I1922" i="46"/>
  <c r="I1923" i="46"/>
  <c r="I1924" i="46"/>
  <c r="I1925" i="46"/>
  <c r="I1926" i="46"/>
  <c r="I1927" i="46"/>
  <c r="I1928" i="46"/>
  <c r="I1929" i="46"/>
  <c r="I1930" i="46"/>
  <c r="I1931" i="46"/>
  <c r="I1932" i="46"/>
  <c r="I1933" i="46"/>
  <c r="I1934" i="46"/>
  <c r="I1935" i="46"/>
  <c r="I1936" i="46"/>
  <c r="I1937" i="46"/>
  <c r="I1938" i="46"/>
  <c r="I1939" i="46"/>
  <c r="I1940" i="46"/>
  <c r="I1941" i="46"/>
  <c r="I1942" i="46"/>
  <c r="I1943" i="46"/>
  <c r="I1944" i="46"/>
  <c r="I1945" i="46"/>
  <c r="I1946" i="46"/>
  <c r="I1947" i="46"/>
  <c r="I1948" i="46"/>
  <c r="I1949" i="46"/>
  <c r="I1950" i="46"/>
  <c r="I1951" i="46"/>
  <c r="I1952" i="46"/>
  <c r="I1953" i="46"/>
  <c r="I1954" i="46"/>
  <c r="I1955" i="46"/>
  <c r="I1956" i="46"/>
  <c r="I1957" i="46"/>
  <c r="I1958" i="46"/>
  <c r="I1959" i="46"/>
  <c r="I1960" i="46"/>
  <c r="I1961" i="46"/>
  <c r="I1962" i="46"/>
  <c r="I1963" i="46"/>
  <c r="I1964" i="46"/>
  <c r="I1965" i="46"/>
  <c r="I1966" i="46"/>
  <c r="I1967" i="46"/>
  <c r="I1968" i="46"/>
  <c r="I1969" i="46"/>
  <c r="I1970" i="46"/>
  <c r="I1971" i="46"/>
  <c r="I1972" i="46"/>
  <c r="I1973" i="46"/>
  <c r="I1974" i="46"/>
  <c r="I1975" i="46"/>
  <c r="I1976" i="46"/>
  <c r="I1977" i="46"/>
  <c r="I1978" i="46"/>
  <c r="I1979" i="46"/>
  <c r="I1980" i="46"/>
  <c r="I1981" i="46"/>
  <c r="I1982" i="46"/>
  <c r="I1983" i="46"/>
  <c r="I1984" i="46"/>
  <c r="I1985" i="46"/>
  <c r="I1986" i="46"/>
  <c r="I1987" i="46"/>
  <c r="I1988" i="46"/>
  <c r="I1989" i="46"/>
  <c r="I1990" i="46"/>
  <c r="I1991" i="46"/>
  <c r="I1992" i="46"/>
  <c r="I1993" i="46"/>
  <c r="I1994" i="46"/>
  <c r="I1995" i="46"/>
  <c r="I1996" i="46"/>
  <c r="I1997" i="46"/>
  <c r="I1998" i="46"/>
  <c r="I1999" i="46"/>
  <c r="I2000" i="46"/>
  <c r="I2001" i="46"/>
  <c r="I2002" i="46"/>
  <c r="I2003" i="46"/>
  <c r="I2004" i="46"/>
  <c r="I2005" i="46"/>
  <c r="I2006" i="46"/>
  <c r="I2007" i="46"/>
  <c r="I2008" i="46"/>
  <c r="I2009" i="46"/>
  <c r="I2010" i="46"/>
  <c r="I2011" i="46"/>
  <c r="I2012" i="46"/>
  <c r="I2013" i="46"/>
  <c r="I2014" i="46"/>
  <c r="I2015" i="46"/>
  <c r="I2016" i="46"/>
  <c r="I2017" i="46"/>
  <c r="I2018" i="46"/>
  <c r="I2019" i="46"/>
  <c r="I2020" i="46"/>
  <c r="I2021" i="46"/>
  <c r="I2022" i="46"/>
  <c r="I2023" i="46"/>
  <c r="I2024" i="46"/>
  <c r="I2025" i="46"/>
  <c r="I2026" i="46"/>
  <c r="I2027" i="46"/>
  <c r="I2028" i="46"/>
  <c r="I2029" i="46"/>
  <c r="I2030" i="46"/>
  <c r="I2031" i="46"/>
  <c r="I2032" i="46"/>
  <c r="I2033" i="46"/>
  <c r="I2034" i="46"/>
  <c r="I2035" i="46"/>
  <c r="I2036" i="46"/>
  <c r="I2037" i="46"/>
  <c r="I2038" i="46"/>
  <c r="I2039" i="46"/>
  <c r="I2040" i="46"/>
  <c r="I2041" i="46"/>
  <c r="I2042" i="46"/>
  <c r="I2043" i="46"/>
  <c r="I2044" i="46"/>
  <c r="I2045" i="46"/>
  <c r="I2046" i="46"/>
  <c r="I2047" i="46"/>
  <c r="I2048" i="46"/>
  <c r="I2049" i="46"/>
  <c r="I2050" i="46"/>
  <c r="I2051" i="46"/>
  <c r="I2052" i="46"/>
  <c r="I2053" i="46"/>
  <c r="I2054" i="46"/>
  <c r="I2055" i="46"/>
  <c r="I2056" i="46"/>
  <c r="I2057" i="46"/>
  <c r="I2058" i="46"/>
  <c r="I2059" i="46"/>
  <c r="I2060" i="46"/>
  <c r="I2061" i="46"/>
  <c r="I2062" i="46"/>
  <c r="I2063" i="46"/>
  <c r="I2064" i="46"/>
  <c r="I2065" i="46"/>
  <c r="I2066" i="46"/>
  <c r="I2067" i="46"/>
  <c r="I2068" i="46"/>
  <c r="I2069" i="46"/>
  <c r="I2070" i="46"/>
  <c r="I2071" i="46"/>
  <c r="I2072" i="46"/>
  <c r="I2073" i="46"/>
  <c r="I2074" i="46"/>
  <c r="I2075" i="46"/>
  <c r="I2076" i="46"/>
  <c r="I2077" i="46"/>
  <c r="I2078" i="46"/>
  <c r="I2079" i="46"/>
  <c r="I2080" i="46"/>
  <c r="I2081" i="46"/>
  <c r="I2082" i="46"/>
  <c r="I2083" i="46"/>
  <c r="I2084" i="46"/>
  <c r="I2085" i="46"/>
  <c r="I2086" i="46"/>
  <c r="I2087" i="46"/>
  <c r="I2088" i="46"/>
  <c r="I2089" i="46"/>
  <c r="I2090" i="46"/>
  <c r="I2091" i="46"/>
  <c r="I2092" i="46"/>
  <c r="I2093" i="46"/>
  <c r="I2094" i="46"/>
  <c r="I2095" i="46"/>
  <c r="I2096" i="46"/>
  <c r="I2097" i="46"/>
  <c r="I2098" i="46"/>
  <c r="I2099" i="46"/>
  <c r="I2100" i="46"/>
  <c r="I2101" i="46"/>
  <c r="I2102" i="46"/>
  <c r="I2103" i="46"/>
  <c r="I2104" i="46"/>
  <c r="I2105" i="46"/>
  <c r="I2106" i="46"/>
  <c r="I2107" i="46"/>
  <c r="I2108" i="46"/>
  <c r="I2109" i="46"/>
  <c r="I2110" i="46"/>
  <c r="I2111" i="46"/>
  <c r="I2112" i="46"/>
  <c r="I2113" i="46"/>
  <c r="I2114" i="46"/>
  <c r="I2115" i="46"/>
  <c r="I2116" i="46"/>
  <c r="I2117" i="46"/>
  <c r="I2118" i="46"/>
  <c r="I2119" i="46"/>
  <c r="I2120" i="46"/>
  <c r="I2121" i="46"/>
  <c r="I2122" i="46"/>
  <c r="I2123" i="46"/>
  <c r="I2124" i="46"/>
  <c r="I2125" i="46"/>
  <c r="I2126" i="46"/>
  <c r="I2127" i="46"/>
  <c r="I2128" i="46"/>
  <c r="I2129" i="46"/>
  <c r="I2130" i="46"/>
  <c r="I2131" i="46"/>
  <c r="I2132" i="46"/>
  <c r="I2133" i="46"/>
  <c r="I2134" i="46"/>
  <c r="I2135" i="46"/>
  <c r="I2136" i="46"/>
  <c r="I2137" i="46"/>
  <c r="I2138" i="46"/>
  <c r="I2139" i="46"/>
  <c r="I2140" i="46"/>
  <c r="I2141" i="46"/>
  <c r="I2142" i="46"/>
  <c r="I2143" i="46"/>
  <c r="I2144" i="46"/>
  <c r="I2145" i="46"/>
  <c r="I2146" i="46"/>
  <c r="I2147" i="46"/>
  <c r="I2148" i="46"/>
  <c r="I2149" i="46"/>
  <c r="I2150" i="46"/>
  <c r="I2151" i="46"/>
  <c r="I2152" i="46"/>
  <c r="I2153" i="46"/>
  <c r="I2154" i="46"/>
  <c r="I2155" i="46"/>
  <c r="I2156" i="46"/>
  <c r="I2157" i="46"/>
  <c r="I2158" i="46"/>
  <c r="I2159" i="46"/>
  <c r="I2160" i="46"/>
  <c r="I2161" i="46"/>
  <c r="I2162" i="46"/>
  <c r="I2163" i="46"/>
  <c r="I2164" i="46"/>
  <c r="I2165" i="46"/>
  <c r="I2166" i="46"/>
  <c r="I2167" i="46"/>
  <c r="I2168" i="46"/>
  <c r="I2169" i="46"/>
  <c r="I2170" i="46"/>
  <c r="I2171" i="46"/>
  <c r="I2172" i="46"/>
  <c r="I2173" i="46"/>
  <c r="I2174" i="46"/>
  <c r="I2175" i="46"/>
  <c r="I2176" i="46"/>
  <c r="I2177" i="46"/>
  <c r="I2178" i="46"/>
  <c r="I2179" i="46"/>
  <c r="I2180" i="46"/>
  <c r="I2181" i="46"/>
  <c r="I2182" i="46"/>
  <c r="I2183" i="46"/>
  <c r="I2184" i="46"/>
  <c r="I2185" i="46"/>
  <c r="I2186" i="46"/>
  <c r="I2187" i="46"/>
  <c r="I2188" i="46"/>
  <c r="I2189" i="46"/>
  <c r="I2190" i="46"/>
  <c r="I2191" i="46"/>
  <c r="I2192" i="46"/>
  <c r="I2193" i="46"/>
  <c r="I2194" i="46"/>
  <c r="I2195" i="46"/>
  <c r="I2196" i="46"/>
  <c r="I2197" i="46"/>
  <c r="I2198" i="46"/>
  <c r="I2199" i="46"/>
  <c r="I2200" i="46"/>
  <c r="I2201" i="46"/>
  <c r="I2202" i="46"/>
  <c r="I2203" i="46"/>
  <c r="I2204" i="46"/>
  <c r="I2205" i="46"/>
  <c r="I2206" i="46"/>
  <c r="I2207" i="46"/>
  <c r="I2208" i="46"/>
  <c r="I2209" i="46"/>
  <c r="I2210" i="46"/>
  <c r="I2211" i="46"/>
  <c r="I2212" i="46"/>
  <c r="I2213" i="46"/>
  <c r="I2214" i="46"/>
  <c r="I2215" i="46"/>
  <c r="I2216" i="46"/>
  <c r="I2217" i="46"/>
  <c r="I2218" i="46"/>
  <c r="I2219" i="46"/>
  <c r="I2220" i="46"/>
  <c r="I2221" i="46"/>
  <c r="I2222" i="46"/>
  <c r="I2223" i="46"/>
  <c r="I2224" i="46"/>
  <c r="I2225" i="46"/>
  <c r="I2226" i="46"/>
  <c r="I2227" i="46"/>
  <c r="I2228" i="46"/>
  <c r="I2229" i="46"/>
  <c r="I2230" i="46"/>
  <c r="I2231" i="46"/>
  <c r="I2232" i="46"/>
  <c r="I2233" i="46"/>
  <c r="I2234" i="46"/>
  <c r="I2235" i="46"/>
  <c r="I2236" i="46"/>
  <c r="I2237" i="46"/>
  <c r="I2238" i="46"/>
  <c r="I2239" i="46"/>
  <c r="I2240" i="46"/>
  <c r="I2241" i="46"/>
  <c r="I2242" i="46"/>
  <c r="I2243" i="46"/>
  <c r="I2244" i="46"/>
  <c r="I2245" i="46"/>
  <c r="I2246" i="46"/>
  <c r="I2247" i="46"/>
  <c r="I2248" i="46"/>
  <c r="I2249" i="46"/>
  <c r="I2250" i="46"/>
  <c r="I2251" i="46"/>
  <c r="I2252" i="46"/>
  <c r="I2253" i="46"/>
  <c r="I2254" i="46"/>
  <c r="I2255" i="46"/>
  <c r="I2256" i="46"/>
  <c r="I2257" i="46"/>
  <c r="I2258" i="46"/>
  <c r="I2259" i="46"/>
  <c r="I2260" i="46"/>
  <c r="I2261" i="46"/>
  <c r="I2262" i="46"/>
  <c r="I2263" i="46"/>
  <c r="I2264" i="46"/>
  <c r="I2265" i="46"/>
  <c r="I2266" i="46"/>
  <c r="I2267" i="46"/>
  <c r="I2268" i="46"/>
  <c r="I2269" i="46"/>
  <c r="I2270" i="46"/>
  <c r="I2271" i="46"/>
  <c r="I2272" i="46"/>
  <c r="I2273" i="46"/>
  <c r="I2274" i="46"/>
  <c r="I2275" i="46"/>
  <c r="I2276" i="46"/>
  <c r="I2277" i="46"/>
  <c r="I2278" i="46"/>
  <c r="I2279" i="46"/>
  <c r="I2280" i="46"/>
  <c r="I2281" i="46"/>
  <c r="I2282" i="46"/>
  <c r="I2283" i="46"/>
  <c r="I2284" i="46"/>
  <c r="I2285" i="46"/>
  <c r="I2286" i="46"/>
  <c r="I2287" i="46"/>
  <c r="I2288" i="46"/>
  <c r="I2289" i="46"/>
  <c r="I2290" i="46"/>
  <c r="I2291" i="46"/>
  <c r="I2292" i="46"/>
  <c r="I2293" i="46"/>
  <c r="I2294" i="46"/>
  <c r="I2295" i="46"/>
  <c r="I2296" i="46"/>
  <c r="I2297" i="46"/>
  <c r="I2298" i="46"/>
  <c r="I2299" i="46"/>
  <c r="I2300" i="46"/>
  <c r="I2301" i="46"/>
  <c r="I2302" i="46"/>
  <c r="I2303" i="46"/>
  <c r="I2304" i="46"/>
  <c r="I2305" i="46"/>
  <c r="I2306" i="46"/>
  <c r="I2307" i="46"/>
  <c r="I2308" i="46"/>
  <c r="I2309" i="46"/>
  <c r="I2310" i="46"/>
  <c r="I2311" i="46"/>
  <c r="I2312" i="46"/>
  <c r="I2313" i="46"/>
  <c r="I2314" i="46"/>
  <c r="I2315" i="46"/>
  <c r="I2316" i="46"/>
  <c r="I2317" i="46"/>
  <c r="I2318" i="46"/>
  <c r="I2319" i="46"/>
  <c r="I2320" i="46"/>
  <c r="I2321" i="46"/>
  <c r="I2322" i="46"/>
  <c r="I2323" i="46"/>
  <c r="I2324" i="46"/>
  <c r="I2325" i="46"/>
  <c r="I2326" i="46"/>
  <c r="I2327" i="46"/>
  <c r="I2328" i="46"/>
  <c r="I2329" i="46"/>
  <c r="I2330" i="46"/>
  <c r="I2331" i="46"/>
  <c r="I2332" i="46"/>
  <c r="I2333" i="46"/>
  <c r="I2334" i="46"/>
  <c r="I2335" i="46"/>
  <c r="I2336" i="46"/>
  <c r="I2337" i="46"/>
  <c r="I2338" i="46"/>
  <c r="I2339" i="46"/>
  <c r="I2340" i="46"/>
  <c r="I2341" i="46"/>
  <c r="I2342" i="46"/>
  <c r="I2343" i="46"/>
  <c r="I2344" i="46"/>
  <c r="I2345" i="46"/>
  <c r="I2346" i="46"/>
  <c r="I2347" i="46"/>
  <c r="I2348" i="46"/>
  <c r="I2349" i="46"/>
  <c r="I2350" i="46"/>
  <c r="I2351" i="46"/>
  <c r="I2352" i="46"/>
  <c r="I2353" i="46"/>
  <c r="I2354" i="46"/>
  <c r="I2355" i="46"/>
  <c r="I2356" i="46"/>
  <c r="I2357" i="46"/>
  <c r="I2358" i="46"/>
  <c r="I2359" i="46"/>
  <c r="I2360" i="46"/>
  <c r="I2361" i="46"/>
  <c r="I2362" i="46"/>
  <c r="I2363" i="46"/>
  <c r="I2364" i="46"/>
  <c r="I2365" i="46"/>
  <c r="I2366" i="46"/>
  <c r="I2367" i="46"/>
  <c r="I2368" i="46"/>
  <c r="I2369" i="46"/>
  <c r="I2370" i="46"/>
  <c r="I2371" i="46"/>
  <c r="I2372" i="46"/>
  <c r="I2373" i="46"/>
  <c r="I2374" i="46"/>
  <c r="I2375" i="46"/>
  <c r="I2376" i="46"/>
  <c r="I2377" i="46"/>
  <c r="I2378" i="46"/>
  <c r="I2379" i="46"/>
  <c r="I2380" i="46"/>
  <c r="I2381" i="46"/>
  <c r="I2382" i="46"/>
  <c r="I2383" i="46"/>
  <c r="I2384" i="46"/>
  <c r="I2385" i="46"/>
  <c r="I2386" i="46"/>
  <c r="I2387" i="46"/>
  <c r="I2388" i="46"/>
  <c r="I2389" i="46"/>
  <c r="I2390" i="46"/>
  <c r="I2391" i="46"/>
  <c r="I2392" i="46"/>
  <c r="I2393" i="46"/>
  <c r="I2394" i="46"/>
  <c r="I2395" i="46"/>
  <c r="I2396" i="46"/>
  <c r="I2397" i="46"/>
  <c r="I2398" i="46"/>
  <c r="I2399" i="46"/>
  <c r="I2400" i="46"/>
  <c r="I2401" i="46"/>
  <c r="I2402" i="46"/>
  <c r="I2403" i="46"/>
  <c r="I2404" i="46"/>
  <c r="I2405" i="46"/>
  <c r="I2406" i="46"/>
  <c r="I2407" i="46"/>
  <c r="I2408" i="46"/>
  <c r="I2409" i="46"/>
  <c r="I2410" i="46"/>
  <c r="I2411" i="46"/>
  <c r="I2412" i="46"/>
  <c r="I2413" i="46"/>
  <c r="I2414" i="46"/>
  <c r="I2415" i="46"/>
  <c r="I2416" i="46"/>
  <c r="I2417" i="46"/>
  <c r="I2418" i="46"/>
  <c r="I2419" i="46"/>
  <c r="I2420" i="46"/>
  <c r="I2421" i="46"/>
  <c r="I2422" i="46"/>
  <c r="I2423" i="46"/>
  <c r="I2424" i="46"/>
  <c r="I2425" i="46"/>
  <c r="I2426" i="46"/>
  <c r="I2427" i="46"/>
  <c r="I2428" i="46"/>
  <c r="I2429" i="46"/>
  <c r="I2430" i="46"/>
  <c r="I2431" i="46"/>
  <c r="I2432" i="46"/>
  <c r="I2433" i="46"/>
  <c r="I2434" i="46"/>
  <c r="I2435" i="46"/>
  <c r="I2436" i="46"/>
  <c r="I2437" i="46"/>
  <c r="I2438" i="46"/>
  <c r="I2439" i="46"/>
  <c r="I2440" i="46"/>
  <c r="I2441" i="46"/>
  <c r="I2442" i="46"/>
  <c r="I2443" i="46"/>
  <c r="I2444" i="46"/>
  <c r="I2445" i="46"/>
  <c r="I2446" i="46"/>
  <c r="I2447" i="46"/>
  <c r="I2448" i="46"/>
  <c r="I2449" i="46"/>
  <c r="I2450" i="46"/>
  <c r="I2451" i="46"/>
  <c r="I2452" i="46"/>
  <c r="I2453" i="46"/>
  <c r="I2454" i="46"/>
  <c r="I2455" i="46"/>
  <c r="I2456" i="46"/>
  <c r="I2457" i="46"/>
  <c r="I2458" i="46"/>
  <c r="I2459" i="46"/>
  <c r="I2460" i="46"/>
  <c r="I2461" i="46"/>
  <c r="I2462" i="46"/>
  <c r="I2463" i="46"/>
  <c r="I2464" i="46"/>
  <c r="I2465" i="46"/>
  <c r="I2466" i="46"/>
  <c r="I2467" i="46"/>
  <c r="I2468" i="46"/>
  <c r="I2469" i="46"/>
  <c r="I2470" i="46"/>
  <c r="I2471" i="46"/>
  <c r="I2472" i="46"/>
  <c r="I2473" i="46"/>
  <c r="I2474" i="46"/>
  <c r="I2475" i="46"/>
  <c r="I2476" i="46"/>
  <c r="I2477" i="46"/>
  <c r="I2478" i="46"/>
  <c r="I2479" i="46"/>
  <c r="I2480" i="46"/>
  <c r="I2481" i="46"/>
  <c r="I2482" i="46"/>
  <c r="I2483" i="46"/>
  <c r="I2484" i="46"/>
  <c r="I2485" i="46"/>
  <c r="I2486" i="46"/>
  <c r="I2487" i="46"/>
  <c r="I15" i="46"/>
  <c r="I16" i="46"/>
  <c r="I17" i="46"/>
  <c r="I18" i="46"/>
  <c r="I19" i="46"/>
  <c r="D31" i="23" l="1"/>
  <c r="C31" i="23"/>
  <c r="B31" i="23"/>
  <c r="D30" i="23"/>
  <c r="C30" i="23"/>
  <c r="B30" i="23"/>
  <c r="D29" i="23"/>
  <c r="C29" i="23"/>
  <c r="B29" i="23"/>
  <c r="D28" i="23"/>
  <c r="C28" i="23"/>
  <c r="B28" i="23"/>
  <c r="D27" i="23"/>
  <c r="C27" i="23"/>
  <c r="B27" i="23"/>
  <c r="G51" i="2" l="1"/>
  <c r="G49" i="2"/>
  <c r="G9" i="2"/>
  <c r="AS190" i="39" l="1"/>
  <c r="BF190" i="39" s="1"/>
  <c r="C23" i="23" l="1"/>
  <c r="B23" i="23"/>
  <c r="C22" i="23"/>
  <c r="B22" i="23"/>
  <c r="C21" i="23"/>
  <c r="B21" i="23"/>
  <c r="C20" i="23"/>
  <c r="B20" i="23"/>
  <c r="C19" i="23"/>
  <c r="B19" i="23"/>
  <c r="B2" i="23" l="1"/>
  <c r="E18" i="23" l="1"/>
  <c r="F18" i="23" s="1"/>
  <c r="G18" i="23" s="1"/>
  <c r="H18" i="23" s="1"/>
  <c r="I18" i="23" s="1"/>
  <c r="J18" i="23" s="1"/>
  <c r="K18" i="23" s="1"/>
  <c r="L18" i="23" s="1"/>
  <c r="M18" i="23" s="1"/>
  <c r="N18" i="23" s="1"/>
  <c r="O18" i="23" s="1"/>
  <c r="P18" i="23" s="1"/>
  <c r="Q18" i="23" s="1"/>
  <c r="R18" i="23" s="1"/>
  <c r="S18" i="23" s="1"/>
  <c r="T18" i="23" s="1"/>
  <c r="U18" i="23" s="1"/>
  <c r="V18" i="23" s="1"/>
  <c r="W18" i="23" s="1"/>
  <c r="X18" i="23" s="1"/>
  <c r="Y18" i="23" s="1"/>
  <c r="Z18" i="23" s="1"/>
  <c r="AA18" i="23" s="1"/>
  <c r="AB18" i="23" s="1"/>
  <c r="AC18" i="23" s="1"/>
  <c r="AD18" i="23" s="1"/>
  <c r="AE18" i="23" s="1"/>
  <c r="AF18" i="23" s="1"/>
  <c r="AG18" i="23" s="1"/>
  <c r="AH18" i="23" s="1"/>
  <c r="D26" i="23"/>
  <c r="E26" i="23" s="1"/>
  <c r="B11" i="9"/>
  <c r="C11" i="9"/>
  <c r="D11" i="9" s="1"/>
  <c r="B12" i="9"/>
  <c r="C12" i="9"/>
  <c r="D12" i="9" s="1"/>
  <c r="B13" i="9"/>
  <c r="C13" i="9"/>
  <c r="D13" i="9" s="1"/>
  <c r="B14" i="9"/>
  <c r="C14" i="9"/>
  <c r="D14" i="9" s="1"/>
  <c r="C10" i="9"/>
  <c r="D10" i="9" s="1"/>
  <c r="B10" i="9"/>
  <c r="L394" i="46"/>
  <c r="L393" i="46"/>
  <c r="L392" i="46"/>
  <c r="L391" i="46"/>
  <c r="L390" i="46"/>
  <c r="L354" i="46"/>
  <c r="L349" i="46"/>
  <c r="L261" i="46"/>
  <c r="L166" i="46"/>
  <c r="L161" i="46"/>
  <c r="L157" i="46"/>
  <c r="L154" i="46"/>
  <c r="L153" i="46"/>
  <c r="L150" i="46"/>
  <c r="L149" i="46"/>
  <c r="L148" i="46"/>
  <c r="L147" i="46"/>
  <c r="L145" i="46"/>
  <c r="L143" i="46"/>
  <c r="L138" i="46"/>
  <c r="L137" i="46"/>
  <c r="L136" i="46"/>
  <c r="L135" i="46"/>
  <c r="L134" i="46"/>
  <c r="L133" i="46"/>
  <c r="L131" i="46"/>
  <c r="L127" i="46"/>
  <c r="L125" i="46"/>
  <c r="L90" i="46"/>
  <c r="L80" i="46"/>
  <c r="L79" i="46"/>
  <c r="V12" i="46"/>
  <c r="W12" i="46" s="1"/>
  <c r="X12" i="46" s="1"/>
  <c r="Y12" i="46" s="1"/>
  <c r="Y10" i="46"/>
  <c r="Y13" i="46" s="1"/>
  <c r="X10" i="46"/>
  <c r="W10" i="46"/>
  <c r="V10" i="46"/>
  <c r="U10" i="46"/>
  <c r="B2" i="46"/>
  <c r="AM13" i="39"/>
  <c r="AZ13" i="39" s="1"/>
  <c r="AL13" i="39"/>
  <c r="AK13" i="39"/>
  <c r="AJ13" i="39"/>
  <c r="AI13" i="39"/>
  <c r="AZ190" i="39"/>
  <c r="AY190" i="39"/>
  <c r="AX190" i="39"/>
  <c r="AW190" i="39"/>
  <c r="AZ189" i="39"/>
  <c r="AZ187" i="39"/>
  <c r="AZ185" i="39"/>
  <c r="AZ172" i="39"/>
  <c r="AZ168" i="39"/>
  <c r="AZ166" i="39"/>
  <c r="AZ163" i="39"/>
  <c r="AZ157" i="39"/>
  <c r="AZ156" i="39"/>
  <c r="AZ148" i="39"/>
  <c r="AZ147" i="39"/>
  <c r="AZ146" i="39"/>
  <c r="AZ143" i="39"/>
  <c r="AZ142" i="39"/>
  <c r="AZ140" i="39"/>
  <c r="AZ134" i="39"/>
  <c r="AZ133" i="39"/>
  <c r="AZ132" i="39"/>
  <c r="AZ131" i="39"/>
  <c r="AZ130" i="39"/>
  <c r="AZ124" i="39"/>
  <c r="AZ122" i="39"/>
  <c r="AZ121" i="39"/>
  <c r="AZ116" i="39"/>
  <c r="AZ115" i="39"/>
  <c r="AZ114" i="39"/>
  <c r="AZ113" i="39"/>
  <c r="AZ112" i="39"/>
  <c r="AZ111" i="39"/>
  <c r="AZ110" i="39"/>
  <c r="AZ109" i="39"/>
  <c r="AZ108" i="39"/>
  <c r="AZ107" i="39"/>
  <c r="AZ106" i="39"/>
  <c r="AZ105" i="39"/>
  <c r="AZ104" i="39"/>
  <c r="AZ103" i="39"/>
  <c r="AZ102" i="39"/>
  <c r="AZ101" i="39"/>
  <c r="AZ99" i="39"/>
  <c r="AZ98" i="39"/>
  <c r="AZ97" i="39"/>
  <c r="AZ93" i="39"/>
  <c r="AZ92" i="39"/>
  <c r="AZ90" i="39"/>
  <c r="AZ89" i="39"/>
  <c r="AZ88" i="39"/>
  <c r="AZ86" i="39"/>
  <c r="AZ84" i="39"/>
  <c r="AZ83" i="39"/>
  <c r="AZ82" i="39"/>
  <c r="AZ81" i="39"/>
  <c r="AZ76" i="39"/>
  <c r="AZ75" i="39"/>
  <c r="AZ74" i="39"/>
  <c r="AZ71" i="39"/>
  <c r="AZ70" i="39"/>
  <c r="AZ69" i="39"/>
  <c r="AZ65" i="39"/>
  <c r="AZ64" i="39"/>
  <c r="AZ60" i="39"/>
  <c r="AZ56" i="39"/>
  <c r="AZ55" i="39"/>
  <c r="AZ54" i="39"/>
  <c r="AZ49" i="39"/>
  <c r="AZ48" i="39"/>
  <c r="AZ47" i="39"/>
  <c r="AZ46" i="39"/>
  <c r="AZ44" i="39"/>
  <c r="AZ43" i="39"/>
  <c r="AZ42" i="39"/>
  <c r="AZ40" i="39"/>
  <c r="AZ39" i="39"/>
  <c r="AZ34" i="39"/>
  <c r="AZ33" i="39"/>
  <c r="AZ30" i="39"/>
  <c r="AZ29" i="39"/>
  <c r="AZ27" i="39"/>
  <c r="AZ26" i="39"/>
  <c r="AZ23" i="39"/>
  <c r="AZ22" i="39"/>
  <c r="AZ21" i="39"/>
  <c r="AZ20" i="39"/>
  <c r="AZ19" i="39"/>
  <c r="AZ18" i="39"/>
  <c r="AZ17" i="39"/>
  <c r="AJ15" i="39"/>
  <c r="AK15" i="39" s="1"/>
  <c r="AL15" i="39" s="1"/>
  <c r="B2" i="39"/>
  <c r="U15" i="46" l="1"/>
  <c r="AA15" i="46" s="1"/>
  <c r="U18" i="46"/>
  <c r="AA18" i="46" s="1"/>
  <c r="U21" i="46"/>
  <c r="AA21" i="46" s="1"/>
  <c r="U24" i="46"/>
  <c r="AA24" i="46" s="1"/>
  <c r="U27" i="46"/>
  <c r="AA27" i="46" s="1"/>
  <c r="U30" i="46"/>
  <c r="AA30" i="46" s="1"/>
  <c r="U33" i="46"/>
  <c r="AA33" i="46" s="1"/>
  <c r="U36" i="46"/>
  <c r="AA36" i="46" s="1"/>
  <c r="U39" i="46"/>
  <c r="AA39" i="46" s="1"/>
  <c r="U42" i="46"/>
  <c r="AA42" i="46" s="1"/>
  <c r="U45" i="46"/>
  <c r="AA45" i="46" s="1"/>
  <c r="U48" i="46"/>
  <c r="AA48" i="46" s="1"/>
  <c r="U51" i="46"/>
  <c r="AA51" i="46" s="1"/>
  <c r="U54" i="46"/>
  <c r="AA54" i="46" s="1"/>
  <c r="U57" i="46"/>
  <c r="AA57" i="46" s="1"/>
  <c r="U60" i="46"/>
  <c r="AA60" i="46" s="1"/>
  <c r="U63" i="46"/>
  <c r="AA63" i="46" s="1"/>
  <c r="U66" i="46"/>
  <c r="AA66" i="46" s="1"/>
  <c r="U69" i="46"/>
  <c r="AA69" i="46" s="1"/>
  <c r="U72" i="46"/>
  <c r="AA72" i="46" s="1"/>
  <c r="U75" i="46"/>
  <c r="AA75" i="46" s="1"/>
  <c r="U78" i="46"/>
  <c r="AA78" i="46" s="1"/>
  <c r="U81" i="46"/>
  <c r="AA81" i="46" s="1"/>
  <c r="U84" i="46"/>
  <c r="AA84" i="46" s="1"/>
  <c r="U87" i="46"/>
  <c r="AA87" i="46" s="1"/>
  <c r="U90" i="46"/>
  <c r="AA90" i="46" s="1"/>
  <c r="U93" i="46"/>
  <c r="AA93" i="46" s="1"/>
  <c r="U96" i="46"/>
  <c r="AA96" i="46" s="1"/>
  <c r="U99" i="46"/>
  <c r="AA99" i="46" s="1"/>
  <c r="U102" i="46"/>
  <c r="AA102" i="46" s="1"/>
  <c r="U105" i="46"/>
  <c r="AA105" i="46" s="1"/>
  <c r="U108" i="46"/>
  <c r="AA108" i="46" s="1"/>
  <c r="U111" i="46"/>
  <c r="AA111" i="46" s="1"/>
  <c r="U114" i="46"/>
  <c r="AA114" i="46" s="1"/>
  <c r="U117" i="46"/>
  <c r="AA117" i="46" s="1"/>
  <c r="U120" i="46"/>
  <c r="AA120" i="46" s="1"/>
  <c r="U123" i="46"/>
  <c r="AA123" i="46" s="1"/>
  <c r="U126" i="46"/>
  <c r="AA126" i="46" s="1"/>
  <c r="U129" i="46"/>
  <c r="AA129" i="46" s="1"/>
  <c r="U132" i="46"/>
  <c r="AA132" i="46" s="1"/>
  <c r="U135" i="46"/>
  <c r="AA135" i="46" s="1"/>
  <c r="U138" i="46"/>
  <c r="AA138" i="46" s="1"/>
  <c r="U141" i="46"/>
  <c r="AA141" i="46" s="1"/>
  <c r="U144" i="46"/>
  <c r="AA144" i="46" s="1"/>
  <c r="U148" i="46"/>
  <c r="AA148" i="46" s="1"/>
  <c r="U160" i="46"/>
  <c r="AA160" i="46" s="1"/>
  <c r="U167" i="46"/>
  <c r="AA167" i="46" s="1"/>
  <c r="U178" i="46"/>
  <c r="AA178" i="46" s="1"/>
  <c r="U185" i="46"/>
  <c r="AA185" i="46" s="1"/>
  <c r="U196" i="46"/>
  <c r="AA196" i="46" s="1"/>
  <c r="U203" i="46"/>
  <c r="AA203" i="46" s="1"/>
  <c r="U214" i="46"/>
  <c r="AA214" i="46" s="1"/>
  <c r="U221" i="46"/>
  <c r="AA221" i="46" s="1"/>
  <c r="U152" i="46"/>
  <c r="AA152" i="46" s="1"/>
  <c r="U156" i="46"/>
  <c r="AA156" i="46" s="1"/>
  <c r="U171" i="46"/>
  <c r="AA171" i="46" s="1"/>
  <c r="U189" i="46"/>
  <c r="AA189" i="46" s="1"/>
  <c r="U207" i="46"/>
  <c r="AA207" i="46" s="1"/>
  <c r="U225" i="46"/>
  <c r="AA225" i="46" s="1"/>
  <c r="U19" i="46"/>
  <c r="AA19" i="46" s="1"/>
  <c r="U23" i="46"/>
  <c r="AA23" i="46" s="1"/>
  <c r="U28" i="46"/>
  <c r="AA28" i="46" s="1"/>
  <c r="U32" i="46"/>
  <c r="AA32" i="46" s="1"/>
  <c r="U37" i="46"/>
  <c r="AA37" i="46" s="1"/>
  <c r="U41" i="46"/>
  <c r="AA41" i="46" s="1"/>
  <c r="U46" i="46"/>
  <c r="AA46" i="46" s="1"/>
  <c r="U50" i="46"/>
  <c r="AA50" i="46" s="1"/>
  <c r="U55" i="46"/>
  <c r="AA55" i="46" s="1"/>
  <c r="U59" i="46"/>
  <c r="AA59" i="46" s="1"/>
  <c r="U64" i="46"/>
  <c r="AA64" i="46" s="1"/>
  <c r="U68" i="46"/>
  <c r="AA68" i="46" s="1"/>
  <c r="U73" i="46"/>
  <c r="AA73" i="46" s="1"/>
  <c r="U77" i="46"/>
  <c r="AA77" i="46" s="1"/>
  <c r="U82" i="46"/>
  <c r="AA82" i="46" s="1"/>
  <c r="U86" i="46"/>
  <c r="AA86" i="46" s="1"/>
  <c r="U91" i="46"/>
  <c r="AA91" i="46" s="1"/>
  <c r="U95" i="46"/>
  <c r="AA95" i="46" s="1"/>
  <c r="U100" i="46"/>
  <c r="AA100" i="46" s="1"/>
  <c r="U104" i="46"/>
  <c r="AA104" i="46" s="1"/>
  <c r="U109" i="46"/>
  <c r="AA109" i="46" s="1"/>
  <c r="U113" i="46"/>
  <c r="AA113" i="46" s="1"/>
  <c r="U118" i="46"/>
  <c r="AA118" i="46" s="1"/>
  <c r="U122" i="46"/>
  <c r="AA122" i="46" s="1"/>
  <c r="U127" i="46"/>
  <c r="AA127" i="46" s="1"/>
  <c r="U131" i="46"/>
  <c r="AA131" i="46" s="1"/>
  <c r="U136" i="46"/>
  <c r="AA136" i="46" s="1"/>
  <c r="U140" i="46"/>
  <c r="AA140" i="46" s="1"/>
  <c r="U145" i="46"/>
  <c r="AA145" i="46" s="1"/>
  <c r="U157" i="46"/>
  <c r="AA157" i="46" s="1"/>
  <c r="U168" i="46"/>
  <c r="AA168" i="46" s="1"/>
  <c r="U186" i="46"/>
  <c r="AA186" i="46" s="1"/>
  <c r="U204" i="46"/>
  <c r="AA204" i="46" s="1"/>
  <c r="U222" i="46"/>
  <c r="AA222" i="46" s="1"/>
  <c r="U240" i="46"/>
  <c r="AA240" i="46" s="1"/>
  <c r="U149" i="46"/>
  <c r="AA149" i="46" s="1"/>
  <c r="U153" i="46"/>
  <c r="AA153" i="46" s="1"/>
  <c r="U161" i="46"/>
  <c r="AA161" i="46" s="1"/>
  <c r="U172" i="46"/>
  <c r="AA172" i="46" s="1"/>
  <c r="U179" i="46"/>
  <c r="AA179" i="46" s="1"/>
  <c r="U190" i="46"/>
  <c r="AA190" i="46" s="1"/>
  <c r="U197" i="46"/>
  <c r="AA197" i="46" s="1"/>
  <c r="U208" i="46"/>
  <c r="AA208" i="46" s="1"/>
  <c r="U215" i="46"/>
  <c r="AA215" i="46" s="1"/>
  <c r="U226" i="46"/>
  <c r="AA226" i="46" s="1"/>
  <c r="U233" i="46"/>
  <c r="AA233" i="46" s="1"/>
  <c r="U165" i="46"/>
  <c r="AA165" i="46" s="1"/>
  <c r="U183" i="46"/>
  <c r="AA183" i="46" s="1"/>
  <c r="U201" i="46"/>
  <c r="AA201" i="46" s="1"/>
  <c r="AH201" i="46" s="1"/>
  <c r="U219" i="46"/>
  <c r="AA219" i="46" s="1"/>
  <c r="U237" i="46"/>
  <c r="AA237" i="46" s="1"/>
  <c r="U154" i="46"/>
  <c r="AA154" i="46" s="1"/>
  <c r="U169" i="46"/>
  <c r="AA169" i="46" s="1"/>
  <c r="U176" i="46"/>
  <c r="AA176" i="46" s="1"/>
  <c r="U187" i="46"/>
  <c r="AA187" i="46" s="1"/>
  <c r="U194" i="46"/>
  <c r="AA194" i="46" s="1"/>
  <c r="U205" i="46"/>
  <c r="AA205" i="46" s="1"/>
  <c r="U212" i="46"/>
  <c r="AA212" i="46" s="1"/>
  <c r="U223" i="46"/>
  <c r="AA223" i="46" s="1"/>
  <c r="U230" i="46"/>
  <c r="AA230" i="46" s="1"/>
  <c r="U241" i="46"/>
  <c r="AA241" i="46" s="1"/>
  <c r="U244" i="46"/>
  <c r="AA244" i="46" s="1"/>
  <c r="U247" i="46"/>
  <c r="AA247" i="46" s="1"/>
  <c r="U250" i="46"/>
  <c r="AA250" i="46" s="1"/>
  <c r="U253" i="46"/>
  <c r="AA253" i="46" s="1"/>
  <c r="U256" i="46"/>
  <c r="AA256" i="46" s="1"/>
  <c r="U259" i="46"/>
  <c r="AA259" i="46" s="1"/>
  <c r="U262" i="46"/>
  <c r="AA262" i="46" s="1"/>
  <c r="U265" i="46"/>
  <c r="AA265" i="46" s="1"/>
  <c r="U268" i="46"/>
  <c r="AA268" i="46" s="1"/>
  <c r="U271" i="46"/>
  <c r="AA271" i="46" s="1"/>
  <c r="U274" i="46"/>
  <c r="AA274" i="46" s="1"/>
  <c r="U277" i="46"/>
  <c r="AA277" i="46" s="1"/>
  <c r="AH277" i="46" s="1"/>
  <c r="U280" i="46"/>
  <c r="AA280" i="46" s="1"/>
  <c r="U283" i="46"/>
  <c r="AA283" i="46" s="1"/>
  <c r="U286" i="46"/>
  <c r="AA286" i="46" s="1"/>
  <c r="U289" i="46"/>
  <c r="AA289" i="46" s="1"/>
  <c r="U292" i="46"/>
  <c r="AA292" i="46" s="1"/>
  <c r="U295" i="46"/>
  <c r="AA295" i="46" s="1"/>
  <c r="U298" i="46"/>
  <c r="AA298" i="46" s="1"/>
  <c r="U301" i="46"/>
  <c r="AA301" i="46" s="1"/>
  <c r="U304" i="46"/>
  <c r="AA304" i="46" s="1"/>
  <c r="U307" i="46"/>
  <c r="AA307" i="46" s="1"/>
  <c r="U310" i="46"/>
  <c r="AA310" i="46" s="1"/>
  <c r="U313" i="46"/>
  <c r="AA313" i="46" s="1"/>
  <c r="U316" i="46"/>
  <c r="AA316" i="46" s="1"/>
  <c r="U319" i="46"/>
  <c r="AA319" i="46" s="1"/>
  <c r="U322" i="46"/>
  <c r="AA322" i="46" s="1"/>
  <c r="U325" i="46"/>
  <c r="AA325" i="46" s="1"/>
  <c r="U328" i="46"/>
  <c r="AA328" i="46" s="1"/>
  <c r="U331" i="46"/>
  <c r="AA331" i="46" s="1"/>
  <c r="U334" i="46"/>
  <c r="AA334" i="46" s="1"/>
  <c r="U337" i="46"/>
  <c r="AA337" i="46" s="1"/>
  <c r="U340" i="46"/>
  <c r="AA340" i="46" s="1"/>
  <c r="U343" i="46"/>
  <c r="AA343" i="46" s="1"/>
  <c r="U346" i="46"/>
  <c r="AA346" i="46" s="1"/>
  <c r="U349" i="46"/>
  <c r="AA349" i="46" s="1"/>
  <c r="U352" i="46"/>
  <c r="AA352" i="46" s="1"/>
  <c r="U355" i="46"/>
  <c r="AA355" i="46" s="1"/>
  <c r="U358" i="46"/>
  <c r="AA358" i="46" s="1"/>
  <c r="U361" i="46"/>
  <c r="AA361" i="46" s="1"/>
  <c r="U364" i="46"/>
  <c r="AA364" i="46" s="1"/>
  <c r="U367" i="46"/>
  <c r="AA367" i="46" s="1"/>
  <c r="U370" i="46"/>
  <c r="AA370" i="46" s="1"/>
  <c r="U373" i="46"/>
  <c r="AA373" i="46" s="1"/>
  <c r="U376" i="46"/>
  <c r="AA376" i="46" s="1"/>
  <c r="U379" i="46"/>
  <c r="AA379" i="46" s="1"/>
  <c r="U382" i="46"/>
  <c r="AA382" i="46" s="1"/>
  <c r="U385" i="46"/>
  <c r="AA385" i="46" s="1"/>
  <c r="U388" i="46"/>
  <c r="AA388" i="46" s="1"/>
  <c r="U391" i="46"/>
  <c r="AA391" i="46" s="1"/>
  <c r="U394" i="46"/>
  <c r="AA394" i="46" s="1"/>
  <c r="U397" i="46"/>
  <c r="AA397" i="46" s="1"/>
  <c r="U400" i="46"/>
  <c r="AA400" i="46" s="1"/>
  <c r="U403" i="46"/>
  <c r="AA403" i="46" s="1"/>
  <c r="U406" i="46"/>
  <c r="AA406" i="46" s="1"/>
  <c r="U409" i="46"/>
  <c r="AA409" i="46" s="1"/>
  <c r="U412" i="46"/>
  <c r="AA412" i="46" s="1"/>
  <c r="U415" i="46"/>
  <c r="AA415" i="46" s="1"/>
  <c r="U418" i="46"/>
  <c r="AA418" i="46" s="1"/>
  <c r="U421" i="46"/>
  <c r="AA421" i="46" s="1"/>
  <c r="U424" i="46"/>
  <c r="AA424" i="46" s="1"/>
  <c r="U427" i="46"/>
  <c r="AA427" i="46" s="1"/>
  <c r="U430" i="46"/>
  <c r="AA430" i="46" s="1"/>
  <c r="U433" i="46"/>
  <c r="AA433" i="46" s="1"/>
  <c r="U436" i="46"/>
  <c r="AA436" i="46" s="1"/>
  <c r="U439" i="46"/>
  <c r="AA439" i="46" s="1"/>
  <c r="U442" i="46"/>
  <c r="AA442" i="46" s="1"/>
  <c r="U445" i="46"/>
  <c r="AA445" i="46" s="1"/>
  <c r="U448" i="46"/>
  <c r="AA448" i="46" s="1"/>
  <c r="U451" i="46"/>
  <c r="AA451" i="46" s="1"/>
  <c r="U454" i="46"/>
  <c r="AA454" i="46" s="1"/>
  <c r="U457" i="46"/>
  <c r="AA457" i="46" s="1"/>
  <c r="U460" i="46"/>
  <c r="AA460" i="46" s="1"/>
  <c r="U463" i="46"/>
  <c r="AA463" i="46" s="1"/>
  <c r="U466" i="46"/>
  <c r="AA466" i="46" s="1"/>
  <c r="U469" i="46"/>
  <c r="AA469" i="46" s="1"/>
  <c r="U472" i="46"/>
  <c r="AA472" i="46" s="1"/>
  <c r="U475" i="46"/>
  <c r="AA475" i="46" s="1"/>
  <c r="U478" i="46"/>
  <c r="AA478" i="46" s="1"/>
  <c r="U481" i="46"/>
  <c r="AA481" i="46" s="1"/>
  <c r="U484" i="46"/>
  <c r="AA484" i="46" s="1"/>
  <c r="U487" i="46"/>
  <c r="AA487" i="46" s="1"/>
  <c r="U490" i="46"/>
  <c r="AA490" i="46" s="1"/>
  <c r="U493" i="46"/>
  <c r="AA493" i="46" s="1"/>
  <c r="U496" i="46"/>
  <c r="AA496" i="46" s="1"/>
  <c r="U499" i="46"/>
  <c r="AA499" i="46" s="1"/>
  <c r="U502" i="46"/>
  <c r="AA502" i="46" s="1"/>
  <c r="U505" i="46"/>
  <c r="AA505" i="46" s="1"/>
  <c r="U508" i="46"/>
  <c r="AA508" i="46" s="1"/>
  <c r="U511" i="46"/>
  <c r="AA511" i="46" s="1"/>
  <c r="U514" i="46"/>
  <c r="AA514" i="46" s="1"/>
  <c r="U517" i="46"/>
  <c r="AA517" i="46" s="1"/>
  <c r="U520" i="46"/>
  <c r="AA520" i="46" s="1"/>
  <c r="U523" i="46"/>
  <c r="AA523" i="46" s="1"/>
  <c r="U526" i="46"/>
  <c r="AA526" i="46" s="1"/>
  <c r="U529" i="46"/>
  <c r="AA529" i="46" s="1"/>
  <c r="U532" i="46"/>
  <c r="AA532" i="46" s="1"/>
  <c r="U535" i="46"/>
  <c r="AA535" i="46" s="1"/>
  <c r="U538" i="46"/>
  <c r="AA538" i="46" s="1"/>
  <c r="U541" i="46"/>
  <c r="AA541" i="46" s="1"/>
  <c r="U544" i="46"/>
  <c r="AA544" i="46" s="1"/>
  <c r="U547" i="46"/>
  <c r="AA547" i="46" s="1"/>
  <c r="U550" i="46"/>
  <c r="AA550" i="46" s="1"/>
  <c r="U553" i="46"/>
  <c r="AA553" i="46" s="1"/>
  <c r="U556" i="46"/>
  <c r="AA556" i="46" s="1"/>
  <c r="U559" i="46"/>
  <c r="AA559" i="46" s="1"/>
  <c r="U562" i="46"/>
  <c r="AA562" i="46" s="1"/>
  <c r="U565" i="46"/>
  <c r="AA565" i="46" s="1"/>
  <c r="U568" i="46"/>
  <c r="AA568" i="46" s="1"/>
  <c r="U571" i="46"/>
  <c r="AA571" i="46" s="1"/>
  <c r="U574" i="46"/>
  <c r="AA574" i="46" s="1"/>
  <c r="U577" i="46"/>
  <c r="AA577" i="46" s="1"/>
  <c r="U580" i="46"/>
  <c r="AA580" i="46" s="1"/>
  <c r="U583" i="46"/>
  <c r="AA583" i="46" s="1"/>
  <c r="U16" i="46"/>
  <c r="AA16" i="46" s="1"/>
  <c r="U20" i="46"/>
  <c r="AA20" i="46" s="1"/>
  <c r="U25" i="46"/>
  <c r="AA25" i="46" s="1"/>
  <c r="U29" i="46"/>
  <c r="AA29" i="46" s="1"/>
  <c r="U34" i="46"/>
  <c r="AA34" i="46" s="1"/>
  <c r="U38" i="46"/>
  <c r="AA38" i="46" s="1"/>
  <c r="AH38" i="46" s="1"/>
  <c r="U43" i="46"/>
  <c r="AA43" i="46" s="1"/>
  <c r="U47" i="46"/>
  <c r="AA47" i="46" s="1"/>
  <c r="U52" i="46"/>
  <c r="AA52" i="46" s="1"/>
  <c r="U56" i="46"/>
  <c r="AA56" i="46" s="1"/>
  <c r="U61" i="46"/>
  <c r="AA61" i="46" s="1"/>
  <c r="U65" i="46"/>
  <c r="AA65" i="46" s="1"/>
  <c r="U70" i="46"/>
  <c r="AA70" i="46" s="1"/>
  <c r="U74" i="46"/>
  <c r="AA74" i="46" s="1"/>
  <c r="U79" i="46"/>
  <c r="AA79" i="46" s="1"/>
  <c r="U83" i="46"/>
  <c r="AA83" i="46" s="1"/>
  <c r="U88" i="46"/>
  <c r="AA88" i="46" s="1"/>
  <c r="U92" i="46"/>
  <c r="AA92" i="46" s="1"/>
  <c r="U97" i="46"/>
  <c r="AA97" i="46" s="1"/>
  <c r="U101" i="46"/>
  <c r="AA101" i="46" s="1"/>
  <c r="U106" i="46"/>
  <c r="AA106" i="46" s="1"/>
  <c r="U110" i="46"/>
  <c r="AA110" i="46" s="1"/>
  <c r="U115" i="46"/>
  <c r="AA115" i="46" s="1"/>
  <c r="U119" i="46"/>
  <c r="AA119" i="46" s="1"/>
  <c r="U124" i="46"/>
  <c r="AA124" i="46" s="1"/>
  <c r="U128" i="46"/>
  <c r="AA128" i="46" s="1"/>
  <c r="U133" i="46"/>
  <c r="AA133" i="46" s="1"/>
  <c r="U137" i="46"/>
  <c r="AA137" i="46" s="1"/>
  <c r="U142" i="46"/>
  <c r="AA142" i="46" s="1"/>
  <c r="U146" i="46"/>
  <c r="AA146" i="46" s="1"/>
  <c r="U150" i="46"/>
  <c r="AA150" i="46" s="1"/>
  <c r="U158" i="46"/>
  <c r="AA158" i="46" s="1"/>
  <c r="U162" i="46"/>
  <c r="AA162" i="46" s="1"/>
  <c r="U180" i="46"/>
  <c r="AA180" i="46" s="1"/>
  <c r="U198" i="46"/>
  <c r="AA198" i="46" s="1"/>
  <c r="U216" i="46"/>
  <c r="AA216" i="46" s="1"/>
  <c r="U234" i="46"/>
  <c r="AA234" i="46" s="1"/>
  <c r="U166" i="46"/>
  <c r="AA166" i="46" s="1"/>
  <c r="U173" i="46"/>
  <c r="AA173" i="46" s="1"/>
  <c r="U184" i="46"/>
  <c r="AA184" i="46" s="1"/>
  <c r="U191" i="46"/>
  <c r="AA191" i="46" s="1"/>
  <c r="U202" i="46"/>
  <c r="AA202" i="46" s="1"/>
  <c r="U209" i="46"/>
  <c r="AA209" i="46" s="1"/>
  <c r="U220" i="46"/>
  <c r="AA220" i="46" s="1"/>
  <c r="U227" i="46"/>
  <c r="AA227" i="46" s="1"/>
  <c r="U238" i="46"/>
  <c r="AA238" i="46" s="1"/>
  <c r="U151" i="46"/>
  <c r="AA151" i="46" s="1"/>
  <c r="U177" i="46"/>
  <c r="AA177" i="46" s="1"/>
  <c r="U195" i="46"/>
  <c r="AA195" i="46" s="1"/>
  <c r="U213" i="46"/>
  <c r="AA213" i="46" s="1"/>
  <c r="U231" i="46"/>
  <c r="AA231" i="46" s="1"/>
  <c r="U147" i="46"/>
  <c r="AA147" i="46" s="1"/>
  <c r="U155" i="46"/>
  <c r="AA155" i="46" s="1"/>
  <c r="U159" i="46"/>
  <c r="AA159" i="46" s="1"/>
  <c r="U163" i="46"/>
  <c r="AA163" i="46" s="1"/>
  <c r="U170" i="46"/>
  <c r="AA170" i="46" s="1"/>
  <c r="U181" i="46"/>
  <c r="AA181" i="46" s="1"/>
  <c r="U188" i="46"/>
  <c r="AA188" i="46" s="1"/>
  <c r="U199" i="46"/>
  <c r="AA199" i="46" s="1"/>
  <c r="U206" i="46"/>
  <c r="AA206" i="46" s="1"/>
  <c r="U217" i="46"/>
  <c r="AA217" i="46" s="1"/>
  <c r="U224" i="46"/>
  <c r="AA224" i="46" s="1"/>
  <c r="U235" i="46"/>
  <c r="AA235" i="46" s="1"/>
  <c r="U242" i="46"/>
  <c r="AA242" i="46" s="1"/>
  <c r="U245" i="46"/>
  <c r="AA245" i="46" s="1"/>
  <c r="U248" i="46"/>
  <c r="AA248" i="46" s="1"/>
  <c r="AH248" i="46" s="1"/>
  <c r="U251" i="46"/>
  <c r="AA251" i="46" s="1"/>
  <c r="U254" i="46"/>
  <c r="AA254" i="46" s="1"/>
  <c r="U257" i="46"/>
  <c r="AA257" i="46" s="1"/>
  <c r="U260" i="46"/>
  <c r="AA260" i="46" s="1"/>
  <c r="U263" i="46"/>
  <c r="AA263" i="46" s="1"/>
  <c r="U266" i="46"/>
  <c r="AA266" i="46" s="1"/>
  <c r="U269" i="46"/>
  <c r="AA269" i="46" s="1"/>
  <c r="U272" i="46"/>
  <c r="AA272" i="46" s="1"/>
  <c r="U275" i="46"/>
  <c r="AA275" i="46" s="1"/>
  <c r="U278" i="46"/>
  <c r="AA278" i="46" s="1"/>
  <c r="U281" i="46"/>
  <c r="AA281" i="46" s="1"/>
  <c r="U284" i="46"/>
  <c r="AA284" i="46" s="1"/>
  <c r="AH284" i="46" s="1"/>
  <c r="U287" i="46"/>
  <c r="AA287" i="46" s="1"/>
  <c r="U290" i="46"/>
  <c r="AA290" i="46" s="1"/>
  <c r="U293" i="46"/>
  <c r="AA293" i="46" s="1"/>
  <c r="U296" i="46"/>
  <c r="AA296" i="46" s="1"/>
  <c r="U299" i="46"/>
  <c r="AA299" i="46" s="1"/>
  <c r="U302" i="46"/>
  <c r="AA302" i="46" s="1"/>
  <c r="U305" i="46"/>
  <c r="AA305" i="46" s="1"/>
  <c r="U308" i="46"/>
  <c r="AA308" i="46" s="1"/>
  <c r="U311" i="46"/>
  <c r="AA311" i="46" s="1"/>
  <c r="U314" i="46"/>
  <c r="AA314" i="46" s="1"/>
  <c r="U317" i="46"/>
  <c r="AA317" i="46" s="1"/>
  <c r="U320" i="46"/>
  <c r="AA320" i="46" s="1"/>
  <c r="U323" i="46"/>
  <c r="AA323" i="46" s="1"/>
  <c r="U326" i="46"/>
  <c r="AA326" i="46" s="1"/>
  <c r="U329" i="46"/>
  <c r="AA329" i="46" s="1"/>
  <c r="U332" i="46"/>
  <c r="AA332" i="46" s="1"/>
  <c r="U335" i="46"/>
  <c r="AA335" i="46" s="1"/>
  <c r="U338" i="46"/>
  <c r="AA338" i="46" s="1"/>
  <c r="U341" i="46"/>
  <c r="AA341" i="46" s="1"/>
  <c r="U344" i="46"/>
  <c r="AA344" i="46" s="1"/>
  <c r="U347" i="46"/>
  <c r="AA347" i="46" s="1"/>
  <c r="U350" i="46"/>
  <c r="AA350" i="46" s="1"/>
  <c r="U353" i="46"/>
  <c r="AA353" i="46" s="1"/>
  <c r="U356" i="46"/>
  <c r="AA356" i="46" s="1"/>
  <c r="U359" i="46"/>
  <c r="AA359" i="46" s="1"/>
  <c r="U362" i="46"/>
  <c r="AA362" i="46" s="1"/>
  <c r="U365" i="46"/>
  <c r="AA365" i="46" s="1"/>
  <c r="U368" i="46"/>
  <c r="AA368" i="46" s="1"/>
  <c r="U371" i="46"/>
  <c r="AA371" i="46" s="1"/>
  <c r="U374" i="46"/>
  <c r="AA374" i="46" s="1"/>
  <c r="U377" i="46"/>
  <c r="AA377" i="46" s="1"/>
  <c r="U380" i="46"/>
  <c r="AA380" i="46" s="1"/>
  <c r="U383" i="46"/>
  <c r="AA383" i="46" s="1"/>
  <c r="U386" i="46"/>
  <c r="AA386" i="46" s="1"/>
  <c r="U389" i="46"/>
  <c r="AA389" i="46" s="1"/>
  <c r="U392" i="46"/>
  <c r="AA392" i="46" s="1"/>
  <c r="U395" i="46"/>
  <c r="AA395" i="46" s="1"/>
  <c r="U398" i="46"/>
  <c r="AA398" i="46" s="1"/>
  <c r="U401" i="46"/>
  <c r="AA401" i="46" s="1"/>
  <c r="U17" i="46"/>
  <c r="AA17" i="46" s="1"/>
  <c r="U22" i="46"/>
  <c r="AA22" i="46" s="1"/>
  <c r="U26" i="46"/>
  <c r="AA26" i="46" s="1"/>
  <c r="U31" i="46"/>
  <c r="AA31" i="46" s="1"/>
  <c r="U35" i="46"/>
  <c r="AA35" i="46" s="1"/>
  <c r="U40" i="46"/>
  <c r="AA40" i="46" s="1"/>
  <c r="U44" i="46"/>
  <c r="AA44" i="46" s="1"/>
  <c r="U49" i="46"/>
  <c r="AA49" i="46" s="1"/>
  <c r="U53" i="46"/>
  <c r="AA53" i="46" s="1"/>
  <c r="U58" i="46"/>
  <c r="AA58" i="46" s="1"/>
  <c r="U62" i="46"/>
  <c r="AA62" i="46" s="1"/>
  <c r="U67" i="46"/>
  <c r="AA67" i="46" s="1"/>
  <c r="U71" i="46"/>
  <c r="AA71" i="46" s="1"/>
  <c r="U76" i="46"/>
  <c r="AA76" i="46" s="1"/>
  <c r="U80" i="46"/>
  <c r="AA80" i="46" s="1"/>
  <c r="U85" i="46"/>
  <c r="AA85" i="46" s="1"/>
  <c r="U89" i="46"/>
  <c r="AA89" i="46" s="1"/>
  <c r="U94" i="46"/>
  <c r="AA94" i="46" s="1"/>
  <c r="U98" i="46"/>
  <c r="AA98" i="46" s="1"/>
  <c r="U103" i="46"/>
  <c r="AA103" i="46" s="1"/>
  <c r="U107" i="46"/>
  <c r="AA107" i="46" s="1"/>
  <c r="U112" i="46"/>
  <c r="AA112" i="46" s="1"/>
  <c r="U116" i="46"/>
  <c r="AA116" i="46" s="1"/>
  <c r="U121" i="46"/>
  <c r="AA121" i="46" s="1"/>
  <c r="U125" i="46"/>
  <c r="AA125" i="46" s="1"/>
  <c r="U130" i="46"/>
  <c r="AA130" i="46" s="1"/>
  <c r="U134" i="46"/>
  <c r="AA134" i="46" s="1"/>
  <c r="U139" i="46"/>
  <c r="AA139" i="46" s="1"/>
  <c r="U143" i="46"/>
  <c r="AA143" i="46" s="1"/>
  <c r="U174" i="46"/>
  <c r="AA174" i="46" s="1"/>
  <c r="U192" i="46"/>
  <c r="AA192" i="46" s="1"/>
  <c r="U210" i="46"/>
  <c r="AA210" i="46" s="1"/>
  <c r="U228" i="46"/>
  <c r="AA228" i="46" s="1"/>
  <c r="U351" i="46"/>
  <c r="AA351" i="46" s="1"/>
  <c r="U387" i="46"/>
  <c r="AA387" i="46" s="1"/>
  <c r="U407" i="46"/>
  <c r="AA407" i="46" s="1"/>
  <c r="U417" i="46"/>
  <c r="AA417" i="46" s="1"/>
  <c r="U494" i="46"/>
  <c r="AA494" i="46" s="1"/>
  <c r="U506" i="46"/>
  <c r="AA506" i="46" s="1"/>
  <c r="U518" i="46"/>
  <c r="AA518" i="46" s="1"/>
  <c r="U525" i="46"/>
  <c r="AA525" i="46" s="1"/>
  <c r="U548" i="46"/>
  <c r="AA548" i="46" s="1"/>
  <c r="U561" i="46"/>
  <c r="AA561" i="46" s="1"/>
  <c r="U584" i="46"/>
  <c r="AA584" i="46" s="1"/>
  <c r="U587" i="46"/>
  <c r="AA587" i="46" s="1"/>
  <c r="U590" i="46"/>
  <c r="AA590" i="46" s="1"/>
  <c r="U593" i="46"/>
  <c r="AA593" i="46" s="1"/>
  <c r="U596" i="46"/>
  <c r="AA596" i="46" s="1"/>
  <c r="U599" i="46"/>
  <c r="AA599" i="46" s="1"/>
  <c r="U602" i="46"/>
  <c r="AA602" i="46" s="1"/>
  <c r="U605" i="46"/>
  <c r="AA605" i="46" s="1"/>
  <c r="U608" i="46"/>
  <c r="AA608" i="46" s="1"/>
  <c r="U611" i="46"/>
  <c r="AA611" i="46" s="1"/>
  <c r="U614" i="46"/>
  <c r="AA614" i="46" s="1"/>
  <c r="U617" i="46"/>
  <c r="AA617" i="46" s="1"/>
  <c r="U620" i="46"/>
  <c r="AA620" i="46" s="1"/>
  <c r="U623" i="46"/>
  <c r="AA623" i="46" s="1"/>
  <c r="U626" i="46"/>
  <c r="AA626" i="46" s="1"/>
  <c r="U629" i="46"/>
  <c r="AA629" i="46" s="1"/>
  <c r="U632" i="46"/>
  <c r="AA632" i="46" s="1"/>
  <c r="U635" i="46"/>
  <c r="AA635" i="46" s="1"/>
  <c r="U638" i="46"/>
  <c r="AA638" i="46" s="1"/>
  <c r="U641" i="46"/>
  <c r="AA641" i="46" s="1"/>
  <c r="U644" i="46"/>
  <c r="AA644" i="46" s="1"/>
  <c r="U647" i="46"/>
  <c r="AA647" i="46" s="1"/>
  <c r="U650" i="46"/>
  <c r="AA650" i="46" s="1"/>
  <c r="U653" i="46"/>
  <c r="AA653" i="46" s="1"/>
  <c r="U656" i="46"/>
  <c r="AA656" i="46" s="1"/>
  <c r="U659" i="46"/>
  <c r="AA659" i="46" s="1"/>
  <c r="U662" i="46"/>
  <c r="AA662" i="46" s="1"/>
  <c r="U665" i="46"/>
  <c r="AA665" i="46" s="1"/>
  <c r="U668" i="46"/>
  <c r="AA668" i="46" s="1"/>
  <c r="U671" i="46"/>
  <c r="AA671" i="46" s="1"/>
  <c r="U674" i="46"/>
  <c r="AA674" i="46" s="1"/>
  <c r="U677" i="46"/>
  <c r="AA677" i="46" s="1"/>
  <c r="U680" i="46"/>
  <c r="AA680" i="46" s="1"/>
  <c r="U683" i="46"/>
  <c r="AA683" i="46" s="1"/>
  <c r="U686" i="46"/>
  <c r="AA686" i="46" s="1"/>
  <c r="U689" i="46"/>
  <c r="AA689" i="46" s="1"/>
  <c r="U692" i="46"/>
  <c r="AA692" i="46" s="1"/>
  <c r="U695" i="46"/>
  <c r="AA695" i="46" s="1"/>
  <c r="U698" i="46"/>
  <c r="AA698" i="46" s="1"/>
  <c r="U701" i="46"/>
  <c r="AA701" i="46" s="1"/>
  <c r="U704" i="46"/>
  <c r="AA704" i="46" s="1"/>
  <c r="U707" i="46"/>
  <c r="AA707" i="46" s="1"/>
  <c r="U710" i="46"/>
  <c r="AA710" i="46" s="1"/>
  <c r="U713" i="46"/>
  <c r="AA713" i="46" s="1"/>
  <c r="U716" i="46"/>
  <c r="AA716" i="46" s="1"/>
  <c r="U719" i="46"/>
  <c r="AA719" i="46" s="1"/>
  <c r="U722" i="46"/>
  <c r="AA722" i="46" s="1"/>
  <c r="U725" i="46"/>
  <c r="AA725" i="46" s="1"/>
  <c r="U728" i="46"/>
  <c r="AA728" i="46" s="1"/>
  <c r="U731" i="46"/>
  <c r="AA731" i="46" s="1"/>
  <c r="U734" i="46"/>
  <c r="AA734" i="46" s="1"/>
  <c r="U737" i="46"/>
  <c r="AA737" i="46" s="1"/>
  <c r="U740" i="46"/>
  <c r="AA740" i="46" s="1"/>
  <c r="U743" i="46"/>
  <c r="AA743" i="46" s="1"/>
  <c r="U746" i="46"/>
  <c r="AA746" i="46" s="1"/>
  <c r="U749" i="46"/>
  <c r="AA749" i="46" s="1"/>
  <c r="U752" i="46"/>
  <c r="AA752" i="46" s="1"/>
  <c r="U755" i="46"/>
  <c r="AA755" i="46" s="1"/>
  <c r="U758" i="46"/>
  <c r="AA758" i="46" s="1"/>
  <c r="U761" i="46"/>
  <c r="AA761" i="46" s="1"/>
  <c r="U764" i="46"/>
  <c r="AA764" i="46" s="1"/>
  <c r="U767" i="46"/>
  <c r="AA767" i="46" s="1"/>
  <c r="U770" i="46"/>
  <c r="AA770" i="46" s="1"/>
  <c r="U773" i="46"/>
  <c r="AA773" i="46" s="1"/>
  <c r="U776" i="46"/>
  <c r="AA776" i="46" s="1"/>
  <c r="U779" i="46"/>
  <c r="AA779" i="46" s="1"/>
  <c r="U782" i="46"/>
  <c r="AA782" i="46" s="1"/>
  <c r="U785" i="46"/>
  <c r="AA785" i="46" s="1"/>
  <c r="U788" i="46"/>
  <c r="AA788" i="46" s="1"/>
  <c r="U791" i="46"/>
  <c r="AA791" i="46" s="1"/>
  <c r="U794" i="46"/>
  <c r="AA794" i="46" s="1"/>
  <c r="U797" i="46"/>
  <c r="AA797" i="46" s="1"/>
  <c r="U800" i="46"/>
  <c r="AA800" i="46" s="1"/>
  <c r="U803" i="46"/>
  <c r="AA803" i="46" s="1"/>
  <c r="U806" i="46"/>
  <c r="AA806" i="46" s="1"/>
  <c r="U809" i="46"/>
  <c r="AA809" i="46" s="1"/>
  <c r="U812" i="46"/>
  <c r="AA812" i="46" s="1"/>
  <c r="U815" i="46"/>
  <c r="AA815" i="46" s="1"/>
  <c r="U818" i="46"/>
  <c r="AA818" i="46" s="1"/>
  <c r="U821" i="46"/>
  <c r="AA821" i="46" s="1"/>
  <c r="U824" i="46"/>
  <c r="AA824" i="46" s="1"/>
  <c r="U827" i="46"/>
  <c r="AA827" i="46" s="1"/>
  <c r="U830" i="46"/>
  <c r="AA830" i="46" s="1"/>
  <c r="U833" i="46"/>
  <c r="AA833" i="46" s="1"/>
  <c r="U836" i="46"/>
  <c r="AA836" i="46" s="1"/>
  <c r="U839" i="46"/>
  <c r="AA839" i="46" s="1"/>
  <c r="U842" i="46"/>
  <c r="AA842" i="46" s="1"/>
  <c r="U845" i="46"/>
  <c r="AA845" i="46" s="1"/>
  <c r="U848" i="46"/>
  <c r="AA848" i="46" s="1"/>
  <c r="U851" i="46"/>
  <c r="AA851" i="46" s="1"/>
  <c r="U854" i="46"/>
  <c r="AA854" i="46" s="1"/>
  <c r="U857" i="46"/>
  <c r="AA857" i="46" s="1"/>
  <c r="U860" i="46"/>
  <c r="AA860" i="46" s="1"/>
  <c r="U863" i="46"/>
  <c r="AA863" i="46" s="1"/>
  <c r="U866" i="46"/>
  <c r="AA866" i="46" s="1"/>
  <c r="U869" i="46"/>
  <c r="AA869" i="46" s="1"/>
  <c r="U872" i="46"/>
  <c r="AA872" i="46" s="1"/>
  <c r="U875" i="46"/>
  <c r="AA875" i="46" s="1"/>
  <c r="U878" i="46"/>
  <c r="AA878" i="46" s="1"/>
  <c r="U881" i="46"/>
  <c r="AA881" i="46" s="1"/>
  <c r="U884" i="46"/>
  <c r="AA884" i="46" s="1"/>
  <c r="U887" i="46"/>
  <c r="AA887" i="46" s="1"/>
  <c r="U200" i="46"/>
  <c r="AA200" i="46" s="1"/>
  <c r="U249" i="46"/>
  <c r="AA249" i="46" s="1"/>
  <c r="U261" i="46"/>
  <c r="AA261" i="46" s="1"/>
  <c r="U273" i="46"/>
  <c r="AA273" i="46" s="1"/>
  <c r="U285" i="46"/>
  <c r="AA285" i="46" s="1"/>
  <c r="U297" i="46"/>
  <c r="AA297" i="46" s="1"/>
  <c r="U309" i="46"/>
  <c r="AA309" i="46" s="1"/>
  <c r="U321" i="46"/>
  <c r="AA321" i="46" s="1"/>
  <c r="U330" i="46"/>
  <c r="AA330" i="46" s="1"/>
  <c r="U366" i="46"/>
  <c r="AA366" i="46" s="1"/>
  <c r="U402" i="46"/>
  <c r="AA402" i="46" s="1"/>
  <c r="U428" i="46"/>
  <c r="AA428" i="46" s="1"/>
  <c r="U432" i="46"/>
  <c r="AA432" i="46" s="1"/>
  <c r="U437" i="46"/>
  <c r="AA437" i="46" s="1"/>
  <c r="U441" i="46"/>
  <c r="AA441" i="46" s="1"/>
  <c r="U446" i="46"/>
  <c r="AA446" i="46" s="1"/>
  <c r="U450" i="46"/>
  <c r="AA450" i="46" s="1"/>
  <c r="U455" i="46"/>
  <c r="AA455" i="46" s="1"/>
  <c r="U459" i="46"/>
  <c r="AA459" i="46" s="1"/>
  <c r="U464" i="46"/>
  <c r="AA464" i="46" s="1"/>
  <c r="U468" i="46"/>
  <c r="AA468" i="46" s="1"/>
  <c r="U473" i="46"/>
  <c r="AA473" i="46" s="1"/>
  <c r="U477" i="46"/>
  <c r="AA477" i="46" s="1"/>
  <c r="U482" i="46"/>
  <c r="AA482" i="46" s="1"/>
  <c r="U486" i="46"/>
  <c r="AA486" i="46" s="1"/>
  <c r="U498" i="46"/>
  <c r="AA498" i="46" s="1"/>
  <c r="U510" i="46"/>
  <c r="AA510" i="46" s="1"/>
  <c r="U522" i="46"/>
  <c r="AA522" i="46" s="1"/>
  <c r="U545" i="46"/>
  <c r="AA545" i="46" s="1"/>
  <c r="U558" i="46"/>
  <c r="AA558" i="46" s="1"/>
  <c r="U581" i="46"/>
  <c r="AA581" i="46" s="1"/>
  <c r="U236" i="46"/>
  <c r="AA236" i="46" s="1"/>
  <c r="U345" i="46"/>
  <c r="AA345" i="46" s="1"/>
  <c r="U381" i="46"/>
  <c r="AA381" i="46" s="1"/>
  <c r="U413" i="46"/>
  <c r="AA413" i="46" s="1"/>
  <c r="U423" i="46"/>
  <c r="AA423" i="46" s="1"/>
  <c r="U542" i="46"/>
  <c r="AA542" i="46" s="1"/>
  <c r="U555" i="46"/>
  <c r="AA555" i="46" s="1"/>
  <c r="U578" i="46"/>
  <c r="AA578" i="46" s="1"/>
  <c r="U164" i="46"/>
  <c r="AA164" i="46" s="1"/>
  <c r="U239" i="46"/>
  <c r="AA239" i="46" s="1"/>
  <c r="U360" i="46"/>
  <c r="AA360" i="46" s="1"/>
  <c r="U396" i="46"/>
  <c r="AA396" i="46" s="1"/>
  <c r="U408" i="46"/>
  <c r="AA408" i="46" s="1"/>
  <c r="U491" i="46"/>
  <c r="AA491" i="46" s="1"/>
  <c r="U503" i="46"/>
  <c r="AA503" i="46" s="1"/>
  <c r="U515" i="46"/>
  <c r="AA515" i="46" s="1"/>
  <c r="U539" i="46"/>
  <c r="AA539" i="46" s="1"/>
  <c r="U552" i="46"/>
  <c r="AA552" i="46" s="1"/>
  <c r="U575" i="46"/>
  <c r="AA575" i="46" s="1"/>
  <c r="U211" i="46"/>
  <c r="AA211" i="46" s="1"/>
  <c r="U252" i="46"/>
  <c r="AA252" i="46" s="1"/>
  <c r="U264" i="46"/>
  <c r="AA264" i="46" s="1"/>
  <c r="U276" i="46"/>
  <c r="AA276" i="46" s="1"/>
  <c r="U288" i="46"/>
  <c r="AA288" i="46" s="1"/>
  <c r="U300" i="46"/>
  <c r="AA300" i="46" s="1"/>
  <c r="U312" i="46"/>
  <c r="AA312" i="46" s="1"/>
  <c r="U324" i="46"/>
  <c r="AA324" i="46" s="1"/>
  <c r="U339" i="46"/>
  <c r="AA339" i="46" s="1"/>
  <c r="U375" i="46"/>
  <c r="AA375" i="46" s="1"/>
  <c r="U419" i="46"/>
  <c r="AA419" i="46" s="1"/>
  <c r="U495" i="46"/>
  <c r="AA495" i="46" s="1"/>
  <c r="U507" i="46"/>
  <c r="AA507" i="46" s="1"/>
  <c r="U519" i="46"/>
  <c r="AA519" i="46" s="1"/>
  <c r="U536" i="46"/>
  <c r="AA536" i="46" s="1"/>
  <c r="U549" i="46"/>
  <c r="AA549" i="46" s="1"/>
  <c r="U572" i="46"/>
  <c r="AA572" i="46" s="1"/>
  <c r="U585" i="46"/>
  <c r="AA585" i="46" s="1"/>
  <c r="U588" i="46"/>
  <c r="AA588" i="46" s="1"/>
  <c r="U591" i="46"/>
  <c r="AA591" i="46" s="1"/>
  <c r="U594" i="46"/>
  <c r="AA594" i="46" s="1"/>
  <c r="U597" i="46"/>
  <c r="AA597" i="46" s="1"/>
  <c r="U600" i="46"/>
  <c r="AA600" i="46" s="1"/>
  <c r="U603" i="46"/>
  <c r="AA603" i="46" s="1"/>
  <c r="U606" i="46"/>
  <c r="AA606" i="46" s="1"/>
  <c r="U609" i="46"/>
  <c r="AA609" i="46" s="1"/>
  <c r="U612" i="46"/>
  <c r="AA612" i="46" s="1"/>
  <c r="U615" i="46"/>
  <c r="AA615" i="46" s="1"/>
  <c r="U618" i="46"/>
  <c r="AA618" i="46" s="1"/>
  <c r="U621" i="46"/>
  <c r="AA621" i="46" s="1"/>
  <c r="U624" i="46"/>
  <c r="AA624" i="46" s="1"/>
  <c r="U627" i="46"/>
  <c r="AA627" i="46" s="1"/>
  <c r="U630" i="46"/>
  <c r="AA630" i="46" s="1"/>
  <c r="U633" i="46"/>
  <c r="AA633" i="46" s="1"/>
  <c r="U636" i="46"/>
  <c r="AA636" i="46" s="1"/>
  <c r="U639" i="46"/>
  <c r="AA639" i="46" s="1"/>
  <c r="U642" i="46"/>
  <c r="AA642" i="46" s="1"/>
  <c r="U645" i="46"/>
  <c r="AA645" i="46" s="1"/>
  <c r="U648" i="46"/>
  <c r="AA648" i="46" s="1"/>
  <c r="U651" i="46"/>
  <c r="AA651" i="46" s="1"/>
  <c r="U654" i="46"/>
  <c r="AA654" i="46" s="1"/>
  <c r="U657" i="46"/>
  <c r="AA657" i="46" s="1"/>
  <c r="U660" i="46"/>
  <c r="AA660" i="46" s="1"/>
  <c r="U663" i="46"/>
  <c r="AA663" i="46" s="1"/>
  <c r="U666" i="46"/>
  <c r="AA666" i="46" s="1"/>
  <c r="U669" i="46"/>
  <c r="AA669" i="46" s="1"/>
  <c r="U672" i="46"/>
  <c r="AA672" i="46" s="1"/>
  <c r="U675" i="46"/>
  <c r="AA675" i="46" s="1"/>
  <c r="U678" i="46"/>
  <c r="AA678" i="46" s="1"/>
  <c r="U681" i="46"/>
  <c r="AA681" i="46" s="1"/>
  <c r="U684" i="46"/>
  <c r="AA684" i="46" s="1"/>
  <c r="U687" i="46"/>
  <c r="AA687" i="46" s="1"/>
  <c r="U690" i="46"/>
  <c r="AA690" i="46" s="1"/>
  <c r="U693" i="46"/>
  <c r="AA693" i="46" s="1"/>
  <c r="U696" i="46"/>
  <c r="AA696" i="46" s="1"/>
  <c r="U699" i="46"/>
  <c r="AA699" i="46" s="1"/>
  <c r="U702" i="46"/>
  <c r="AA702" i="46" s="1"/>
  <c r="U705" i="46"/>
  <c r="AA705" i="46" s="1"/>
  <c r="U708" i="46"/>
  <c r="AA708" i="46" s="1"/>
  <c r="U711" i="46"/>
  <c r="AA711" i="46" s="1"/>
  <c r="U714" i="46"/>
  <c r="AA714" i="46" s="1"/>
  <c r="U717" i="46"/>
  <c r="AA717" i="46" s="1"/>
  <c r="U720" i="46"/>
  <c r="AA720" i="46" s="1"/>
  <c r="U723" i="46"/>
  <c r="AA723" i="46" s="1"/>
  <c r="U726" i="46"/>
  <c r="AA726" i="46" s="1"/>
  <c r="U729" i="46"/>
  <c r="AA729" i="46" s="1"/>
  <c r="U732" i="46"/>
  <c r="AA732" i="46" s="1"/>
  <c r="U735" i="46"/>
  <c r="AA735" i="46" s="1"/>
  <c r="U738" i="46"/>
  <c r="AA738" i="46" s="1"/>
  <c r="U741" i="46"/>
  <c r="AA741" i="46" s="1"/>
  <c r="U744" i="46"/>
  <c r="AA744" i="46" s="1"/>
  <c r="U747" i="46"/>
  <c r="AA747" i="46" s="1"/>
  <c r="U750" i="46"/>
  <c r="AA750" i="46" s="1"/>
  <c r="U753" i="46"/>
  <c r="AA753" i="46" s="1"/>
  <c r="U756" i="46"/>
  <c r="AA756" i="46" s="1"/>
  <c r="U759" i="46"/>
  <c r="AA759" i="46" s="1"/>
  <c r="U762" i="46"/>
  <c r="AA762" i="46" s="1"/>
  <c r="U765" i="46"/>
  <c r="AA765" i="46" s="1"/>
  <c r="U768" i="46"/>
  <c r="AA768" i="46" s="1"/>
  <c r="U354" i="46"/>
  <c r="AA354" i="46" s="1"/>
  <c r="U390" i="46"/>
  <c r="AA390" i="46" s="1"/>
  <c r="U404" i="46"/>
  <c r="AA404" i="46" s="1"/>
  <c r="U414" i="46"/>
  <c r="AA414" i="46" s="1"/>
  <c r="U429" i="46"/>
  <c r="AA429" i="46" s="1"/>
  <c r="U434" i="46"/>
  <c r="AA434" i="46" s="1"/>
  <c r="U438" i="46"/>
  <c r="AA438" i="46" s="1"/>
  <c r="U443" i="46"/>
  <c r="AA443" i="46" s="1"/>
  <c r="U447" i="46"/>
  <c r="AA447" i="46" s="1"/>
  <c r="U452" i="46"/>
  <c r="AA452" i="46" s="1"/>
  <c r="U456" i="46"/>
  <c r="AA456" i="46" s="1"/>
  <c r="U461" i="46"/>
  <c r="AA461" i="46" s="1"/>
  <c r="U465" i="46"/>
  <c r="AA465" i="46" s="1"/>
  <c r="U470" i="46"/>
  <c r="AA470" i="46" s="1"/>
  <c r="U474" i="46"/>
  <c r="AA474" i="46" s="1"/>
  <c r="U479" i="46"/>
  <c r="AA479" i="46" s="1"/>
  <c r="U483" i="46"/>
  <c r="AA483" i="46" s="1"/>
  <c r="U533" i="46"/>
  <c r="AA533" i="46" s="1"/>
  <c r="U546" i="46"/>
  <c r="AA546" i="46" s="1"/>
  <c r="U569" i="46"/>
  <c r="AA569" i="46" s="1"/>
  <c r="U582" i="46"/>
  <c r="AA582" i="46" s="1"/>
  <c r="U175" i="46"/>
  <c r="AA175" i="46" s="1"/>
  <c r="U218" i="46"/>
  <c r="AA218" i="46" s="1"/>
  <c r="U333" i="46"/>
  <c r="AA333" i="46" s="1"/>
  <c r="U369" i="46"/>
  <c r="AA369" i="46" s="1"/>
  <c r="U425" i="46"/>
  <c r="AA425" i="46" s="1"/>
  <c r="U488" i="46"/>
  <c r="AA488" i="46" s="1"/>
  <c r="U500" i="46"/>
  <c r="AA500" i="46" s="1"/>
  <c r="U512" i="46"/>
  <c r="AA512" i="46" s="1"/>
  <c r="U530" i="46"/>
  <c r="AA530" i="46" s="1"/>
  <c r="U543" i="46"/>
  <c r="AA543" i="46" s="1"/>
  <c r="U566" i="46"/>
  <c r="AA566" i="46" s="1"/>
  <c r="U579" i="46"/>
  <c r="AA579" i="46" s="1"/>
  <c r="U243" i="46"/>
  <c r="AA243" i="46" s="1"/>
  <c r="U255" i="46"/>
  <c r="AA255" i="46" s="1"/>
  <c r="U267" i="46"/>
  <c r="AA267" i="46" s="1"/>
  <c r="U279" i="46"/>
  <c r="AA279" i="46" s="1"/>
  <c r="U291" i="46"/>
  <c r="AA291" i="46" s="1"/>
  <c r="U303" i="46"/>
  <c r="AA303" i="46" s="1"/>
  <c r="U315" i="46"/>
  <c r="AA315" i="46" s="1"/>
  <c r="U348" i="46"/>
  <c r="AA348" i="46" s="1"/>
  <c r="U384" i="46"/>
  <c r="AA384" i="46" s="1"/>
  <c r="U410" i="46"/>
  <c r="AA410" i="46" s="1"/>
  <c r="U420" i="46"/>
  <c r="AA420" i="46" s="1"/>
  <c r="U492" i="46"/>
  <c r="AA492" i="46" s="1"/>
  <c r="U504" i="46"/>
  <c r="AA504" i="46" s="1"/>
  <c r="U516" i="46"/>
  <c r="AA516" i="46" s="1"/>
  <c r="U527" i="46"/>
  <c r="AA527" i="46" s="1"/>
  <c r="U540" i="46"/>
  <c r="AA540" i="46" s="1"/>
  <c r="U563" i="46"/>
  <c r="AA563" i="46" s="1"/>
  <c r="U576" i="46"/>
  <c r="AA576" i="46" s="1"/>
  <c r="U182" i="46"/>
  <c r="AA182" i="46" s="1"/>
  <c r="U327" i="46"/>
  <c r="AA327" i="46" s="1"/>
  <c r="U363" i="46"/>
  <c r="AA363" i="46" s="1"/>
  <c r="U399" i="46"/>
  <c r="AA399" i="46" s="1"/>
  <c r="U405" i="46"/>
  <c r="AA405" i="46" s="1"/>
  <c r="U524" i="46"/>
  <c r="AA524" i="46" s="1"/>
  <c r="U537" i="46"/>
  <c r="AA537" i="46" s="1"/>
  <c r="U560" i="46"/>
  <c r="AA560" i="46" s="1"/>
  <c r="U573" i="46"/>
  <c r="AA573" i="46" s="1"/>
  <c r="U586" i="46"/>
  <c r="AA586" i="46" s="1"/>
  <c r="U589" i="46"/>
  <c r="AA589" i="46" s="1"/>
  <c r="U592" i="46"/>
  <c r="AA592" i="46" s="1"/>
  <c r="U595" i="46"/>
  <c r="AA595" i="46" s="1"/>
  <c r="U598" i="46"/>
  <c r="AA598" i="46" s="1"/>
  <c r="U601" i="46"/>
  <c r="AA601" i="46" s="1"/>
  <c r="U604" i="46"/>
  <c r="AA604" i="46" s="1"/>
  <c r="U607" i="46"/>
  <c r="AA607" i="46" s="1"/>
  <c r="U610" i="46"/>
  <c r="AA610" i="46" s="1"/>
  <c r="U613" i="46"/>
  <c r="AA613" i="46" s="1"/>
  <c r="U616" i="46"/>
  <c r="AA616" i="46" s="1"/>
  <c r="U619" i="46"/>
  <c r="AA619" i="46" s="1"/>
  <c r="U622" i="46"/>
  <c r="AA622" i="46" s="1"/>
  <c r="U625" i="46"/>
  <c r="AA625" i="46" s="1"/>
  <c r="U628" i="46"/>
  <c r="AA628" i="46" s="1"/>
  <c r="U631" i="46"/>
  <c r="AA631" i="46" s="1"/>
  <c r="U634" i="46"/>
  <c r="AA634" i="46" s="1"/>
  <c r="U637" i="46"/>
  <c r="AA637" i="46" s="1"/>
  <c r="U640" i="46"/>
  <c r="AA640" i="46" s="1"/>
  <c r="U643" i="46"/>
  <c r="AA643" i="46" s="1"/>
  <c r="U646" i="46"/>
  <c r="AA646" i="46" s="1"/>
  <c r="U649" i="46"/>
  <c r="AA649" i="46" s="1"/>
  <c r="U652" i="46"/>
  <c r="AA652" i="46" s="1"/>
  <c r="U655" i="46"/>
  <c r="AA655" i="46" s="1"/>
  <c r="U658" i="46"/>
  <c r="AA658" i="46" s="1"/>
  <c r="U661" i="46"/>
  <c r="AA661" i="46" s="1"/>
  <c r="U664" i="46"/>
  <c r="AA664" i="46" s="1"/>
  <c r="U667" i="46"/>
  <c r="AA667" i="46" s="1"/>
  <c r="U670" i="46"/>
  <c r="AA670" i="46" s="1"/>
  <c r="U673" i="46"/>
  <c r="AA673" i="46" s="1"/>
  <c r="U676" i="46"/>
  <c r="AA676" i="46" s="1"/>
  <c r="U679" i="46"/>
  <c r="AA679" i="46" s="1"/>
  <c r="U682" i="46"/>
  <c r="AA682" i="46" s="1"/>
  <c r="U685" i="46"/>
  <c r="AA685" i="46" s="1"/>
  <c r="U688" i="46"/>
  <c r="AA688" i="46" s="1"/>
  <c r="U691" i="46"/>
  <c r="AA691" i="46" s="1"/>
  <c r="U694" i="46"/>
  <c r="AA694" i="46" s="1"/>
  <c r="U697" i="46"/>
  <c r="AA697" i="46" s="1"/>
  <c r="U700" i="46"/>
  <c r="AA700" i="46" s="1"/>
  <c r="U703" i="46"/>
  <c r="AA703" i="46" s="1"/>
  <c r="U706" i="46"/>
  <c r="AA706" i="46" s="1"/>
  <c r="U709" i="46"/>
  <c r="AA709" i="46" s="1"/>
  <c r="U712" i="46"/>
  <c r="AA712" i="46" s="1"/>
  <c r="U715" i="46"/>
  <c r="AA715" i="46" s="1"/>
  <c r="U718" i="46"/>
  <c r="AA718" i="46" s="1"/>
  <c r="U721" i="46"/>
  <c r="AA721" i="46" s="1"/>
  <c r="U724" i="46"/>
  <c r="AA724" i="46" s="1"/>
  <c r="U727" i="46"/>
  <c r="AA727" i="46" s="1"/>
  <c r="U730" i="46"/>
  <c r="AA730" i="46" s="1"/>
  <c r="U733" i="46"/>
  <c r="AA733" i="46" s="1"/>
  <c r="U736" i="46"/>
  <c r="AA736" i="46" s="1"/>
  <c r="U739" i="46"/>
  <c r="AA739" i="46" s="1"/>
  <c r="U742" i="46"/>
  <c r="AA742" i="46" s="1"/>
  <c r="U745" i="46"/>
  <c r="AA745" i="46" s="1"/>
  <c r="U748" i="46"/>
  <c r="AA748" i="46" s="1"/>
  <c r="U751" i="46"/>
  <c r="AA751" i="46" s="1"/>
  <c r="U754" i="46"/>
  <c r="AA754" i="46" s="1"/>
  <c r="U757" i="46"/>
  <c r="AA757" i="46" s="1"/>
  <c r="U760" i="46"/>
  <c r="AA760" i="46" s="1"/>
  <c r="U763" i="46"/>
  <c r="AA763" i="46" s="1"/>
  <c r="U766" i="46"/>
  <c r="AA766" i="46" s="1"/>
  <c r="U229" i="46"/>
  <c r="AA229" i="46" s="1"/>
  <c r="U246" i="46"/>
  <c r="AA246" i="46" s="1"/>
  <c r="U258" i="46"/>
  <c r="AA258" i="46" s="1"/>
  <c r="U270" i="46"/>
  <c r="AA270" i="46" s="1"/>
  <c r="U282" i="46"/>
  <c r="AA282" i="46" s="1"/>
  <c r="U294" i="46"/>
  <c r="AA294" i="46" s="1"/>
  <c r="U306" i="46"/>
  <c r="AA306" i="46" s="1"/>
  <c r="U318" i="46"/>
  <c r="AA318" i="46" s="1"/>
  <c r="U357" i="46"/>
  <c r="AA357" i="46" s="1"/>
  <c r="U393" i="46"/>
  <c r="AA393" i="46" s="1"/>
  <c r="U411" i="46"/>
  <c r="AA411" i="46" s="1"/>
  <c r="U489" i="46"/>
  <c r="AA489" i="46" s="1"/>
  <c r="U501" i="46"/>
  <c r="AA501" i="46" s="1"/>
  <c r="U513" i="46"/>
  <c r="AA513" i="46" s="1"/>
  <c r="U531" i="46"/>
  <c r="AA531" i="46" s="1"/>
  <c r="U193" i="46"/>
  <c r="AA193" i="46" s="1"/>
  <c r="U232" i="46"/>
  <c r="AA232" i="46" s="1"/>
  <c r="U336" i="46"/>
  <c r="AA336" i="46" s="1"/>
  <c r="U372" i="46"/>
  <c r="AA372" i="46" s="1"/>
  <c r="U422" i="46"/>
  <c r="AA422" i="46" s="1"/>
  <c r="U528" i="46"/>
  <c r="AA528" i="46" s="1"/>
  <c r="U551" i="46"/>
  <c r="AA551" i="46" s="1"/>
  <c r="U564" i="46"/>
  <c r="AA564" i="46" s="1"/>
  <c r="U440" i="46"/>
  <c r="AA440" i="46" s="1"/>
  <c r="U378" i="46"/>
  <c r="AA378" i="46" s="1"/>
  <c r="U444" i="46"/>
  <c r="AA444" i="46" s="1"/>
  <c r="U497" i="46"/>
  <c r="AA497" i="46" s="1"/>
  <c r="U834" i="46"/>
  <c r="AA834" i="46" s="1"/>
  <c r="U843" i="46"/>
  <c r="AA843" i="46" s="1"/>
  <c r="U852" i="46"/>
  <c r="AA852" i="46" s="1"/>
  <c r="U861" i="46"/>
  <c r="AA861" i="46" s="1"/>
  <c r="U870" i="46"/>
  <c r="AA870" i="46" s="1"/>
  <c r="U879" i="46"/>
  <c r="AA879" i="46" s="1"/>
  <c r="U888" i="46"/>
  <c r="AA888" i="46" s="1"/>
  <c r="U449" i="46"/>
  <c r="AA449" i="46" s="1"/>
  <c r="U892" i="46"/>
  <c r="AA892" i="46" s="1"/>
  <c r="U895" i="46"/>
  <c r="AA895" i="46" s="1"/>
  <c r="U898" i="46"/>
  <c r="AA898" i="46" s="1"/>
  <c r="U901" i="46"/>
  <c r="AA901" i="46" s="1"/>
  <c r="U904" i="46"/>
  <c r="AA904" i="46" s="1"/>
  <c r="U907" i="46"/>
  <c r="AA907" i="46" s="1"/>
  <c r="U910" i="46"/>
  <c r="AA910" i="46" s="1"/>
  <c r="U913" i="46"/>
  <c r="AA913" i="46" s="1"/>
  <c r="U916" i="46"/>
  <c r="AA916" i="46" s="1"/>
  <c r="U919" i="46"/>
  <c r="AA919" i="46" s="1"/>
  <c r="U922" i="46"/>
  <c r="AA922" i="46" s="1"/>
  <c r="U925" i="46"/>
  <c r="AA925" i="46" s="1"/>
  <c r="U928" i="46"/>
  <c r="AA928" i="46" s="1"/>
  <c r="U931" i="46"/>
  <c r="AA931" i="46" s="1"/>
  <c r="U934" i="46"/>
  <c r="AA934" i="46" s="1"/>
  <c r="U937" i="46"/>
  <c r="AA937" i="46" s="1"/>
  <c r="U940" i="46"/>
  <c r="AA940" i="46" s="1"/>
  <c r="U943" i="46"/>
  <c r="AA943" i="46" s="1"/>
  <c r="U946" i="46"/>
  <c r="AA946" i="46" s="1"/>
  <c r="U949" i="46"/>
  <c r="AA949" i="46" s="1"/>
  <c r="U952" i="46"/>
  <c r="AA952" i="46" s="1"/>
  <c r="U955" i="46"/>
  <c r="AA955" i="46" s="1"/>
  <c r="U958" i="46"/>
  <c r="AA958" i="46" s="1"/>
  <c r="U961" i="46"/>
  <c r="AA961" i="46" s="1"/>
  <c r="U964" i="46"/>
  <c r="AA964" i="46" s="1"/>
  <c r="U967" i="46"/>
  <c r="AA967" i="46" s="1"/>
  <c r="U970" i="46"/>
  <c r="AA970" i="46" s="1"/>
  <c r="U973" i="46"/>
  <c r="AA973" i="46" s="1"/>
  <c r="U976" i="46"/>
  <c r="AA976" i="46" s="1"/>
  <c r="U979" i="46"/>
  <c r="AA979" i="46" s="1"/>
  <c r="U982" i="46"/>
  <c r="AA982" i="46" s="1"/>
  <c r="U985" i="46"/>
  <c r="AA985" i="46" s="1"/>
  <c r="U988" i="46"/>
  <c r="AA988" i="46" s="1"/>
  <c r="U991" i="46"/>
  <c r="AA991" i="46" s="1"/>
  <c r="U994" i="46"/>
  <c r="AA994" i="46" s="1"/>
  <c r="U997" i="46"/>
  <c r="AA997" i="46" s="1"/>
  <c r="U1000" i="46"/>
  <c r="AA1000" i="46" s="1"/>
  <c r="U1003" i="46"/>
  <c r="AA1003" i="46" s="1"/>
  <c r="U1006" i="46"/>
  <c r="AA1006" i="46" s="1"/>
  <c r="U1009" i="46"/>
  <c r="AA1009" i="46" s="1"/>
  <c r="U1012" i="46"/>
  <c r="AA1012" i="46" s="1"/>
  <c r="U1015" i="46"/>
  <c r="AA1015" i="46" s="1"/>
  <c r="U1018" i="46"/>
  <c r="AA1018" i="46" s="1"/>
  <c r="U1021" i="46"/>
  <c r="AA1021" i="46" s="1"/>
  <c r="U1024" i="46"/>
  <c r="AA1024" i="46" s="1"/>
  <c r="U1027" i="46"/>
  <c r="AA1027" i="46" s="1"/>
  <c r="U1030" i="46"/>
  <c r="AA1030" i="46" s="1"/>
  <c r="U1033" i="46"/>
  <c r="AA1033" i="46" s="1"/>
  <c r="U1036" i="46"/>
  <c r="AA1036" i="46" s="1"/>
  <c r="U1039" i="46"/>
  <c r="AA1039" i="46" s="1"/>
  <c r="U1042" i="46"/>
  <c r="AA1042" i="46" s="1"/>
  <c r="U1045" i="46"/>
  <c r="AA1045" i="46" s="1"/>
  <c r="U1048" i="46"/>
  <c r="AA1048" i="46" s="1"/>
  <c r="U1051" i="46"/>
  <c r="AA1051" i="46" s="1"/>
  <c r="U1054" i="46"/>
  <c r="AA1054" i="46" s="1"/>
  <c r="U1057" i="46"/>
  <c r="AA1057" i="46" s="1"/>
  <c r="U1060" i="46"/>
  <c r="AA1060" i="46" s="1"/>
  <c r="U1063" i="46"/>
  <c r="AA1063" i="46" s="1"/>
  <c r="U1066" i="46"/>
  <c r="AA1066" i="46" s="1"/>
  <c r="U1069" i="46"/>
  <c r="AA1069" i="46" s="1"/>
  <c r="U1072" i="46"/>
  <c r="AA1072" i="46" s="1"/>
  <c r="U1075" i="46"/>
  <c r="AA1075" i="46" s="1"/>
  <c r="U1078" i="46"/>
  <c r="AA1078" i="46" s="1"/>
  <c r="U1081" i="46"/>
  <c r="AA1081" i="46" s="1"/>
  <c r="U1084" i="46"/>
  <c r="AA1084" i="46" s="1"/>
  <c r="U1087" i="46"/>
  <c r="AA1087" i="46" s="1"/>
  <c r="U1090" i="46"/>
  <c r="AA1090" i="46" s="1"/>
  <c r="U1093" i="46"/>
  <c r="AA1093" i="46" s="1"/>
  <c r="U1096" i="46"/>
  <c r="AA1096" i="46" s="1"/>
  <c r="U1099" i="46"/>
  <c r="AA1099" i="46" s="1"/>
  <c r="U1102" i="46"/>
  <c r="AA1102" i="46" s="1"/>
  <c r="U1105" i="46"/>
  <c r="AA1105" i="46" s="1"/>
  <c r="U1108" i="46"/>
  <c r="AA1108" i="46" s="1"/>
  <c r="U1111" i="46"/>
  <c r="AA1111" i="46" s="1"/>
  <c r="U1114" i="46"/>
  <c r="AA1114" i="46" s="1"/>
  <c r="U1117" i="46"/>
  <c r="AA1117" i="46" s="1"/>
  <c r="U1120" i="46"/>
  <c r="AA1120" i="46" s="1"/>
  <c r="U1123" i="46"/>
  <c r="AA1123" i="46" s="1"/>
  <c r="U1126" i="46"/>
  <c r="AA1126" i="46" s="1"/>
  <c r="U1129" i="46"/>
  <c r="AA1129" i="46" s="1"/>
  <c r="U1132" i="46"/>
  <c r="AA1132" i="46" s="1"/>
  <c r="U1135" i="46"/>
  <c r="AA1135" i="46" s="1"/>
  <c r="U1138" i="46"/>
  <c r="AA1138" i="46" s="1"/>
  <c r="U1141" i="46"/>
  <c r="AA1141" i="46" s="1"/>
  <c r="U1144" i="46"/>
  <c r="AA1144" i="46" s="1"/>
  <c r="U1147" i="46"/>
  <c r="AA1147" i="46" s="1"/>
  <c r="U1150" i="46"/>
  <c r="AA1150" i="46" s="1"/>
  <c r="U1153" i="46"/>
  <c r="AA1153" i="46" s="1"/>
  <c r="U1156" i="46"/>
  <c r="AA1156" i="46" s="1"/>
  <c r="U1159" i="46"/>
  <c r="AA1159" i="46" s="1"/>
  <c r="U1162" i="46"/>
  <c r="AA1162" i="46" s="1"/>
  <c r="U1165" i="46"/>
  <c r="AA1165" i="46" s="1"/>
  <c r="U1168" i="46"/>
  <c r="AA1168" i="46" s="1"/>
  <c r="U1171" i="46"/>
  <c r="AA1171" i="46" s="1"/>
  <c r="U1174" i="46"/>
  <c r="AA1174" i="46" s="1"/>
  <c r="U1177" i="46"/>
  <c r="AA1177" i="46" s="1"/>
  <c r="U1180" i="46"/>
  <c r="AA1180" i="46" s="1"/>
  <c r="U1183" i="46"/>
  <c r="AA1183" i="46" s="1"/>
  <c r="U1186" i="46"/>
  <c r="AA1186" i="46" s="1"/>
  <c r="U1189" i="46"/>
  <c r="AA1189" i="46" s="1"/>
  <c r="U1192" i="46"/>
  <c r="AA1192" i="46" s="1"/>
  <c r="U1195" i="46"/>
  <c r="AA1195" i="46" s="1"/>
  <c r="U1198" i="46"/>
  <c r="AA1198" i="46" s="1"/>
  <c r="U1201" i="46"/>
  <c r="AA1201" i="46" s="1"/>
  <c r="U1204" i="46"/>
  <c r="AA1204" i="46" s="1"/>
  <c r="U1207" i="46"/>
  <c r="AA1207" i="46" s="1"/>
  <c r="U1210" i="46"/>
  <c r="AA1210" i="46" s="1"/>
  <c r="U1213" i="46"/>
  <c r="AA1213" i="46" s="1"/>
  <c r="U1216" i="46"/>
  <c r="AA1216" i="46" s="1"/>
  <c r="U1219" i="46"/>
  <c r="AA1219" i="46" s="1"/>
  <c r="U1222" i="46"/>
  <c r="AA1222" i="46" s="1"/>
  <c r="U1225" i="46"/>
  <c r="AA1225" i="46" s="1"/>
  <c r="U1228" i="46"/>
  <c r="AA1228" i="46" s="1"/>
  <c r="U1231" i="46"/>
  <c r="AA1231" i="46" s="1"/>
  <c r="U1234" i="46"/>
  <c r="AA1234" i="46" s="1"/>
  <c r="U1237" i="46"/>
  <c r="AA1237" i="46" s="1"/>
  <c r="U1240" i="46"/>
  <c r="AA1240" i="46" s="1"/>
  <c r="U1243" i="46"/>
  <c r="AA1243" i="46" s="1"/>
  <c r="U1246" i="46"/>
  <c r="AA1246" i="46" s="1"/>
  <c r="U1249" i="46"/>
  <c r="AA1249" i="46" s="1"/>
  <c r="U1252" i="46"/>
  <c r="AA1252" i="46" s="1"/>
  <c r="U1255" i="46"/>
  <c r="AA1255" i="46" s="1"/>
  <c r="U1258" i="46"/>
  <c r="AA1258" i="46" s="1"/>
  <c r="U1261" i="46"/>
  <c r="AA1261" i="46" s="1"/>
  <c r="U1264" i="46"/>
  <c r="AA1264" i="46" s="1"/>
  <c r="U1267" i="46"/>
  <c r="AA1267" i="46" s="1"/>
  <c r="U1270" i="46"/>
  <c r="AA1270" i="46" s="1"/>
  <c r="U1273" i="46"/>
  <c r="AA1273" i="46" s="1"/>
  <c r="U1276" i="46"/>
  <c r="AA1276" i="46" s="1"/>
  <c r="U453" i="46"/>
  <c r="AA453" i="46" s="1"/>
  <c r="U835" i="46"/>
  <c r="AA835" i="46" s="1"/>
  <c r="U844" i="46"/>
  <c r="AA844" i="46" s="1"/>
  <c r="U853" i="46"/>
  <c r="AA853" i="46" s="1"/>
  <c r="U862" i="46"/>
  <c r="AA862" i="46" s="1"/>
  <c r="U871" i="46"/>
  <c r="AA871" i="46" s="1"/>
  <c r="U880" i="46"/>
  <c r="AA880" i="46" s="1"/>
  <c r="U889" i="46"/>
  <c r="AA889" i="46" s="1"/>
  <c r="U458" i="46"/>
  <c r="AA458" i="46" s="1"/>
  <c r="U509" i="46"/>
  <c r="AA509" i="46" s="1"/>
  <c r="U771" i="46"/>
  <c r="AA771" i="46" s="1"/>
  <c r="U777" i="46"/>
  <c r="AA777" i="46" s="1"/>
  <c r="U783" i="46"/>
  <c r="AA783" i="46" s="1"/>
  <c r="U789" i="46"/>
  <c r="AA789" i="46" s="1"/>
  <c r="U795" i="46"/>
  <c r="AA795" i="46" s="1"/>
  <c r="U801" i="46"/>
  <c r="AA801" i="46" s="1"/>
  <c r="U807" i="46"/>
  <c r="AA807" i="46" s="1"/>
  <c r="U813" i="46"/>
  <c r="AA813" i="46" s="1"/>
  <c r="U819" i="46"/>
  <c r="AA819" i="46" s="1"/>
  <c r="U825" i="46"/>
  <c r="AA825" i="46" s="1"/>
  <c r="U462" i="46"/>
  <c r="AA462" i="46" s="1"/>
  <c r="U772" i="46"/>
  <c r="AA772" i="46" s="1"/>
  <c r="U778" i="46"/>
  <c r="AA778" i="46" s="1"/>
  <c r="U784" i="46"/>
  <c r="AA784" i="46" s="1"/>
  <c r="U790" i="46"/>
  <c r="AA790" i="46" s="1"/>
  <c r="U796" i="46"/>
  <c r="AA796" i="46" s="1"/>
  <c r="U802" i="46"/>
  <c r="AA802" i="46" s="1"/>
  <c r="U808" i="46"/>
  <c r="AA808" i="46" s="1"/>
  <c r="U814" i="46"/>
  <c r="AA814" i="46" s="1"/>
  <c r="U820" i="46"/>
  <c r="AA820" i="46" s="1"/>
  <c r="U826" i="46"/>
  <c r="AA826" i="46" s="1"/>
  <c r="U831" i="46"/>
  <c r="AA831" i="46" s="1"/>
  <c r="U840" i="46"/>
  <c r="AA840" i="46" s="1"/>
  <c r="U849" i="46"/>
  <c r="AA849" i="46" s="1"/>
  <c r="U858" i="46"/>
  <c r="AA858" i="46" s="1"/>
  <c r="U867" i="46"/>
  <c r="AA867" i="46" s="1"/>
  <c r="U876" i="46"/>
  <c r="AA876" i="46" s="1"/>
  <c r="U885" i="46"/>
  <c r="AA885" i="46" s="1"/>
  <c r="U467" i="46"/>
  <c r="AA467" i="46" s="1"/>
  <c r="U567" i="46"/>
  <c r="AA567" i="46" s="1"/>
  <c r="U893" i="46"/>
  <c r="AA893" i="46" s="1"/>
  <c r="U896" i="46"/>
  <c r="AA896" i="46" s="1"/>
  <c r="U899" i="46"/>
  <c r="AA899" i="46" s="1"/>
  <c r="U902" i="46"/>
  <c r="AA902" i="46" s="1"/>
  <c r="U905" i="46"/>
  <c r="AA905" i="46" s="1"/>
  <c r="U908" i="46"/>
  <c r="AA908" i="46" s="1"/>
  <c r="U911" i="46"/>
  <c r="AA911" i="46" s="1"/>
  <c r="U914" i="46"/>
  <c r="AA914" i="46" s="1"/>
  <c r="U917" i="46"/>
  <c r="AA917" i="46" s="1"/>
  <c r="U920" i="46"/>
  <c r="AA920" i="46" s="1"/>
  <c r="U923" i="46"/>
  <c r="AA923" i="46" s="1"/>
  <c r="U926" i="46"/>
  <c r="AA926" i="46" s="1"/>
  <c r="U929" i="46"/>
  <c r="AA929" i="46" s="1"/>
  <c r="U932" i="46"/>
  <c r="AA932" i="46" s="1"/>
  <c r="U935" i="46"/>
  <c r="AA935" i="46" s="1"/>
  <c r="U938" i="46"/>
  <c r="AA938" i="46" s="1"/>
  <c r="U941" i="46"/>
  <c r="AA941" i="46" s="1"/>
  <c r="U944" i="46"/>
  <c r="AA944" i="46" s="1"/>
  <c r="U947" i="46"/>
  <c r="AA947" i="46" s="1"/>
  <c r="U950" i="46"/>
  <c r="AA950" i="46" s="1"/>
  <c r="U953" i="46"/>
  <c r="AA953" i="46" s="1"/>
  <c r="U956" i="46"/>
  <c r="AA956" i="46" s="1"/>
  <c r="U959" i="46"/>
  <c r="AA959" i="46" s="1"/>
  <c r="U962" i="46"/>
  <c r="AA962" i="46" s="1"/>
  <c r="U965" i="46"/>
  <c r="AA965" i="46" s="1"/>
  <c r="U968" i="46"/>
  <c r="AA968" i="46" s="1"/>
  <c r="U971" i="46"/>
  <c r="AA971" i="46" s="1"/>
  <c r="U974" i="46"/>
  <c r="AA974" i="46" s="1"/>
  <c r="U977" i="46"/>
  <c r="AA977" i="46" s="1"/>
  <c r="U980" i="46"/>
  <c r="AA980" i="46" s="1"/>
  <c r="U983" i="46"/>
  <c r="AA983" i="46" s="1"/>
  <c r="U986" i="46"/>
  <c r="AA986" i="46" s="1"/>
  <c r="U989" i="46"/>
  <c r="AA989" i="46" s="1"/>
  <c r="U992" i="46"/>
  <c r="AA992" i="46" s="1"/>
  <c r="U995" i="46"/>
  <c r="AA995" i="46" s="1"/>
  <c r="U998" i="46"/>
  <c r="AA998" i="46" s="1"/>
  <c r="U1001" i="46"/>
  <c r="AA1001" i="46" s="1"/>
  <c r="U1004" i="46"/>
  <c r="AA1004" i="46" s="1"/>
  <c r="U1007" i="46"/>
  <c r="AA1007" i="46" s="1"/>
  <c r="U1010" i="46"/>
  <c r="AA1010" i="46" s="1"/>
  <c r="U1013" i="46"/>
  <c r="AA1013" i="46" s="1"/>
  <c r="U1016" i="46"/>
  <c r="AA1016" i="46" s="1"/>
  <c r="U1019" i="46"/>
  <c r="AA1019" i="46" s="1"/>
  <c r="U1022" i="46"/>
  <c r="AA1022" i="46" s="1"/>
  <c r="U1025" i="46"/>
  <c r="AA1025" i="46" s="1"/>
  <c r="U1028" i="46"/>
  <c r="AA1028" i="46" s="1"/>
  <c r="U1031" i="46"/>
  <c r="AA1031" i="46" s="1"/>
  <c r="U1034" i="46"/>
  <c r="AA1034" i="46" s="1"/>
  <c r="U1037" i="46"/>
  <c r="AA1037" i="46" s="1"/>
  <c r="U1040" i="46"/>
  <c r="AA1040" i="46" s="1"/>
  <c r="U1043" i="46"/>
  <c r="AA1043" i="46" s="1"/>
  <c r="U1046" i="46"/>
  <c r="AA1046" i="46" s="1"/>
  <c r="U1049" i="46"/>
  <c r="AA1049" i="46" s="1"/>
  <c r="U1052" i="46"/>
  <c r="AA1052" i="46" s="1"/>
  <c r="U1055" i="46"/>
  <c r="AA1055" i="46" s="1"/>
  <c r="U1058" i="46"/>
  <c r="AA1058" i="46" s="1"/>
  <c r="U1061" i="46"/>
  <c r="AA1061" i="46" s="1"/>
  <c r="U1064" i="46"/>
  <c r="AA1064" i="46" s="1"/>
  <c r="U1067" i="46"/>
  <c r="AA1067" i="46" s="1"/>
  <c r="U1070" i="46"/>
  <c r="AA1070" i="46" s="1"/>
  <c r="U1073" i="46"/>
  <c r="AA1073" i="46" s="1"/>
  <c r="U1076" i="46"/>
  <c r="AA1076" i="46" s="1"/>
  <c r="U1079" i="46"/>
  <c r="AA1079" i="46" s="1"/>
  <c r="U1082" i="46"/>
  <c r="AA1082" i="46" s="1"/>
  <c r="U1085" i="46"/>
  <c r="AA1085" i="46" s="1"/>
  <c r="U1088" i="46"/>
  <c r="AA1088" i="46" s="1"/>
  <c r="U1091" i="46"/>
  <c r="AA1091" i="46" s="1"/>
  <c r="U1094" i="46"/>
  <c r="AA1094" i="46" s="1"/>
  <c r="U1097" i="46"/>
  <c r="AA1097" i="46" s="1"/>
  <c r="U1100" i="46"/>
  <c r="AA1100" i="46" s="1"/>
  <c r="U1103" i="46"/>
  <c r="AA1103" i="46" s="1"/>
  <c r="U1106" i="46"/>
  <c r="AA1106" i="46" s="1"/>
  <c r="U1109" i="46"/>
  <c r="AA1109" i="46" s="1"/>
  <c r="U1112" i="46"/>
  <c r="AA1112" i="46" s="1"/>
  <c r="U1115" i="46"/>
  <c r="AA1115" i="46" s="1"/>
  <c r="U1118" i="46"/>
  <c r="AA1118" i="46" s="1"/>
  <c r="U1121" i="46"/>
  <c r="AA1121" i="46" s="1"/>
  <c r="U1124" i="46"/>
  <c r="AA1124" i="46" s="1"/>
  <c r="U1127" i="46"/>
  <c r="AA1127" i="46" s="1"/>
  <c r="U1130" i="46"/>
  <c r="AA1130" i="46" s="1"/>
  <c r="U1133" i="46"/>
  <c r="AA1133" i="46" s="1"/>
  <c r="U1136" i="46"/>
  <c r="AA1136" i="46" s="1"/>
  <c r="U1139" i="46"/>
  <c r="AA1139" i="46" s="1"/>
  <c r="U1142" i="46"/>
  <c r="AA1142" i="46" s="1"/>
  <c r="U1145" i="46"/>
  <c r="AA1145" i="46" s="1"/>
  <c r="U1148" i="46"/>
  <c r="AA1148" i="46" s="1"/>
  <c r="U1151" i="46"/>
  <c r="AA1151" i="46" s="1"/>
  <c r="U1154" i="46"/>
  <c r="AA1154" i="46" s="1"/>
  <c r="U1157" i="46"/>
  <c r="AA1157" i="46" s="1"/>
  <c r="U1160" i="46"/>
  <c r="AA1160" i="46" s="1"/>
  <c r="U1163" i="46"/>
  <c r="AA1163" i="46" s="1"/>
  <c r="U1166" i="46"/>
  <c r="AA1166" i="46" s="1"/>
  <c r="U1169" i="46"/>
  <c r="AA1169" i="46" s="1"/>
  <c r="U1172" i="46"/>
  <c r="AA1172" i="46" s="1"/>
  <c r="U1175" i="46"/>
  <c r="AA1175" i="46" s="1"/>
  <c r="U1178" i="46"/>
  <c r="AA1178" i="46" s="1"/>
  <c r="U1181" i="46"/>
  <c r="AA1181" i="46" s="1"/>
  <c r="U1184" i="46"/>
  <c r="AA1184" i="46" s="1"/>
  <c r="U1187" i="46"/>
  <c r="AA1187" i="46" s="1"/>
  <c r="U1190" i="46"/>
  <c r="AA1190" i="46" s="1"/>
  <c r="U1193" i="46"/>
  <c r="AA1193" i="46" s="1"/>
  <c r="U1196" i="46"/>
  <c r="AA1196" i="46" s="1"/>
  <c r="U1199" i="46"/>
  <c r="AA1199" i="46" s="1"/>
  <c r="U1202" i="46"/>
  <c r="AA1202" i="46" s="1"/>
  <c r="U1205" i="46"/>
  <c r="AA1205" i="46" s="1"/>
  <c r="U1208" i="46"/>
  <c r="AA1208" i="46" s="1"/>
  <c r="U1211" i="46"/>
  <c r="AA1211" i="46" s="1"/>
  <c r="U1214" i="46"/>
  <c r="AA1214" i="46" s="1"/>
  <c r="U1217" i="46"/>
  <c r="AA1217" i="46" s="1"/>
  <c r="U1220" i="46"/>
  <c r="AA1220" i="46" s="1"/>
  <c r="U1223" i="46"/>
  <c r="AA1223" i="46" s="1"/>
  <c r="U1226" i="46"/>
  <c r="AA1226" i="46" s="1"/>
  <c r="U1229" i="46"/>
  <c r="AA1229" i="46" s="1"/>
  <c r="U1232" i="46"/>
  <c r="AA1232" i="46" s="1"/>
  <c r="U1235" i="46"/>
  <c r="AA1235" i="46" s="1"/>
  <c r="U1238" i="46"/>
  <c r="AA1238" i="46" s="1"/>
  <c r="U1241" i="46"/>
  <c r="AA1241" i="46" s="1"/>
  <c r="U1244" i="46"/>
  <c r="AA1244" i="46" s="1"/>
  <c r="U1247" i="46"/>
  <c r="AA1247" i="46" s="1"/>
  <c r="U1250" i="46"/>
  <c r="AA1250" i="46" s="1"/>
  <c r="U1253" i="46"/>
  <c r="AA1253" i="46" s="1"/>
  <c r="U1256" i="46"/>
  <c r="AA1256" i="46" s="1"/>
  <c r="U1259" i="46"/>
  <c r="AA1259" i="46" s="1"/>
  <c r="U1262" i="46"/>
  <c r="AA1262" i="46" s="1"/>
  <c r="U1265" i="46"/>
  <c r="AA1265" i="46" s="1"/>
  <c r="U1268" i="46"/>
  <c r="AA1268" i="46" s="1"/>
  <c r="U1271" i="46"/>
  <c r="AA1271" i="46" s="1"/>
  <c r="U1274" i="46"/>
  <c r="AA1274" i="46" s="1"/>
  <c r="U1277" i="46"/>
  <c r="AA1277" i="46" s="1"/>
  <c r="U1280" i="46"/>
  <c r="AA1280" i="46" s="1"/>
  <c r="U1283" i="46"/>
  <c r="AA1283" i="46" s="1"/>
  <c r="U416" i="46"/>
  <c r="AA416" i="46" s="1"/>
  <c r="U471" i="46"/>
  <c r="AA471" i="46" s="1"/>
  <c r="U521" i="46"/>
  <c r="AA521" i="46" s="1"/>
  <c r="U570" i="46"/>
  <c r="AA570" i="46" s="1"/>
  <c r="U832" i="46"/>
  <c r="AA832" i="46" s="1"/>
  <c r="U841" i="46"/>
  <c r="AA841" i="46" s="1"/>
  <c r="U850" i="46"/>
  <c r="AA850" i="46" s="1"/>
  <c r="U859" i="46"/>
  <c r="AA859" i="46" s="1"/>
  <c r="U868" i="46"/>
  <c r="AA868" i="46" s="1"/>
  <c r="U877" i="46"/>
  <c r="AA877" i="46" s="1"/>
  <c r="U886" i="46"/>
  <c r="AA886" i="46" s="1"/>
  <c r="U890" i="46"/>
  <c r="AA890" i="46" s="1"/>
  <c r="U342" i="46"/>
  <c r="AA342" i="46" s="1"/>
  <c r="U476" i="46"/>
  <c r="AA476" i="46" s="1"/>
  <c r="U426" i="46"/>
  <c r="AA426" i="46" s="1"/>
  <c r="U480" i="46"/>
  <c r="AA480" i="46" s="1"/>
  <c r="U837" i="46"/>
  <c r="AA837" i="46" s="1"/>
  <c r="U846" i="46"/>
  <c r="AA846" i="46" s="1"/>
  <c r="U855" i="46"/>
  <c r="AA855" i="46" s="1"/>
  <c r="U864" i="46"/>
  <c r="AA864" i="46" s="1"/>
  <c r="U873" i="46"/>
  <c r="AA873" i="46" s="1"/>
  <c r="U882" i="46"/>
  <c r="AA882" i="46" s="1"/>
  <c r="U431" i="46"/>
  <c r="AA431" i="46" s="1"/>
  <c r="U485" i="46"/>
  <c r="AA485" i="46" s="1"/>
  <c r="U554" i="46"/>
  <c r="AA554" i="46" s="1"/>
  <c r="U774" i="46"/>
  <c r="AA774" i="46" s="1"/>
  <c r="U780" i="46"/>
  <c r="AA780" i="46" s="1"/>
  <c r="U786" i="46"/>
  <c r="AA786" i="46" s="1"/>
  <c r="U792" i="46"/>
  <c r="AA792" i="46" s="1"/>
  <c r="U798" i="46"/>
  <c r="AA798" i="46" s="1"/>
  <c r="U804" i="46"/>
  <c r="AA804" i="46" s="1"/>
  <c r="U810" i="46"/>
  <c r="AA810" i="46" s="1"/>
  <c r="U816" i="46"/>
  <c r="AA816" i="46" s="1"/>
  <c r="U822" i="46"/>
  <c r="AA822" i="46" s="1"/>
  <c r="U828" i="46"/>
  <c r="AA828" i="46" s="1"/>
  <c r="U891" i="46"/>
  <c r="AA891" i="46" s="1"/>
  <c r="U894" i="46"/>
  <c r="AA894" i="46" s="1"/>
  <c r="U897" i="46"/>
  <c r="AA897" i="46" s="1"/>
  <c r="U900" i="46"/>
  <c r="AA900" i="46" s="1"/>
  <c r="U903" i="46"/>
  <c r="AA903" i="46" s="1"/>
  <c r="U906" i="46"/>
  <c r="AA906" i="46" s="1"/>
  <c r="U909" i="46"/>
  <c r="AA909" i="46" s="1"/>
  <c r="U912" i="46"/>
  <c r="AA912" i="46" s="1"/>
  <c r="U915" i="46"/>
  <c r="AA915" i="46" s="1"/>
  <c r="U918" i="46"/>
  <c r="AA918" i="46" s="1"/>
  <c r="U921" i="46"/>
  <c r="AA921" i="46" s="1"/>
  <c r="U924" i="46"/>
  <c r="AA924" i="46" s="1"/>
  <c r="U927" i="46"/>
  <c r="AA927" i="46" s="1"/>
  <c r="U930" i="46"/>
  <c r="AA930" i="46" s="1"/>
  <c r="U933" i="46"/>
  <c r="AA933" i="46" s="1"/>
  <c r="U936" i="46"/>
  <c r="AA936" i="46" s="1"/>
  <c r="U939" i="46"/>
  <c r="AA939" i="46" s="1"/>
  <c r="U942" i="46"/>
  <c r="AA942" i="46" s="1"/>
  <c r="U945" i="46"/>
  <c r="AA945" i="46" s="1"/>
  <c r="U948" i="46"/>
  <c r="AA948" i="46" s="1"/>
  <c r="U951" i="46"/>
  <c r="AA951" i="46" s="1"/>
  <c r="U954" i="46"/>
  <c r="AA954" i="46" s="1"/>
  <c r="U957" i="46"/>
  <c r="AA957" i="46" s="1"/>
  <c r="U960" i="46"/>
  <c r="AA960" i="46" s="1"/>
  <c r="U963" i="46"/>
  <c r="AA963" i="46" s="1"/>
  <c r="U966" i="46"/>
  <c r="AA966" i="46" s="1"/>
  <c r="U969" i="46"/>
  <c r="AA969" i="46" s="1"/>
  <c r="U972" i="46"/>
  <c r="AA972" i="46" s="1"/>
  <c r="U975" i="46"/>
  <c r="AA975" i="46" s="1"/>
  <c r="U978" i="46"/>
  <c r="AA978" i="46" s="1"/>
  <c r="U981" i="46"/>
  <c r="AA981" i="46" s="1"/>
  <c r="U984" i="46"/>
  <c r="AA984" i="46" s="1"/>
  <c r="U987" i="46"/>
  <c r="AA987" i="46" s="1"/>
  <c r="U990" i="46"/>
  <c r="AA990" i="46" s="1"/>
  <c r="U993" i="46"/>
  <c r="AA993" i="46" s="1"/>
  <c r="U996" i="46"/>
  <c r="AA996" i="46" s="1"/>
  <c r="U999" i="46"/>
  <c r="AA999" i="46" s="1"/>
  <c r="U1002" i="46"/>
  <c r="AA1002" i="46" s="1"/>
  <c r="U1005" i="46"/>
  <c r="AA1005" i="46" s="1"/>
  <c r="U1008" i="46"/>
  <c r="AA1008" i="46" s="1"/>
  <c r="U1011" i="46"/>
  <c r="AA1011" i="46" s="1"/>
  <c r="U1014" i="46"/>
  <c r="AA1014" i="46" s="1"/>
  <c r="U1017" i="46"/>
  <c r="AA1017" i="46" s="1"/>
  <c r="U1020" i="46"/>
  <c r="AA1020" i="46" s="1"/>
  <c r="U1023" i="46"/>
  <c r="AA1023" i="46" s="1"/>
  <c r="U1026" i="46"/>
  <c r="AA1026" i="46" s="1"/>
  <c r="U1029" i="46"/>
  <c r="AA1029" i="46" s="1"/>
  <c r="U1032" i="46"/>
  <c r="AA1032" i="46" s="1"/>
  <c r="U1035" i="46"/>
  <c r="AA1035" i="46" s="1"/>
  <c r="U1038" i="46"/>
  <c r="AA1038" i="46" s="1"/>
  <c r="U1041" i="46"/>
  <c r="AA1041" i="46" s="1"/>
  <c r="U1044" i="46"/>
  <c r="AA1044" i="46" s="1"/>
  <c r="U1047" i="46"/>
  <c r="AA1047" i="46" s="1"/>
  <c r="U1050" i="46"/>
  <c r="AA1050" i="46" s="1"/>
  <c r="U1053" i="46"/>
  <c r="AA1053" i="46" s="1"/>
  <c r="U1056" i="46"/>
  <c r="AA1056" i="46" s="1"/>
  <c r="U1059" i="46"/>
  <c r="AA1059" i="46" s="1"/>
  <c r="U1062" i="46"/>
  <c r="AA1062" i="46" s="1"/>
  <c r="U1065" i="46"/>
  <c r="AA1065" i="46" s="1"/>
  <c r="U1068" i="46"/>
  <c r="AA1068" i="46" s="1"/>
  <c r="U1071" i="46"/>
  <c r="AA1071" i="46" s="1"/>
  <c r="U1074" i="46"/>
  <c r="AA1074" i="46" s="1"/>
  <c r="U1077" i="46"/>
  <c r="AA1077" i="46" s="1"/>
  <c r="U1080" i="46"/>
  <c r="AA1080" i="46" s="1"/>
  <c r="U1083" i="46"/>
  <c r="AA1083" i="46" s="1"/>
  <c r="U1086" i="46"/>
  <c r="AA1086" i="46" s="1"/>
  <c r="U1089" i="46"/>
  <c r="AA1089" i="46" s="1"/>
  <c r="U1092" i="46"/>
  <c r="AA1092" i="46" s="1"/>
  <c r="U1095" i="46"/>
  <c r="AA1095" i="46" s="1"/>
  <c r="U1098" i="46"/>
  <c r="AA1098" i="46" s="1"/>
  <c r="U1101" i="46"/>
  <c r="AA1101" i="46" s="1"/>
  <c r="U1104" i="46"/>
  <c r="AA1104" i="46" s="1"/>
  <c r="U1107" i="46"/>
  <c r="AA1107" i="46" s="1"/>
  <c r="U1110" i="46"/>
  <c r="AA1110" i="46" s="1"/>
  <c r="U1113" i="46"/>
  <c r="AA1113" i="46" s="1"/>
  <c r="U1116" i="46"/>
  <c r="AA1116" i="46" s="1"/>
  <c r="U1119" i="46"/>
  <c r="AA1119" i="46" s="1"/>
  <c r="U1122" i="46"/>
  <c r="AA1122" i="46" s="1"/>
  <c r="U1125" i="46"/>
  <c r="AA1125" i="46" s="1"/>
  <c r="U1128" i="46"/>
  <c r="AA1128" i="46" s="1"/>
  <c r="U1131" i="46"/>
  <c r="AA1131" i="46" s="1"/>
  <c r="U1134" i="46"/>
  <c r="AA1134" i="46" s="1"/>
  <c r="U1137" i="46"/>
  <c r="AA1137" i="46" s="1"/>
  <c r="U1140" i="46"/>
  <c r="AA1140" i="46" s="1"/>
  <c r="U1143" i="46"/>
  <c r="AA1143" i="46" s="1"/>
  <c r="U1146" i="46"/>
  <c r="AA1146" i="46" s="1"/>
  <c r="U1149" i="46"/>
  <c r="AA1149" i="46" s="1"/>
  <c r="U1152" i="46"/>
  <c r="AA1152" i="46" s="1"/>
  <c r="U1155" i="46"/>
  <c r="AA1155" i="46" s="1"/>
  <c r="U1158" i="46"/>
  <c r="AA1158" i="46" s="1"/>
  <c r="U1161" i="46"/>
  <c r="AA1161" i="46" s="1"/>
  <c r="U1164" i="46"/>
  <c r="AA1164" i="46" s="1"/>
  <c r="U1167" i="46"/>
  <c r="AA1167" i="46" s="1"/>
  <c r="U1170" i="46"/>
  <c r="AA1170" i="46" s="1"/>
  <c r="U1173" i="46"/>
  <c r="AA1173" i="46" s="1"/>
  <c r="U1176" i="46"/>
  <c r="AA1176" i="46" s="1"/>
  <c r="U1179" i="46"/>
  <c r="AA1179" i="46" s="1"/>
  <c r="U1182" i="46"/>
  <c r="AA1182" i="46" s="1"/>
  <c r="U1185" i="46"/>
  <c r="AA1185" i="46" s="1"/>
  <c r="U1188" i="46"/>
  <c r="AA1188" i="46" s="1"/>
  <c r="U1191" i="46"/>
  <c r="AA1191" i="46" s="1"/>
  <c r="U1194" i="46"/>
  <c r="AA1194" i="46" s="1"/>
  <c r="U1197" i="46"/>
  <c r="AA1197" i="46" s="1"/>
  <c r="U1200" i="46"/>
  <c r="AA1200" i="46" s="1"/>
  <c r="U1203" i="46"/>
  <c r="AA1203" i="46" s="1"/>
  <c r="U1206" i="46"/>
  <c r="AA1206" i="46" s="1"/>
  <c r="U1209" i="46"/>
  <c r="AA1209" i="46" s="1"/>
  <c r="U1212" i="46"/>
  <c r="AA1212" i="46" s="1"/>
  <c r="U1215" i="46"/>
  <c r="AA1215" i="46" s="1"/>
  <c r="U1218" i="46"/>
  <c r="AA1218" i="46" s="1"/>
  <c r="U1221" i="46"/>
  <c r="AA1221" i="46" s="1"/>
  <c r="U435" i="46"/>
  <c r="AA435" i="46" s="1"/>
  <c r="U534" i="46"/>
  <c r="AA534" i="46" s="1"/>
  <c r="U557" i="46"/>
  <c r="AA557" i="46" s="1"/>
  <c r="U769" i="46"/>
  <c r="AA769" i="46" s="1"/>
  <c r="U775" i="46"/>
  <c r="AA775" i="46" s="1"/>
  <c r="U781" i="46"/>
  <c r="AA781" i="46" s="1"/>
  <c r="U787" i="46"/>
  <c r="AA787" i="46" s="1"/>
  <c r="U793" i="46"/>
  <c r="AA793" i="46" s="1"/>
  <c r="U799" i="46"/>
  <c r="AA799" i="46" s="1"/>
  <c r="U805" i="46"/>
  <c r="AA805" i="46" s="1"/>
  <c r="U811" i="46"/>
  <c r="AA811" i="46" s="1"/>
  <c r="U817" i="46"/>
  <c r="AA817" i="46" s="1"/>
  <c r="U823" i="46"/>
  <c r="AA823" i="46" s="1"/>
  <c r="U829" i="46"/>
  <c r="AA829" i="46" s="1"/>
  <c r="U838" i="46"/>
  <c r="AA838" i="46" s="1"/>
  <c r="U847" i="46"/>
  <c r="AA847" i="46" s="1"/>
  <c r="U856" i="46"/>
  <c r="AA856" i="46" s="1"/>
  <c r="U865" i="46"/>
  <c r="AA865" i="46" s="1"/>
  <c r="U874" i="46"/>
  <c r="AA874" i="46" s="1"/>
  <c r="U883" i="46"/>
  <c r="AA883" i="46" s="1"/>
  <c r="U1233" i="46"/>
  <c r="AA1233" i="46" s="1"/>
  <c r="U1251" i="46"/>
  <c r="AA1251" i="46" s="1"/>
  <c r="U1260" i="46"/>
  <c r="AA1260" i="46" s="1"/>
  <c r="U1269" i="46"/>
  <c r="AA1269" i="46" s="1"/>
  <c r="U1281" i="46"/>
  <c r="AA1281" i="46" s="1"/>
  <c r="U1285" i="46"/>
  <c r="AA1285" i="46" s="1"/>
  <c r="U1288" i="46"/>
  <c r="AA1288" i="46" s="1"/>
  <c r="U1291" i="46"/>
  <c r="AA1291" i="46" s="1"/>
  <c r="U1294" i="46"/>
  <c r="AA1294" i="46" s="1"/>
  <c r="U1297" i="46"/>
  <c r="AA1297" i="46" s="1"/>
  <c r="U1300" i="46"/>
  <c r="AA1300" i="46" s="1"/>
  <c r="U1303" i="46"/>
  <c r="AA1303" i="46" s="1"/>
  <c r="U1306" i="46"/>
  <c r="AA1306" i="46" s="1"/>
  <c r="U1309" i="46"/>
  <c r="AA1309" i="46" s="1"/>
  <c r="U1312" i="46"/>
  <c r="AA1312" i="46" s="1"/>
  <c r="U1315" i="46"/>
  <c r="AA1315" i="46" s="1"/>
  <c r="U1318" i="46"/>
  <c r="AA1318" i="46" s="1"/>
  <c r="U1321" i="46"/>
  <c r="AA1321" i="46" s="1"/>
  <c r="U1324" i="46"/>
  <c r="AA1324" i="46" s="1"/>
  <c r="U1327" i="46"/>
  <c r="AA1327" i="46" s="1"/>
  <c r="U1330" i="46"/>
  <c r="AA1330" i="46" s="1"/>
  <c r="U1333" i="46"/>
  <c r="AA1333" i="46" s="1"/>
  <c r="U1336" i="46"/>
  <c r="AA1336" i="46" s="1"/>
  <c r="U1339" i="46"/>
  <c r="AA1339" i="46" s="1"/>
  <c r="U1342" i="46"/>
  <c r="AA1342" i="46" s="1"/>
  <c r="U1345" i="46"/>
  <c r="AA1345" i="46" s="1"/>
  <c r="U1348" i="46"/>
  <c r="AA1348" i="46" s="1"/>
  <c r="U1351" i="46"/>
  <c r="AA1351" i="46" s="1"/>
  <c r="U1354" i="46"/>
  <c r="AA1354" i="46" s="1"/>
  <c r="U1357" i="46"/>
  <c r="AA1357" i="46" s="1"/>
  <c r="U1360" i="46"/>
  <c r="AA1360" i="46" s="1"/>
  <c r="U1363" i="46"/>
  <c r="AA1363" i="46" s="1"/>
  <c r="U1366" i="46"/>
  <c r="AA1366" i="46" s="1"/>
  <c r="U1369" i="46"/>
  <c r="AA1369" i="46" s="1"/>
  <c r="U1372" i="46"/>
  <c r="AA1372" i="46" s="1"/>
  <c r="U1375" i="46"/>
  <c r="AA1375" i="46" s="1"/>
  <c r="U1378" i="46"/>
  <c r="AA1378" i="46" s="1"/>
  <c r="U1381" i="46"/>
  <c r="AA1381" i="46" s="1"/>
  <c r="U1384" i="46"/>
  <c r="AA1384" i="46" s="1"/>
  <c r="U1387" i="46"/>
  <c r="AA1387" i="46" s="1"/>
  <c r="U1390" i="46"/>
  <c r="AA1390" i="46" s="1"/>
  <c r="U1393" i="46"/>
  <c r="AA1393" i="46" s="1"/>
  <c r="U1396" i="46"/>
  <c r="AA1396" i="46" s="1"/>
  <c r="U1399" i="46"/>
  <c r="AA1399" i="46" s="1"/>
  <c r="U1402" i="46"/>
  <c r="AA1402" i="46" s="1"/>
  <c r="U1405" i="46"/>
  <c r="AA1405" i="46" s="1"/>
  <c r="U1408" i="46"/>
  <c r="AA1408" i="46" s="1"/>
  <c r="U1411" i="46"/>
  <c r="AA1411" i="46" s="1"/>
  <c r="U1414" i="46"/>
  <c r="AA1414" i="46" s="1"/>
  <c r="U1417" i="46"/>
  <c r="AA1417" i="46" s="1"/>
  <c r="U1420" i="46"/>
  <c r="AA1420" i="46" s="1"/>
  <c r="U1423" i="46"/>
  <c r="AA1423" i="46" s="1"/>
  <c r="U1426" i="46"/>
  <c r="AA1426" i="46" s="1"/>
  <c r="U1429" i="46"/>
  <c r="AA1429" i="46" s="1"/>
  <c r="U1432" i="46"/>
  <c r="AA1432" i="46" s="1"/>
  <c r="U1435" i="46"/>
  <c r="AA1435" i="46" s="1"/>
  <c r="U1438" i="46"/>
  <c r="AA1438" i="46" s="1"/>
  <c r="U1441" i="46"/>
  <c r="AA1441" i="46" s="1"/>
  <c r="U1444" i="46"/>
  <c r="AA1444" i="46" s="1"/>
  <c r="U1447" i="46"/>
  <c r="AA1447" i="46" s="1"/>
  <c r="U1450" i="46"/>
  <c r="AA1450" i="46" s="1"/>
  <c r="U1453" i="46"/>
  <c r="AA1453" i="46" s="1"/>
  <c r="U1456" i="46"/>
  <c r="AA1456" i="46" s="1"/>
  <c r="U1459" i="46"/>
  <c r="AA1459" i="46" s="1"/>
  <c r="U1462" i="46"/>
  <c r="AA1462" i="46" s="1"/>
  <c r="U1465" i="46"/>
  <c r="AA1465" i="46" s="1"/>
  <c r="U1468" i="46"/>
  <c r="AA1468" i="46" s="1"/>
  <c r="U1471" i="46"/>
  <c r="AA1471" i="46" s="1"/>
  <c r="U1474" i="46"/>
  <c r="AA1474" i="46" s="1"/>
  <c r="U1477" i="46"/>
  <c r="AA1477" i="46" s="1"/>
  <c r="U1480" i="46"/>
  <c r="AA1480" i="46" s="1"/>
  <c r="U1483" i="46"/>
  <c r="AA1483" i="46" s="1"/>
  <c r="U1486" i="46"/>
  <c r="AA1486" i="46" s="1"/>
  <c r="U1489" i="46"/>
  <c r="AA1489" i="46" s="1"/>
  <c r="U1492" i="46"/>
  <c r="AA1492" i="46" s="1"/>
  <c r="U1495" i="46"/>
  <c r="AA1495" i="46" s="1"/>
  <c r="U1498" i="46"/>
  <c r="AA1498" i="46" s="1"/>
  <c r="U1501" i="46"/>
  <c r="AA1501" i="46" s="1"/>
  <c r="U1504" i="46"/>
  <c r="AA1504" i="46" s="1"/>
  <c r="U1507" i="46"/>
  <c r="AA1507" i="46" s="1"/>
  <c r="U1510" i="46"/>
  <c r="AA1510" i="46" s="1"/>
  <c r="U1513" i="46"/>
  <c r="AA1513" i="46" s="1"/>
  <c r="U1516" i="46"/>
  <c r="AA1516" i="46" s="1"/>
  <c r="U1519" i="46"/>
  <c r="AA1519" i="46" s="1"/>
  <c r="U1522" i="46"/>
  <c r="AA1522" i="46" s="1"/>
  <c r="U1525" i="46"/>
  <c r="AA1525" i="46" s="1"/>
  <c r="U1528" i="46"/>
  <c r="AA1528" i="46" s="1"/>
  <c r="U1531" i="46"/>
  <c r="AA1531" i="46" s="1"/>
  <c r="U1534" i="46"/>
  <c r="AA1534" i="46" s="1"/>
  <c r="U1537" i="46"/>
  <c r="AA1537" i="46" s="1"/>
  <c r="U1540" i="46"/>
  <c r="AA1540" i="46" s="1"/>
  <c r="U1543" i="46"/>
  <c r="AA1543" i="46" s="1"/>
  <c r="U1546" i="46"/>
  <c r="AA1546" i="46" s="1"/>
  <c r="U1549" i="46"/>
  <c r="AA1549" i="46" s="1"/>
  <c r="U1552" i="46"/>
  <c r="AA1552" i="46" s="1"/>
  <c r="U1555" i="46"/>
  <c r="AA1555" i="46" s="1"/>
  <c r="U1558" i="46"/>
  <c r="AA1558" i="46" s="1"/>
  <c r="U1561" i="46"/>
  <c r="AA1561" i="46" s="1"/>
  <c r="U1564" i="46"/>
  <c r="AA1564" i="46" s="1"/>
  <c r="U1567" i="46"/>
  <c r="AA1567" i="46" s="1"/>
  <c r="U1570" i="46"/>
  <c r="AA1570" i="46" s="1"/>
  <c r="U1573" i="46"/>
  <c r="AA1573" i="46" s="1"/>
  <c r="U1576" i="46"/>
  <c r="AA1576" i="46" s="1"/>
  <c r="U1579" i="46"/>
  <c r="AA1579" i="46" s="1"/>
  <c r="U1582" i="46"/>
  <c r="AA1582" i="46" s="1"/>
  <c r="U1585" i="46"/>
  <c r="AA1585" i="46" s="1"/>
  <c r="U1588" i="46"/>
  <c r="AA1588" i="46" s="1"/>
  <c r="U1591" i="46"/>
  <c r="AA1591" i="46" s="1"/>
  <c r="U1594" i="46"/>
  <c r="AA1594" i="46" s="1"/>
  <c r="U1597" i="46"/>
  <c r="AA1597" i="46" s="1"/>
  <c r="U1600" i="46"/>
  <c r="AA1600" i="46" s="1"/>
  <c r="U1603" i="46"/>
  <c r="AA1603" i="46" s="1"/>
  <c r="U1606" i="46"/>
  <c r="AA1606" i="46" s="1"/>
  <c r="U1609" i="46"/>
  <c r="AA1609" i="46" s="1"/>
  <c r="U1612" i="46"/>
  <c r="AA1612" i="46" s="1"/>
  <c r="U1615" i="46"/>
  <c r="AA1615" i="46" s="1"/>
  <c r="U1618" i="46"/>
  <c r="AA1618" i="46" s="1"/>
  <c r="U1621" i="46"/>
  <c r="AA1621" i="46" s="1"/>
  <c r="U1624" i="46"/>
  <c r="AA1624" i="46" s="1"/>
  <c r="U1627" i="46"/>
  <c r="AA1627" i="46" s="1"/>
  <c r="U1630" i="46"/>
  <c r="AA1630" i="46" s="1"/>
  <c r="U1633" i="46"/>
  <c r="AA1633" i="46" s="1"/>
  <c r="U1636" i="46"/>
  <c r="AA1636" i="46" s="1"/>
  <c r="U1639" i="46"/>
  <c r="AA1639" i="46" s="1"/>
  <c r="U1642" i="46"/>
  <c r="AA1642" i="46" s="1"/>
  <c r="U1645" i="46"/>
  <c r="AA1645" i="46" s="1"/>
  <c r="U1648" i="46"/>
  <c r="AA1648" i="46" s="1"/>
  <c r="U1651" i="46"/>
  <c r="AA1651" i="46" s="1"/>
  <c r="U1654" i="46"/>
  <c r="AA1654" i="46" s="1"/>
  <c r="U1657" i="46"/>
  <c r="AA1657" i="46" s="1"/>
  <c r="U1660" i="46"/>
  <c r="AA1660" i="46" s="1"/>
  <c r="U1663" i="46"/>
  <c r="AA1663" i="46" s="1"/>
  <c r="U1666" i="46"/>
  <c r="AA1666" i="46" s="1"/>
  <c r="U1669" i="46"/>
  <c r="AA1669" i="46" s="1"/>
  <c r="U1672" i="46"/>
  <c r="AA1672" i="46" s="1"/>
  <c r="U1675" i="46"/>
  <c r="AA1675" i="46" s="1"/>
  <c r="U1678" i="46"/>
  <c r="AA1678" i="46" s="1"/>
  <c r="U1681" i="46"/>
  <c r="AA1681" i="46" s="1"/>
  <c r="U1684" i="46"/>
  <c r="AA1684" i="46" s="1"/>
  <c r="U1687" i="46"/>
  <c r="AA1687" i="46" s="1"/>
  <c r="U1690" i="46"/>
  <c r="AA1690" i="46" s="1"/>
  <c r="U1693" i="46"/>
  <c r="AA1693" i="46" s="1"/>
  <c r="U1696" i="46"/>
  <c r="AA1696" i="46" s="1"/>
  <c r="U1699" i="46"/>
  <c r="AA1699" i="46" s="1"/>
  <c r="U1702" i="46"/>
  <c r="AA1702" i="46" s="1"/>
  <c r="U1705" i="46"/>
  <c r="AA1705" i="46" s="1"/>
  <c r="U1708" i="46"/>
  <c r="AA1708" i="46" s="1"/>
  <c r="U1711" i="46"/>
  <c r="AA1711" i="46" s="1"/>
  <c r="U1714" i="46"/>
  <c r="AA1714" i="46" s="1"/>
  <c r="U1717" i="46"/>
  <c r="AA1717" i="46" s="1"/>
  <c r="U1720" i="46"/>
  <c r="AA1720" i="46" s="1"/>
  <c r="U1723" i="46"/>
  <c r="AA1723" i="46" s="1"/>
  <c r="U1726" i="46"/>
  <c r="AA1726" i="46" s="1"/>
  <c r="U1729" i="46"/>
  <c r="AA1729" i="46" s="1"/>
  <c r="U1732" i="46"/>
  <c r="AA1732" i="46" s="1"/>
  <c r="U1735" i="46"/>
  <c r="AA1735" i="46" s="1"/>
  <c r="U1738" i="46"/>
  <c r="AA1738" i="46" s="1"/>
  <c r="U1741" i="46"/>
  <c r="AA1741" i="46" s="1"/>
  <c r="U1744" i="46"/>
  <c r="AA1744" i="46" s="1"/>
  <c r="U1747" i="46"/>
  <c r="AA1747" i="46" s="1"/>
  <c r="U1750" i="46"/>
  <c r="AA1750" i="46" s="1"/>
  <c r="U1753" i="46"/>
  <c r="AA1753" i="46" s="1"/>
  <c r="U1756" i="46"/>
  <c r="AA1756" i="46" s="1"/>
  <c r="U1759" i="46"/>
  <c r="AA1759" i="46" s="1"/>
  <c r="U1762" i="46"/>
  <c r="AA1762" i="46" s="1"/>
  <c r="U1765" i="46"/>
  <c r="AA1765" i="46" s="1"/>
  <c r="U1768" i="46"/>
  <c r="AA1768" i="46" s="1"/>
  <c r="U1236" i="46"/>
  <c r="AA1236" i="46" s="1"/>
  <c r="U1282" i="46"/>
  <c r="AA1282" i="46" s="1"/>
  <c r="U1239" i="46"/>
  <c r="AA1239" i="46" s="1"/>
  <c r="U1254" i="46"/>
  <c r="AA1254" i="46" s="1"/>
  <c r="U1263" i="46"/>
  <c r="AA1263" i="46" s="1"/>
  <c r="U1272" i="46"/>
  <c r="AA1272" i="46" s="1"/>
  <c r="U1278" i="46"/>
  <c r="AA1278" i="46" s="1"/>
  <c r="U1286" i="46"/>
  <c r="AA1286" i="46" s="1"/>
  <c r="U1289" i="46"/>
  <c r="AA1289" i="46" s="1"/>
  <c r="U1292" i="46"/>
  <c r="AA1292" i="46" s="1"/>
  <c r="U1295" i="46"/>
  <c r="AA1295" i="46" s="1"/>
  <c r="U1298" i="46"/>
  <c r="AA1298" i="46" s="1"/>
  <c r="U1301" i="46"/>
  <c r="AA1301" i="46" s="1"/>
  <c r="U1304" i="46"/>
  <c r="AA1304" i="46" s="1"/>
  <c r="U1307" i="46"/>
  <c r="AA1307" i="46" s="1"/>
  <c r="U1310" i="46"/>
  <c r="AA1310" i="46" s="1"/>
  <c r="U1313" i="46"/>
  <c r="AA1313" i="46" s="1"/>
  <c r="U1316" i="46"/>
  <c r="AA1316" i="46" s="1"/>
  <c r="U1319" i="46"/>
  <c r="AA1319" i="46" s="1"/>
  <c r="U1322" i="46"/>
  <c r="AA1322" i="46" s="1"/>
  <c r="U1325" i="46"/>
  <c r="AA1325" i="46" s="1"/>
  <c r="U1328" i="46"/>
  <c r="AA1328" i="46" s="1"/>
  <c r="U1331" i="46"/>
  <c r="AA1331" i="46" s="1"/>
  <c r="U1334" i="46"/>
  <c r="AA1334" i="46" s="1"/>
  <c r="U1337" i="46"/>
  <c r="AA1337" i="46" s="1"/>
  <c r="U1340" i="46"/>
  <c r="AA1340" i="46" s="1"/>
  <c r="U1343" i="46"/>
  <c r="AA1343" i="46" s="1"/>
  <c r="U1346" i="46"/>
  <c r="AA1346" i="46" s="1"/>
  <c r="U1349" i="46"/>
  <c r="AA1349" i="46" s="1"/>
  <c r="U1352" i="46"/>
  <c r="AA1352" i="46" s="1"/>
  <c r="U1355" i="46"/>
  <c r="AA1355" i="46" s="1"/>
  <c r="U1358" i="46"/>
  <c r="AA1358" i="46" s="1"/>
  <c r="U1361" i="46"/>
  <c r="AA1361" i="46" s="1"/>
  <c r="U1364" i="46"/>
  <c r="AA1364" i="46" s="1"/>
  <c r="U1367" i="46"/>
  <c r="AA1367" i="46" s="1"/>
  <c r="U1370" i="46"/>
  <c r="AA1370" i="46" s="1"/>
  <c r="U1373" i="46"/>
  <c r="AA1373" i="46" s="1"/>
  <c r="U1376" i="46"/>
  <c r="AA1376" i="46" s="1"/>
  <c r="U1379" i="46"/>
  <c r="AA1379" i="46" s="1"/>
  <c r="U1382" i="46"/>
  <c r="AA1382" i="46" s="1"/>
  <c r="U1385" i="46"/>
  <c r="AA1385" i="46" s="1"/>
  <c r="U1388" i="46"/>
  <c r="AA1388" i="46" s="1"/>
  <c r="U1391" i="46"/>
  <c r="AA1391" i="46" s="1"/>
  <c r="U1394" i="46"/>
  <c r="AA1394" i="46" s="1"/>
  <c r="U1397" i="46"/>
  <c r="AA1397" i="46" s="1"/>
  <c r="U1400" i="46"/>
  <c r="AA1400" i="46" s="1"/>
  <c r="U1403" i="46"/>
  <c r="AA1403" i="46" s="1"/>
  <c r="U1406" i="46"/>
  <c r="AA1406" i="46" s="1"/>
  <c r="U1409" i="46"/>
  <c r="AA1409" i="46" s="1"/>
  <c r="U1412" i="46"/>
  <c r="AA1412" i="46" s="1"/>
  <c r="U1415" i="46"/>
  <c r="AA1415" i="46" s="1"/>
  <c r="U1418" i="46"/>
  <c r="AA1418" i="46" s="1"/>
  <c r="U1421" i="46"/>
  <c r="AA1421" i="46" s="1"/>
  <c r="U1424" i="46"/>
  <c r="AA1424" i="46" s="1"/>
  <c r="U1427" i="46"/>
  <c r="AA1427" i="46" s="1"/>
  <c r="U1430" i="46"/>
  <c r="AA1430" i="46" s="1"/>
  <c r="U1433" i="46"/>
  <c r="AA1433" i="46" s="1"/>
  <c r="U1436" i="46"/>
  <c r="AA1436" i="46" s="1"/>
  <c r="U1439" i="46"/>
  <c r="AA1439" i="46" s="1"/>
  <c r="U1442" i="46"/>
  <c r="AA1442" i="46" s="1"/>
  <c r="U1445" i="46"/>
  <c r="AA1445" i="46" s="1"/>
  <c r="U1448" i="46"/>
  <c r="AA1448" i="46" s="1"/>
  <c r="U1451" i="46"/>
  <c r="AA1451" i="46" s="1"/>
  <c r="U1454" i="46"/>
  <c r="AA1454" i="46" s="1"/>
  <c r="U1457" i="46"/>
  <c r="AA1457" i="46" s="1"/>
  <c r="U1460" i="46"/>
  <c r="AA1460" i="46" s="1"/>
  <c r="U1463" i="46"/>
  <c r="AA1463" i="46" s="1"/>
  <c r="U1466" i="46"/>
  <c r="AA1466" i="46" s="1"/>
  <c r="U1469" i="46"/>
  <c r="AA1469" i="46" s="1"/>
  <c r="U1472" i="46"/>
  <c r="AA1472" i="46" s="1"/>
  <c r="U1475" i="46"/>
  <c r="AA1475" i="46" s="1"/>
  <c r="U1478" i="46"/>
  <c r="AA1478" i="46" s="1"/>
  <c r="U1481" i="46"/>
  <c r="AA1481" i="46" s="1"/>
  <c r="U1484" i="46"/>
  <c r="AA1484" i="46" s="1"/>
  <c r="U1487" i="46"/>
  <c r="AA1487" i="46" s="1"/>
  <c r="U1490" i="46"/>
  <c r="AA1490" i="46" s="1"/>
  <c r="U1493" i="46"/>
  <c r="AA1493" i="46" s="1"/>
  <c r="U1496" i="46"/>
  <c r="AA1496" i="46" s="1"/>
  <c r="U1499" i="46"/>
  <c r="AA1499" i="46" s="1"/>
  <c r="U1502" i="46"/>
  <c r="AA1502" i="46" s="1"/>
  <c r="U1505" i="46"/>
  <c r="AA1505" i="46" s="1"/>
  <c r="U1508" i="46"/>
  <c r="AA1508" i="46" s="1"/>
  <c r="U1511" i="46"/>
  <c r="AA1511" i="46" s="1"/>
  <c r="U1514" i="46"/>
  <c r="AA1514" i="46" s="1"/>
  <c r="U1517" i="46"/>
  <c r="AA1517" i="46" s="1"/>
  <c r="U1520" i="46"/>
  <c r="AA1520" i="46" s="1"/>
  <c r="U1523" i="46"/>
  <c r="AA1523" i="46" s="1"/>
  <c r="U1526" i="46"/>
  <c r="AA1526" i="46" s="1"/>
  <c r="U1529" i="46"/>
  <c r="AA1529" i="46" s="1"/>
  <c r="U1532" i="46"/>
  <c r="AA1532" i="46" s="1"/>
  <c r="U1535" i="46"/>
  <c r="AA1535" i="46" s="1"/>
  <c r="U1538" i="46"/>
  <c r="AA1538" i="46" s="1"/>
  <c r="U1541" i="46"/>
  <c r="AA1541" i="46" s="1"/>
  <c r="U1544" i="46"/>
  <c r="AA1544" i="46" s="1"/>
  <c r="U1547" i="46"/>
  <c r="AA1547" i="46" s="1"/>
  <c r="U1550" i="46"/>
  <c r="AA1550" i="46" s="1"/>
  <c r="U1553" i="46"/>
  <c r="AA1553" i="46" s="1"/>
  <c r="U1556" i="46"/>
  <c r="AA1556" i="46" s="1"/>
  <c r="U1559" i="46"/>
  <c r="AA1559" i="46" s="1"/>
  <c r="U1562" i="46"/>
  <c r="AA1562" i="46" s="1"/>
  <c r="U1565" i="46"/>
  <c r="AA1565" i="46" s="1"/>
  <c r="U1568" i="46"/>
  <c r="AA1568" i="46" s="1"/>
  <c r="U1571" i="46"/>
  <c r="AA1571" i="46" s="1"/>
  <c r="U1574" i="46"/>
  <c r="AA1574" i="46" s="1"/>
  <c r="U1577" i="46"/>
  <c r="AA1577" i="46" s="1"/>
  <c r="U1580" i="46"/>
  <c r="AA1580" i="46" s="1"/>
  <c r="U1583" i="46"/>
  <c r="AA1583" i="46" s="1"/>
  <c r="U1586" i="46"/>
  <c r="AA1586" i="46" s="1"/>
  <c r="U1589" i="46"/>
  <c r="AA1589" i="46" s="1"/>
  <c r="U1592" i="46"/>
  <c r="AA1592" i="46" s="1"/>
  <c r="U1595" i="46"/>
  <c r="AA1595" i="46" s="1"/>
  <c r="U1598" i="46"/>
  <c r="AA1598" i="46" s="1"/>
  <c r="U1601" i="46"/>
  <c r="AA1601" i="46" s="1"/>
  <c r="U1604" i="46"/>
  <c r="AA1604" i="46" s="1"/>
  <c r="U1607" i="46"/>
  <c r="AA1607" i="46" s="1"/>
  <c r="U1610" i="46"/>
  <c r="AA1610" i="46" s="1"/>
  <c r="U1613" i="46"/>
  <c r="AA1613" i="46" s="1"/>
  <c r="U1616" i="46"/>
  <c r="AA1616" i="46" s="1"/>
  <c r="U1619" i="46"/>
  <c r="AA1619" i="46" s="1"/>
  <c r="U1622" i="46"/>
  <c r="AA1622" i="46" s="1"/>
  <c r="U1625" i="46"/>
  <c r="AA1625" i="46" s="1"/>
  <c r="U1628" i="46"/>
  <c r="AA1628" i="46" s="1"/>
  <c r="U1631" i="46"/>
  <c r="AA1631" i="46" s="1"/>
  <c r="U1634" i="46"/>
  <c r="AA1634" i="46" s="1"/>
  <c r="U1637" i="46"/>
  <c r="AA1637" i="46" s="1"/>
  <c r="U1640" i="46"/>
  <c r="AA1640" i="46" s="1"/>
  <c r="U1643" i="46"/>
  <c r="AA1643" i="46" s="1"/>
  <c r="U1646" i="46"/>
  <c r="AA1646" i="46" s="1"/>
  <c r="U1649" i="46"/>
  <c r="AA1649" i="46" s="1"/>
  <c r="U1652" i="46"/>
  <c r="AA1652" i="46" s="1"/>
  <c r="U1655" i="46"/>
  <c r="AA1655" i="46" s="1"/>
  <c r="U1658" i="46"/>
  <c r="AA1658" i="46" s="1"/>
  <c r="U1661" i="46"/>
  <c r="AA1661" i="46" s="1"/>
  <c r="U1664" i="46"/>
  <c r="AA1664" i="46" s="1"/>
  <c r="U1667" i="46"/>
  <c r="AA1667" i="46" s="1"/>
  <c r="U1670" i="46"/>
  <c r="AA1670" i="46" s="1"/>
  <c r="U1673" i="46"/>
  <c r="AA1673" i="46" s="1"/>
  <c r="U1676" i="46"/>
  <c r="AA1676" i="46" s="1"/>
  <c r="U1679" i="46"/>
  <c r="AA1679" i="46" s="1"/>
  <c r="U1682" i="46"/>
  <c r="AA1682" i="46" s="1"/>
  <c r="U1685" i="46"/>
  <c r="AA1685" i="46" s="1"/>
  <c r="U1688" i="46"/>
  <c r="AA1688" i="46" s="1"/>
  <c r="U1691" i="46"/>
  <c r="AA1691" i="46" s="1"/>
  <c r="U1694" i="46"/>
  <c r="AA1694" i="46" s="1"/>
  <c r="U1697" i="46"/>
  <c r="AA1697" i="46" s="1"/>
  <c r="U1700" i="46"/>
  <c r="AA1700" i="46" s="1"/>
  <c r="U1703" i="46"/>
  <c r="AA1703" i="46" s="1"/>
  <c r="U1706" i="46"/>
  <c r="AA1706" i="46" s="1"/>
  <c r="U1709" i="46"/>
  <c r="AA1709" i="46" s="1"/>
  <c r="U1224" i="46"/>
  <c r="AA1224" i="46" s="1"/>
  <c r="U1242" i="46"/>
  <c r="AA1242" i="46" s="1"/>
  <c r="U1279" i="46"/>
  <c r="AA1279" i="46" s="1"/>
  <c r="U1227" i="46"/>
  <c r="AA1227" i="46" s="1"/>
  <c r="U1245" i="46"/>
  <c r="AA1245" i="46" s="1"/>
  <c r="U1257" i="46"/>
  <c r="AA1257" i="46" s="1"/>
  <c r="U1266" i="46"/>
  <c r="AA1266" i="46" s="1"/>
  <c r="U1284" i="46"/>
  <c r="AA1284" i="46" s="1"/>
  <c r="U1287" i="46"/>
  <c r="AA1287" i="46" s="1"/>
  <c r="U1290" i="46"/>
  <c r="AA1290" i="46" s="1"/>
  <c r="U1293" i="46"/>
  <c r="AA1293" i="46" s="1"/>
  <c r="U1296" i="46"/>
  <c r="AA1296" i="46" s="1"/>
  <c r="U1299" i="46"/>
  <c r="AA1299" i="46" s="1"/>
  <c r="U1302" i="46"/>
  <c r="AA1302" i="46" s="1"/>
  <c r="U1305" i="46"/>
  <c r="AA1305" i="46" s="1"/>
  <c r="U1308" i="46"/>
  <c r="AA1308" i="46" s="1"/>
  <c r="U1311" i="46"/>
  <c r="AA1311" i="46" s="1"/>
  <c r="U1314" i="46"/>
  <c r="AA1314" i="46" s="1"/>
  <c r="U1317" i="46"/>
  <c r="AA1317" i="46" s="1"/>
  <c r="U1320" i="46"/>
  <c r="AA1320" i="46" s="1"/>
  <c r="U1323" i="46"/>
  <c r="AA1323" i="46" s="1"/>
  <c r="U1326" i="46"/>
  <c r="AA1326" i="46" s="1"/>
  <c r="U1329" i="46"/>
  <c r="AA1329" i="46" s="1"/>
  <c r="U1332" i="46"/>
  <c r="AA1332" i="46" s="1"/>
  <c r="U1335" i="46"/>
  <c r="AA1335" i="46" s="1"/>
  <c r="U1338" i="46"/>
  <c r="AA1338" i="46" s="1"/>
  <c r="U1341" i="46"/>
  <c r="AA1341" i="46" s="1"/>
  <c r="U1344" i="46"/>
  <c r="AA1344" i="46" s="1"/>
  <c r="U1347" i="46"/>
  <c r="AA1347" i="46" s="1"/>
  <c r="U1350" i="46"/>
  <c r="AA1350" i="46" s="1"/>
  <c r="U1353" i="46"/>
  <c r="AA1353" i="46" s="1"/>
  <c r="U1356" i="46"/>
  <c r="AA1356" i="46" s="1"/>
  <c r="U1359" i="46"/>
  <c r="AA1359" i="46" s="1"/>
  <c r="U1362" i="46"/>
  <c r="AA1362" i="46" s="1"/>
  <c r="U1365" i="46"/>
  <c r="AA1365" i="46" s="1"/>
  <c r="U1368" i="46"/>
  <c r="AA1368" i="46" s="1"/>
  <c r="U1371" i="46"/>
  <c r="AA1371" i="46" s="1"/>
  <c r="U1374" i="46"/>
  <c r="AA1374" i="46" s="1"/>
  <c r="U1377" i="46"/>
  <c r="AA1377" i="46" s="1"/>
  <c r="U1380" i="46"/>
  <c r="AA1380" i="46" s="1"/>
  <c r="U1383" i="46"/>
  <c r="AA1383" i="46" s="1"/>
  <c r="U1386" i="46"/>
  <c r="AA1386" i="46" s="1"/>
  <c r="U1389" i="46"/>
  <c r="AA1389" i="46" s="1"/>
  <c r="U1392" i="46"/>
  <c r="AA1392" i="46" s="1"/>
  <c r="U1395" i="46"/>
  <c r="AA1395" i="46" s="1"/>
  <c r="U1398" i="46"/>
  <c r="AA1398" i="46" s="1"/>
  <c r="U1401" i="46"/>
  <c r="AA1401" i="46" s="1"/>
  <c r="U1404" i="46"/>
  <c r="AA1404" i="46" s="1"/>
  <c r="U1407" i="46"/>
  <c r="AA1407" i="46" s="1"/>
  <c r="U1410" i="46"/>
  <c r="AA1410" i="46" s="1"/>
  <c r="U1413" i="46"/>
  <c r="AA1413" i="46" s="1"/>
  <c r="U1416" i="46"/>
  <c r="AA1416" i="46" s="1"/>
  <c r="U1419" i="46"/>
  <c r="AA1419" i="46" s="1"/>
  <c r="U1422" i="46"/>
  <c r="AA1422" i="46" s="1"/>
  <c r="U1425" i="46"/>
  <c r="AA1425" i="46" s="1"/>
  <c r="U1428" i="46"/>
  <c r="AA1428" i="46" s="1"/>
  <c r="U1431" i="46"/>
  <c r="AA1431" i="46" s="1"/>
  <c r="U1434" i="46"/>
  <c r="AA1434" i="46" s="1"/>
  <c r="U1437" i="46"/>
  <c r="AA1437" i="46" s="1"/>
  <c r="U1440" i="46"/>
  <c r="AA1440" i="46" s="1"/>
  <c r="U1443" i="46"/>
  <c r="AA1443" i="46" s="1"/>
  <c r="U1446" i="46"/>
  <c r="AA1446" i="46" s="1"/>
  <c r="U1449" i="46"/>
  <c r="AA1449" i="46" s="1"/>
  <c r="U1452" i="46"/>
  <c r="AA1452" i="46" s="1"/>
  <c r="U1455" i="46"/>
  <c r="AA1455" i="46" s="1"/>
  <c r="U1458" i="46"/>
  <c r="AA1458" i="46" s="1"/>
  <c r="U1461" i="46"/>
  <c r="AA1461" i="46" s="1"/>
  <c r="U1464" i="46"/>
  <c r="AA1464" i="46" s="1"/>
  <c r="U1467" i="46"/>
  <c r="AA1467" i="46" s="1"/>
  <c r="U1470" i="46"/>
  <c r="AA1470" i="46" s="1"/>
  <c r="U1473" i="46"/>
  <c r="AA1473" i="46" s="1"/>
  <c r="U1476" i="46"/>
  <c r="AA1476" i="46" s="1"/>
  <c r="U1479" i="46"/>
  <c r="AA1479" i="46" s="1"/>
  <c r="U1482" i="46"/>
  <c r="AA1482" i="46" s="1"/>
  <c r="U1485" i="46"/>
  <c r="AA1485" i="46" s="1"/>
  <c r="U1488" i="46"/>
  <c r="AA1488" i="46" s="1"/>
  <c r="U1491" i="46"/>
  <c r="AA1491" i="46" s="1"/>
  <c r="U1494" i="46"/>
  <c r="AA1494" i="46" s="1"/>
  <c r="U1497" i="46"/>
  <c r="AA1497" i="46" s="1"/>
  <c r="U1500" i="46"/>
  <c r="AA1500" i="46" s="1"/>
  <c r="U1503" i="46"/>
  <c r="AA1503" i="46" s="1"/>
  <c r="U1506" i="46"/>
  <c r="AA1506" i="46" s="1"/>
  <c r="U1509" i="46"/>
  <c r="AA1509" i="46" s="1"/>
  <c r="U1512" i="46"/>
  <c r="AA1512" i="46" s="1"/>
  <c r="U1515" i="46"/>
  <c r="AA1515" i="46" s="1"/>
  <c r="U1518" i="46"/>
  <c r="AA1518" i="46" s="1"/>
  <c r="U1521" i="46"/>
  <c r="AA1521" i="46" s="1"/>
  <c r="U1524" i="46"/>
  <c r="AA1524" i="46" s="1"/>
  <c r="U1527" i="46"/>
  <c r="AA1527" i="46" s="1"/>
  <c r="U1530" i="46"/>
  <c r="AA1530" i="46" s="1"/>
  <c r="U1533" i="46"/>
  <c r="AA1533" i="46" s="1"/>
  <c r="U1536" i="46"/>
  <c r="AA1536" i="46" s="1"/>
  <c r="U1539" i="46"/>
  <c r="AA1539" i="46" s="1"/>
  <c r="U1542" i="46"/>
  <c r="AA1542" i="46" s="1"/>
  <c r="U1545" i="46"/>
  <c r="AA1545" i="46" s="1"/>
  <c r="U1548" i="46"/>
  <c r="AA1548" i="46" s="1"/>
  <c r="U1551" i="46"/>
  <c r="AA1551" i="46" s="1"/>
  <c r="U1554" i="46"/>
  <c r="AA1554" i="46" s="1"/>
  <c r="U1557" i="46"/>
  <c r="AA1557" i="46" s="1"/>
  <c r="U1560" i="46"/>
  <c r="AA1560" i="46" s="1"/>
  <c r="U1563" i="46"/>
  <c r="AA1563" i="46" s="1"/>
  <c r="U1566" i="46"/>
  <c r="AA1566" i="46" s="1"/>
  <c r="U1569" i="46"/>
  <c r="AA1569" i="46" s="1"/>
  <c r="U1572" i="46"/>
  <c r="AA1572" i="46" s="1"/>
  <c r="U1575" i="46"/>
  <c r="AA1575" i="46" s="1"/>
  <c r="U1578" i="46"/>
  <c r="AA1578" i="46" s="1"/>
  <c r="U1581" i="46"/>
  <c r="AA1581" i="46" s="1"/>
  <c r="U1584" i="46"/>
  <c r="AA1584" i="46" s="1"/>
  <c r="U1587" i="46"/>
  <c r="AA1587" i="46" s="1"/>
  <c r="U1590" i="46"/>
  <c r="AA1590" i="46" s="1"/>
  <c r="U1593" i="46"/>
  <c r="AA1593" i="46" s="1"/>
  <c r="U1596" i="46"/>
  <c r="AA1596" i="46" s="1"/>
  <c r="U1599" i="46"/>
  <c r="AA1599" i="46" s="1"/>
  <c r="U1602" i="46"/>
  <c r="AA1602" i="46" s="1"/>
  <c r="U1605" i="46"/>
  <c r="AA1605" i="46" s="1"/>
  <c r="U1608" i="46"/>
  <c r="AA1608" i="46" s="1"/>
  <c r="U1611" i="46"/>
  <c r="AA1611" i="46" s="1"/>
  <c r="U1614" i="46"/>
  <c r="AA1614" i="46" s="1"/>
  <c r="U1617" i="46"/>
  <c r="AA1617" i="46" s="1"/>
  <c r="U1620" i="46"/>
  <c r="AA1620" i="46" s="1"/>
  <c r="U1623" i="46"/>
  <c r="AA1623" i="46" s="1"/>
  <c r="U1626" i="46"/>
  <c r="AA1626" i="46" s="1"/>
  <c r="U1629" i="46"/>
  <c r="AA1629" i="46" s="1"/>
  <c r="U1632" i="46"/>
  <c r="AA1632" i="46" s="1"/>
  <c r="U1635" i="46"/>
  <c r="AA1635" i="46" s="1"/>
  <c r="U1638" i="46"/>
  <c r="AA1638" i="46" s="1"/>
  <c r="U1641" i="46"/>
  <c r="AA1641" i="46" s="1"/>
  <c r="U1644" i="46"/>
  <c r="AA1644" i="46" s="1"/>
  <c r="U1647" i="46"/>
  <c r="AA1647" i="46" s="1"/>
  <c r="U1650" i="46"/>
  <c r="AA1650" i="46" s="1"/>
  <c r="U1653" i="46"/>
  <c r="AA1653" i="46" s="1"/>
  <c r="U1656" i="46"/>
  <c r="AA1656" i="46" s="1"/>
  <c r="U1659" i="46"/>
  <c r="AA1659" i="46" s="1"/>
  <c r="U1662" i="46"/>
  <c r="AA1662" i="46" s="1"/>
  <c r="U1665" i="46"/>
  <c r="AA1665" i="46" s="1"/>
  <c r="U1668" i="46"/>
  <c r="AA1668" i="46" s="1"/>
  <c r="U1671" i="46"/>
  <c r="AA1671" i="46" s="1"/>
  <c r="U1674" i="46"/>
  <c r="AA1674" i="46" s="1"/>
  <c r="U1677" i="46"/>
  <c r="AA1677" i="46" s="1"/>
  <c r="U1680" i="46"/>
  <c r="AA1680" i="46" s="1"/>
  <c r="U1683" i="46"/>
  <c r="AA1683" i="46" s="1"/>
  <c r="U1686" i="46"/>
  <c r="AA1686" i="46" s="1"/>
  <c r="U1689" i="46"/>
  <c r="AA1689" i="46" s="1"/>
  <c r="U1692" i="46"/>
  <c r="AA1692" i="46" s="1"/>
  <c r="U1695" i="46"/>
  <c r="AA1695" i="46" s="1"/>
  <c r="U1698" i="46"/>
  <c r="AA1698" i="46" s="1"/>
  <c r="U1701" i="46"/>
  <c r="AA1701" i="46" s="1"/>
  <c r="U1704" i="46"/>
  <c r="AA1704" i="46" s="1"/>
  <c r="U1707" i="46"/>
  <c r="AA1707" i="46" s="1"/>
  <c r="U1710" i="46"/>
  <c r="AA1710" i="46" s="1"/>
  <c r="U1713" i="46"/>
  <c r="AA1713" i="46" s="1"/>
  <c r="U1716" i="46"/>
  <c r="AA1716" i="46" s="1"/>
  <c r="U1719" i="46"/>
  <c r="AA1719" i="46" s="1"/>
  <c r="U1722" i="46"/>
  <c r="AA1722" i="46" s="1"/>
  <c r="U1725" i="46"/>
  <c r="AA1725" i="46" s="1"/>
  <c r="U1728" i="46"/>
  <c r="AA1728" i="46" s="1"/>
  <c r="U1731" i="46"/>
  <c r="AA1731" i="46" s="1"/>
  <c r="U1734" i="46"/>
  <c r="AA1734" i="46" s="1"/>
  <c r="U1737" i="46"/>
  <c r="AA1737" i="46" s="1"/>
  <c r="U1740" i="46"/>
  <c r="AA1740" i="46" s="1"/>
  <c r="U1743" i="46"/>
  <c r="AA1743" i="46" s="1"/>
  <c r="U1746" i="46"/>
  <c r="AA1746" i="46" s="1"/>
  <c r="U1749" i="46"/>
  <c r="AA1749" i="46" s="1"/>
  <c r="U1752" i="46"/>
  <c r="AA1752" i="46" s="1"/>
  <c r="U1755" i="46"/>
  <c r="AA1755" i="46" s="1"/>
  <c r="U1758" i="46"/>
  <c r="AA1758" i="46" s="1"/>
  <c r="U1761" i="46"/>
  <c r="AA1761" i="46" s="1"/>
  <c r="U1764" i="46"/>
  <c r="AA1764" i="46" s="1"/>
  <c r="U1767" i="46"/>
  <c r="AA1767" i="46" s="1"/>
  <c r="U1770" i="46"/>
  <c r="AA1770" i="46" s="1"/>
  <c r="U1773" i="46"/>
  <c r="AA1773" i="46" s="1"/>
  <c r="U1230" i="46"/>
  <c r="AA1230" i="46" s="1"/>
  <c r="U1248" i="46"/>
  <c r="AA1248" i="46" s="1"/>
  <c r="U1275" i="46"/>
  <c r="AA1275" i="46" s="1"/>
  <c r="U1718" i="46"/>
  <c r="AA1718" i="46" s="1"/>
  <c r="U1724" i="46"/>
  <c r="AA1724" i="46" s="1"/>
  <c r="U1777" i="46"/>
  <c r="AA1777" i="46" s="1"/>
  <c r="U1780" i="46"/>
  <c r="AA1780" i="46" s="1"/>
  <c r="U1783" i="46"/>
  <c r="AA1783" i="46" s="1"/>
  <c r="U1786" i="46"/>
  <c r="AA1786" i="46" s="1"/>
  <c r="U1789" i="46"/>
  <c r="AA1789" i="46" s="1"/>
  <c r="U1792" i="46"/>
  <c r="AA1792" i="46" s="1"/>
  <c r="U1795" i="46"/>
  <c r="AA1795" i="46" s="1"/>
  <c r="U1798" i="46"/>
  <c r="AA1798" i="46" s="1"/>
  <c r="U1801" i="46"/>
  <c r="AA1801" i="46" s="1"/>
  <c r="U1804" i="46"/>
  <c r="AA1804" i="46" s="1"/>
  <c r="U1807" i="46"/>
  <c r="AA1807" i="46" s="1"/>
  <c r="U1810" i="46"/>
  <c r="AA1810" i="46" s="1"/>
  <c r="U1813" i="46"/>
  <c r="AA1813" i="46" s="1"/>
  <c r="U1816" i="46"/>
  <c r="AA1816" i="46" s="1"/>
  <c r="U1819" i="46"/>
  <c r="AA1819" i="46" s="1"/>
  <c r="U1822" i="46"/>
  <c r="AA1822" i="46" s="1"/>
  <c r="U1825" i="46"/>
  <c r="AA1825" i="46" s="1"/>
  <c r="U1828" i="46"/>
  <c r="AA1828" i="46" s="1"/>
  <c r="U1831" i="46"/>
  <c r="AA1831" i="46" s="1"/>
  <c r="U1834" i="46"/>
  <c r="AA1834" i="46" s="1"/>
  <c r="U1837" i="46"/>
  <c r="AA1837" i="46" s="1"/>
  <c r="U1840" i="46"/>
  <c r="AA1840" i="46" s="1"/>
  <c r="U1843" i="46"/>
  <c r="AA1843" i="46" s="1"/>
  <c r="U1846" i="46"/>
  <c r="AA1846" i="46" s="1"/>
  <c r="U1849" i="46"/>
  <c r="AA1849" i="46" s="1"/>
  <c r="U1852" i="46"/>
  <c r="AA1852" i="46" s="1"/>
  <c r="U1855" i="46"/>
  <c r="AA1855" i="46" s="1"/>
  <c r="U1858" i="46"/>
  <c r="AA1858" i="46" s="1"/>
  <c r="U1861" i="46"/>
  <c r="AA1861" i="46" s="1"/>
  <c r="U1864" i="46"/>
  <c r="AA1864" i="46" s="1"/>
  <c r="U1867" i="46"/>
  <c r="AA1867" i="46" s="1"/>
  <c r="U1870" i="46"/>
  <c r="AA1870" i="46" s="1"/>
  <c r="U1873" i="46"/>
  <c r="AA1873" i="46" s="1"/>
  <c r="U1876" i="46"/>
  <c r="AA1876" i="46" s="1"/>
  <c r="U1879" i="46"/>
  <c r="AA1879" i="46" s="1"/>
  <c r="U1882" i="46"/>
  <c r="AA1882" i="46" s="1"/>
  <c r="U1885" i="46"/>
  <c r="AA1885" i="46" s="1"/>
  <c r="U1888" i="46"/>
  <c r="AA1888" i="46" s="1"/>
  <c r="U1891" i="46"/>
  <c r="AA1891" i="46" s="1"/>
  <c r="U1894" i="46"/>
  <c r="AA1894" i="46" s="1"/>
  <c r="U1897" i="46"/>
  <c r="AA1897" i="46" s="1"/>
  <c r="U1900" i="46"/>
  <c r="AA1900" i="46" s="1"/>
  <c r="U1903" i="46"/>
  <c r="AA1903" i="46" s="1"/>
  <c r="U1906" i="46"/>
  <c r="AA1906" i="46" s="1"/>
  <c r="U1909" i="46"/>
  <c r="AA1909" i="46" s="1"/>
  <c r="U1912" i="46"/>
  <c r="AA1912" i="46" s="1"/>
  <c r="U1915" i="46"/>
  <c r="AA1915" i="46" s="1"/>
  <c r="U1918" i="46"/>
  <c r="AA1918" i="46" s="1"/>
  <c r="U1921" i="46"/>
  <c r="AA1921" i="46" s="1"/>
  <c r="U1924" i="46"/>
  <c r="AA1924" i="46" s="1"/>
  <c r="U1927" i="46"/>
  <c r="AA1927" i="46" s="1"/>
  <c r="U1930" i="46"/>
  <c r="AA1930" i="46" s="1"/>
  <c r="U1933" i="46"/>
  <c r="AA1933" i="46" s="1"/>
  <c r="U1936" i="46"/>
  <c r="AA1936" i="46" s="1"/>
  <c r="U1939" i="46"/>
  <c r="AA1939" i="46" s="1"/>
  <c r="U1942" i="46"/>
  <c r="AA1942" i="46" s="1"/>
  <c r="U1945" i="46"/>
  <c r="AA1945" i="46" s="1"/>
  <c r="U1948" i="46"/>
  <c r="AA1948" i="46" s="1"/>
  <c r="U1951" i="46"/>
  <c r="AA1951" i="46" s="1"/>
  <c r="U1954" i="46"/>
  <c r="AA1954" i="46" s="1"/>
  <c r="U1957" i="46"/>
  <c r="AA1957" i="46" s="1"/>
  <c r="U1960" i="46"/>
  <c r="AA1960" i="46" s="1"/>
  <c r="U1963" i="46"/>
  <c r="AA1963" i="46" s="1"/>
  <c r="U1966" i="46"/>
  <c r="AA1966" i="46" s="1"/>
  <c r="U1969" i="46"/>
  <c r="AA1969" i="46" s="1"/>
  <c r="U1972" i="46"/>
  <c r="AA1972" i="46" s="1"/>
  <c r="U1975" i="46"/>
  <c r="AA1975" i="46" s="1"/>
  <c r="U1978" i="46"/>
  <c r="AA1978" i="46" s="1"/>
  <c r="U1981" i="46"/>
  <c r="AA1981" i="46" s="1"/>
  <c r="U1984" i="46"/>
  <c r="AA1984" i="46" s="1"/>
  <c r="U1987" i="46"/>
  <c r="AA1987" i="46" s="1"/>
  <c r="U1990" i="46"/>
  <c r="AA1990" i="46" s="1"/>
  <c r="U1993" i="46"/>
  <c r="AA1993" i="46" s="1"/>
  <c r="U1996" i="46"/>
  <c r="AA1996" i="46" s="1"/>
  <c r="U1999" i="46"/>
  <c r="AA1999" i="46" s="1"/>
  <c r="U2002" i="46"/>
  <c r="AA2002" i="46" s="1"/>
  <c r="U2005" i="46"/>
  <c r="AA2005" i="46" s="1"/>
  <c r="U2008" i="46"/>
  <c r="AA2008" i="46" s="1"/>
  <c r="U2011" i="46"/>
  <c r="AA2011" i="46" s="1"/>
  <c r="U2014" i="46"/>
  <c r="AA2014" i="46" s="1"/>
  <c r="U2017" i="46"/>
  <c r="AA2017" i="46" s="1"/>
  <c r="U2020" i="46"/>
  <c r="AA2020" i="46" s="1"/>
  <c r="U2023" i="46"/>
  <c r="AA2023" i="46" s="1"/>
  <c r="U2026" i="46"/>
  <c r="AA2026" i="46" s="1"/>
  <c r="U2029" i="46"/>
  <c r="AA2029" i="46" s="1"/>
  <c r="U2032" i="46"/>
  <c r="AA2032" i="46" s="1"/>
  <c r="U2035" i="46"/>
  <c r="AA2035" i="46" s="1"/>
  <c r="U2038" i="46"/>
  <c r="AA2038" i="46" s="1"/>
  <c r="U2041" i="46"/>
  <c r="AA2041" i="46" s="1"/>
  <c r="U2044" i="46"/>
  <c r="AA2044" i="46" s="1"/>
  <c r="U2047" i="46"/>
  <c r="AA2047" i="46" s="1"/>
  <c r="U2050" i="46"/>
  <c r="AA2050" i="46" s="1"/>
  <c r="U2053" i="46"/>
  <c r="AA2053" i="46" s="1"/>
  <c r="U2056" i="46"/>
  <c r="AA2056" i="46" s="1"/>
  <c r="U2059" i="46"/>
  <c r="AA2059" i="46" s="1"/>
  <c r="U2062" i="46"/>
  <c r="AA2062" i="46" s="1"/>
  <c r="U2065" i="46"/>
  <c r="AA2065" i="46" s="1"/>
  <c r="U2068" i="46"/>
  <c r="AA2068" i="46" s="1"/>
  <c r="U2071" i="46"/>
  <c r="AA2071" i="46" s="1"/>
  <c r="U2074" i="46"/>
  <c r="AA2074" i="46" s="1"/>
  <c r="U2077" i="46"/>
  <c r="AA2077" i="46" s="1"/>
  <c r="U2080" i="46"/>
  <c r="AA2080" i="46" s="1"/>
  <c r="U2083" i="46"/>
  <c r="AA2083" i="46" s="1"/>
  <c r="U2086" i="46"/>
  <c r="AA2086" i="46" s="1"/>
  <c r="U2089" i="46"/>
  <c r="AA2089" i="46" s="1"/>
  <c r="U2092" i="46"/>
  <c r="AA2092" i="46" s="1"/>
  <c r="U2095" i="46"/>
  <c r="AA2095" i="46" s="1"/>
  <c r="U2098" i="46"/>
  <c r="AA2098" i="46" s="1"/>
  <c r="U2101" i="46"/>
  <c r="AA2101" i="46" s="1"/>
  <c r="U2104" i="46"/>
  <c r="AA2104" i="46" s="1"/>
  <c r="U2107" i="46"/>
  <c r="AA2107" i="46" s="1"/>
  <c r="U2110" i="46"/>
  <c r="AA2110" i="46" s="1"/>
  <c r="U2113" i="46"/>
  <c r="AA2113" i="46" s="1"/>
  <c r="U2116" i="46"/>
  <c r="AA2116" i="46" s="1"/>
  <c r="U2119" i="46"/>
  <c r="AA2119" i="46" s="1"/>
  <c r="U2122" i="46"/>
  <c r="AA2122" i="46" s="1"/>
  <c r="U2125" i="46"/>
  <c r="AA2125" i="46" s="1"/>
  <c r="U2128" i="46"/>
  <c r="AA2128" i="46" s="1"/>
  <c r="U2131" i="46"/>
  <c r="AA2131" i="46" s="1"/>
  <c r="U2134" i="46"/>
  <c r="AA2134" i="46" s="1"/>
  <c r="U2137" i="46"/>
  <c r="AA2137" i="46" s="1"/>
  <c r="U2140" i="46"/>
  <c r="AA2140" i="46" s="1"/>
  <c r="U2143" i="46"/>
  <c r="AA2143" i="46" s="1"/>
  <c r="U2146" i="46"/>
  <c r="AA2146" i="46" s="1"/>
  <c r="U2149" i="46"/>
  <c r="AA2149" i="46" s="1"/>
  <c r="U2152" i="46"/>
  <c r="AA2152" i="46" s="1"/>
  <c r="U2155" i="46"/>
  <c r="AA2155" i="46" s="1"/>
  <c r="U2158" i="46"/>
  <c r="AA2158" i="46" s="1"/>
  <c r="U2161" i="46"/>
  <c r="AA2161" i="46" s="1"/>
  <c r="U2164" i="46"/>
  <c r="AA2164" i="46" s="1"/>
  <c r="U2167" i="46"/>
  <c r="AA2167" i="46" s="1"/>
  <c r="U2170" i="46"/>
  <c r="AA2170" i="46" s="1"/>
  <c r="U2173" i="46"/>
  <c r="AA2173" i="46" s="1"/>
  <c r="U2176" i="46"/>
  <c r="AA2176" i="46" s="1"/>
  <c r="U2179" i="46"/>
  <c r="AA2179" i="46" s="1"/>
  <c r="U2182" i="46"/>
  <c r="AA2182" i="46" s="1"/>
  <c r="U2185" i="46"/>
  <c r="AA2185" i="46" s="1"/>
  <c r="U2188" i="46"/>
  <c r="AA2188" i="46" s="1"/>
  <c r="U2191" i="46"/>
  <c r="AA2191" i="46" s="1"/>
  <c r="U2194" i="46"/>
  <c r="AA2194" i="46" s="1"/>
  <c r="U2197" i="46"/>
  <c r="AA2197" i="46" s="1"/>
  <c r="U2200" i="46"/>
  <c r="AA2200" i="46" s="1"/>
  <c r="U1739" i="46"/>
  <c r="AA1739" i="46" s="1"/>
  <c r="U1748" i="46"/>
  <c r="AA1748" i="46" s="1"/>
  <c r="U1757" i="46"/>
  <c r="AA1757" i="46" s="1"/>
  <c r="U1766" i="46"/>
  <c r="AA1766" i="46" s="1"/>
  <c r="U1774" i="46"/>
  <c r="AA1774" i="46" s="1"/>
  <c r="U1730" i="46"/>
  <c r="AA1730" i="46" s="1"/>
  <c r="U1715" i="46"/>
  <c r="AA1715" i="46" s="1"/>
  <c r="U1771" i="46"/>
  <c r="AA1771" i="46" s="1"/>
  <c r="U1775" i="46"/>
  <c r="AA1775" i="46" s="1"/>
  <c r="U1778" i="46"/>
  <c r="AA1778" i="46" s="1"/>
  <c r="U1781" i="46"/>
  <c r="AA1781" i="46" s="1"/>
  <c r="U1784" i="46"/>
  <c r="AA1784" i="46" s="1"/>
  <c r="U1787" i="46"/>
  <c r="AA1787" i="46" s="1"/>
  <c r="U1790" i="46"/>
  <c r="AA1790" i="46" s="1"/>
  <c r="U1793" i="46"/>
  <c r="AA1793" i="46" s="1"/>
  <c r="U1796" i="46"/>
  <c r="AA1796" i="46" s="1"/>
  <c r="U1799" i="46"/>
  <c r="AA1799" i="46" s="1"/>
  <c r="U1802" i="46"/>
  <c r="AA1802" i="46" s="1"/>
  <c r="U1805" i="46"/>
  <c r="AA1805" i="46" s="1"/>
  <c r="U1808" i="46"/>
  <c r="AA1808" i="46" s="1"/>
  <c r="U1811" i="46"/>
  <c r="AA1811" i="46" s="1"/>
  <c r="U1814" i="46"/>
  <c r="AA1814" i="46" s="1"/>
  <c r="U1817" i="46"/>
  <c r="AA1817" i="46" s="1"/>
  <c r="U1820" i="46"/>
  <c r="AA1820" i="46" s="1"/>
  <c r="U1823" i="46"/>
  <c r="AA1823" i="46" s="1"/>
  <c r="U1826" i="46"/>
  <c r="AA1826" i="46" s="1"/>
  <c r="U1829" i="46"/>
  <c r="AA1829" i="46" s="1"/>
  <c r="U1832" i="46"/>
  <c r="AA1832" i="46" s="1"/>
  <c r="U1835" i="46"/>
  <c r="AA1835" i="46" s="1"/>
  <c r="U1838" i="46"/>
  <c r="AA1838" i="46" s="1"/>
  <c r="U1841" i="46"/>
  <c r="AA1841" i="46" s="1"/>
  <c r="U1844" i="46"/>
  <c r="AA1844" i="46" s="1"/>
  <c r="U1847" i="46"/>
  <c r="AA1847" i="46" s="1"/>
  <c r="U1850" i="46"/>
  <c r="AA1850" i="46" s="1"/>
  <c r="U1853" i="46"/>
  <c r="AA1853" i="46" s="1"/>
  <c r="U1856" i="46"/>
  <c r="AA1856" i="46" s="1"/>
  <c r="U1859" i="46"/>
  <c r="AA1859" i="46" s="1"/>
  <c r="U1862" i="46"/>
  <c r="AA1862" i="46" s="1"/>
  <c r="U1865" i="46"/>
  <c r="AA1865" i="46" s="1"/>
  <c r="U1868" i="46"/>
  <c r="AA1868" i="46" s="1"/>
  <c r="U1871" i="46"/>
  <c r="AA1871" i="46" s="1"/>
  <c r="U1874" i="46"/>
  <c r="AA1874" i="46" s="1"/>
  <c r="U1877" i="46"/>
  <c r="AA1877" i="46" s="1"/>
  <c r="U1880" i="46"/>
  <c r="AA1880" i="46" s="1"/>
  <c r="U1883" i="46"/>
  <c r="AA1883" i="46" s="1"/>
  <c r="U1886" i="46"/>
  <c r="AA1886" i="46" s="1"/>
  <c r="U1889" i="46"/>
  <c r="AA1889" i="46" s="1"/>
  <c r="U1892" i="46"/>
  <c r="AA1892" i="46" s="1"/>
  <c r="U1895" i="46"/>
  <c r="AA1895" i="46" s="1"/>
  <c r="U1898" i="46"/>
  <c r="AA1898" i="46" s="1"/>
  <c r="U1901" i="46"/>
  <c r="AA1901" i="46" s="1"/>
  <c r="U1904" i="46"/>
  <c r="AA1904" i="46" s="1"/>
  <c r="U1907" i="46"/>
  <c r="AA1907" i="46" s="1"/>
  <c r="U1910" i="46"/>
  <c r="AA1910" i="46" s="1"/>
  <c r="U1913" i="46"/>
  <c r="AA1913" i="46" s="1"/>
  <c r="U1916" i="46"/>
  <c r="AA1916" i="46" s="1"/>
  <c r="U1919" i="46"/>
  <c r="AA1919" i="46" s="1"/>
  <c r="U1922" i="46"/>
  <c r="AA1922" i="46" s="1"/>
  <c r="U1925" i="46"/>
  <c r="AA1925" i="46" s="1"/>
  <c r="U1928" i="46"/>
  <c r="AA1928" i="46" s="1"/>
  <c r="U1931" i="46"/>
  <c r="AA1931" i="46" s="1"/>
  <c r="U1934" i="46"/>
  <c r="AA1934" i="46" s="1"/>
  <c r="U1937" i="46"/>
  <c r="AA1937" i="46" s="1"/>
  <c r="U1940" i="46"/>
  <c r="AA1940" i="46" s="1"/>
  <c r="U1943" i="46"/>
  <c r="AA1943" i="46" s="1"/>
  <c r="U1946" i="46"/>
  <c r="AA1946" i="46" s="1"/>
  <c r="U1949" i="46"/>
  <c r="AA1949" i="46" s="1"/>
  <c r="U1952" i="46"/>
  <c r="AA1952" i="46" s="1"/>
  <c r="U1955" i="46"/>
  <c r="AA1955" i="46" s="1"/>
  <c r="U1958" i="46"/>
  <c r="AA1958" i="46" s="1"/>
  <c r="U1961" i="46"/>
  <c r="AA1961" i="46" s="1"/>
  <c r="U1964" i="46"/>
  <c r="AA1964" i="46" s="1"/>
  <c r="U1967" i="46"/>
  <c r="AA1967" i="46" s="1"/>
  <c r="U1970" i="46"/>
  <c r="AA1970" i="46" s="1"/>
  <c r="U1973" i="46"/>
  <c r="AA1973" i="46" s="1"/>
  <c r="U1976" i="46"/>
  <c r="AA1976" i="46" s="1"/>
  <c r="U1979" i="46"/>
  <c r="AA1979" i="46" s="1"/>
  <c r="U1982" i="46"/>
  <c r="AA1982" i="46" s="1"/>
  <c r="U1985" i="46"/>
  <c r="AA1985" i="46" s="1"/>
  <c r="U1988" i="46"/>
  <c r="AA1988" i="46" s="1"/>
  <c r="U1991" i="46"/>
  <c r="AA1991" i="46" s="1"/>
  <c r="U1994" i="46"/>
  <c r="AA1994" i="46" s="1"/>
  <c r="U1997" i="46"/>
  <c r="AA1997" i="46" s="1"/>
  <c r="U2000" i="46"/>
  <c r="AA2000" i="46" s="1"/>
  <c r="U2003" i="46"/>
  <c r="AA2003" i="46" s="1"/>
  <c r="U2006" i="46"/>
  <c r="AA2006" i="46" s="1"/>
  <c r="U2009" i="46"/>
  <c r="AA2009" i="46" s="1"/>
  <c r="U2012" i="46"/>
  <c r="AA2012" i="46" s="1"/>
  <c r="U2015" i="46"/>
  <c r="AA2015" i="46" s="1"/>
  <c r="U2018" i="46"/>
  <c r="AA2018" i="46" s="1"/>
  <c r="U2021" i="46"/>
  <c r="AA2021" i="46" s="1"/>
  <c r="U2024" i="46"/>
  <c r="AA2024" i="46" s="1"/>
  <c r="U2027" i="46"/>
  <c r="AA2027" i="46" s="1"/>
  <c r="U2030" i="46"/>
  <c r="AA2030" i="46" s="1"/>
  <c r="U2033" i="46"/>
  <c r="AA2033" i="46" s="1"/>
  <c r="U2036" i="46"/>
  <c r="AA2036" i="46" s="1"/>
  <c r="U2039" i="46"/>
  <c r="AA2039" i="46" s="1"/>
  <c r="U2042" i="46"/>
  <c r="AA2042" i="46" s="1"/>
  <c r="U2045" i="46"/>
  <c r="AA2045" i="46" s="1"/>
  <c r="U2048" i="46"/>
  <c r="AA2048" i="46" s="1"/>
  <c r="U2051" i="46"/>
  <c r="AA2051" i="46" s="1"/>
  <c r="U2054" i="46"/>
  <c r="AA2054" i="46" s="1"/>
  <c r="U2057" i="46"/>
  <c r="AA2057" i="46" s="1"/>
  <c r="U2060" i="46"/>
  <c r="AA2060" i="46" s="1"/>
  <c r="U2063" i="46"/>
  <c r="AA2063" i="46" s="1"/>
  <c r="U2066" i="46"/>
  <c r="AA2066" i="46" s="1"/>
  <c r="U2069" i="46"/>
  <c r="AA2069" i="46" s="1"/>
  <c r="U2072" i="46"/>
  <c r="AA2072" i="46" s="1"/>
  <c r="U2075" i="46"/>
  <c r="AA2075" i="46" s="1"/>
  <c r="U2078" i="46"/>
  <c r="AA2078" i="46" s="1"/>
  <c r="U2081" i="46"/>
  <c r="AA2081" i="46" s="1"/>
  <c r="U2084" i="46"/>
  <c r="AA2084" i="46" s="1"/>
  <c r="U2087" i="46"/>
  <c r="AA2087" i="46" s="1"/>
  <c r="U2090" i="46"/>
  <c r="AA2090" i="46" s="1"/>
  <c r="U2093" i="46"/>
  <c r="AA2093" i="46" s="1"/>
  <c r="U2096" i="46"/>
  <c r="AA2096" i="46" s="1"/>
  <c r="U2099" i="46"/>
  <c r="AA2099" i="46" s="1"/>
  <c r="U2102" i="46"/>
  <c r="AA2102" i="46" s="1"/>
  <c r="U2105" i="46"/>
  <c r="AA2105" i="46" s="1"/>
  <c r="U2108" i="46"/>
  <c r="AA2108" i="46" s="1"/>
  <c r="U2111" i="46"/>
  <c r="AA2111" i="46" s="1"/>
  <c r="U2114" i="46"/>
  <c r="AA2114" i="46" s="1"/>
  <c r="U2117" i="46"/>
  <c r="AA2117" i="46" s="1"/>
  <c r="U2120" i="46"/>
  <c r="AA2120" i="46" s="1"/>
  <c r="U2123" i="46"/>
  <c r="AA2123" i="46" s="1"/>
  <c r="U2126" i="46"/>
  <c r="AA2126" i="46" s="1"/>
  <c r="U2129" i="46"/>
  <c r="AA2129" i="46" s="1"/>
  <c r="U2132" i="46"/>
  <c r="AA2132" i="46" s="1"/>
  <c r="U2135" i="46"/>
  <c r="AA2135" i="46" s="1"/>
  <c r="U2138" i="46"/>
  <c r="AA2138" i="46" s="1"/>
  <c r="U2141" i="46"/>
  <c r="AA2141" i="46" s="1"/>
  <c r="U2144" i="46"/>
  <c r="AA2144" i="46" s="1"/>
  <c r="U2147" i="46"/>
  <c r="AA2147" i="46" s="1"/>
  <c r="U2150" i="46"/>
  <c r="AA2150" i="46" s="1"/>
  <c r="U2153" i="46"/>
  <c r="AA2153" i="46" s="1"/>
  <c r="U2156" i="46"/>
  <c r="AA2156" i="46" s="1"/>
  <c r="U2159" i="46"/>
  <c r="AA2159" i="46" s="1"/>
  <c r="U2162" i="46"/>
  <c r="AA2162" i="46" s="1"/>
  <c r="U2165" i="46"/>
  <c r="AA2165" i="46" s="1"/>
  <c r="U2168" i="46"/>
  <c r="AA2168" i="46" s="1"/>
  <c r="U2171" i="46"/>
  <c r="AA2171" i="46" s="1"/>
  <c r="U2174" i="46"/>
  <c r="AA2174" i="46" s="1"/>
  <c r="U2177" i="46"/>
  <c r="AA2177" i="46" s="1"/>
  <c r="U2180" i="46"/>
  <c r="AA2180" i="46" s="1"/>
  <c r="U2183" i="46"/>
  <c r="AA2183" i="46" s="1"/>
  <c r="U2186" i="46"/>
  <c r="AA2186" i="46" s="1"/>
  <c r="U2189" i="46"/>
  <c r="AA2189" i="46" s="1"/>
  <c r="U2192" i="46"/>
  <c r="AA2192" i="46" s="1"/>
  <c r="U2195" i="46"/>
  <c r="AA2195" i="46" s="1"/>
  <c r="U2198" i="46"/>
  <c r="AA2198" i="46" s="1"/>
  <c r="U2201" i="46"/>
  <c r="AA2201" i="46" s="1"/>
  <c r="U1721" i="46"/>
  <c r="AA1721" i="46" s="1"/>
  <c r="U1736" i="46"/>
  <c r="AA1736" i="46" s="1"/>
  <c r="U1745" i="46"/>
  <c r="AA1745" i="46" s="1"/>
  <c r="U1754" i="46"/>
  <c r="AA1754" i="46" s="1"/>
  <c r="U1763" i="46"/>
  <c r="AA1763" i="46" s="1"/>
  <c r="U1772" i="46"/>
  <c r="AA1772" i="46" s="1"/>
  <c r="U1727" i="46"/>
  <c r="AA1727" i="46" s="1"/>
  <c r="U1712" i="46"/>
  <c r="AA1712" i="46" s="1"/>
  <c r="U1776" i="46"/>
  <c r="AA1776" i="46" s="1"/>
  <c r="U1779" i="46"/>
  <c r="AA1779" i="46" s="1"/>
  <c r="U1782" i="46"/>
  <c r="AA1782" i="46" s="1"/>
  <c r="U1785" i="46"/>
  <c r="AA1785" i="46" s="1"/>
  <c r="U1788" i="46"/>
  <c r="AA1788" i="46" s="1"/>
  <c r="U1791" i="46"/>
  <c r="AA1791" i="46" s="1"/>
  <c r="U1794" i="46"/>
  <c r="AA1794" i="46" s="1"/>
  <c r="U1797" i="46"/>
  <c r="AA1797" i="46" s="1"/>
  <c r="U1800" i="46"/>
  <c r="AA1800" i="46" s="1"/>
  <c r="U1803" i="46"/>
  <c r="AA1803" i="46" s="1"/>
  <c r="U1806" i="46"/>
  <c r="AA1806" i="46" s="1"/>
  <c r="U1809" i="46"/>
  <c r="AA1809" i="46" s="1"/>
  <c r="U1812" i="46"/>
  <c r="AA1812" i="46" s="1"/>
  <c r="U1815" i="46"/>
  <c r="AA1815" i="46" s="1"/>
  <c r="U1818" i="46"/>
  <c r="AA1818" i="46" s="1"/>
  <c r="U1821" i="46"/>
  <c r="AA1821" i="46" s="1"/>
  <c r="U1824" i="46"/>
  <c r="AA1824" i="46" s="1"/>
  <c r="U1827" i="46"/>
  <c r="AA1827" i="46" s="1"/>
  <c r="U1830" i="46"/>
  <c r="AA1830" i="46" s="1"/>
  <c r="U1833" i="46"/>
  <c r="AA1833" i="46" s="1"/>
  <c r="U1836" i="46"/>
  <c r="AA1836" i="46" s="1"/>
  <c r="U1839" i="46"/>
  <c r="AA1839" i="46" s="1"/>
  <c r="U1842" i="46"/>
  <c r="AA1842" i="46" s="1"/>
  <c r="U1845" i="46"/>
  <c r="AA1845" i="46" s="1"/>
  <c r="U1848" i="46"/>
  <c r="AA1848" i="46" s="1"/>
  <c r="U1851" i="46"/>
  <c r="AA1851" i="46" s="1"/>
  <c r="U1854" i="46"/>
  <c r="AA1854" i="46" s="1"/>
  <c r="U1857" i="46"/>
  <c r="AA1857" i="46" s="1"/>
  <c r="U1860" i="46"/>
  <c r="AA1860" i="46" s="1"/>
  <c r="U1863" i="46"/>
  <c r="AA1863" i="46" s="1"/>
  <c r="U1866" i="46"/>
  <c r="AA1866" i="46" s="1"/>
  <c r="U1869" i="46"/>
  <c r="AA1869" i="46" s="1"/>
  <c r="U1872" i="46"/>
  <c r="AA1872" i="46" s="1"/>
  <c r="U1875" i="46"/>
  <c r="AA1875" i="46" s="1"/>
  <c r="U1878" i="46"/>
  <c r="AA1878" i="46" s="1"/>
  <c r="U1881" i="46"/>
  <c r="AA1881" i="46" s="1"/>
  <c r="U1884" i="46"/>
  <c r="AA1884" i="46" s="1"/>
  <c r="U1887" i="46"/>
  <c r="AA1887" i="46" s="1"/>
  <c r="U1890" i="46"/>
  <c r="AA1890" i="46" s="1"/>
  <c r="U1893" i="46"/>
  <c r="AA1893" i="46" s="1"/>
  <c r="U1896" i="46"/>
  <c r="AA1896" i="46" s="1"/>
  <c r="U1899" i="46"/>
  <c r="AA1899" i="46" s="1"/>
  <c r="U1902" i="46"/>
  <c r="AA1902" i="46" s="1"/>
  <c r="U1905" i="46"/>
  <c r="AA1905" i="46" s="1"/>
  <c r="U1908" i="46"/>
  <c r="AA1908" i="46" s="1"/>
  <c r="U1911" i="46"/>
  <c r="AA1911" i="46" s="1"/>
  <c r="U1914" i="46"/>
  <c r="AA1914" i="46" s="1"/>
  <c r="U1917" i="46"/>
  <c r="AA1917" i="46" s="1"/>
  <c r="U1920" i="46"/>
  <c r="AA1920" i="46" s="1"/>
  <c r="U1923" i="46"/>
  <c r="AA1923" i="46" s="1"/>
  <c r="U1926" i="46"/>
  <c r="AA1926" i="46" s="1"/>
  <c r="U1929" i="46"/>
  <c r="AA1929" i="46" s="1"/>
  <c r="U1932" i="46"/>
  <c r="AA1932" i="46" s="1"/>
  <c r="U1935" i="46"/>
  <c r="AA1935" i="46" s="1"/>
  <c r="U1938" i="46"/>
  <c r="AA1938" i="46" s="1"/>
  <c r="U1941" i="46"/>
  <c r="AA1941" i="46" s="1"/>
  <c r="U1944" i="46"/>
  <c r="AA1944" i="46" s="1"/>
  <c r="U1947" i="46"/>
  <c r="AA1947" i="46" s="1"/>
  <c r="U1950" i="46"/>
  <c r="AA1950" i="46" s="1"/>
  <c r="U1953" i="46"/>
  <c r="AA1953" i="46" s="1"/>
  <c r="U1956" i="46"/>
  <c r="AA1956" i="46" s="1"/>
  <c r="U1959" i="46"/>
  <c r="AA1959" i="46" s="1"/>
  <c r="U1962" i="46"/>
  <c r="AA1962" i="46" s="1"/>
  <c r="U1965" i="46"/>
  <c r="AA1965" i="46" s="1"/>
  <c r="U1968" i="46"/>
  <c r="AA1968" i="46" s="1"/>
  <c r="U1971" i="46"/>
  <c r="AA1971" i="46" s="1"/>
  <c r="U1974" i="46"/>
  <c r="AA1974" i="46" s="1"/>
  <c r="U1977" i="46"/>
  <c r="AA1977" i="46" s="1"/>
  <c r="U1980" i="46"/>
  <c r="AA1980" i="46" s="1"/>
  <c r="U1983" i="46"/>
  <c r="AA1983" i="46" s="1"/>
  <c r="U1986" i="46"/>
  <c r="AA1986" i="46" s="1"/>
  <c r="U1989" i="46"/>
  <c r="AA1989" i="46" s="1"/>
  <c r="U1992" i="46"/>
  <c r="AA1992" i="46" s="1"/>
  <c r="U1995" i="46"/>
  <c r="AA1995" i="46" s="1"/>
  <c r="U1998" i="46"/>
  <c r="AA1998" i="46" s="1"/>
  <c r="U2001" i="46"/>
  <c r="AA2001" i="46" s="1"/>
  <c r="U2004" i="46"/>
  <c r="AA2004" i="46" s="1"/>
  <c r="U2007" i="46"/>
  <c r="AA2007" i="46" s="1"/>
  <c r="U2010" i="46"/>
  <c r="AA2010" i="46" s="1"/>
  <c r="U2013" i="46"/>
  <c r="AA2013" i="46" s="1"/>
  <c r="U2016" i="46"/>
  <c r="AA2016" i="46" s="1"/>
  <c r="U2019" i="46"/>
  <c r="AA2019" i="46" s="1"/>
  <c r="U2022" i="46"/>
  <c r="AA2022" i="46" s="1"/>
  <c r="U2025" i="46"/>
  <c r="AA2025" i="46" s="1"/>
  <c r="U2028" i="46"/>
  <c r="AA2028" i="46" s="1"/>
  <c r="U2031" i="46"/>
  <c r="AA2031" i="46" s="1"/>
  <c r="U2034" i="46"/>
  <c r="AA2034" i="46" s="1"/>
  <c r="U2037" i="46"/>
  <c r="AA2037" i="46" s="1"/>
  <c r="U2040" i="46"/>
  <c r="AA2040" i="46" s="1"/>
  <c r="U2043" i="46"/>
  <c r="AA2043" i="46" s="1"/>
  <c r="U2046" i="46"/>
  <c r="AA2046" i="46" s="1"/>
  <c r="U2049" i="46"/>
  <c r="AA2049" i="46" s="1"/>
  <c r="U2052" i="46"/>
  <c r="AA2052" i="46" s="1"/>
  <c r="U2055" i="46"/>
  <c r="AA2055" i="46" s="1"/>
  <c r="U2058" i="46"/>
  <c r="AA2058" i="46" s="1"/>
  <c r="U2061" i="46"/>
  <c r="AA2061" i="46" s="1"/>
  <c r="U2064" i="46"/>
  <c r="AA2064" i="46" s="1"/>
  <c r="U2067" i="46"/>
  <c r="AA2067" i="46" s="1"/>
  <c r="U2070" i="46"/>
  <c r="AA2070" i="46" s="1"/>
  <c r="U2073" i="46"/>
  <c r="AA2073" i="46" s="1"/>
  <c r="U2076" i="46"/>
  <c r="AA2076" i="46" s="1"/>
  <c r="U2079" i="46"/>
  <c r="AA2079" i="46" s="1"/>
  <c r="U2082" i="46"/>
  <c r="AA2082" i="46" s="1"/>
  <c r="U2085" i="46"/>
  <c r="AA2085" i="46" s="1"/>
  <c r="U2088" i="46"/>
  <c r="AA2088" i="46" s="1"/>
  <c r="U2091" i="46"/>
  <c r="AA2091" i="46" s="1"/>
  <c r="U2094" i="46"/>
  <c r="AA2094" i="46" s="1"/>
  <c r="U2097" i="46"/>
  <c r="AA2097" i="46" s="1"/>
  <c r="U2100" i="46"/>
  <c r="AA2100" i="46" s="1"/>
  <c r="U2103" i="46"/>
  <c r="AA2103" i="46" s="1"/>
  <c r="U2106" i="46"/>
  <c r="AA2106" i="46" s="1"/>
  <c r="U2109" i="46"/>
  <c r="AA2109" i="46" s="1"/>
  <c r="U2112" i="46"/>
  <c r="AA2112" i="46" s="1"/>
  <c r="U2115" i="46"/>
  <c r="AA2115" i="46" s="1"/>
  <c r="U2118" i="46"/>
  <c r="AA2118" i="46" s="1"/>
  <c r="U2121" i="46"/>
  <c r="AA2121" i="46" s="1"/>
  <c r="U2124" i="46"/>
  <c r="AA2124" i="46" s="1"/>
  <c r="U2127" i="46"/>
  <c r="AA2127" i="46" s="1"/>
  <c r="U2130" i="46"/>
  <c r="AA2130" i="46" s="1"/>
  <c r="U2133" i="46"/>
  <c r="AA2133" i="46" s="1"/>
  <c r="U2136" i="46"/>
  <c r="AA2136" i="46" s="1"/>
  <c r="U2139" i="46"/>
  <c r="AA2139" i="46" s="1"/>
  <c r="U2142" i="46"/>
  <c r="AA2142" i="46" s="1"/>
  <c r="U2145" i="46"/>
  <c r="AA2145" i="46" s="1"/>
  <c r="U2148" i="46"/>
  <c r="AA2148" i="46" s="1"/>
  <c r="U2151" i="46"/>
  <c r="AA2151" i="46" s="1"/>
  <c r="U2154" i="46"/>
  <c r="AA2154" i="46" s="1"/>
  <c r="U2157" i="46"/>
  <c r="AA2157" i="46" s="1"/>
  <c r="U2160" i="46"/>
  <c r="AA2160" i="46" s="1"/>
  <c r="U2163" i="46"/>
  <c r="AA2163" i="46" s="1"/>
  <c r="U2166" i="46"/>
  <c r="AA2166" i="46" s="1"/>
  <c r="U2169" i="46"/>
  <c r="AA2169" i="46" s="1"/>
  <c r="U2172" i="46"/>
  <c r="AA2172" i="46" s="1"/>
  <c r="U2175" i="46"/>
  <c r="AA2175" i="46" s="1"/>
  <c r="U2178" i="46"/>
  <c r="AA2178" i="46" s="1"/>
  <c r="U2181" i="46"/>
  <c r="AA2181" i="46" s="1"/>
  <c r="U2184" i="46"/>
  <c r="AA2184" i="46" s="1"/>
  <c r="U2187" i="46"/>
  <c r="AA2187" i="46" s="1"/>
  <c r="U2190" i="46"/>
  <c r="AA2190" i="46" s="1"/>
  <c r="U1733" i="46"/>
  <c r="AA1733" i="46" s="1"/>
  <c r="U1742" i="46"/>
  <c r="AA1742" i="46" s="1"/>
  <c r="U1751" i="46"/>
  <c r="AA1751" i="46" s="1"/>
  <c r="U1760" i="46"/>
  <c r="AA1760" i="46" s="1"/>
  <c r="U1769" i="46"/>
  <c r="AA1769" i="46" s="1"/>
  <c r="U2207" i="46"/>
  <c r="AA2207" i="46" s="1"/>
  <c r="U2216" i="46"/>
  <c r="AA2216" i="46" s="1"/>
  <c r="U2225" i="46"/>
  <c r="AA2225" i="46" s="1"/>
  <c r="U2234" i="46"/>
  <c r="AA2234" i="46" s="1"/>
  <c r="U2243" i="46"/>
  <c r="AA2243" i="46" s="1"/>
  <c r="U2247" i="46"/>
  <c r="AA2247" i="46" s="1"/>
  <c r="U2254" i="46"/>
  <c r="AA2254" i="46" s="1"/>
  <c r="U2257" i="46"/>
  <c r="AA2257" i="46" s="1"/>
  <c r="U2260" i="46"/>
  <c r="AA2260" i="46" s="1"/>
  <c r="U2263" i="46"/>
  <c r="AA2263" i="46" s="1"/>
  <c r="U2266" i="46"/>
  <c r="AA2266" i="46" s="1"/>
  <c r="U2269" i="46"/>
  <c r="AA2269" i="46" s="1"/>
  <c r="U2272" i="46"/>
  <c r="AA2272" i="46" s="1"/>
  <c r="U2275" i="46"/>
  <c r="AA2275" i="46" s="1"/>
  <c r="U2278" i="46"/>
  <c r="AA2278" i="46" s="1"/>
  <c r="U2281" i="46"/>
  <c r="AA2281" i="46" s="1"/>
  <c r="U2284" i="46"/>
  <c r="AA2284" i="46" s="1"/>
  <c r="U2287" i="46"/>
  <c r="AA2287" i="46" s="1"/>
  <c r="U2290" i="46"/>
  <c r="AA2290" i="46" s="1"/>
  <c r="U2293" i="46"/>
  <c r="AA2293" i="46" s="1"/>
  <c r="U2296" i="46"/>
  <c r="AA2296" i="46" s="1"/>
  <c r="U2299" i="46"/>
  <c r="AA2299" i="46" s="1"/>
  <c r="U2302" i="46"/>
  <c r="AA2302" i="46" s="1"/>
  <c r="U2305" i="46"/>
  <c r="AA2305" i="46" s="1"/>
  <c r="U2308" i="46"/>
  <c r="AA2308" i="46" s="1"/>
  <c r="U2311" i="46"/>
  <c r="AA2311" i="46" s="1"/>
  <c r="U2314" i="46"/>
  <c r="AA2314" i="46" s="1"/>
  <c r="U2317" i="46"/>
  <c r="AA2317" i="46" s="1"/>
  <c r="U2320" i="46"/>
  <c r="AA2320" i="46" s="1"/>
  <c r="U2323" i="46"/>
  <c r="AA2323" i="46" s="1"/>
  <c r="U2326" i="46"/>
  <c r="AA2326" i="46" s="1"/>
  <c r="U2329" i="46"/>
  <c r="AA2329" i="46" s="1"/>
  <c r="U2332" i="46"/>
  <c r="AA2332" i="46" s="1"/>
  <c r="U2335" i="46"/>
  <c r="AA2335" i="46" s="1"/>
  <c r="U2338" i="46"/>
  <c r="AA2338" i="46" s="1"/>
  <c r="U2341" i="46"/>
  <c r="AA2341" i="46" s="1"/>
  <c r="U2344" i="46"/>
  <c r="AA2344" i="46" s="1"/>
  <c r="U2347" i="46"/>
  <c r="AA2347" i="46" s="1"/>
  <c r="U2350" i="46"/>
  <c r="AA2350" i="46" s="1"/>
  <c r="U2353" i="46"/>
  <c r="AA2353" i="46" s="1"/>
  <c r="U2356" i="46"/>
  <c r="AA2356" i="46" s="1"/>
  <c r="U2359" i="46"/>
  <c r="AA2359" i="46" s="1"/>
  <c r="U2362" i="46"/>
  <c r="AA2362" i="46" s="1"/>
  <c r="U2365" i="46"/>
  <c r="AA2365" i="46" s="1"/>
  <c r="U2368" i="46"/>
  <c r="AA2368" i="46" s="1"/>
  <c r="U2371" i="46"/>
  <c r="AA2371" i="46" s="1"/>
  <c r="U2374" i="46"/>
  <c r="AA2374" i="46" s="1"/>
  <c r="U2377" i="46"/>
  <c r="AA2377" i="46" s="1"/>
  <c r="U2380" i="46"/>
  <c r="AA2380" i="46" s="1"/>
  <c r="U2383" i="46"/>
  <c r="AA2383" i="46" s="1"/>
  <c r="U2386" i="46"/>
  <c r="AA2386" i="46" s="1"/>
  <c r="U2389" i="46"/>
  <c r="AA2389" i="46" s="1"/>
  <c r="U2392" i="46"/>
  <c r="AA2392" i="46" s="1"/>
  <c r="U2395" i="46"/>
  <c r="AA2395" i="46" s="1"/>
  <c r="U2398" i="46"/>
  <c r="AA2398" i="46" s="1"/>
  <c r="U2401" i="46"/>
  <c r="AA2401" i="46" s="1"/>
  <c r="U2404" i="46"/>
  <c r="AA2404" i="46" s="1"/>
  <c r="U2407" i="46"/>
  <c r="AA2407" i="46" s="1"/>
  <c r="U2410" i="46"/>
  <c r="AA2410" i="46" s="1"/>
  <c r="U2413" i="46"/>
  <c r="AA2413" i="46" s="1"/>
  <c r="U2416" i="46"/>
  <c r="AA2416" i="46" s="1"/>
  <c r="U2419" i="46"/>
  <c r="AA2419" i="46" s="1"/>
  <c r="U2422" i="46"/>
  <c r="AA2422" i="46" s="1"/>
  <c r="U2425" i="46"/>
  <c r="AA2425" i="46" s="1"/>
  <c r="U2428" i="46"/>
  <c r="AA2428" i="46" s="1"/>
  <c r="U2431" i="46"/>
  <c r="AA2431" i="46" s="1"/>
  <c r="U2434" i="46"/>
  <c r="AA2434" i="46" s="1"/>
  <c r="U2437" i="46"/>
  <c r="AA2437" i="46" s="1"/>
  <c r="U2440" i="46"/>
  <c r="AA2440" i="46" s="1"/>
  <c r="U2443" i="46"/>
  <c r="AA2443" i="46" s="1"/>
  <c r="U2446" i="46"/>
  <c r="AA2446" i="46" s="1"/>
  <c r="U2449" i="46"/>
  <c r="AA2449" i="46" s="1"/>
  <c r="U2452" i="46"/>
  <c r="AA2452" i="46" s="1"/>
  <c r="U2455" i="46"/>
  <c r="AA2455" i="46" s="1"/>
  <c r="U2458" i="46"/>
  <c r="AA2458" i="46" s="1"/>
  <c r="U2461" i="46"/>
  <c r="AA2461" i="46" s="1"/>
  <c r="U2464" i="46"/>
  <c r="AA2464" i="46" s="1"/>
  <c r="U2467" i="46"/>
  <c r="AA2467" i="46" s="1"/>
  <c r="U2470" i="46"/>
  <c r="AA2470" i="46" s="1"/>
  <c r="U2473" i="46"/>
  <c r="AA2473" i="46" s="1"/>
  <c r="U2476" i="46"/>
  <c r="AA2476" i="46" s="1"/>
  <c r="U2479" i="46"/>
  <c r="AA2479" i="46" s="1"/>
  <c r="U2482" i="46"/>
  <c r="AA2482" i="46" s="1"/>
  <c r="U2485" i="46"/>
  <c r="AA2485" i="46" s="1"/>
  <c r="U2203" i="46"/>
  <c r="AA2203" i="46" s="1"/>
  <c r="U2212" i="46"/>
  <c r="AA2212" i="46" s="1"/>
  <c r="U2221" i="46"/>
  <c r="AA2221" i="46" s="1"/>
  <c r="U2230" i="46"/>
  <c r="AA2230" i="46" s="1"/>
  <c r="U2239" i="46"/>
  <c r="AA2239" i="46" s="1"/>
  <c r="U2251" i="46"/>
  <c r="AA2251" i="46" s="1"/>
  <c r="U2193" i="46"/>
  <c r="AA2193" i="46" s="1"/>
  <c r="U2208" i="46"/>
  <c r="AA2208" i="46" s="1"/>
  <c r="U2217" i="46"/>
  <c r="AA2217" i="46" s="1"/>
  <c r="U2226" i="46"/>
  <c r="AA2226" i="46" s="1"/>
  <c r="U2235" i="46"/>
  <c r="AA2235" i="46" s="1"/>
  <c r="U2244" i="46"/>
  <c r="AA2244" i="46" s="1"/>
  <c r="U2248" i="46"/>
  <c r="AA2248" i="46" s="1"/>
  <c r="U14" i="46"/>
  <c r="AA14" i="46" s="1"/>
  <c r="U2204" i="46"/>
  <c r="AA2204" i="46" s="1"/>
  <c r="U2213" i="46"/>
  <c r="AA2213" i="46" s="1"/>
  <c r="U2222" i="46"/>
  <c r="AA2222" i="46" s="1"/>
  <c r="U2231" i="46"/>
  <c r="AA2231" i="46" s="1"/>
  <c r="U2240" i="46"/>
  <c r="AA2240" i="46" s="1"/>
  <c r="U2255" i="46"/>
  <c r="AA2255" i="46" s="1"/>
  <c r="U2258" i="46"/>
  <c r="AA2258" i="46" s="1"/>
  <c r="U2261" i="46"/>
  <c r="AA2261" i="46" s="1"/>
  <c r="U2264" i="46"/>
  <c r="AA2264" i="46" s="1"/>
  <c r="U2267" i="46"/>
  <c r="AA2267" i="46" s="1"/>
  <c r="U2270" i="46"/>
  <c r="AA2270" i="46" s="1"/>
  <c r="U2273" i="46"/>
  <c r="AA2273" i="46" s="1"/>
  <c r="U2276" i="46"/>
  <c r="AA2276" i="46" s="1"/>
  <c r="U2279" i="46"/>
  <c r="AA2279" i="46" s="1"/>
  <c r="U2282" i="46"/>
  <c r="AA2282" i="46" s="1"/>
  <c r="U2285" i="46"/>
  <c r="AA2285" i="46" s="1"/>
  <c r="U2288" i="46"/>
  <c r="AA2288" i="46" s="1"/>
  <c r="U2291" i="46"/>
  <c r="AA2291" i="46" s="1"/>
  <c r="U2294" i="46"/>
  <c r="AA2294" i="46" s="1"/>
  <c r="U2297" i="46"/>
  <c r="AA2297" i="46" s="1"/>
  <c r="U2300" i="46"/>
  <c r="AA2300" i="46" s="1"/>
  <c r="U2303" i="46"/>
  <c r="AA2303" i="46" s="1"/>
  <c r="U2306" i="46"/>
  <c r="AA2306" i="46" s="1"/>
  <c r="U2309" i="46"/>
  <c r="AA2309" i="46" s="1"/>
  <c r="U2312" i="46"/>
  <c r="AA2312" i="46" s="1"/>
  <c r="U2315" i="46"/>
  <c r="AA2315" i="46" s="1"/>
  <c r="U2318" i="46"/>
  <c r="AA2318" i="46" s="1"/>
  <c r="U2321" i="46"/>
  <c r="AA2321" i="46" s="1"/>
  <c r="U2324" i="46"/>
  <c r="AA2324" i="46" s="1"/>
  <c r="U2327" i="46"/>
  <c r="AA2327" i="46" s="1"/>
  <c r="U2330" i="46"/>
  <c r="AA2330" i="46" s="1"/>
  <c r="U2333" i="46"/>
  <c r="AA2333" i="46" s="1"/>
  <c r="U2336" i="46"/>
  <c r="AA2336" i="46" s="1"/>
  <c r="U2339" i="46"/>
  <c r="AA2339" i="46" s="1"/>
  <c r="U2342" i="46"/>
  <c r="AA2342" i="46" s="1"/>
  <c r="U2345" i="46"/>
  <c r="AA2345" i="46" s="1"/>
  <c r="U2348" i="46"/>
  <c r="AA2348" i="46" s="1"/>
  <c r="U2351" i="46"/>
  <c r="AA2351" i="46" s="1"/>
  <c r="U2354" i="46"/>
  <c r="AA2354" i="46" s="1"/>
  <c r="U2357" i="46"/>
  <c r="AA2357" i="46" s="1"/>
  <c r="U2360" i="46"/>
  <c r="AA2360" i="46" s="1"/>
  <c r="U2363" i="46"/>
  <c r="AA2363" i="46" s="1"/>
  <c r="U2366" i="46"/>
  <c r="AA2366" i="46" s="1"/>
  <c r="U2369" i="46"/>
  <c r="AA2369" i="46" s="1"/>
  <c r="U2372" i="46"/>
  <c r="AA2372" i="46" s="1"/>
  <c r="U2375" i="46"/>
  <c r="AA2375" i="46" s="1"/>
  <c r="U2378" i="46"/>
  <c r="AA2378" i="46" s="1"/>
  <c r="U2381" i="46"/>
  <c r="AA2381" i="46" s="1"/>
  <c r="U2384" i="46"/>
  <c r="AA2384" i="46" s="1"/>
  <c r="U2387" i="46"/>
  <c r="AA2387" i="46" s="1"/>
  <c r="U2390" i="46"/>
  <c r="AA2390" i="46" s="1"/>
  <c r="U2393" i="46"/>
  <c r="AA2393" i="46" s="1"/>
  <c r="U2396" i="46"/>
  <c r="AA2396" i="46" s="1"/>
  <c r="U2399" i="46"/>
  <c r="AA2399" i="46" s="1"/>
  <c r="U2402" i="46"/>
  <c r="AA2402" i="46" s="1"/>
  <c r="U2405" i="46"/>
  <c r="AA2405" i="46" s="1"/>
  <c r="U2408" i="46"/>
  <c r="AA2408" i="46" s="1"/>
  <c r="U2411" i="46"/>
  <c r="AA2411" i="46" s="1"/>
  <c r="U2414" i="46"/>
  <c r="AA2414" i="46" s="1"/>
  <c r="U2417" i="46"/>
  <c r="AA2417" i="46" s="1"/>
  <c r="U2420" i="46"/>
  <c r="AA2420" i="46" s="1"/>
  <c r="U2423" i="46"/>
  <c r="AA2423" i="46" s="1"/>
  <c r="U2426" i="46"/>
  <c r="AA2426" i="46" s="1"/>
  <c r="U2429" i="46"/>
  <c r="AA2429" i="46" s="1"/>
  <c r="U2432" i="46"/>
  <c r="AA2432" i="46" s="1"/>
  <c r="U2435" i="46"/>
  <c r="AA2435" i="46" s="1"/>
  <c r="U2438" i="46"/>
  <c r="AA2438" i="46" s="1"/>
  <c r="U2441" i="46"/>
  <c r="AA2441" i="46" s="1"/>
  <c r="U2444" i="46"/>
  <c r="AA2444" i="46" s="1"/>
  <c r="U2447" i="46"/>
  <c r="AA2447" i="46" s="1"/>
  <c r="U2450" i="46"/>
  <c r="AA2450" i="46" s="1"/>
  <c r="U2453" i="46"/>
  <c r="AA2453" i="46" s="1"/>
  <c r="U2456" i="46"/>
  <c r="AA2456" i="46" s="1"/>
  <c r="U2459" i="46"/>
  <c r="AA2459" i="46" s="1"/>
  <c r="U2462" i="46"/>
  <c r="AA2462" i="46" s="1"/>
  <c r="U2465" i="46"/>
  <c r="AA2465" i="46" s="1"/>
  <c r="U2468" i="46"/>
  <c r="AA2468" i="46" s="1"/>
  <c r="U2471" i="46"/>
  <c r="AA2471" i="46" s="1"/>
  <c r="U2474" i="46"/>
  <c r="AA2474" i="46" s="1"/>
  <c r="U2477" i="46"/>
  <c r="AA2477" i="46" s="1"/>
  <c r="U2480" i="46"/>
  <c r="AA2480" i="46" s="1"/>
  <c r="U2483" i="46"/>
  <c r="AA2483" i="46" s="1"/>
  <c r="U2486" i="46"/>
  <c r="AA2486" i="46" s="1"/>
  <c r="U2196" i="46"/>
  <c r="AA2196" i="46" s="1"/>
  <c r="U2209" i="46"/>
  <c r="AA2209" i="46" s="1"/>
  <c r="U2218" i="46"/>
  <c r="AA2218" i="46" s="1"/>
  <c r="U2227" i="46"/>
  <c r="AA2227" i="46" s="1"/>
  <c r="U2236" i="46"/>
  <c r="AA2236" i="46" s="1"/>
  <c r="U2245" i="46"/>
  <c r="AA2245" i="46" s="1"/>
  <c r="U2252" i="46"/>
  <c r="AA2252" i="46" s="1"/>
  <c r="U2205" i="46"/>
  <c r="AA2205" i="46" s="1"/>
  <c r="U2214" i="46"/>
  <c r="AA2214" i="46" s="1"/>
  <c r="U2223" i="46"/>
  <c r="AA2223" i="46" s="1"/>
  <c r="U2232" i="46"/>
  <c r="AA2232" i="46" s="1"/>
  <c r="U2241" i="46"/>
  <c r="AA2241" i="46" s="1"/>
  <c r="U2249" i="46"/>
  <c r="AA2249" i="46" s="1"/>
  <c r="U2199" i="46"/>
  <c r="AA2199" i="46" s="1"/>
  <c r="U2210" i="46"/>
  <c r="AA2210" i="46" s="1"/>
  <c r="U2219" i="46"/>
  <c r="AA2219" i="46" s="1"/>
  <c r="U2228" i="46"/>
  <c r="AA2228" i="46" s="1"/>
  <c r="U2237" i="46"/>
  <c r="AA2237" i="46" s="1"/>
  <c r="U2253" i="46"/>
  <c r="AA2253" i="46" s="1"/>
  <c r="U2256" i="46"/>
  <c r="AA2256" i="46" s="1"/>
  <c r="U2259" i="46"/>
  <c r="AA2259" i="46" s="1"/>
  <c r="U2262" i="46"/>
  <c r="AA2262" i="46" s="1"/>
  <c r="U2265" i="46"/>
  <c r="AA2265" i="46" s="1"/>
  <c r="U2268" i="46"/>
  <c r="AA2268" i="46" s="1"/>
  <c r="U2271" i="46"/>
  <c r="AA2271" i="46" s="1"/>
  <c r="U2274" i="46"/>
  <c r="AA2274" i="46" s="1"/>
  <c r="U2277" i="46"/>
  <c r="AA2277" i="46" s="1"/>
  <c r="U2280" i="46"/>
  <c r="AA2280" i="46" s="1"/>
  <c r="U2283" i="46"/>
  <c r="AA2283" i="46" s="1"/>
  <c r="U2286" i="46"/>
  <c r="AA2286" i="46" s="1"/>
  <c r="U2289" i="46"/>
  <c r="AA2289" i="46" s="1"/>
  <c r="U2292" i="46"/>
  <c r="AA2292" i="46" s="1"/>
  <c r="U2295" i="46"/>
  <c r="AA2295" i="46" s="1"/>
  <c r="U2298" i="46"/>
  <c r="AA2298" i="46" s="1"/>
  <c r="U2301" i="46"/>
  <c r="AA2301" i="46" s="1"/>
  <c r="U2304" i="46"/>
  <c r="AA2304" i="46" s="1"/>
  <c r="U2307" i="46"/>
  <c r="AA2307" i="46" s="1"/>
  <c r="U2310" i="46"/>
  <c r="AA2310" i="46" s="1"/>
  <c r="U2313" i="46"/>
  <c r="AA2313" i="46" s="1"/>
  <c r="U2316" i="46"/>
  <c r="AA2316" i="46" s="1"/>
  <c r="U2319" i="46"/>
  <c r="AA2319" i="46" s="1"/>
  <c r="U2322" i="46"/>
  <c r="AA2322" i="46" s="1"/>
  <c r="U2325" i="46"/>
  <c r="AA2325" i="46" s="1"/>
  <c r="U2328" i="46"/>
  <c r="AA2328" i="46" s="1"/>
  <c r="U2331" i="46"/>
  <c r="AA2331" i="46" s="1"/>
  <c r="U2334" i="46"/>
  <c r="AA2334" i="46" s="1"/>
  <c r="U2337" i="46"/>
  <c r="AA2337" i="46" s="1"/>
  <c r="U2340" i="46"/>
  <c r="AA2340" i="46" s="1"/>
  <c r="U2343" i="46"/>
  <c r="AA2343" i="46" s="1"/>
  <c r="U2346" i="46"/>
  <c r="AA2346" i="46" s="1"/>
  <c r="U2349" i="46"/>
  <c r="AA2349" i="46" s="1"/>
  <c r="U2352" i="46"/>
  <c r="AA2352" i="46" s="1"/>
  <c r="U2355" i="46"/>
  <c r="AA2355" i="46" s="1"/>
  <c r="U2358" i="46"/>
  <c r="AA2358" i="46" s="1"/>
  <c r="U2361" i="46"/>
  <c r="AA2361" i="46" s="1"/>
  <c r="U2364" i="46"/>
  <c r="AA2364" i="46" s="1"/>
  <c r="U2367" i="46"/>
  <c r="AA2367" i="46" s="1"/>
  <c r="U2370" i="46"/>
  <c r="AA2370" i="46" s="1"/>
  <c r="U2373" i="46"/>
  <c r="AA2373" i="46" s="1"/>
  <c r="U2376" i="46"/>
  <c r="AA2376" i="46" s="1"/>
  <c r="U2379" i="46"/>
  <c r="AA2379" i="46" s="1"/>
  <c r="U2382" i="46"/>
  <c r="AA2382" i="46" s="1"/>
  <c r="U2385" i="46"/>
  <c r="AA2385" i="46" s="1"/>
  <c r="U2388" i="46"/>
  <c r="AA2388" i="46" s="1"/>
  <c r="U2391" i="46"/>
  <c r="AA2391" i="46" s="1"/>
  <c r="U2394" i="46"/>
  <c r="AA2394" i="46" s="1"/>
  <c r="U2397" i="46"/>
  <c r="AA2397" i="46" s="1"/>
  <c r="U2400" i="46"/>
  <c r="AA2400" i="46" s="1"/>
  <c r="U2403" i="46"/>
  <c r="AA2403" i="46" s="1"/>
  <c r="U2406" i="46"/>
  <c r="AA2406" i="46" s="1"/>
  <c r="U2409" i="46"/>
  <c r="AA2409" i="46" s="1"/>
  <c r="U2412" i="46"/>
  <c r="AA2412" i="46" s="1"/>
  <c r="U2415" i="46"/>
  <c r="AA2415" i="46" s="1"/>
  <c r="U2418" i="46"/>
  <c r="AA2418" i="46" s="1"/>
  <c r="U2421" i="46"/>
  <c r="AA2421" i="46" s="1"/>
  <c r="U2424" i="46"/>
  <c r="AA2424" i="46" s="1"/>
  <c r="U2427" i="46"/>
  <c r="AA2427" i="46" s="1"/>
  <c r="U2430" i="46"/>
  <c r="AA2430" i="46" s="1"/>
  <c r="U2433" i="46"/>
  <c r="AA2433" i="46" s="1"/>
  <c r="U2436" i="46"/>
  <c r="AA2436" i="46" s="1"/>
  <c r="U2439" i="46"/>
  <c r="AA2439" i="46" s="1"/>
  <c r="U2442" i="46"/>
  <c r="AA2442" i="46" s="1"/>
  <c r="U2445" i="46"/>
  <c r="AA2445" i="46" s="1"/>
  <c r="U2448" i="46"/>
  <c r="AA2448" i="46" s="1"/>
  <c r="U2451" i="46"/>
  <c r="AA2451" i="46" s="1"/>
  <c r="U2454" i="46"/>
  <c r="AA2454" i="46" s="1"/>
  <c r="U2457" i="46"/>
  <c r="AA2457" i="46" s="1"/>
  <c r="U2460" i="46"/>
  <c r="AA2460" i="46" s="1"/>
  <c r="U2463" i="46"/>
  <c r="AA2463" i="46" s="1"/>
  <c r="U2466" i="46"/>
  <c r="AA2466" i="46" s="1"/>
  <c r="U2469" i="46"/>
  <c r="AA2469" i="46" s="1"/>
  <c r="U2472" i="46"/>
  <c r="AA2472" i="46" s="1"/>
  <c r="U2475" i="46"/>
  <c r="AA2475" i="46" s="1"/>
  <c r="U2478" i="46"/>
  <c r="AA2478" i="46" s="1"/>
  <c r="U2481" i="46"/>
  <c r="AA2481" i="46" s="1"/>
  <c r="U2484" i="46"/>
  <c r="AA2484" i="46" s="1"/>
  <c r="U2487" i="46"/>
  <c r="AA2487" i="46" s="1"/>
  <c r="U2206" i="46"/>
  <c r="AA2206" i="46" s="1"/>
  <c r="U2215" i="46"/>
  <c r="AA2215" i="46" s="1"/>
  <c r="U2224" i="46"/>
  <c r="AA2224" i="46" s="1"/>
  <c r="U2233" i="46"/>
  <c r="AA2233" i="46" s="1"/>
  <c r="U2242" i="46"/>
  <c r="AA2242" i="46" s="1"/>
  <c r="U2246" i="46"/>
  <c r="AA2246" i="46" s="1"/>
  <c r="U2211" i="46"/>
  <c r="AA2211" i="46" s="1"/>
  <c r="U2220" i="46"/>
  <c r="AA2220" i="46" s="1"/>
  <c r="U2229" i="46"/>
  <c r="AA2229" i="46" s="1"/>
  <c r="U2238" i="46"/>
  <c r="AA2238" i="46" s="1"/>
  <c r="U2250" i="46"/>
  <c r="AA2250" i="46" s="1"/>
  <c r="U2202" i="46"/>
  <c r="AA2202" i="46" s="1"/>
  <c r="V15" i="46"/>
  <c r="AB15" i="46" s="1"/>
  <c r="V18" i="46"/>
  <c r="AB18" i="46" s="1"/>
  <c r="V21" i="46"/>
  <c r="AB21" i="46" s="1"/>
  <c r="V24" i="46"/>
  <c r="AB24" i="46" s="1"/>
  <c r="V27" i="46"/>
  <c r="AB27" i="46" s="1"/>
  <c r="V30" i="46"/>
  <c r="AB30" i="46" s="1"/>
  <c r="V33" i="46"/>
  <c r="AB33" i="46" s="1"/>
  <c r="V36" i="46"/>
  <c r="AB36" i="46" s="1"/>
  <c r="V39" i="46"/>
  <c r="AB39" i="46" s="1"/>
  <c r="V42" i="46"/>
  <c r="AB42" i="46" s="1"/>
  <c r="AI42" i="46" s="1"/>
  <c r="V45" i="46"/>
  <c r="AB45" i="46" s="1"/>
  <c r="V48" i="46"/>
  <c r="AB48" i="46" s="1"/>
  <c r="V51" i="46"/>
  <c r="AB51" i="46" s="1"/>
  <c r="V54" i="46"/>
  <c r="AB54" i="46" s="1"/>
  <c r="V57" i="46"/>
  <c r="AB57" i="46" s="1"/>
  <c r="V60" i="46"/>
  <c r="AB60" i="46" s="1"/>
  <c r="V63" i="46"/>
  <c r="AB63" i="46" s="1"/>
  <c r="V66" i="46"/>
  <c r="AB66" i="46" s="1"/>
  <c r="V69" i="46"/>
  <c r="AB69" i="46" s="1"/>
  <c r="V72" i="46"/>
  <c r="AB72" i="46" s="1"/>
  <c r="V75" i="46"/>
  <c r="AB75" i="46" s="1"/>
  <c r="V78" i="46"/>
  <c r="AB78" i="46" s="1"/>
  <c r="V81" i="46"/>
  <c r="AB81" i="46" s="1"/>
  <c r="V84" i="46"/>
  <c r="AB84" i="46" s="1"/>
  <c r="V87" i="46"/>
  <c r="AB87" i="46" s="1"/>
  <c r="V90" i="46"/>
  <c r="AB90" i="46" s="1"/>
  <c r="V93" i="46"/>
  <c r="AB93" i="46" s="1"/>
  <c r="V96" i="46"/>
  <c r="AB96" i="46" s="1"/>
  <c r="V99" i="46"/>
  <c r="AB99" i="46" s="1"/>
  <c r="V102" i="46"/>
  <c r="AB102" i="46" s="1"/>
  <c r="V105" i="46"/>
  <c r="AB105" i="46" s="1"/>
  <c r="V108" i="46"/>
  <c r="AB108" i="46" s="1"/>
  <c r="V111" i="46"/>
  <c r="AB111" i="46" s="1"/>
  <c r="V114" i="46"/>
  <c r="AB114" i="46" s="1"/>
  <c r="AI114" i="46" s="1"/>
  <c r="V117" i="46"/>
  <c r="AB117" i="46" s="1"/>
  <c r="V120" i="46"/>
  <c r="AB120" i="46" s="1"/>
  <c r="V123" i="46"/>
  <c r="AB123" i="46" s="1"/>
  <c r="V126" i="46"/>
  <c r="AB126" i="46" s="1"/>
  <c r="V129" i="46"/>
  <c r="AB129" i="46" s="1"/>
  <c r="V132" i="46"/>
  <c r="AB132" i="46" s="1"/>
  <c r="V135" i="46"/>
  <c r="AB135" i="46" s="1"/>
  <c r="V138" i="46"/>
  <c r="AB138" i="46" s="1"/>
  <c r="V141" i="46"/>
  <c r="AB141" i="46" s="1"/>
  <c r="V144" i="46"/>
  <c r="AB144" i="46" s="1"/>
  <c r="V147" i="46"/>
  <c r="AB147" i="46" s="1"/>
  <c r="V150" i="46"/>
  <c r="AB150" i="46" s="1"/>
  <c r="V153" i="46"/>
  <c r="AB153" i="46" s="1"/>
  <c r="V156" i="46"/>
  <c r="AB156" i="46" s="1"/>
  <c r="V159" i="46"/>
  <c r="AB159" i="46" s="1"/>
  <c r="V17" i="46"/>
  <c r="AB17" i="46" s="1"/>
  <c r="V22" i="46"/>
  <c r="AB22" i="46" s="1"/>
  <c r="V26" i="46"/>
  <c r="AB26" i="46" s="1"/>
  <c r="V31" i="46"/>
  <c r="AB31" i="46" s="1"/>
  <c r="V35" i="46"/>
  <c r="AB35" i="46" s="1"/>
  <c r="V40" i="46"/>
  <c r="AB40" i="46" s="1"/>
  <c r="V44" i="46"/>
  <c r="AB44" i="46" s="1"/>
  <c r="V49" i="46"/>
  <c r="AB49" i="46" s="1"/>
  <c r="V53" i="46"/>
  <c r="AB53" i="46" s="1"/>
  <c r="AI53" i="46" s="1"/>
  <c r="V58" i="46"/>
  <c r="AB58" i="46" s="1"/>
  <c r="V62" i="46"/>
  <c r="AB62" i="46" s="1"/>
  <c r="V67" i="46"/>
  <c r="AB67" i="46" s="1"/>
  <c r="V71" i="46"/>
  <c r="AB71" i="46" s="1"/>
  <c r="V76" i="46"/>
  <c r="AB76" i="46" s="1"/>
  <c r="V80" i="46"/>
  <c r="AB80" i="46" s="1"/>
  <c r="V85" i="46"/>
  <c r="AB85" i="46" s="1"/>
  <c r="V89" i="46"/>
  <c r="AB89" i="46" s="1"/>
  <c r="V94" i="46"/>
  <c r="AB94" i="46" s="1"/>
  <c r="V98" i="46"/>
  <c r="AB98" i="46" s="1"/>
  <c r="V103" i="46"/>
  <c r="AB103" i="46" s="1"/>
  <c r="V107" i="46"/>
  <c r="AB107" i="46" s="1"/>
  <c r="AI107" i="46" s="1"/>
  <c r="V112" i="46"/>
  <c r="AB112" i="46" s="1"/>
  <c r="V116" i="46"/>
  <c r="AB116" i="46" s="1"/>
  <c r="V121" i="46"/>
  <c r="AB121" i="46" s="1"/>
  <c r="V125" i="46"/>
  <c r="AB125" i="46" s="1"/>
  <c r="V130" i="46"/>
  <c r="AB130" i="46" s="1"/>
  <c r="V134" i="46"/>
  <c r="AB134" i="46" s="1"/>
  <c r="V139" i="46"/>
  <c r="AB139" i="46" s="1"/>
  <c r="V143" i="46"/>
  <c r="AB143" i="46" s="1"/>
  <c r="V174" i="46"/>
  <c r="AB174" i="46" s="1"/>
  <c r="V192" i="46"/>
  <c r="AB192" i="46" s="1"/>
  <c r="V210" i="46"/>
  <c r="AB210" i="46" s="1"/>
  <c r="V148" i="46"/>
  <c r="AB148" i="46" s="1"/>
  <c r="V160" i="46"/>
  <c r="AB160" i="46" s="1"/>
  <c r="V167" i="46"/>
  <c r="AB167" i="46" s="1"/>
  <c r="V178" i="46"/>
  <c r="AB178" i="46" s="1"/>
  <c r="V185" i="46"/>
  <c r="AB185" i="46" s="1"/>
  <c r="V196" i="46"/>
  <c r="AB196" i="46" s="1"/>
  <c r="V203" i="46"/>
  <c r="AB203" i="46" s="1"/>
  <c r="V214" i="46"/>
  <c r="AB214" i="46" s="1"/>
  <c r="V221" i="46"/>
  <c r="AB221" i="46" s="1"/>
  <c r="V232" i="46"/>
  <c r="AB232" i="46" s="1"/>
  <c r="V239" i="46"/>
  <c r="AB239" i="46" s="1"/>
  <c r="V164" i="46"/>
  <c r="AB164" i="46" s="1"/>
  <c r="V175" i="46"/>
  <c r="AB175" i="46" s="1"/>
  <c r="AI175" i="46" s="1"/>
  <c r="V182" i="46"/>
  <c r="AB182" i="46" s="1"/>
  <c r="V193" i="46"/>
  <c r="AB193" i="46" s="1"/>
  <c r="V200" i="46"/>
  <c r="AB200" i="46" s="1"/>
  <c r="V211" i="46"/>
  <c r="AB211" i="46" s="1"/>
  <c r="V218" i="46"/>
  <c r="AB218" i="46" s="1"/>
  <c r="V229" i="46"/>
  <c r="AB229" i="46" s="1"/>
  <c r="V236" i="46"/>
  <c r="AB236" i="46" s="1"/>
  <c r="V243" i="46"/>
  <c r="AB243" i="46" s="1"/>
  <c r="V246" i="46"/>
  <c r="AB246" i="46" s="1"/>
  <c r="V249" i="46"/>
  <c r="AB249" i="46" s="1"/>
  <c r="V252" i="46"/>
  <c r="AB252" i="46" s="1"/>
  <c r="V255" i="46"/>
  <c r="AB255" i="46" s="1"/>
  <c r="AI255" i="46" s="1"/>
  <c r="V258" i="46"/>
  <c r="AB258" i="46" s="1"/>
  <c r="V261" i="46"/>
  <c r="AB261" i="46" s="1"/>
  <c r="V264" i="46"/>
  <c r="AB264" i="46" s="1"/>
  <c r="V267" i="46"/>
  <c r="AB267" i="46" s="1"/>
  <c r="V270" i="46"/>
  <c r="AB270" i="46" s="1"/>
  <c r="V273" i="46"/>
  <c r="AB273" i="46" s="1"/>
  <c r="V276" i="46"/>
  <c r="AB276" i="46" s="1"/>
  <c r="V279" i="46"/>
  <c r="AB279" i="46" s="1"/>
  <c r="V282" i="46"/>
  <c r="AB282" i="46" s="1"/>
  <c r="V285" i="46"/>
  <c r="AB285" i="46" s="1"/>
  <c r="V288" i="46"/>
  <c r="AB288" i="46" s="1"/>
  <c r="V291" i="46"/>
  <c r="AB291" i="46" s="1"/>
  <c r="AI291" i="46" s="1"/>
  <c r="V294" i="46"/>
  <c r="AB294" i="46" s="1"/>
  <c r="V297" i="46"/>
  <c r="AB297" i="46" s="1"/>
  <c r="V300" i="46"/>
  <c r="AB300" i="46" s="1"/>
  <c r="V303" i="46"/>
  <c r="AB303" i="46" s="1"/>
  <c r="V306" i="46"/>
  <c r="AB306" i="46" s="1"/>
  <c r="V309" i="46"/>
  <c r="AB309" i="46" s="1"/>
  <c r="V312" i="46"/>
  <c r="AB312" i="46" s="1"/>
  <c r="V315" i="46"/>
  <c r="AB315" i="46" s="1"/>
  <c r="V318" i="46"/>
  <c r="AB318" i="46" s="1"/>
  <c r="V321" i="46"/>
  <c r="AB321" i="46" s="1"/>
  <c r="V324" i="46"/>
  <c r="AB324" i="46" s="1"/>
  <c r="V327" i="46"/>
  <c r="AB327" i="46" s="1"/>
  <c r="V330" i="46"/>
  <c r="AB330" i="46" s="1"/>
  <c r="V333" i="46"/>
  <c r="AB333" i="46" s="1"/>
  <c r="V336" i="46"/>
  <c r="AB336" i="46" s="1"/>
  <c r="V339" i="46"/>
  <c r="AB339" i="46" s="1"/>
  <c r="V342" i="46"/>
  <c r="AB342" i="46" s="1"/>
  <c r="V345" i="46"/>
  <c r="AB345" i="46" s="1"/>
  <c r="V348" i="46"/>
  <c r="AB348" i="46" s="1"/>
  <c r="V351" i="46"/>
  <c r="AB351" i="46" s="1"/>
  <c r="V354" i="46"/>
  <c r="AB354" i="46" s="1"/>
  <c r="V357" i="46"/>
  <c r="AB357" i="46" s="1"/>
  <c r="V360" i="46"/>
  <c r="AB360" i="46" s="1"/>
  <c r="V363" i="46"/>
  <c r="AB363" i="46" s="1"/>
  <c r="V366" i="46"/>
  <c r="AB366" i="46" s="1"/>
  <c r="V369" i="46"/>
  <c r="AB369" i="46" s="1"/>
  <c r="V372" i="46"/>
  <c r="AB372" i="46" s="1"/>
  <c r="V375" i="46"/>
  <c r="AB375" i="46" s="1"/>
  <c r="V378" i="46"/>
  <c r="AB378" i="46" s="1"/>
  <c r="V381" i="46"/>
  <c r="AB381" i="46" s="1"/>
  <c r="V384" i="46"/>
  <c r="AB384" i="46" s="1"/>
  <c r="V387" i="46"/>
  <c r="AB387" i="46" s="1"/>
  <c r="V390" i="46"/>
  <c r="AB390" i="46" s="1"/>
  <c r="V393" i="46"/>
  <c r="AB393" i="46" s="1"/>
  <c r="V396" i="46"/>
  <c r="AB396" i="46" s="1"/>
  <c r="V399" i="46"/>
  <c r="AB399" i="46" s="1"/>
  <c r="AI399" i="46" s="1"/>
  <c r="V19" i="46"/>
  <c r="AB19" i="46" s="1"/>
  <c r="V23" i="46"/>
  <c r="AB23" i="46" s="1"/>
  <c r="V28" i="46"/>
  <c r="AB28" i="46" s="1"/>
  <c r="V32" i="46"/>
  <c r="AB32" i="46" s="1"/>
  <c r="V37" i="46"/>
  <c r="AB37" i="46" s="1"/>
  <c r="V41" i="46"/>
  <c r="AB41" i="46" s="1"/>
  <c r="V46" i="46"/>
  <c r="AB46" i="46" s="1"/>
  <c r="V50" i="46"/>
  <c r="AB50" i="46" s="1"/>
  <c r="V55" i="46"/>
  <c r="AB55" i="46" s="1"/>
  <c r="V59" i="46"/>
  <c r="AB59" i="46" s="1"/>
  <c r="V64" i="46"/>
  <c r="AB64" i="46" s="1"/>
  <c r="V68" i="46"/>
  <c r="AB68" i="46" s="1"/>
  <c r="V73" i="46"/>
  <c r="AB73" i="46" s="1"/>
  <c r="V77" i="46"/>
  <c r="AB77" i="46" s="1"/>
  <c r="V82" i="46"/>
  <c r="AB82" i="46" s="1"/>
  <c r="V86" i="46"/>
  <c r="AB86" i="46" s="1"/>
  <c r="V91" i="46"/>
  <c r="AB91" i="46" s="1"/>
  <c r="V95" i="46"/>
  <c r="AB95" i="46" s="1"/>
  <c r="V100" i="46"/>
  <c r="AB100" i="46" s="1"/>
  <c r="V104" i="46"/>
  <c r="AB104" i="46" s="1"/>
  <c r="V109" i="46"/>
  <c r="AB109" i="46" s="1"/>
  <c r="V113" i="46"/>
  <c r="AB113" i="46" s="1"/>
  <c r="V118" i="46"/>
  <c r="AB118" i="46" s="1"/>
  <c r="V122" i="46"/>
  <c r="AB122" i="46" s="1"/>
  <c r="AI122" i="46" s="1"/>
  <c r="V127" i="46"/>
  <c r="AB127" i="46" s="1"/>
  <c r="V131" i="46"/>
  <c r="AB131" i="46" s="1"/>
  <c r="V136" i="46"/>
  <c r="AB136" i="46" s="1"/>
  <c r="V140" i="46"/>
  <c r="AB140" i="46" s="1"/>
  <c r="V145" i="46"/>
  <c r="AB145" i="46" s="1"/>
  <c r="V157" i="46"/>
  <c r="AB157" i="46" s="1"/>
  <c r="V168" i="46"/>
  <c r="AB168" i="46" s="1"/>
  <c r="V186" i="46"/>
  <c r="AB186" i="46" s="1"/>
  <c r="V204" i="46"/>
  <c r="AB204" i="46" s="1"/>
  <c r="V222" i="46"/>
  <c r="AB222" i="46" s="1"/>
  <c r="V240" i="46"/>
  <c r="AB240" i="46" s="1"/>
  <c r="V149" i="46"/>
  <c r="AB149" i="46" s="1"/>
  <c r="V161" i="46"/>
  <c r="AB161" i="46" s="1"/>
  <c r="V172" i="46"/>
  <c r="AB172" i="46" s="1"/>
  <c r="V179" i="46"/>
  <c r="AB179" i="46" s="1"/>
  <c r="V190" i="46"/>
  <c r="AB190" i="46" s="1"/>
  <c r="V197" i="46"/>
  <c r="AB197" i="46" s="1"/>
  <c r="V208" i="46"/>
  <c r="AB208" i="46" s="1"/>
  <c r="V215" i="46"/>
  <c r="AB215" i="46" s="1"/>
  <c r="V226" i="46"/>
  <c r="AB226" i="46" s="1"/>
  <c r="V233" i="46"/>
  <c r="AB233" i="46" s="1"/>
  <c r="V165" i="46"/>
  <c r="AB165" i="46" s="1"/>
  <c r="V183" i="46"/>
  <c r="AB183" i="46" s="1"/>
  <c r="V201" i="46"/>
  <c r="AB201" i="46" s="1"/>
  <c r="AI201" i="46" s="1"/>
  <c r="V219" i="46"/>
  <c r="AB219" i="46" s="1"/>
  <c r="V237" i="46"/>
  <c r="AB237" i="46" s="1"/>
  <c r="V154" i="46"/>
  <c r="AB154" i="46" s="1"/>
  <c r="V169" i="46"/>
  <c r="AB169" i="46" s="1"/>
  <c r="V176" i="46"/>
  <c r="AB176" i="46" s="1"/>
  <c r="V187" i="46"/>
  <c r="AB187" i="46" s="1"/>
  <c r="V194" i="46"/>
  <c r="AB194" i="46" s="1"/>
  <c r="V205" i="46"/>
  <c r="AB205" i="46" s="1"/>
  <c r="V212" i="46"/>
  <c r="AB212" i="46" s="1"/>
  <c r="V223" i="46"/>
  <c r="AB223" i="46" s="1"/>
  <c r="V230" i="46"/>
  <c r="AB230" i="46" s="1"/>
  <c r="V241" i="46"/>
  <c r="AB241" i="46" s="1"/>
  <c r="AI241" i="46" s="1"/>
  <c r="V244" i="46"/>
  <c r="AB244" i="46" s="1"/>
  <c r="V247" i="46"/>
  <c r="AB247" i="46" s="1"/>
  <c r="V250" i="46"/>
  <c r="AB250" i="46" s="1"/>
  <c r="V253" i="46"/>
  <c r="AB253" i="46" s="1"/>
  <c r="V256" i="46"/>
  <c r="AB256" i="46" s="1"/>
  <c r="V259" i="46"/>
  <c r="AB259" i="46" s="1"/>
  <c r="V262" i="46"/>
  <c r="AB262" i="46" s="1"/>
  <c r="V265" i="46"/>
  <c r="AB265" i="46" s="1"/>
  <c r="V268" i="46"/>
  <c r="AB268" i="46" s="1"/>
  <c r="V271" i="46"/>
  <c r="AB271" i="46" s="1"/>
  <c r="V274" i="46"/>
  <c r="AB274" i="46" s="1"/>
  <c r="V277" i="46"/>
  <c r="AB277" i="46" s="1"/>
  <c r="AI277" i="46" s="1"/>
  <c r="V280" i="46"/>
  <c r="AB280" i="46" s="1"/>
  <c r="V283" i="46"/>
  <c r="AB283" i="46" s="1"/>
  <c r="V286" i="46"/>
  <c r="AB286" i="46" s="1"/>
  <c r="V289" i="46"/>
  <c r="AB289" i="46" s="1"/>
  <c r="V292" i="46"/>
  <c r="AB292" i="46" s="1"/>
  <c r="V295" i="46"/>
  <c r="AB295" i="46" s="1"/>
  <c r="V298" i="46"/>
  <c r="AB298" i="46" s="1"/>
  <c r="V301" i="46"/>
  <c r="AB301" i="46" s="1"/>
  <c r="V304" i="46"/>
  <c r="AB304" i="46" s="1"/>
  <c r="V307" i="46"/>
  <c r="AB307" i="46" s="1"/>
  <c r="V310" i="46"/>
  <c r="AB310" i="46" s="1"/>
  <c r="V313" i="46"/>
  <c r="AB313" i="46" s="1"/>
  <c r="AI313" i="46" s="1"/>
  <c r="V316" i="46"/>
  <c r="AB316" i="46" s="1"/>
  <c r="V319" i="46"/>
  <c r="AB319" i="46" s="1"/>
  <c r="V322" i="46"/>
  <c r="AB322" i="46" s="1"/>
  <c r="V325" i="46"/>
  <c r="AB325" i="46" s="1"/>
  <c r="V328" i="46"/>
  <c r="AB328" i="46" s="1"/>
  <c r="V331" i="46"/>
  <c r="AB331" i="46" s="1"/>
  <c r="V334" i="46"/>
  <c r="AB334" i="46" s="1"/>
  <c r="V337" i="46"/>
  <c r="AB337" i="46" s="1"/>
  <c r="V340" i="46"/>
  <c r="AB340" i="46" s="1"/>
  <c r="V343" i="46"/>
  <c r="AB343" i="46" s="1"/>
  <c r="V346" i="46"/>
  <c r="AB346" i="46" s="1"/>
  <c r="V349" i="46"/>
  <c r="AB349" i="46" s="1"/>
  <c r="V352" i="46"/>
  <c r="AB352" i="46" s="1"/>
  <c r="V355" i="46"/>
  <c r="AB355" i="46" s="1"/>
  <c r="V358" i="46"/>
  <c r="AB358" i="46" s="1"/>
  <c r="V361" i="46"/>
  <c r="AB361" i="46" s="1"/>
  <c r="V364" i="46"/>
  <c r="AB364" i="46" s="1"/>
  <c r="V367" i="46"/>
  <c r="AB367" i="46" s="1"/>
  <c r="V370" i="46"/>
  <c r="AB370" i="46" s="1"/>
  <c r="V373" i="46"/>
  <c r="AB373" i="46" s="1"/>
  <c r="V376" i="46"/>
  <c r="AB376" i="46" s="1"/>
  <c r="V379" i="46"/>
  <c r="AB379" i="46" s="1"/>
  <c r="V382" i="46"/>
  <c r="AB382" i="46" s="1"/>
  <c r="V385" i="46"/>
  <c r="AB385" i="46" s="1"/>
  <c r="V388" i="46"/>
  <c r="AB388" i="46" s="1"/>
  <c r="V391" i="46"/>
  <c r="AB391" i="46" s="1"/>
  <c r="V394" i="46"/>
  <c r="AB394" i="46" s="1"/>
  <c r="V397" i="46"/>
  <c r="AB397" i="46" s="1"/>
  <c r="V400" i="46"/>
  <c r="AB400" i="46" s="1"/>
  <c r="V403" i="46"/>
  <c r="AB403" i="46" s="1"/>
  <c r="V406" i="46"/>
  <c r="AB406" i="46" s="1"/>
  <c r="V409" i="46"/>
  <c r="AB409" i="46" s="1"/>
  <c r="V412" i="46"/>
  <c r="AB412" i="46" s="1"/>
  <c r="V415" i="46"/>
  <c r="AB415" i="46" s="1"/>
  <c r="V418" i="46"/>
  <c r="AB418" i="46" s="1"/>
  <c r="V421" i="46"/>
  <c r="AB421" i="46" s="1"/>
  <c r="AI421" i="46" s="1"/>
  <c r="V424" i="46"/>
  <c r="AB424" i="46" s="1"/>
  <c r="V427" i="46"/>
  <c r="AB427" i="46" s="1"/>
  <c r="V430" i="46"/>
  <c r="AB430" i="46" s="1"/>
  <c r="AI430" i="46" s="1"/>
  <c r="V433" i="46"/>
  <c r="AB433" i="46" s="1"/>
  <c r="V436" i="46"/>
  <c r="AB436" i="46" s="1"/>
  <c r="V439" i="46"/>
  <c r="AB439" i="46" s="1"/>
  <c r="V442" i="46"/>
  <c r="AB442" i="46" s="1"/>
  <c r="V445" i="46"/>
  <c r="AB445" i="46" s="1"/>
  <c r="V448" i="46"/>
  <c r="AB448" i="46" s="1"/>
  <c r="AI448" i="46" s="1"/>
  <c r="V451" i="46"/>
  <c r="AB451" i="46" s="1"/>
  <c r="V454" i="46"/>
  <c r="AB454" i="46" s="1"/>
  <c r="V457" i="46"/>
  <c r="AB457" i="46" s="1"/>
  <c r="V460" i="46"/>
  <c r="AB460" i="46" s="1"/>
  <c r="V463" i="46"/>
  <c r="AB463" i="46" s="1"/>
  <c r="V466" i="46"/>
  <c r="AB466" i="46" s="1"/>
  <c r="V469" i="46"/>
  <c r="AB469" i="46" s="1"/>
  <c r="V472" i="46"/>
  <c r="AB472" i="46" s="1"/>
  <c r="V475" i="46"/>
  <c r="AB475" i="46" s="1"/>
  <c r="V478" i="46"/>
  <c r="AB478" i="46" s="1"/>
  <c r="V481" i="46"/>
  <c r="AB481" i="46" s="1"/>
  <c r="V484" i="46"/>
  <c r="AB484" i="46" s="1"/>
  <c r="V487" i="46"/>
  <c r="AB487" i="46" s="1"/>
  <c r="V490" i="46"/>
  <c r="AB490" i="46" s="1"/>
  <c r="V493" i="46"/>
  <c r="AB493" i="46" s="1"/>
  <c r="AI493" i="46" s="1"/>
  <c r="V496" i="46"/>
  <c r="AB496" i="46" s="1"/>
  <c r="V499" i="46"/>
  <c r="AB499" i="46" s="1"/>
  <c r="V502" i="46"/>
  <c r="AB502" i="46" s="1"/>
  <c r="V505" i="46"/>
  <c r="AB505" i="46" s="1"/>
  <c r="V508" i="46"/>
  <c r="AB508" i="46" s="1"/>
  <c r="V511" i="46"/>
  <c r="AB511" i="46" s="1"/>
  <c r="V514" i="46"/>
  <c r="AB514" i="46" s="1"/>
  <c r="V517" i="46"/>
  <c r="AB517" i="46" s="1"/>
  <c r="V520" i="46"/>
  <c r="AB520" i="46" s="1"/>
  <c r="V16" i="46"/>
  <c r="AB16" i="46" s="1"/>
  <c r="V20" i="46"/>
  <c r="AB20" i="46" s="1"/>
  <c r="V25" i="46"/>
  <c r="AB25" i="46" s="1"/>
  <c r="V29" i="46"/>
  <c r="AB29" i="46" s="1"/>
  <c r="V34" i="46"/>
  <c r="AB34" i="46" s="1"/>
  <c r="V38" i="46"/>
  <c r="AB38" i="46" s="1"/>
  <c r="V43" i="46"/>
  <c r="AB43" i="46" s="1"/>
  <c r="V47" i="46"/>
  <c r="AB47" i="46" s="1"/>
  <c r="V52" i="46"/>
  <c r="AB52" i="46" s="1"/>
  <c r="V56" i="46"/>
  <c r="AB56" i="46" s="1"/>
  <c r="V61" i="46"/>
  <c r="AB61" i="46" s="1"/>
  <c r="V65" i="46"/>
  <c r="AB65" i="46" s="1"/>
  <c r="V70" i="46"/>
  <c r="AB70" i="46" s="1"/>
  <c r="V74" i="46"/>
  <c r="AB74" i="46" s="1"/>
  <c r="V79" i="46"/>
  <c r="AB79" i="46" s="1"/>
  <c r="AF79" i="46" s="1"/>
  <c r="AL79" i="46" s="1"/>
  <c r="V83" i="46"/>
  <c r="AB83" i="46" s="1"/>
  <c r="V88" i="46"/>
  <c r="AB88" i="46" s="1"/>
  <c r="V92" i="46"/>
  <c r="AB92" i="46" s="1"/>
  <c r="V97" i="46"/>
  <c r="AB97" i="46" s="1"/>
  <c r="V101" i="46"/>
  <c r="AB101" i="46" s="1"/>
  <c r="V106" i="46"/>
  <c r="AB106" i="46" s="1"/>
  <c r="V110" i="46"/>
  <c r="AB110" i="46" s="1"/>
  <c r="V115" i="46"/>
  <c r="AB115" i="46" s="1"/>
  <c r="V119" i="46"/>
  <c r="AB119" i="46" s="1"/>
  <c r="V124" i="46"/>
  <c r="AB124" i="46" s="1"/>
  <c r="V128" i="46"/>
  <c r="AB128" i="46" s="1"/>
  <c r="V133" i="46"/>
  <c r="AB133" i="46" s="1"/>
  <c r="V137" i="46"/>
  <c r="AB137" i="46" s="1"/>
  <c r="V142" i="46"/>
  <c r="AB142" i="46" s="1"/>
  <c r="V146" i="46"/>
  <c r="AB146" i="46" s="1"/>
  <c r="V158" i="46"/>
  <c r="AB158" i="46" s="1"/>
  <c r="V162" i="46"/>
  <c r="AB162" i="46" s="1"/>
  <c r="V180" i="46"/>
  <c r="AB180" i="46" s="1"/>
  <c r="V198" i="46"/>
  <c r="AB198" i="46" s="1"/>
  <c r="V216" i="46"/>
  <c r="AB216" i="46" s="1"/>
  <c r="V234" i="46"/>
  <c r="AB234" i="46" s="1"/>
  <c r="V166" i="46"/>
  <c r="AB166" i="46" s="1"/>
  <c r="V173" i="46"/>
  <c r="AB173" i="46" s="1"/>
  <c r="V184" i="46"/>
  <c r="AB184" i="46" s="1"/>
  <c r="AI184" i="46" s="1"/>
  <c r="V191" i="46"/>
  <c r="AB191" i="46" s="1"/>
  <c r="V202" i="46"/>
  <c r="AB202" i="46" s="1"/>
  <c r="V209" i="46"/>
  <c r="AB209" i="46" s="1"/>
  <c r="V220" i="46"/>
  <c r="AB220" i="46" s="1"/>
  <c r="V227" i="46"/>
  <c r="AB227" i="46" s="1"/>
  <c r="V238" i="46"/>
  <c r="AB238" i="46" s="1"/>
  <c r="V151" i="46"/>
  <c r="AB151" i="46" s="1"/>
  <c r="V177" i="46"/>
  <c r="AB177" i="46" s="1"/>
  <c r="V195" i="46"/>
  <c r="AB195" i="46" s="1"/>
  <c r="V213" i="46"/>
  <c r="AB213" i="46" s="1"/>
  <c r="V231" i="46"/>
  <c r="AB231" i="46" s="1"/>
  <c r="V155" i="46"/>
  <c r="AB155" i="46" s="1"/>
  <c r="AI155" i="46" s="1"/>
  <c r="V163" i="46"/>
  <c r="AB163" i="46" s="1"/>
  <c r="V170" i="46"/>
  <c r="AB170" i="46" s="1"/>
  <c r="V181" i="46"/>
  <c r="AB181" i="46" s="1"/>
  <c r="V188" i="46"/>
  <c r="AB188" i="46" s="1"/>
  <c r="V199" i="46"/>
  <c r="AB199" i="46" s="1"/>
  <c r="V206" i="46"/>
  <c r="AB206" i="46" s="1"/>
  <c r="V217" i="46"/>
  <c r="AB217" i="46" s="1"/>
  <c r="V224" i="46"/>
  <c r="AB224" i="46" s="1"/>
  <c r="V235" i="46"/>
  <c r="AB235" i="46" s="1"/>
  <c r="V242" i="46"/>
  <c r="AB242" i="46" s="1"/>
  <c r="V245" i="46"/>
  <c r="AB245" i="46" s="1"/>
  <c r="V248" i="46"/>
  <c r="AB248" i="46" s="1"/>
  <c r="AI248" i="46" s="1"/>
  <c r="V251" i="46"/>
  <c r="AB251" i="46" s="1"/>
  <c r="V254" i="46"/>
  <c r="AB254" i="46" s="1"/>
  <c r="V257" i="46"/>
  <c r="AB257" i="46" s="1"/>
  <c r="V260" i="46"/>
  <c r="AB260" i="46" s="1"/>
  <c r="V263" i="46"/>
  <c r="AB263" i="46" s="1"/>
  <c r="V266" i="46"/>
  <c r="AB266" i="46" s="1"/>
  <c r="V269" i="46"/>
  <c r="AB269" i="46" s="1"/>
  <c r="V272" i="46"/>
  <c r="AB272" i="46" s="1"/>
  <c r="V275" i="46"/>
  <c r="AB275" i="46" s="1"/>
  <c r="V278" i="46"/>
  <c r="AB278" i="46" s="1"/>
  <c r="V281" i="46"/>
  <c r="AB281" i="46" s="1"/>
  <c r="V284" i="46"/>
  <c r="AB284" i="46" s="1"/>
  <c r="AI284" i="46" s="1"/>
  <c r="V287" i="46"/>
  <c r="AB287" i="46" s="1"/>
  <c r="V290" i="46"/>
  <c r="AB290" i="46" s="1"/>
  <c r="V293" i="46"/>
  <c r="AB293" i="46" s="1"/>
  <c r="V296" i="46"/>
  <c r="AB296" i="46" s="1"/>
  <c r="V299" i="46"/>
  <c r="AB299" i="46" s="1"/>
  <c r="V302" i="46"/>
  <c r="AB302" i="46" s="1"/>
  <c r="V305" i="46"/>
  <c r="AB305" i="46" s="1"/>
  <c r="V308" i="46"/>
  <c r="AB308" i="46" s="1"/>
  <c r="V311" i="46"/>
  <c r="AB311" i="46" s="1"/>
  <c r="V314" i="46"/>
  <c r="AB314" i="46" s="1"/>
  <c r="V317" i="46"/>
  <c r="AB317" i="46" s="1"/>
  <c r="V320" i="46"/>
  <c r="AB320" i="46" s="1"/>
  <c r="AI320" i="46" s="1"/>
  <c r="V323" i="46"/>
  <c r="AB323" i="46" s="1"/>
  <c r="V152" i="46"/>
  <c r="AB152" i="46" s="1"/>
  <c r="V344" i="46"/>
  <c r="AB344" i="46" s="1"/>
  <c r="V380" i="46"/>
  <c r="AB380" i="46" s="1"/>
  <c r="V422" i="46"/>
  <c r="AB422" i="46" s="1"/>
  <c r="V528" i="46"/>
  <c r="AB528" i="46" s="1"/>
  <c r="V538" i="46"/>
  <c r="AB538" i="46" s="1"/>
  <c r="V551" i="46"/>
  <c r="AB551" i="46" s="1"/>
  <c r="V564" i="46"/>
  <c r="AB564" i="46" s="1"/>
  <c r="V574" i="46"/>
  <c r="AB574" i="46" s="1"/>
  <c r="V359" i="46"/>
  <c r="AB359" i="46" s="1"/>
  <c r="V395" i="46"/>
  <c r="AB395" i="46" s="1"/>
  <c r="AI395" i="46" s="1"/>
  <c r="V407" i="46"/>
  <c r="AB407" i="46" s="1"/>
  <c r="V417" i="46"/>
  <c r="AB417" i="46" s="1"/>
  <c r="V494" i="46"/>
  <c r="AB494" i="46" s="1"/>
  <c r="V506" i="46"/>
  <c r="AB506" i="46" s="1"/>
  <c r="V518" i="46"/>
  <c r="AB518" i="46" s="1"/>
  <c r="V525" i="46"/>
  <c r="AB525" i="46" s="1"/>
  <c r="V535" i="46"/>
  <c r="AB535" i="46" s="1"/>
  <c r="V548" i="46"/>
  <c r="AB548" i="46" s="1"/>
  <c r="V561" i="46"/>
  <c r="AB561" i="46" s="1"/>
  <c r="V571" i="46"/>
  <c r="AB571" i="46" s="1"/>
  <c r="V584" i="46"/>
  <c r="AB584" i="46" s="1"/>
  <c r="V587" i="46"/>
  <c r="AB587" i="46" s="1"/>
  <c r="AI587" i="46" s="1"/>
  <c r="V590" i="46"/>
  <c r="AB590" i="46" s="1"/>
  <c r="V593" i="46"/>
  <c r="AB593" i="46" s="1"/>
  <c r="V596" i="46"/>
  <c r="AB596" i="46" s="1"/>
  <c r="V599" i="46"/>
  <c r="AB599" i="46" s="1"/>
  <c r="V602" i="46"/>
  <c r="AB602" i="46" s="1"/>
  <c r="V605" i="46"/>
  <c r="AB605" i="46" s="1"/>
  <c r="V608" i="46"/>
  <c r="AB608" i="46" s="1"/>
  <c r="V611" i="46"/>
  <c r="AB611" i="46" s="1"/>
  <c r="V614" i="46"/>
  <c r="AB614" i="46" s="1"/>
  <c r="V617" i="46"/>
  <c r="AB617" i="46" s="1"/>
  <c r="V620" i="46"/>
  <c r="AB620" i="46" s="1"/>
  <c r="V623" i="46"/>
  <c r="AB623" i="46" s="1"/>
  <c r="AI623" i="46" s="1"/>
  <c r="V626" i="46"/>
  <c r="AB626" i="46" s="1"/>
  <c r="V629" i="46"/>
  <c r="AB629" i="46" s="1"/>
  <c r="V632" i="46"/>
  <c r="AB632" i="46" s="1"/>
  <c r="V635" i="46"/>
  <c r="AB635" i="46" s="1"/>
  <c r="V638" i="46"/>
  <c r="AB638" i="46" s="1"/>
  <c r="V641" i="46"/>
  <c r="AB641" i="46" s="1"/>
  <c r="V644" i="46"/>
  <c r="AB644" i="46" s="1"/>
  <c r="V647" i="46"/>
  <c r="AB647" i="46" s="1"/>
  <c r="V650" i="46"/>
  <c r="AB650" i="46" s="1"/>
  <c r="V653" i="46"/>
  <c r="AB653" i="46" s="1"/>
  <c r="V656" i="46"/>
  <c r="AB656" i="46" s="1"/>
  <c r="V659" i="46"/>
  <c r="AB659" i="46" s="1"/>
  <c r="V662" i="46"/>
  <c r="AB662" i="46" s="1"/>
  <c r="V665" i="46"/>
  <c r="AB665" i="46" s="1"/>
  <c r="V668" i="46"/>
  <c r="AB668" i="46" s="1"/>
  <c r="V671" i="46"/>
  <c r="AB671" i="46" s="1"/>
  <c r="V674" i="46"/>
  <c r="AB674" i="46" s="1"/>
  <c r="V677" i="46"/>
  <c r="AB677" i="46" s="1"/>
  <c r="V680" i="46"/>
  <c r="AB680" i="46" s="1"/>
  <c r="V683" i="46"/>
  <c r="AB683" i="46" s="1"/>
  <c r="AI683" i="46" s="1"/>
  <c r="V686" i="46"/>
  <c r="AB686" i="46" s="1"/>
  <c r="V689" i="46"/>
  <c r="AB689" i="46" s="1"/>
  <c r="V692" i="46"/>
  <c r="AB692" i="46" s="1"/>
  <c r="V695" i="46"/>
  <c r="AB695" i="46" s="1"/>
  <c r="AI695" i="46" s="1"/>
  <c r="V698" i="46"/>
  <c r="AB698" i="46" s="1"/>
  <c r="V701" i="46"/>
  <c r="AB701" i="46" s="1"/>
  <c r="V704" i="46"/>
  <c r="AB704" i="46" s="1"/>
  <c r="V707" i="46"/>
  <c r="AB707" i="46" s="1"/>
  <c r="V710" i="46"/>
  <c r="AB710" i="46" s="1"/>
  <c r="V713" i="46"/>
  <c r="AB713" i="46" s="1"/>
  <c r="V716" i="46"/>
  <c r="AB716" i="46" s="1"/>
  <c r="V719" i="46"/>
  <c r="AB719" i="46" s="1"/>
  <c r="V722" i="46"/>
  <c r="AB722" i="46" s="1"/>
  <c r="V725" i="46"/>
  <c r="AB725" i="46" s="1"/>
  <c r="V728" i="46"/>
  <c r="AB728" i="46" s="1"/>
  <c r="AI728" i="46" s="1"/>
  <c r="V731" i="46"/>
  <c r="AB731" i="46" s="1"/>
  <c r="AI731" i="46" s="1"/>
  <c r="V734" i="46"/>
  <c r="AB734" i="46" s="1"/>
  <c r="V737" i="46"/>
  <c r="AB737" i="46" s="1"/>
  <c r="V740" i="46"/>
  <c r="AB740" i="46" s="1"/>
  <c r="V743" i="46"/>
  <c r="AB743" i="46" s="1"/>
  <c r="V746" i="46"/>
  <c r="AB746" i="46" s="1"/>
  <c r="V749" i="46"/>
  <c r="AB749" i="46" s="1"/>
  <c r="V752" i="46"/>
  <c r="AB752" i="46" s="1"/>
  <c r="V755" i="46"/>
  <c r="AB755" i="46" s="1"/>
  <c r="V758" i="46"/>
  <c r="AB758" i="46" s="1"/>
  <c r="V761" i="46"/>
  <c r="AB761" i="46" s="1"/>
  <c r="V764" i="46"/>
  <c r="AB764" i="46" s="1"/>
  <c r="V767" i="46"/>
  <c r="AB767" i="46" s="1"/>
  <c r="AI767" i="46" s="1"/>
  <c r="V770" i="46"/>
  <c r="AB770" i="46" s="1"/>
  <c r="V773" i="46"/>
  <c r="AB773" i="46" s="1"/>
  <c r="AI773" i="46" s="1"/>
  <c r="V776" i="46"/>
  <c r="AB776" i="46" s="1"/>
  <c r="V779" i="46"/>
  <c r="AB779" i="46" s="1"/>
  <c r="V782" i="46"/>
  <c r="AB782" i="46" s="1"/>
  <c r="V785" i="46"/>
  <c r="AB785" i="46" s="1"/>
  <c r="V788" i="46"/>
  <c r="AB788" i="46" s="1"/>
  <c r="AI788" i="46" s="1"/>
  <c r="V791" i="46"/>
  <c r="AB791" i="46" s="1"/>
  <c r="V794" i="46"/>
  <c r="AB794" i="46" s="1"/>
  <c r="V797" i="46"/>
  <c r="AB797" i="46" s="1"/>
  <c r="V800" i="46"/>
  <c r="AB800" i="46" s="1"/>
  <c r="V803" i="46"/>
  <c r="AB803" i="46" s="1"/>
  <c r="AI803" i="46" s="1"/>
  <c r="V806" i="46"/>
  <c r="AB806" i="46" s="1"/>
  <c r="AI806" i="46" s="1"/>
  <c r="V809" i="46"/>
  <c r="AB809" i="46" s="1"/>
  <c r="V812" i="46"/>
  <c r="AB812" i="46" s="1"/>
  <c r="V815" i="46"/>
  <c r="AB815" i="46" s="1"/>
  <c r="V818" i="46"/>
  <c r="AB818" i="46" s="1"/>
  <c r="V821" i="46"/>
  <c r="AB821" i="46" s="1"/>
  <c r="V824" i="46"/>
  <c r="AB824" i="46" s="1"/>
  <c r="V827" i="46"/>
  <c r="AB827" i="46" s="1"/>
  <c r="V830" i="46"/>
  <c r="AB830" i="46" s="1"/>
  <c r="V833" i="46"/>
  <c r="AB833" i="46" s="1"/>
  <c r="V836" i="46"/>
  <c r="AB836" i="46" s="1"/>
  <c r="V839" i="46"/>
  <c r="AB839" i="46" s="1"/>
  <c r="AI839" i="46" s="1"/>
  <c r="V842" i="46"/>
  <c r="AB842" i="46" s="1"/>
  <c r="V845" i="46"/>
  <c r="AB845" i="46" s="1"/>
  <c r="V848" i="46"/>
  <c r="AB848" i="46" s="1"/>
  <c r="V851" i="46"/>
  <c r="AB851" i="46" s="1"/>
  <c r="V854" i="46"/>
  <c r="AB854" i="46" s="1"/>
  <c r="V857" i="46"/>
  <c r="AB857" i="46" s="1"/>
  <c r="V860" i="46"/>
  <c r="AB860" i="46" s="1"/>
  <c r="V863" i="46"/>
  <c r="AB863" i="46" s="1"/>
  <c r="V866" i="46"/>
  <c r="AB866" i="46" s="1"/>
  <c r="V869" i="46"/>
  <c r="AB869" i="46" s="1"/>
  <c r="V872" i="46"/>
  <c r="AB872" i="46" s="1"/>
  <c r="V875" i="46"/>
  <c r="AB875" i="46" s="1"/>
  <c r="AI875" i="46" s="1"/>
  <c r="V878" i="46"/>
  <c r="AB878" i="46" s="1"/>
  <c r="V881" i="46"/>
  <c r="AB881" i="46" s="1"/>
  <c r="V884" i="46"/>
  <c r="AB884" i="46" s="1"/>
  <c r="V887" i="46"/>
  <c r="AB887" i="46" s="1"/>
  <c r="V890" i="46"/>
  <c r="AB890" i="46" s="1"/>
  <c r="V338" i="46"/>
  <c r="AB338" i="46" s="1"/>
  <c r="V374" i="46"/>
  <c r="AB374" i="46" s="1"/>
  <c r="V402" i="46"/>
  <c r="AB402" i="46" s="1"/>
  <c r="V428" i="46"/>
  <c r="AB428" i="46" s="1"/>
  <c r="V432" i="46"/>
  <c r="AB432" i="46" s="1"/>
  <c r="V437" i="46"/>
  <c r="AB437" i="46" s="1"/>
  <c r="V441" i="46"/>
  <c r="AB441" i="46" s="1"/>
  <c r="V446" i="46"/>
  <c r="AB446" i="46" s="1"/>
  <c r="V450" i="46"/>
  <c r="AB450" i="46" s="1"/>
  <c r="V455" i="46"/>
  <c r="AB455" i="46" s="1"/>
  <c r="V459" i="46"/>
  <c r="AB459" i="46" s="1"/>
  <c r="V464" i="46"/>
  <c r="AB464" i="46" s="1"/>
  <c r="V468" i="46"/>
  <c r="AB468" i="46" s="1"/>
  <c r="V473" i="46"/>
  <c r="AB473" i="46" s="1"/>
  <c r="V477" i="46"/>
  <c r="AB477" i="46" s="1"/>
  <c r="V482" i="46"/>
  <c r="AB482" i="46" s="1"/>
  <c r="V486" i="46"/>
  <c r="AB486" i="46" s="1"/>
  <c r="V498" i="46"/>
  <c r="AB498" i="46" s="1"/>
  <c r="V510" i="46"/>
  <c r="AB510" i="46" s="1"/>
  <c r="AI510" i="46" s="1"/>
  <c r="V522" i="46"/>
  <c r="AB522" i="46" s="1"/>
  <c r="V532" i="46"/>
  <c r="AB532" i="46" s="1"/>
  <c r="V545" i="46"/>
  <c r="AB545" i="46" s="1"/>
  <c r="V558" i="46"/>
  <c r="AB558" i="46" s="1"/>
  <c r="V568" i="46"/>
  <c r="AB568" i="46" s="1"/>
  <c r="V581" i="46"/>
  <c r="AB581" i="46" s="1"/>
  <c r="V207" i="46"/>
  <c r="AB207" i="46" s="1"/>
  <c r="V353" i="46"/>
  <c r="AB353" i="46" s="1"/>
  <c r="V389" i="46"/>
  <c r="AB389" i="46" s="1"/>
  <c r="V413" i="46"/>
  <c r="AB413" i="46" s="1"/>
  <c r="V423" i="46"/>
  <c r="AB423" i="46" s="1"/>
  <c r="V529" i="46"/>
  <c r="AB529" i="46" s="1"/>
  <c r="AI529" i="46" s="1"/>
  <c r="V542" i="46"/>
  <c r="AB542" i="46" s="1"/>
  <c r="V555" i="46"/>
  <c r="AB555" i="46" s="1"/>
  <c r="V565" i="46"/>
  <c r="AB565" i="46" s="1"/>
  <c r="V578" i="46"/>
  <c r="AB578" i="46" s="1"/>
  <c r="V332" i="46"/>
  <c r="AB332" i="46" s="1"/>
  <c r="V368" i="46"/>
  <c r="AB368" i="46" s="1"/>
  <c r="V408" i="46"/>
  <c r="AB408" i="46" s="1"/>
  <c r="V491" i="46"/>
  <c r="AB491" i="46" s="1"/>
  <c r="V503" i="46"/>
  <c r="AB503" i="46" s="1"/>
  <c r="V515" i="46"/>
  <c r="AB515" i="46" s="1"/>
  <c r="AI515" i="46" s="1"/>
  <c r="V526" i="46"/>
  <c r="AB526" i="46" s="1"/>
  <c r="V539" i="46"/>
  <c r="AB539" i="46" s="1"/>
  <c r="AI539" i="46" s="1"/>
  <c r="V552" i="46"/>
  <c r="AB552" i="46" s="1"/>
  <c r="V562" i="46"/>
  <c r="AB562" i="46" s="1"/>
  <c r="V575" i="46"/>
  <c r="AB575" i="46" s="1"/>
  <c r="V171" i="46"/>
  <c r="AB171" i="46" s="1"/>
  <c r="V347" i="46"/>
  <c r="AB347" i="46" s="1"/>
  <c r="V383" i="46"/>
  <c r="AB383" i="46" s="1"/>
  <c r="V419" i="46"/>
  <c r="AB419" i="46" s="1"/>
  <c r="V495" i="46"/>
  <c r="AB495" i="46" s="1"/>
  <c r="V507" i="46"/>
  <c r="AB507" i="46" s="1"/>
  <c r="V519" i="46"/>
  <c r="AB519" i="46" s="1"/>
  <c r="V523" i="46"/>
  <c r="AB523" i="46" s="1"/>
  <c r="V536" i="46"/>
  <c r="AB536" i="46" s="1"/>
  <c r="AI536" i="46" s="1"/>
  <c r="V549" i="46"/>
  <c r="AB549" i="46" s="1"/>
  <c r="V559" i="46"/>
  <c r="AB559" i="46" s="1"/>
  <c r="V572" i="46"/>
  <c r="AB572" i="46" s="1"/>
  <c r="V585" i="46"/>
  <c r="AB585" i="46" s="1"/>
  <c r="V588" i="46"/>
  <c r="AB588" i="46" s="1"/>
  <c r="V591" i="46"/>
  <c r="AB591" i="46" s="1"/>
  <c r="V594" i="46"/>
  <c r="AB594" i="46" s="1"/>
  <c r="V597" i="46"/>
  <c r="AB597" i="46" s="1"/>
  <c r="V600" i="46"/>
  <c r="AB600" i="46" s="1"/>
  <c r="V603" i="46"/>
  <c r="AB603" i="46" s="1"/>
  <c r="V606" i="46"/>
  <c r="AB606" i="46" s="1"/>
  <c r="V609" i="46"/>
  <c r="AB609" i="46" s="1"/>
  <c r="AI609" i="46" s="1"/>
  <c r="V612" i="46"/>
  <c r="AB612" i="46" s="1"/>
  <c r="V615" i="46"/>
  <c r="AB615" i="46" s="1"/>
  <c r="V618" i="46"/>
  <c r="AB618" i="46" s="1"/>
  <c r="V621" i="46"/>
  <c r="AB621" i="46" s="1"/>
  <c r="V624" i="46"/>
  <c r="AB624" i="46" s="1"/>
  <c r="V627" i="46"/>
  <c r="AB627" i="46" s="1"/>
  <c r="V630" i="46"/>
  <c r="AB630" i="46" s="1"/>
  <c r="V633" i="46"/>
  <c r="AB633" i="46" s="1"/>
  <c r="V636" i="46"/>
  <c r="AB636" i="46" s="1"/>
  <c r="V639" i="46"/>
  <c r="AB639" i="46" s="1"/>
  <c r="V642" i="46"/>
  <c r="AB642" i="46" s="1"/>
  <c r="V645" i="46"/>
  <c r="AB645" i="46" s="1"/>
  <c r="V648" i="46"/>
  <c r="AB648" i="46" s="1"/>
  <c r="V651" i="46"/>
  <c r="AB651" i="46" s="1"/>
  <c r="V654" i="46"/>
  <c r="AB654" i="46" s="1"/>
  <c r="V657" i="46"/>
  <c r="AB657" i="46" s="1"/>
  <c r="V660" i="46"/>
  <c r="AB660" i="46" s="1"/>
  <c r="V663" i="46"/>
  <c r="AB663" i="46" s="1"/>
  <c r="V666" i="46"/>
  <c r="AB666" i="46" s="1"/>
  <c r="V669" i="46"/>
  <c r="AB669" i="46" s="1"/>
  <c r="V672" i="46"/>
  <c r="AB672" i="46" s="1"/>
  <c r="V675" i="46"/>
  <c r="AB675" i="46" s="1"/>
  <c r="V678" i="46"/>
  <c r="AB678" i="46" s="1"/>
  <c r="V681" i="46"/>
  <c r="AB681" i="46" s="1"/>
  <c r="V684" i="46"/>
  <c r="AB684" i="46" s="1"/>
  <c r="V687" i="46"/>
  <c r="AB687" i="46" s="1"/>
  <c r="V690" i="46"/>
  <c r="AB690" i="46" s="1"/>
  <c r="V693" i="46"/>
  <c r="AB693" i="46" s="1"/>
  <c r="V696" i="46"/>
  <c r="AB696" i="46" s="1"/>
  <c r="V699" i="46"/>
  <c r="AB699" i="46" s="1"/>
  <c r="V702" i="46"/>
  <c r="AB702" i="46" s="1"/>
  <c r="V705" i="46"/>
  <c r="AB705" i="46" s="1"/>
  <c r="V708" i="46"/>
  <c r="AB708" i="46" s="1"/>
  <c r="V711" i="46"/>
  <c r="AB711" i="46" s="1"/>
  <c r="V714" i="46"/>
  <c r="AB714" i="46" s="1"/>
  <c r="V717" i="46"/>
  <c r="AB717" i="46" s="1"/>
  <c r="V720" i="46"/>
  <c r="AB720" i="46" s="1"/>
  <c r="V723" i="46"/>
  <c r="AB723" i="46" s="1"/>
  <c r="V726" i="46"/>
  <c r="AB726" i="46" s="1"/>
  <c r="V729" i="46"/>
  <c r="AB729" i="46" s="1"/>
  <c r="AI729" i="46" s="1"/>
  <c r="V732" i="46"/>
  <c r="AB732" i="46" s="1"/>
  <c r="V735" i="46"/>
  <c r="AB735" i="46" s="1"/>
  <c r="V738" i="46"/>
  <c r="AB738" i="46" s="1"/>
  <c r="V741" i="46"/>
  <c r="AB741" i="46" s="1"/>
  <c r="V744" i="46"/>
  <c r="AB744" i="46" s="1"/>
  <c r="V747" i="46"/>
  <c r="AB747" i="46" s="1"/>
  <c r="V750" i="46"/>
  <c r="AB750" i="46" s="1"/>
  <c r="V753" i="46"/>
  <c r="AB753" i="46" s="1"/>
  <c r="V756" i="46"/>
  <c r="AB756" i="46" s="1"/>
  <c r="V759" i="46"/>
  <c r="AB759" i="46" s="1"/>
  <c r="V762" i="46"/>
  <c r="AB762" i="46" s="1"/>
  <c r="V765" i="46"/>
  <c r="AB765" i="46" s="1"/>
  <c r="V768" i="46"/>
  <c r="AB768" i="46" s="1"/>
  <c r="V771" i="46"/>
  <c r="AB771" i="46" s="1"/>
  <c r="V774" i="46"/>
  <c r="AB774" i="46" s="1"/>
  <c r="V777" i="46"/>
  <c r="AB777" i="46" s="1"/>
  <c r="V780" i="46"/>
  <c r="AB780" i="46" s="1"/>
  <c r="V783" i="46"/>
  <c r="AB783" i="46" s="1"/>
  <c r="V786" i="46"/>
  <c r="AB786" i="46" s="1"/>
  <c r="V789" i="46"/>
  <c r="AB789" i="46" s="1"/>
  <c r="AI789" i="46" s="1"/>
  <c r="V792" i="46"/>
  <c r="AB792" i="46" s="1"/>
  <c r="V795" i="46"/>
  <c r="AB795" i="46" s="1"/>
  <c r="V798" i="46"/>
  <c r="AB798" i="46" s="1"/>
  <c r="V801" i="46"/>
  <c r="AB801" i="46" s="1"/>
  <c r="V804" i="46"/>
  <c r="AB804" i="46" s="1"/>
  <c r="V807" i="46"/>
  <c r="AB807" i="46" s="1"/>
  <c r="V810" i="46"/>
  <c r="AB810" i="46" s="1"/>
  <c r="V813" i="46"/>
  <c r="AB813" i="46" s="1"/>
  <c r="V816" i="46"/>
  <c r="AB816" i="46" s="1"/>
  <c r="V819" i="46"/>
  <c r="AB819" i="46" s="1"/>
  <c r="V822" i="46"/>
  <c r="AB822" i="46" s="1"/>
  <c r="V825" i="46"/>
  <c r="AB825" i="46" s="1"/>
  <c r="AI825" i="46" s="1"/>
  <c r="V828" i="46"/>
  <c r="AB828" i="46" s="1"/>
  <c r="V326" i="46"/>
  <c r="AB326" i="46" s="1"/>
  <c r="V362" i="46"/>
  <c r="AB362" i="46" s="1"/>
  <c r="V398" i="46"/>
  <c r="AB398" i="46" s="1"/>
  <c r="V404" i="46"/>
  <c r="AB404" i="46" s="1"/>
  <c r="V414" i="46"/>
  <c r="AB414" i="46" s="1"/>
  <c r="V429" i="46"/>
  <c r="AB429" i="46" s="1"/>
  <c r="V434" i="46"/>
  <c r="AB434" i="46" s="1"/>
  <c r="V438" i="46"/>
  <c r="AB438" i="46" s="1"/>
  <c r="V443" i="46"/>
  <c r="AB443" i="46" s="1"/>
  <c r="V447" i="46"/>
  <c r="AB447" i="46" s="1"/>
  <c r="V452" i="46"/>
  <c r="AB452" i="46" s="1"/>
  <c r="V456" i="46"/>
  <c r="AB456" i="46" s="1"/>
  <c r="V461" i="46"/>
  <c r="AB461" i="46" s="1"/>
  <c r="V465" i="46"/>
  <c r="AB465" i="46" s="1"/>
  <c r="V470" i="46"/>
  <c r="AB470" i="46" s="1"/>
  <c r="V474" i="46"/>
  <c r="AB474" i="46" s="1"/>
  <c r="V479" i="46"/>
  <c r="AB479" i="46" s="1"/>
  <c r="AI479" i="46" s="1"/>
  <c r="V483" i="46"/>
  <c r="AB483" i="46" s="1"/>
  <c r="V533" i="46"/>
  <c r="AB533" i="46" s="1"/>
  <c r="V546" i="46"/>
  <c r="AB546" i="46" s="1"/>
  <c r="V556" i="46"/>
  <c r="AB556" i="46" s="1"/>
  <c r="V569" i="46"/>
  <c r="AB569" i="46" s="1"/>
  <c r="V582" i="46"/>
  <c r="AB582" i="46" s="1"/>
  <c r="AI582" i="46" s="1"/>
  <c r="V341" i="46"/>
  <c r="AB341" i="46" s="1"/>
  <c r="V377" i="46"/>
  <c r="AB377" i="46" s="1"/>
  <c r="V425" i="46"/>
  <c r="AB425" i="46" s="1"/>
  <c r="V488" i="46"/>
  <c r="AB488" i="46" s="1"/>
  <c r="V500" i="46"/>
  <c r="AB500" i="46" s="1"/>
  <c r="V512" i="46"/>
  <c r="AB512" i="46" s="1"/>
  <c r="V530" i="46"/>
  <c r="AB530" i="46" s="1"/>
  <c r="AI530" i="46" s="1"/>
  <c r="V543" i="46"/>
  <c r="AB543" i="46" s="1"/>
  <c r="AI543" i="46" s="1"/>
  <c r="V553" i="46"/>
  <c r="AB553" i="46" s="1"/>
  <c r="V566" i="46"/>
  <c r="AB566" i="46" s="1"/>
  <c r="V579" i="46"/>
  <c r="AB579" i="46" s="1"/>
  <c r="V225" i="46"/>
  <c r="AB225" i="46" s="1"/>
  <c r="AI225" i="46" s="1"/>
  <c r="V356" i="46"/>
  <c r="AB356" i="46" s="1"/>
  <c r="V392" i="46"/>
  <c r="AB392" i="46" s="1"/>
  <c r="V410" i="46"/>
  <c r="AB410" i="46" s="1"/>
  <c r="V420" i="46"/>
  <c r="AB420" i="46" s="1"/>
  <c r="V492" i="46"/>
  <c r="AB492" i="46" s="1"/>
  <c r="V504" i="46"/>
  <c r="AB504" i="46" s="1"/>
  <c r="V516" i="46"/>
  <c r="AB516" i="46" s="1"/>
  <c r="AI516" i="46" s="1"/>
  <c r="V527" i="46"/>
  <c r="AB527" i="46" s="1"/>
  <c r="V540" i="46"/>
  <c r="AB540" i="46" s="1"/>
  <c r="V550" i="46"/>
  <c r="AB550" i="46" s="1"/>
  <c r="V563" i="46"/>
  <c r="AB563" i="46" s="1"/>
  <c r="V576" i="46"/>
  <c r="AB576" i="46" s="1"/>
  <c r="AI576" i="46" s="1"/>
  <c r="V189" i="46"/>
  <c r="AB189" i="46" s="1"/>
  <c r="V350" i="46"/>
  <c r="AB350" i="46" s="1"/>
  <c r="V386" i="46"/>
  <c r="AB386" i="46" s="1"/>
  <c r="V416" i="46"/>
  <c r="AB416" i="46" s="1"/>
  <c r="V426" i="46"/>
  <c r="AB426" i="46" s="1"/>
  <c r="V431" i="46"/>
  <c r="AB431" i="46" s="1"/>
  <c r="AI431" i="46" s="1"/>
  <c r="V435" i="46"/>
  <c r="AB435" i="46" s="1"/>
  <c r="V440" i="46"/>
  <c r="AB440" i="46" s="1"/>
  <c r="V444" i="46"/>
  <c r="AB444" i="46" s="1"/>
  <c r="V449" i="46"/>
  <c r="AB449" i="46" s="1"/>
  <c r="V453" i="46"/>
  <c r="AB453" i="46" s="1"/>
  <c r="V458" i="46"/>
  <c r="AB458" i="46" s="1"/>
  <c r="AI458" i="46" s="1"/>
  <c r="V462" i="46"/>
  <c r="AB462" i="46" s="1"/>
  <c r="V467" i="46"/>
  <c r="AB467" i="46" s="1"/>
  <c r="V471" i="46"/>
  <c r="AB471" i="46" s="1"/>
  <c r="V476" i="46"/>
  <c r="AB476" i="46" s="1"/>
  <c r="V480" i="46"/>
  <c r="AB480" i="46" s="1"/>
  <c r="V485" i="46"/>
  <c r="AB485" i="46" s="1"/>
  <c r="V497" i="46"/>
  <c r="AB497" i="46" s="1"/>
  <c r="V509" i="46"/>
  <c r="AB509" i="46" s="1"/>
  <c r="V521" i="46"/>
  <c r="AB521" i="46" s="1"/>
  <c r="V534" i="46"/>
  <c r="AB534" i="46" s="1"/>
  <c r="V329" i="46"/>
  <c r="AB329" i="46" s="1"/>
  <c r="V365" i="46"/>
  <c r="AB365" i="46" s="1"/>
  <c r="AI365" i="46" s="1"/>
  <c r="V401" i="46"/>
  <c r="AB401" i="46" s="1"/>
  <c r="V411" i="46"/>
  <c r="AB411" i="46" s="1"/>
  <c r="V489" i="46"/>
  <c r="AB489" i="46" s="1"/>
  <c r="V501" i="46"/>
  <c r="AB501" i="46" s="1"/>
  <c r="V513" i="46"/>
  <c r="AB513" i="46" s="1"/>
  <c r="V531" i="46"/>
  <c r="AB531" i="46" s="1"/>
  <c r="V541" i="46"/>
  <c r="AB541" i="46" s="1"/>
  <c r="V554" i="46"/>
  <c r="AB554" i="46" s="1"/>
  <c r="V567" i="46"/>
  <c r="AB567" i="46" s="1"/>
  <c r="V577" i="46"/>
  <c r="AB577" i="46" s="1"/>
  <c r="V371" i="46"/>
  <c r="AB371" i="46" s="1"/>
  <c r="V537" i="46"/>
  <c r="AB537" i="46" s="1"/>
  <c r="AI537" i="46" s="1"/>
  <c r="V557" i="46"/>
  <c r="AB557" i="46" s="1"/>
  <c r="V769" i="46"/>
  <c r="AB769" i="46" s="1"/>
  <c r="V775" i="46"/>
  <c r="AB775" i="46" s="1"/>
  <c r="V781" i="46"/>
  <c r="AB781" i="46" s="1"/>
  <c r="V787" i="46"/>
  <c r="AB787" i="46" s="1"/>
  <c r="AI787" i="46" s="1"/>
  <c r="V793" i="46"/>
  <c r="AB793" i="46" s="1"/>
  <c r="V799" i="46"/>
  <c r="AB799" i="46" s="1"/>
  <c r="V805" i="46"/>
  <c r="AB805" i="46" s="1"/>
  <c r="AI805" i="46" s="1"/>
  <c r="V811" i="46"/>
  <c r="AB811" i="46" s="1"/>
  <c r="V817" i="46"/>
  <c r="AB817" i="46" s="1"/>
  <c r="V823" i="46"/>
  <c r="AB823" i="46" s="1"/>
  <c r="V829" i="46"/>
  <c r="AB829" i="46" s="1"/>
  <c r="AI829" i="46" s="1"/>
  <c r="V838" i="46"/>
  <c r="AB838" i="46" s="1"/>
  <c r="V847" i="46"/>
  <c r="AB847" i="46" s="1"/>
  <c r="V856" i="46"/>
  <c r="AB856" i="46" s="1"/>
  <c r="V865" i="46"/>
  <c r="AB865" i="46" s="1"/>
  <c r="V874" i="46"/>
  <c r="AB874" i="46" s="1"/>
  <c r="V883" i="46"/>
  <c r="AB883" i="46" s="1"/>
  <c r="V560" i="46"/>
  <c r="AB560" i="46" s="1"/>
  <c r="V598" i="46"/>
  <c r="AB598" i="46" s="1"/>
  <c r="V616" i="46"/>
  <c r="AB616" i="46" s="1"/>
  <c r="V634" i="46"/>
  <c r="AB634" i="46" s="1"/>
  <c r="V652" i="46"/>
  <c r="AB652" i="46" s="1"/>
  <c r="V670" i="46"/>
  <c r="AB670" i="46" s="1"/>
  <c r="V688" i="46"/>
  <c r="AB688" i="46" s="1"/>
  <c r="V706" i="46"/>
  <c r="AB706" i="46" s="1"/>
  <c r="V724" i="46"/>
  <c r="AB724" i="46" s="1"/>
  <c r="V742" i="46"/>
  <c r="AB742" i="46" s="1"/>
  <c r="V580" i="46"/>
  <c r="AB580" i="46" s="1"/>
  <c r="V760" i="46"/>
  <c r="AB760" i="46" s="1"/>
  <c r="V834" i="46"/>
  <c r="AB834" i="46" s="1"/>
  <c r="V843" i="46"/>
  <c r="AB843" i="46" s="1"/>
  <c r="V852" i="46"/>
  <c r="AB852" i="46" s="1"/>
  <c r="V861" i="46"/>
  <c r="AB861" i="46" s="1"/>
  <c r="V870" i="46"/>
  <c r="AB870" i="46" s="1"/>
  <c r="V879" i="46"/>
  <c r="AB879" i="46" s="1"/>
  <c r="V888" i="46"/>
  <c r="AB888" i="46" s="1"/>
  <c r="V583" i="46"/>
  <c r="AB583" i="46" s="1"/>
  <c r="V601" i="46"/>
  <c r="AB601" i="46" s="1"/>
  <c r="V619" i="46"/>
  <c r="AB619" i="46" s="1"/>
  <c r="V637" i="46"/>
  <c r="AB637" i="46" s="1"/>
  <c r="V655" i="46"/>
  <c r="AB655" i="46" s="1"/>
  <c r="V673" i="46"/>
  <c r="AB673" i="46" s="1"/>
  <c r="V691" i="46"/>
  <c r="AB691" i="46" s="1"/>
  <c r="V709" i="46"/>
  <c r="AB709" i="46" s="1"/>
  <c r="V727" i="46"/>
  <c r="AB727" i="46" s="1"/>
  <c r="V745" i="46"/>
  <c r="AB745" i="46" s="1"/>
  <c r="V892" i="46"/>
  <c r="AB892" i="46" s="1"/>
  <c r="AI892" i="46" s="1"/>
  <c r="V895" i="46"/>
  <c r="AB895" i="46" s="1"/>
  <c r="V898" i="46"/>
  <c r="AB898" i="46" s="1"/>
  <c r="V901" i="46"/>
  <c r="AB901" i="46" s="1"/>
  <c r="V904" i="46"/>
  <c r="AB904" i="46" s="1"/>
  <c r="V907" i="46"/>
  <c r="AB907" i="46" s="1"/>
  <c r="V910" i="46"/>
  <c r="AB910" i="46" s="1"/>
  <c r="V913" i="46"/>
  <c r="AB913" i="46" s="1"/>
  <c r="V916" i="46"/>
  <c r="AB916" i="46" s="1"/>
  <c r="V919" i="46"/>
  <c r="AB919" i="46" s="1"/>
  <c r="V922" i="46"/>
  <c r="AB922" i="46" s="1"/>
  <c r="V925" i="46"/>
  <c r="AB925" i="46" s="1"/>
  <c r="V928" i="46"/>
  <c r="AB928" i="46" s="1"/>
  <c r="AI928" i="46" s="1"/>
  <c r="V931" i="46"/>
  <c r="AB931" i="46" s="1"/>
  <c r="V934" i="46"/>
  <c r="AB934" i="46" s="1"/>
  <c r="V937" i="46"/>
  <c r="AB937" i="46" s="1"/>
  <c r="V940" i="46"/>
  <c r="AB940" i="46" s="1"/>
  <c r="V943" i="46"/>
  <c r="AB943" i="46" s="1"/>
  <c r="V946" i="46"/>
  <c r="AB946" i="46" s="1"/>
  <c r="V949" i="46"/>
  <c r="AB949" i="46" s="1"/>
  <c r="V952" i="46"/>
  <c r="AB952" i="46" s="1"/>
  <c r="AI952" i="46" s="1"/>
  <c r="V955" i="46"/>
  <c r="AB955" i="46" s="1"/>
  <c r="V958" i="46"/>
  <c r="AB958" i="46" s="1"/>
  <c r="V961" i="46"/>
  <c r="AB961" i="46" s="1"/>
  <c r="V964" i="46"/>
  <c r="AB964" i="46" s="1"/>
  <c r="AI964" i="46" s="1"/>
  <c r="V967" i="46"/>
  <c r="AB967" i="46" s="1"/>
  <c r="V970" i="46"/>
  <c r="AB970" i="46" s="1"/>
  <c r="V973" i="46"/>
  <c r="AB973" i="46" s="1"/>
  <c r="V976" i="46"/>
  <c r="AB976" i="46" s="1"/>
  <c r="V979" i="46"/>
  <c r="AB979" i="46" s="1"/>
  <c r="V982" i="46"/>
  <c r="AB982" i="46" s="1"/>
  <c r="V985" i="46"/>
  <c r="AB985" i="46" s="1"/>
  <c r="V988" i="46"/>
  <c r="AB988" i="46" s="1"/>
  <c r="V991" i="46"/>
  <c r="AB991" i="46" s="1"/>
  <c r="V994" i="46"/>
  <c r="AB994" i="46" s="1"/>
  <c r="V997" i="46"/>
  <c r="AB997" i="46" s="1"/>
  <c r="V1000" i="46"/>
  <c r="AB1000" i="46" s="1"/>
  <c r="AI1000" i="46" s="1"/>
  <c r="V1003" i="46"/>
  <c r="AB1003" i="46" s="1"/>
  <c r="V1006" i="46"/>
  <c r="AB1006" i="46" s="1"/>
  <c r="V1009" i="46"/>
  <c r="AB1009" i="46" s="1"/>
  <c r="V1012" i="46"/>
  <c r="AB1012" i="46" s="1"/>
  <c r="V1015" i="46"/>
  <c r="AB1015" i="46" s="1"/>
  <c r="V1018" i="46"/>
  <c r="AB1018" i="46" s="1"/>
  <c r="V1021" i="46"/>
  <c r="AB1021" i="46" s="1"/>
  <c r="V1024" i="46"/>
  <c r="AB1024" i="46" s="1"/>
  <c r="V1027" i="46"/>
  <c r="AB1027" i="46" s="1"/>
  <c r="V1030" i="46"/>
  <c r="AB1030" i="46" s="1"/>
  <c r="V1033" i="46"/>
  <c r="AB1033" i="46" s="1"/>
  <c r="V1036" i="46"/>
  <c r="AB1036" i="46" s="1"/>
  <c r="AI1036" i="46" s="1"/>
  <c r="V1039" i="46"/>
  <c r="AB1039" i="46" s="1"/>
  <c r="V1042" i="46"/>
  <c r="AB1042" i="46" s="1"/>
  <c r="V1045" i="46"/>
  <c r="AB1045" i="46" s="1"/>
  <c r="V1048" i="46"/>
  <c r="AB1048" i="46" s="1"/>
  <c r="V1051" i="46"/>
  <c r="AB1051" i="46" s="1"/>
  <c r="V1054" i="46"/>
  <c r="AB1054" i="46" s="1"/>
  <c r="V1057" i="46"/>
  <c r="AB1057" i="46" s="1"/>
  <c r="V1060" i="46"/>
  <c r="AB1060" i="46" s="1"/>
  <c r="V1063" i="46"/>
  <c r="AB1063" i="46" s="1"/>
  <c r="V1066" i="46"/>
  <c r="AB1066" i="46" s="1"/>
  <c r="V1069" i="46"/>
  <c r="AB1069" i="46" s="1"/>
  <c r="V1072" i="46"/>
  <c r="AB1072" i="46" s="1"/>
  <c r="AI1072" i="46" s="1"/>
  <c r="V1075" i="46"/>
  <c r="AB1075" i="46" s="1"/>
  <c r="V1078" i="46"/>
  <c r="AB1078" i="46" s="1"/>
  <c r="V1081" i="46"/>
  <c r="AB1081" i="46" s="1"/>
  <c r="V1084" i="46"/>
  <c r="AB1084" i="46" s="1"/>
  <c r="V1087" i="46"/>
  <c r="AB1087" i="46" s="1"/>
  <c r="V1090" i="46"/>
  <c r="AB1090" i="46" s="1"/>
  <c r="V1093" i="46"/>
  <c r="AB1093" i="46" s="1"/>
  <c r="V1096" i="46"/>
  <c r="AB1096" i="46" s="1"/>
  <c r="V1099" i="46"/>
  <c r="AB1099" i="46" s="1"/>
  <c r="V1102" i="46"/>
  <c r="AB1102" i="46" s="1"/>
  <c r="V1105" i="46"/>
  <c r="AB1105" i="46" s="1"/>
  <c r="V1108" i="46"/>
  <c r="AB1108" i="46" s="1"/>
  <c r="AI1108" i="46" s="1"/>
  <c r="V1111" i="46"/>
  <c r="AB1111" i="46" s="1"/>
  <c r="AI1111" i="46" s="1"/>
  <c r="V1114" i="46"/>
  <c r="AB1114" i="46" s="1"/>
  <c r="V1117" i="46"/>
  <c r="AB1117" i="46" s="1"/>
  <c r="V1120" i="46"/>
  <c r="AB1120" i="46" s="1"/>
  <c r="V1123" i="46"/>
  <c r="AB1123" i="46" s="1"/>
  <c r="V1126" i="46"/>
  <c r="AB1126" i="46" s="1"/>
  <c r="V1129" i="46"/>
  <c r="AB1129" i="46" s="1"/>
  <c r="V1132" i="46"/>
  <c r="AB1132" i="46" s="1"/>
  <c r="V1135" i="46"/>
  <c r="AB1135" i="46" s="1"/>
  <c r="V1138" i="46"/>
  <c r="AB1138" i="46" s="1"/>
  <c r="V1141" i="46"/>
  <c r="AB1141" i="46" s="1"/>
  <c r="V1144" i="46"/>
  <c r="AB1144" i="46" s="1"/>
  <c r="AI1144" i="46" s="1"/>
  <c r="V1147" i="46"/>
  <c r="AB1147" i="46" s="1"/>
  <c r="V1150" i="46"/>
  <c r="AB1150" i="46" s="1"/>
  <c r="V1153" i="46"/>
  <c r="AB1153" i="46" s="1"/>
  <c r="V1156" i="46"/>
  <c r="AB1156" i="46" s="1"/>
  <c r="V1159" i="46"/>
  <c r="AB1159" i="46" s="1"/>
  <c r="V1162" i="46"/>
  <c r="AB1162" i="46" s="1"/>
  <c r="V1165" i="46"/>
  <c r="AB1165" i="46" s="1"/>
  <c r="V1168" i="46"/>
  <c r="AB1168" i="46" s="1"/>
  <c r="V1171" i="46"/>
  <c r="AB1171" i="46" s="1"/>
  <c r="V1174" i="46"/>
  <c r="AB1174" i="46" s="1"/>
  <c r="V1177" i="46"/>
  <c r="AB1177" i="46" s="1"/>
  <c r="V1180" i="46"/>
  <c r="AB1180" i="46" s="1"/>
  <c r="V1183" i="46"/>
  <c r="AB1183" i="46" s="1"/>
  <c r="V1186" i="46"/>
  <c r="AB1186" i="46" s="1"/>
  <c r="V1189" i="46"/>
  <c r="AB1189" i="46" s="1"/>
  <c r="V1192" i="46"/>
  <c r="AB1192" i="46" s="1"/>
  <c r="V1195" i="46"/>
  <c r="AB1195" i="46" s="1"/>
  <c r="V1198" i="46"/>
  <c r="AB1198" i="46" s="1"/>
  <c r="V1201" i="46"/>
  <c r="AB1201" i="46" s="1"/>
  <c r="V1204" i="46"/>
  <c r="AB1204" i="46" s="1"/>
  <c r="V1207" i="46"/>
  <c r="AB1207" i="46" s="1"/>
  <c r="V1210" i="46"/>
  <c r="AB1210" i="46" s="1"/>
  <c r="V1213" i="46"/>
  <c r="AB1213" i="46" s="1"/>
  <c r="V1216" i="46"/>
  <c r="AB1216" i="46" s="1"/>
  <c r="V1219" i="46"/>
  <c r="AB1219" i="46" s="1"/>
  <c r="AI1219" i="46" s="1"/>
  <c r="V1222" i="46"/>
  <c r="AB1222" i="46" s="1"/>
  <c r="V1225" i="46"/>
  <c r="AB1225" i="46" s="1"/>
  <c r="V1228" i="46"/>
  <c r="AB1228" i="46" s="1"/>
  <c r="V1231" i="46"/>
  <c r="AB1231" i="46" s="1"/>
  <c r="V1234" i="46"/>
  <c r="AB1234" i="46" s="1"/>
  <c r="V1237" i="46"/>
  <c r="AB1237" i="46" s="1"/>
  <c r="V1240" i="46"/>
  <c r="AB1240" i="46" s="1"/>
  <c r="V1243" i="46"/>
  <c r="AB1243" i="46" s="1"/>
  <c r="V1246" i="46"/>
  <c r="AB1246" i="46" s="1"/>
  <c r="V1249" i="46"/>
  <c r="AB1249" i="46" s="1"/>
  <c r="V1252" i="46"/>
  <c r="AB1252" i="46" s="1"/>
  <c r="AI1252" i="46" s="1"/>
  <c r="V1255" i="46"/>
  <c r="AB1255" i="46" s="1"/>
  <c r="V1258" i="46"/>
  <c r="AB1258" i="46" s="1"/>
  <c r="V1261" i="46"/>
  <c r="AB1261" i="46" s="1"/>
  <c r="V1264" i="46"/>
  <c r="AB1264" i="46" s="1"/>
  <c r="V1267" i="46"/>
  <c r="AB1267" i="46" s="1"/>
  <c r="V1270" i="46"/>
  <c r="AB1270" i="46" s="1"/>
  <c r="V1273" i="46"/>
  <c r="AB1273" i="46" s="1"/>
  <c r="V544" i="46"/>
  <c r="AB544" i="46" s="1"/>
  <c r="V835" i="46"/>
  <c r="AB835" i="46" s="1"/>
  <c r="V844" i="46"/>
  <c r="AB844" i="46" s="1"/>
  <c r="V853" i="46"/>
  <c r="AB853" i="46" s="1"/>
  <c r="V862" i="46"/>
  <c r="AB862" i="46" s="1"/>
  <c r="AI862" i="46" s="1"/>
  <c r="V871" i="46"/>
  <c r="AB871" i="46" s="1"/>
  <c r="V880" i="46"/>
  <c r="AB880" i="46" s="1"/>
  <c r="V889" i="46"/>
  <c r="AB889" i="46" s="1"/>
  <c r="V405" i="46"/>
  <c r="AB405" i="46" s="1"/>
  <c r="V547" i="46"/>
  <c r="AB547" i="46" s="1"/>
  <c r="V586" i="46"/>
  <c r="AB586" i="46" s="1"/>
  <c r="V604" i="46"/>
  <c r="AB604" i="46" s="1"/>
  <c r="V622" i="46"/>
  <c r="AB622" i="46" s="1"/>
  <c r="V640" i="46"/>
  <c r="AB640" i="46" s="1"/>
  <c r="V658" i="46"/>
  <c r="AB658" i="46" s="1"/>
  <c r="V676" i="46"/>
  <c r="AB676" i="46" s="1"/>
  <c r="V694" i="46"/>
  <c r="AB694" i="46" s="1"/>
  <c r="AI694" i="46" s="1"/>
  <c r="V712" i="46"/>
  <c r="AB712" i="46" s="1"/>
  <c r="V730" i="46"/>
  <c r="AB730" i="46" s="1"/>
  <c r="V748" i="46"/>
  <c r="AB748" i="46" s="1"/>
  <c r="V763" i="46"/>
  <c r="AB763" i="46" s="1"/>
  <c r="V772" i="46"/>
  <c r="AB772" i="46" s="1"/>
  <c r="AI772" i="46" s="1"/>
  <c r="V778" i="46"/>
  <c r="AB778" i="46" s="1"/>
  <c r="V784" i="46"/>
  <c r="AB784" i="46" s="1"/>
  <c r="V790" i="46"/>
  <c r="AB790" i="46" s="1"/>
  <c r="V796" i="46"/>
  <c r="AB796" i="46" s="1"/>
  <c r="V802" i="46"/>
  <c r="AB802" i="46" s="1"/>
  <c r="V808" i="46"/>
  <c r="AB808" i="46" s="1"/>
  <c r="V814" i="46"/>
  <c r="AB814" i="46" s="1"/>
  <c r="AI814" i="46" s="1"/>
  <c r="V820" i="46"/>
  <c r="AB820" i="46" s="1"/>
  <c r="V826" i="46"/>
  <c r="AB826" i="46" s="1"/>
  <c r="V831" i="46"/>
  <c r="AB831" i="46" s="1"/>
  <c r="V840" i="46"/>
  <c r="AB840" i="46" s="1"/>
  <c r="V849" i="46"/>
  <c r="AB849" i="46" s="1"/>
  <c r="V858" i="46"/>
  <c r="AB858" i="46" s="1"/>
  <c r="V867" i="46"/>
  <c r="AB867" i="46" s="1"/>
  <c r="V876" i="46"/>
  <c r="AB876" i="46" s="1"/>
  <c r="V885" i="46"/>
  <c r="AB885" i="46" s="1"/>
  <c r="V335" i="46"/>
  <c r="AB335" i="46" s="1"/>
  <c r="V589" i="46"/>
  <c r="AB589" i="46" s="1"/>
  <c r="V607" i="46"/>
  <c r="AB607" i="46" s="1"/>
  <c r="AI607" i="46" s="1"/>
  <c r="V625" i="46"/>
  <c r="AB625" i="46" s="1"/>
  <c r="V643" i="46"/>
  <c r="AB643" i="46" s="1"/>
  <c r="V661" i="46"/>
  <c r="AB661" i="46" s="1"/>
  <c r="V679" i="46"/>
  <c r="AB679" i="46" s="1"/>
  <c r="V697" i="46"/>
  <c r="AB697" i="46" s="1"/>
  <c r="V715" i="46"/>
  <c r="AB715" i="46" s="1"/>
  <c r="V733" i="46"/>
  <c r="AB733" i="46" s="1"/>
  <c r="V751" i="46"/>
  <c r="AB751" i="46" s="1"/>
  <c r="V893" i="46"/>
  <c r="AB893" i="46" s="1"/>
  <c r="V896" i="46"/>
  <c r="AB896" i="46" s="1"/>
  <c r="V899" i="46"/>
  <c r="AB899" i="46" s="1"/>
  <c r="V902" i="46"/>
  <c r="AB902" i="46" s="1"/>
  <c r="AI902" i="46" s="1"/>
  <c r="V905" i="46"/>
  <c r="AB905" i="46" s="1"/>
  <c r="V908" i="46"/>
  <c r="AB908" i="46" s="1"/>
  <c r="V911" i="46"/>
  <c r="AB911" i="46" s="1"/>
  <c r="V914" i="46"/>
  <c r="AB914" i="46" s="1"/>
  <c r="V917" i="46"/>
  <c r="AB917" i="46" s="1"/>
  <c r="V920" i="46"/>
  <c r="AB920" i="46" s="1"/>
  <c r="V923" i="46"/>
  <c r="AB923" i="46" s="1"/>
  <c r="V926" i="46"/>
  <c r="AB926" i="46" s="1"/>
  <c r="V929" i="46"/>
  <c r="AB929" i="46" s="1"/>
  <c r="V932" i="46"/>
  <c r="AB932" i="46" s="1"/>
  <c r="V935" i="46"/>
  <c r="AB935" i="46" s="1"/>
  <c r="V938" i="46"/>
  <c r="AB938" i="46" s="1"/>
  <c r="AI938" i="46" s="1"/>
  <c r="V941" i="46"/>
  <c r="AB941" i="46" s="1"/>
  <c r="V944" i="46"/>
  <c r="AB944" i="46" s="1"/>
  <c r="V947" i="46"/>
  <c r="AB947" i="46" s="1"/>
  <c r="V950" i="46"/>
  <c r="AB950" i="46" s="1"/>
  <c r="V953" i="46"/>
  <c r="AB953" i="46" s="1"/>
  <c r="V956" i="46"/>
  <c r="AB956" i="46" s="1"/>
  <c r="V959" i="46"/>
  <c r="AB959" i="46" s="1"/>
  <c r="V962" i="46"/>
  <c r="AB962" i="46" s="1"/>
  <c r="V965" i="46"/>
  <c r="AB965" i="46" s="1"/>
  <c r="V968" i="46"/>
  <c r="AB968" i="46" s="1"/>
  <c r="V971" i="46"/>
  <c r="AB971" i="46" s="1"/>
  <c r="V974" i="46"/>
  <c r="AB974" i="46" s="1"/>
  <c r="AI974" i="46" s="1"/>
  <c r="V977" i="46"/>
  <c r="AB977" i="46" s="1"/>
  <c r="V980" i="46"/>
  <c r="AB980" i="46" s="1"/>
  <c r="V983" i="46"/>
  <c r="AB983" i="46" s="1"/>
  <c r="V986" i="46"/>
  <c r="AB986" i="46" s="1"/>
  <c r="V989" i="46"/>
  <c r="AB989" i="46" s="1"/>
  <c r="V992" i="46"/>
  <c r="AB992" i="46" s="1"/>
  <c r="V995" i="46"/>
  <c r="AB995" i="46" s="1"/>
  <c r="V998" i="46"/>
  <c r="AB998" i="46" s="1"/>
  <c r="AI998" i="46" s="1"/>
  <c r="V1001" i="46"/>
  <c r="AB1001" i="46" s="1"/>
  <c r="V1004" i="46"/>
  <c r="AB1004" i="46" s="1"/>
  <c r="V1007" i="46"/>
  <c r="AB1007" i="46" s="1"/>
  <c r="V1010" i="46"/>
  <c r="AB1010" i="46" s="1"/>
  <c r="AI1010" i="46" s="1"/>
  <c r="V1013" i="46"/>
  <c r="AB1013" i="46" s="1"/>
  <c r="V1016" i="46"/>
  <c r="AB1016" i="46" s="1"/>
  <c r="V1019" i="46"/>
  <c r="AB1019" i="46" s="1"/>
  <c r="V1022" i="46"/>
  <c r="AB1022" i="46" s="1"/>
  <c r="V1025" i="46"/>
  <c r="AB1025" i="46" s="1"/>
  <c r="V1028" i="46"/>
  <c r="AB1028" i="46" s="1"/>
  <c r="V1031" i="46"/>
  <c r="AB1031" i="46" s="1"/>
  <c r="V1034" i="46"/>
  <c r="AB1034" i="46" s="1"/>
  <c r="V1037" i="46"/>
  <c r="AB1037" i="46" s="1"/>
  <c r="V1040" i="46"/>
  <c r="AB1040" i="46" s="1"/>
  <c r="V1043" i="46"/>
  <c r="AB1043" i="46" s="1"/>
  <c r="V1046" i="46"/>
  <c r="AB1046" i="46" s="1"/>
  <c r="AI1046" i="46" s="1"/>
  <c r="V1049" i="46"/>
  <c r="AB1049" i="46" s="1"/>
  <c r="V1052" i="46"/>
  <c r="AB1052" i="46" s="1"/>
  <c r="V1055" i="46"/>
  <c r="AB1055" i="46" s="1"/>
  <c r="V1058" i="46"/>
  <c r="AB1058" i="46" s="1"/>
  <c r="V1061" i="46"/>
  <c r="AB1061" i="46" s="1"/>
  <c r="V1064" i="46"/>
  <c r="AB1064" i="46" s="1"/>
  <c r="V1067" i="46"/>
  <c r="AB1067" i="46" s="1"/>
  <c r="V1070" i="46"/>
  <c r="AB1070" i="46" s="1"/>
  <c r="V1073" i="46"/>
  <c r="AB1073" i="46" s="1"/>
  <c r="V1076" i="46"/>
  <c r="AB1076" i="46" s="1"/>
  <c r="V1079" i="46"/>
  <c r="AB1079" i="46" s="1"/>
  <c r="V1082" i="46"/>
  <c r="AB1082" i="46" s="1"/>
  <c r="AI1082" i="46" s="1"/>
  <c r="V1085" i="46"/>
  <c r="AB1085" i="46" s="1"/>
  <c r="V1088" i="46"/>
  <c r="AB1088" i="46" s="1"/>
  <c r="V1091" i="46"/>
  <c r="AB1091" i="46" s="1"/>
  <c r="V1094" i="46"/>
  <c r="AB1094" i="46" s="1"/>
  <c r="V1097" i="46"/>
  <c r="AB1097" i="46" s="1"/>
  <c r="V1100" i="46"/>
  <c r="AB1100" i="46" s="1"/>
  <c r="V1103" i="46"/>
  <c r="AB1103" i="46" s="1"/>
  <c r="V1106" i="46"/>
  <c r="AB1106" i="46" s="1"/>
  <c r="V1109" i="46"/>
  <c r="AB1109" i="46" s="1"/>
  <c r="V1112" i="46"/>
  <c r="AB1112" i="46" s="1"/>
  <c r="V1115" i="46"/>
  <c r="AB1115" i="46" s="1"/>
  <c r="V1118" i="46"/>
  <c r="AB1118" i="46" s="1"/>
  <c r="AI1118" i="46" s="1"/>
  <c r="V1121" i="46"/>
  <c r="AB1121" i="46" s="1"/>
  <c r="V1124" i="46"/>
  <c r="AB1124" i="46" s="1"/>
  <c r="V1127" i="46"/>
  <c r="AB1127" i="46" s="1"/>
  <c r="V1130" i="46"/>
  <c r="AB1130" i="46" s="1"/>
  <c r="V1133" i="46"/>
  <c r="AB1133" i="46" s="1"/>
  <c r="AI1133" i="46" s="1"/>
  <c r="V1136" i="46"/>
  <c r="AB1136" i="46" s="1"/>
  <c r="V1139" i="46"/>
  <c r="AB1139" i="46" s="1"/>
  <c r="V1142" i="46"/>
  <c r="AB1142" i="46" s="1"/>
  <c r="V1145" i="46"/>
  <c r="AB1145" i="46" s="1"/>
  <c r="V1148" i="46"/>
  <c r="AB1148" i="46" s="1"/>
  <c r="V1151" i="46"/>
  <c r="AB1151" i="46" s="1"/>
  <c r="V1154" i="46"/>
  <c r="AB1154" i="46" s="1"/>
  <c r="AI1154" i="46" s="1"/>
  <c r="V1157" i="46"/>
  <c r="AB1157" i="46" s="1"/>
  <c r="V1160" i="46"/>
  <c r="AB1160" i="46" s="1"/>
  <c r="V1163" i="46"/>
  <c r="AB1163" i="46" s="1"/>
  <c r="V1166" i="46"/>
  <c r="AB1166" i="46" s="1"/>
  <c r="V1169" i="46"/>
  <c r="AB1169" i="46" s="1"/>
  <c r="V1172" i="46"/>
  <c r="AB1172" i="46" s="1"/>
  <c r="V1175" i="46"/>
  <c r="AB1175" i="46" s="1"/>
  <c r="V1178" i="46"/>
  <c r="AB1178" i="46" s="1"/>
  <c r="V1181" i="46"/>
  <c r="AB1181" i="46" s="1"/>
  <c r="V1184" i="46"/>
  <c r="AB1184" i="46" s="1"/>
  <c r="V1187" i="46"/>
  <c r="AB1187" i="46" s="1"/>
  <c r="V1190" i="46"/>
  <c r="AB1190" i="46" s="1"/>
  <c r="AI1190" i="46" s="1"/>
  <c r="V1193" i="46"/>
  <c r="AB1193" i="46" s="1"/>
  <c r="V1196" i="46"/>
  <c r="AB1196" i="46" s="1"/>
  <c r="V1199" i="46"/>
  <c r="AB1199" i="46" s="1"/>
  <c r="V1202" i="46"/>
  <c r="AB1202" i="46" s="1"/>
  <c r="V1205" i="46"/>
  <c r="AB1205" i="46" s="1"/>
  <c r="V1208" i="46"/>
  <c r="AB1208" i="46" s="1"/>
  <c r="V1211" i="46"/>
  <c r="AB1211" i="46" s="1"/>
  <c r="V1214" i="46"/>
  <c r="AB1214" i="46" s="1"/>
  <c r="V1217" i="46"/>
  <c r="AB1217" i="46" s="1"/>
  <c r="V1220" i="46"/>
  <c r="AB1220" i="46" s="1"/>
  <c r="V1223" i="46"/>
  <c r="AB1223" i="46" s="1"/>
  <c r="V1226" i="46"/>
  <c r="AB1226" i="46" s="1"/>
  <c r="AI1226" i="46" s="1"/>
  <c r="V1229" i="46"/>
  <c r="AB1229" i="46" s="1"/>
  <c r="V1232" i="46"/>
  <c r="AB1232" i="46" s="1"/>
  <c r="V1235" i="46"/>
  <c r="AB1235" i="46" s="1"/>
  <c r="V1238" i="46"/>
  <c r="AB1238" i="46" s="1"/>
  <c r="V1241" i="46"/>
  <c r="AB1241" i="46" s="1"/>
  <c r="V1244" i="46"/>
  <c r="AB1244" i="46" s="1"/>
  <c r="V1247" i="46"/>
  <c r="AB1247" i="46" s="1"/>
  <c r="V1250" i="46"/>
  <c r="AB1250" i="46" s="1"/>
  <c r="V1253" i="46"/>
  <c r="AB1253" i="46" s="1"/>
  <c r="V1256" i="46"/>
  <c r="AB1256" i="46" s="1"/>
  <c r="V1259" i="46"/>
  <c r="AB1259" i="46" s="1"/>
  <c r="V1262" i="46"/>
  <c r="AB1262" i="46" s="1"/>
  <c r="AI1262" i="46" s="1"/>
  <c r="V1265" i="46"/>
  <c r="AB1265" i="46" s="1"/>
  <c r="V1268" i="46"/>
  <c r="AB1268" i="46" s="1"/>
  <c r="V1271" i="46"/>
  <c r="AB1271" i="46" s="1"/>
  <c r="V1274" i="46"/>
  <c r="AB1274" i="46" s="1"/>
  <c r="V1277" i="46"/>
  <c r="AB1277" i="46" s="1"/>
  <c r="V1280" i="46"/>
  <c r="AB1280" i="46" s="1"/>
  <c r="V1283" i="46"/>
  <c r="AB1283" i="46" s="1"/>
  <c r="V524" i="46"/>
  <c r="AB524" i="46" s="1"/>
  <c r="AI524" i="46" s="1"/>
  <c r="V570" i="46"/>
  <c r="AB570" i="46" s="1"/>
  <c r="V766" i="46"/>
  <c r="AB766" i="46" s="1"/>
  <c r="V832" i="46"/>
  <c r="AB832" i="46" s="1"/>
  <c r="V841" i="46"/>
  <c r="AB841" i="46" s="1"/>
  <c r="AI841" i="46" s="1"/>
  <c r="V850" i="46"/>
  <c r="AB850" i="46" s="1"/>
  <c r="V859" i="46"/>
  <c r="AB859" i="46" s="1"/>
  <c r="V868" i="46"/>
  <c r="AB868" i="46" s="1"/>
  <c r="V877" i="46"/>
  <c r="AB877" i="46" s="1"/>
  <c r="V886" i="46"/>
  <c r="AB886" i="46" s="1"/>
  <c r="V573" i="46"/>
  <c r="AB573" i="46" s="1"/>
  <c r="V592" i="46"/>
  <c r="AB592" i="46" s="1"/>
  <c r="V610" i="46"/>
  <c r="AB610" i="46" s="1"/>
  <c r="V628" i="46"/>
  <c r="AB628" i="46" s="1"/>
  <c r="V646" i="46"/>
  <c r="AB646" i="46" s="1"/>
  <c r="AI646" i="46" s="1"/>
  <c r="V664" i="46"/>
  <c r="AB664" i="46" s="1"/>
  <c r="V682" i="46"/>
  <c r="AB682" i="46" s="1"/>
  <c r="V700" i="46"/>
  <c r="AB700" i="46" s="1"/>
  <c r="V718" i="46"/>
  <c r="AB718" i="46" s="1"/>
  <c r="V736" i="46"/>
  <c r="AB736" i="46" s="1"/>
  <c r="V754" i="46"/>
  <c r="AB754" i="46" s="1"/>
  <c r="V228" i="46"/>
  <c r="AB228" i="46" s="1"/>
  <c r="V837" i="46"/>
  <c r="AB837" i="46" s="1"/>
  <c r="V846" i="46"/>
  <c r="AB846" i="46" s="1"/>
  <c r="V855" i="46"/>
  <c r="AB855" i="46" s="1"/>
  <c r="V864" i="46"/>
  <c r="AB864" i="46" s="1"/>
  <c r="V873" i="46"/>
  <c r="AB873" i="46" s="1"/>
  <c r="V882" i="46"/>
  <c r="AB882" i="46" s="1"/>
  <c r="V595" i="46"/>
  <c r="AB595" i="46" s="1"/>
  <c r="AI595" i="46" s="1"/>
  <c r="V613" i="46"/>
  <c r="AB613" i="46" s="1"/>
  <c r="V631" i="46"/>
  <c r="AB631" i="46" s="1"/>
  <c r="V649" i="46"/>
  <c r="AB649" i="46" s="1"/>
  <c r="V667" i="46"/>
  <c r="AB667" i="46" s="1"/>
  <c r="V685" i="46"/>
  <c r="AB685" i="46" s="1"/>
  <c r="V703" i="46"/>
  <c r="AB703" i="46" s="1"/>
  <c r="V721" i="46"/>
  <c r="AB721" i="46" s="1"/>
  <c r="V739" i="46"/>
  <c r="AB739" i="46" s="1"/>
  <c r="V757" i="46"/>
  <c r="AB757" i="46" s="1"/>
  <c r="V891" i="46"/>
  <c r="AB891" i="46" s="1"/>
  <c r="V894" i="46"/>
  <c r="AB894" i="46" s="1"/>
  <c r="V897" i="46"/>
  <c r="AB897" i="46" s="1"/>
  <c r="AI897" i="46" s="1"/>
  <c r="V900" i="46"/>
  <c r="AB900" i="46" s="1"/>
  <c r="V903" i="46"/>
  <c r="AB903" i="46" s="1"/>
  <c r="V906" i="46"/>
  <c r="AB906" i="46" s="1"/>
  <c r="V909" i="46"/>
  <c r="AB909" i="46" s="1"/>
  <c r="V912" i="46"/>
  <c r="AB912" i="46" s="1"/>
  <c r="V915" i="46"/>
  <c r="AB915" i="46" s="1"/>
  <c r="V918" i="46"/>
  <c r="AB918" i="46" s="1"/>
  <c r="V921" i="46"/>
  <c r="AB921" i="46" s="1"/>
  <c r="V924" i="46"/>
  <c r="AB924" i="46" s="1"/>
  <c r="V927" i="46"/>
  <c r="AB927" i="46" s="1"/>
  <c r="V930" i="46"/>
  <c r="AB930" i="46" s="1"/>
  <c r="V933" i="46"/>
  <c r="AB933" i="46" s="1"/>
  <c r="AI933" i="46" s="1"/>
  <c r="V936" i="46"/>
  <c r="AB936" i="46" s="1"/>
  <c r="V939" i="46"/>
  <c r="AB939" i="46" s="1"/>
  <c r="V942" i="46"/>
  <c r="AB942" i="46" s="1"/>
  <c r="V945" i="46"/>
  <c r="AB945" i="46" s="1"/>
  <c r="V948" i="46"/>
  <c r="AB948" i="46" s="1"/>
  <c r="V951" i="46"/>
  <c r="AB951" i="46" s="1"/>
  <c r="V954" i="46"/>
  <c r="AB954" i="46" s="1"/>
  <c r="V957" i="46"/>
  <c r="AB957" i="46" s="1"/>
  <c r="V960" i="46"/>
  <c r="AB960" i="46" s="1"/>
  <c r="V963" i="46"/>
  <c r="AB963" i="46" s="1"/>
  <c r="V966" i="46"/>
  <c r="AB966" i="46" s="1"/>
  <c r="V969" i="46"/>
  <c r="AB969" i="46" s="1"/>
  <c r="AI969" i="46" s="1"/>
  <c r="V972" i="46"/>
  <c r="AB972" i="46" s="1"/>
  <c r="V975" i="46"/>
  <c r="AB975" i="46" s="1"/>
  <c r="V978" i="46"/>
  <c r="AB978" i="46" s="1"/>
  <c r="V981" i="46"/>
  <c r="AB981" i="46" s="1"/>
  <c r="V984" i="46"/>
  <c r="AB984" i="46" s="1"/>
  <c r="V987" i="46"/>
  <c r="AB987" i="46" s="1"/>
  <c r="V990" i="46"/>
  <c r="AB990" i="46" s="1"/>
  <c r="V993" i="46"/>
  <c r="AB993" i="46" s="1"/>
  <c r="V996" i="46"/>
  <c r="AB996" i="46" s="1"/>
  <c r="V999" i="46"/>
  <c r="AB999" i="46" s="1"/>
  <c r="V1002" i="46"/>
  <c r="AB1002" i="46" s="1"/>
  <c r="V1005" i="46"/>
  <c r="AB1005" i="46" s="1"/>
  <c r="AI1005" i="46" s="1"/>
  <c r="V1008" i="46"/>
  <c r="AB1008" i="46" s="1"/>
  <c r="V1011" i="46"/>
  <c r="AB1011" i="46" s="1"/>
  <c r="V1014" i="46"/>
  <c r="AB1014" i="46" s="1"/>
  <c r="V1017" i="46"/>
  <c r="AB1017" i="46" s="1"/>
  <c r="V1020" i="46"/>
  <c r="AB1020" i="46" s="1"/>
  <c r="V1023" i="46"/>
  <c r="AB1023" i="46" s="1"/>
  <c r="V1026" i="46"/>
  <c r="AB1026" i="46" s="1"/>
  <c r="V1029" i="46"/>
  <c r="AB1029" i="46" s="1"/>
  <c r="V1032" i="46"/>
  <c r="AB1032" i="46" s="1"/>
  <c r="V1035" i="46"/>
  <c r="AB1035" i="46" s="1"/>
  <c r="V1038" i="46"/>
  <c r="AB1038" i="46" s="1"/>
  <c r="V1041" i="46"/>
  <c r="AB1041" i="46" s="1"/>
  <c r="AI1041" i="46" s="1"/>
  <c r="V1044" i="46"/>
  <c r="AB1044" i="46" s="1"/>
  <c r="V1047" i="46"/>
  <c r="AB1047" i="46" s="1"/>
  <c r="V1050" i="46"/>
  <c r="AB1050" i="46" s="1"/>
  <c r="V1053" i="46"/>
  <c r="AB1053" i="46" s="1"/>
  <c r="V1056" i="46"/>
  <c r="AB1056" i="46" s="1"/>
  <c r="V1059" i="46"/>
  <c r="AB1059" i="46" s="1"/>
  <c r="V1062" i="46"/>
  <c r="AB1062" i="46" s="1"/>
  <c r="V1065" i="46"/>
  <c r="AB1065" i="46" s="1"/>
  <c r="V1068" i="46"/>
  <c r="AB1068" i="46" s="1"/>
  <c r="V1071" i="46"/>
  <c r="AB1071" i="46" s="1"/>
  <c r="V1074" i="46"/>
  <c r="AB1074" i="46" s="1"/>
  <c r="V1077" i="46"/>
  <c r="AB1077" i="46" s="1"/>
  <c r="AI1077" i="46" s="1"/>
  <c r="V1080" i="46"/>
  <c r="AB1080" i="46" s="1"/>
  <c r="V1083" i="46"/>
  <c r="AB1083" i="46" s="1"/>
  <c r="V1086" i="46"/>
  <c r="AB1086" i="46" s="1"/>
  <c r="V1089" i="46"/>
  <c r="AB1089" i="46" s="1"/>
  <c r="V1092" i="46"/>
  <c r="AB1092" i="46" s="1"/>
  <c r="V1095" i="46"/>
  <c r="AB1095" i="46" s="1"/>
  <c r="V1098" i="46"/>
  <c r="AB1098" i="46" s="1"/>
  <c r="V1101" i="46"/>
  <c r="AB1101" i="46" s="1"/>
  <c r="V1104" i="46"/>
  <c r="AB1104" i="46" s="1"/>
  <c r="V1107" i="46"/>
  <c r="AB1107" i="46" s="1"/>
  <c r="V1110" i="46"/>
  <c r="AB1110" i="46" s="1"/>
  <c r="V1113" i="46"/>
  <c r="AB1113" i="46" s="1"/>
  <c r="AI1113" i="46" s="1"/>
  <c r="V1116" i="46"/>
  <c r="AB1116" i="46" s="1"/>
  <c r="V1119" i="46"/>
  <c r="AB1119" i="46" s="1"/>
  <c r="V1122" i="46"/>
  <c r="AB1122" i="46" s="1"/>
  <c r="V1125" i="46"/>
  <c r="AB1125" i="46" s="1"/>
  <c r="V1128" i="46"/>
  <c r="AB1128" i="46" s="1"/>
  <c r="V1131" i="46"/>
  <c r="AB1131" i="46" s="1"/>
  <c r="V1134" i="46"/>
  <c r="AB1134" i="46" s="1"/>
  <c r="V1137" i="46"/>
  <c r="AB1137" i="46" s="1"/>
  <c r="V1140" i="46"/>
  <c r="AB1140" i="46" s="1"/>
  <c r="V1143" i="46"/>
  <c r="AB1143" i="46" s="1"/>
  <c r="V1146" i="46"/>
  <c r="AB1146" i="46" s="1"/>
  <c r="V1149" i="46"/>
  <c r="AB1149" i="46" s="1"/>
  <c r="V1152" i="46"/>
  <c r="AB1152" i="46" s="1"/>
  <c r="V1155" i="46"/>
  <c r="AB1155" i="46" s="1"/>
  <c r="V1158" i="46"/>
  <c r="AB1158" i="46" s="1"/>
  <c r="V1161" i="46"/>
  <c r="AB1161" i="46" s="1"/>
  <c r="V1164" i="46"/>
  <c r="AB1164" i="46" s="1"/>
  <c r="V1167" i="46"/>
  <c r="AB1167" i="46" s="1"/>
  <c r="V1170" i="46"/>
  <c r="AB1170" i="46" s="1"/>
  <c r="V1173" i="46"/>
  <c r="AB1173" i="46" s="1"/>
  <c r="V1176" i="46"/>
  <c r="AB1176" i="46" s="1"/>
  <c r="V1179" i="46"/>
  <c r="AB1179" i="46" s="1"/>
  <c r="V1182" i="46"/>
  <c r="AB1182" i="46" s="1"/>
  <c r="V1185" i="46"/>
  <c r="AB1185" i="46" s="1"/>
  <c r="AI1185" i="46" s="1"/>
  <c r="V1188" i="46"/>
  <c r="AB1188" i="46" s="1"/>
  <c r="V1191" i="46"/>
  <c r="AB1191" i="46" s="1"/>
  <c r="AI1191" i="46" s="1"/>
  <c r="V1194" i="46"/>
  <c r="AB1194" i="46" s="1"/>
  <c r="V1197" i="46"/>
  <c r="AB1197" i="46" s="1"/>
  <c r="V1200" i="46"/>
  <c r="AB1200" i="46" s="1"/>
  <c r="V1203" i="46"/>
  <c r="AB1203" i="46" s="1"/>
  <c r="V1206" i="46"/>
  <c r="AB1206" i="46" s="1"/>
  <c r="V1209" i="46"/>
  <c r="AB1209" i="46" s="1"/>
  <c r="V1212" i="46"/>
  <c r="AB1212" i="46" s="1"/>
  <c r="V1215" i="46"/>
  <c r="AB1215" i="46" s="1"/>
  <c r="V1218" i="46"/>
  <c r="AB1218" i="46" s="1"/>
  <c r="V1221" i="46"/>
  <c r="AB1221" i="46" s="1"/>
  <c r="AI1221" i="46" s="1"/>
  <c r="V1224" i="46"/>
  <c r="AB1224" i="46" s="1"/>
  <c r="V1227" i="46"/>
  <c r="AB1227" i="46" s="1"/>
  <c r="V1230" i="46"/>
  <c r="AB1230" i="46" s="1"/>
  <c r="V1233" i="46"/>
  <c r="AB1233" i="46" s="1"/>
  <c r="V1236" i="46"/>
  <c r="AB1236" i="46" s="1"/>
  <c r="V1239" i="46"/>
  <c r="AB1239" i="46" s="1"/>
  <c r="V1242" i="46"/>
  <c r="AB1242" i="46" s="1"/>
  <c r="V1245" i="46"/>
  <c r="AB1245" i="46" s="1"/>
  <c r="V1248" i="46"/>
  <c r="AB1248" i="46" s="1"/>
  <c r="V1276" i="46"/>
  <c r="AB1276" i="46" s="1"/>
  <c r="V1251" i="46"/>
  <c r="AB1251" i="46" s="1"/>
  <c r="V1260" i="46"/>
  <c r="AB1260" i="46" s="1"/>
  <c r="AI1260" i="46" s="1"/>
  <c r="V1269" i="46"/>
  <c r="AB1269" i="46" s="1"/>
  <c r="V1281" i="46"/>
  <c r="AB1281" i="46" s="1"/>
  <c r="V1285" i="46"/>
  <c r="AB1285" i="46" s="1"/>
  <c r="V1288" i="46"/>
  <c r="AB1288" i="46" s="1"/>
  <c r="V1291" i="46"/>
  <c r="AB1291" i="46" s="1"/>
  <c r="V1294" i="46"/>
  <c r="AB1294" i="46" s="1"/>
  <c r="V1297" i="46"/>
  <c r="AB1297" i="46" s="1"/>
  <c r="AI1297" i="46" s="1"/>
  <c r="V1300" i="46"/>
  <c r="AB1300" i="46" s="1"/>
  <c r="V1303" i="46"/>
  <c r="AB1303" i="46" s="1"/>
  <c r="V1306" i="46"/>
  <c r="AB1306" i="46" s="1"/>
  <c r="V1309" i="46"/>
  <c r="AB1309" i="46" s="1"/>
  <c r="V1312" i="46"/>
  <c r="AB1312" i="46" s="1"/>
  <c r="AI1312" i="46" s="1"/>
  <c r="V1315" i="46"/>
  <c r="AB1315" i="46" s="1"/>
  <c r="V1318" i="46"/>
  <c r="AB1318" i="46" s="1"/>
  <c r="V1321" i="46"/>
  <c r="AB1321" i="46" s="1"/>
  <c r="V1324" i="46"/>
  <c r="AB1324" i="46" s="1"/>
  <c r="V1327" i="46"/>
  <c r="AB1327" i="46" s="1"/>
  <c r="V1330" i="46"/>
  <c r="AB1330" i="46" s="1"/>
  <c r="V1333" i="46"/>
  <c r="AB1333" i="46" s="1"/>
  <c r="V1336" i="46"/>
  <c r="AB1336" i="46" s="1"/>
  <c r="V1339" i="46"/>
  <c r="AB1339" i="46" s="1"/>
  <c r="V1342" i="46"/>
  <c r="AB1342" i="46" s="1"/>
  <c r="V1345" i="46"/>
  <c r="AB1345" i="46" s="1"/>
  <c r="V1348" i="46"/>
  <c r="AB1348" i="46" s="1"/>
  <c r="AI1348" i="46" s="1"/>
  <c r="V1351" i="46"/>
  <c r="AB1351" i="46" s="1"/>
  <c r="V1354" i="46"/>
  <c r="AB1354" i="46" s="1"/>
  <c r="V1357" i="46"/>
  <c r="AB1357" i="46" s="1"/>
  <c r="V1360" i="46"/>
  <c r="AB1360" i="46" s="1"/>
  <c r="V1363" i="46"/>
  <c r="AB1363" i="46" s="1"/>
  <c r="V1366" i="46"/>
  <c r="AB1366" i="46" s="1"/>
  <c r="V1369" i="46"/>
  <c r="AB1369" i="46" s="1"/>
  <c r="V1372" i="46"/>
  <c r="AB1372" i="46" s="1"/>
  <c r="V1375" i="46"/>
  <c r="AB1375" i="46" s="1"/>
  <c r="V1378" i="46"/>
  <c r="AB1378" i="46" s="1"/>
  <c r="V1381" i="46"/>
  <c r="AB1381" i="46" s="1"/>
  <c r="V1384" i="46"/>
  <c r="AB1384" i="46" s="1"/>
  <c r="V1387" i="46"/>
  <c r="AB1387" i="46" s="1"/>
  <c r="V1390" i="46"/>
  <c r="AB1390" i="46" s="1"/>
  <c r="V1393" i="46"/>
  <c r="AB1393" i="46" s="1"/>
  <c r="V1396" i="46"/>
  <c r="AB1396" i="46" s="1"/>
  <c r="AI1396" i="46" s="1"/>
  <c r="V1399" i="46"/>
  <c r="AB1399" i="46" s="1"/>
  <c r="V1402" i="46"/>
  <c r="AB1402" i="46" s="1"/>
  <c r="V1405" i="46"/>
  <c r="AB1405" i="46" s="1"/>
  <c r="V1408" i="46"/>
  <c r="AB1408" i="46" s="1"/>
  <c r="V1411" i="46"/>
  <c r="AB1411" i="46" s="1"/>
  <c r="V1414" i="46"/>
  <c r="AB1414" i="46" s="1"/>
  <c r="V1417" i="46"/>
  <c r="AB1417" i="46" s="1"/>
  <c r="V1420" i="46"/>
  <c r="AB1420" i="46" s="1"/>
  <c r="AI1420" i="46" s="1"/>
  <c r="V1423" i="46"/>
  <c r="AB1423" i="46" s="1"/>
  <c r="V1426" i="46"/>
  <c r="AB1426" i="46" s="1"/>
  <c r="V1429" i="46"/>
  <c r="AB1429" i="46" s="1"/>
  <c r="V1432" i="46"/>
  <c r="AB1432" i="46" s="1"/>
  <c r="V1435" i="46"/>
  <c r="AB1435" i="46" s="1"/>
  <c r="V1438" i="46"/>
  <c r="AB1438" i="46" s="1"/>
  <c r="V1441" i="46"/>
  <c r="AB1441" i="46" s="1"/>
  <c r="V1444" i="46"/>
  <c r="AB1444" i="46" s="1"/>
  <c r="V1447" i="46"/>
  <c r="AB1447" i="46" s="1"/>
  <c r="V1450" i="46"/>
  <c r="AB1450" i="46" s="1"/>
  <c r="V1453" i="46"/>
  <c r="AB1453" i="46" s="1"/>
  <c r="V1456" i="46"/>
  <c r="AB1456" i="46" s="1"/>
  <c r="AI1456" i="46" s="1"/>
  <c r="V1459" i="46"/>
  <c r="AB1459" i="46" s="1"/>
  <c r="V1462" i="46"/>
  <c r="AB1462" i="46" s="1"/>
  <c r="V1465" i="46"/>
  <c r="AB1465" i="46" s="1"/>
  <c r="V1468" i="46"/>
  <c r="AB1468" i="46" s="1"/>
  <c r="V1471" i="46"/>
  <c r="AB1471" i="46" s="1"/>
  <c r="V1474" i="46"/>
  <c r="AB1474" i="46" s="1"/>
  <c r="V1477" i="46"/>
  <c r="AB1477" i="46" s="1"/>
  <c r="V1480" i="46"/>
  <c r="AB1480" i="46" s="1"/>
  <c r="V1483" i="46"/>
  <c r="AB1483" i="46" s="1"/>
  <c r="V1486" i="46"/>
  <c r="AB1486" i="46" s="1"/>
  <c r="V1489" i="46"/>
  <c r="AB1489" i="46" s="1"/>
  <c r="V1492" i="46"/>
  <c r="AB1492" i="46" s="1"/>
  <c r="AI1492" i="46" s="1"/>
  <c r="V1495" i="46"/>
  <c r="AB1495" i="46" s="1"/>
  <c r="V1498" i="46"/>
  <c r="AB1498" i="46" s="1"/>
  <c r="V1501" i="46"/>
  <c r="AB1501" i="46" s="1"/>
  <c r="V1504" i="46"/>
  <c r="AB1504" i="46" s="1"/>
  <c r="V1507" i="46"/>
  <c r="AB1507" i="46" s="1"/>
  <c r="V1510" i="46"/>
  <c r="AB1510" i="46" s="1"/>
  <c r="V1513" i="46"/>
  <c r="AB1513" i="46" s="1"/>
  <c r="V1516" i="46"/>
  <c r="AB1516" i="46" s="1"/>
  <c r="V1519" i="46"/>
  <c r="AB1519" i="46" s="1"/>
  <c r="V1522" i="46"/>
  <c r="AB1522" i="46" s="1"/>
  <c r="V1525" i="46"/>
  <c r="AB1525" i="46" s="1"/>
  <c r="V1528" i="46"/>
  <c r="AB1528" i="46" s="1"/>
  <c r="AI1528" i="46" s="1"/>
  <c r="V1531" i="46"/>
  <c r="AB1531" i="46" s="1"/>
  <c r="V1534" i="46"/>
  <c r="AB1534" i="46" s="1"/>
  <c r="V1537" i="46"/>
  <c r="AB1537" i="46" s="1"/>
  <c r="V1540" i="46"/>
  <c r="AB1540" i="46" s="1"/>
  <c r="V1543" i="46"/>
  <c r="AB1543" i="46" s="1"/>
  <c r="V1546" i="46"/>
  <c r="AB1546" i="46" s="1"/>
  <c r="V1549" i="46"/>
  <c r="AB1549" i="46" s="1"/>
  <c r="V1552" i="46"/>
  <c r="AB1552" i="46" s="1"/>
  <c r="V1555" i="46"/>
  <c r="AB1555" i="46" s="1"/>
  <c r="V1558" i="46"/>
  <c r="AB1558" i="46" s="1"/>
  <c r="V1561" i="46"/>
  <c r="AB1561" i="46" s="1"/>
  <c r="AI1561" i="46" s="1"/>
  <c r="V1564" i="46"/>
  <c r="AB1564" i="46" s="1"/>
  <c r="AI1564" i="46" s="1"/>
  <c r="V1567" i="46"/>
  <c r="AB1567" i="46" s="1"/>
  <c r="V1570" i="46"/>
  <c r="AB1570" i="46" s="1"/>
  <c r="V1573" i="46"/>
  <c r="AB1573" i="46" s="1"/>
  <c r="V1576" i="46"/>
  <c r="AB1576" i="46" s="1"/>
  <c r="V1579" i="46"/>
  <c r="AB1579" i="46" s="1"/>
  <c r="V1582" i="46"/>
  <c r="AB1582" i="46" s="1"/>
  <c r="V1585" i="46"/>
  <c r="AB1585" i="46" s="1"/>
  <c r="V1588" i="46"/>
  <c r="AB1588" i="46" s="1"/>
  <c r="V1591" i="46"/>
  <c r="AB1591" i="46" s="1"/>
  <c r="V1594" i="46"/>
  <c r="AB1594" i="46" s="1"/>
  <c r="V1597" i="46"/>
  <c r="AB1597" i="46" s="1"/>
  <c r="V1600" i="46"/>
  <c r="AB1600" i="46" s="1"/>
  <c r="AI1600" i="46" s="1"/>
  <c r="V1603" i="46"/>
  <c r="AB1603" i="46" s="1"/>
  <c r="V1606" i="46"/>
  <c r="AB1606" i="46" s="1"/>
  <c r="V1609" i="46"/>
  <c r="AB1609" i="46" s="1"/>
  <c r="V1612" i="46"/>
  <c r="AB1612" i="46" s="1"/>
  <c r="V1615" i="46"/>
  <c r="AB1615" i="46" s="1"/>
  <c r="V1618" i="46"/>
  <c r="AB1618" i="46" s="1"/>
  <c r="V1621" i="46"/>
  <c r="AB1621" i="46" s="1"/>
  <c r="V1624" i="46"/>
  <c r="AB1624" i="46" s="1"/>
  <c r="V1627" i="46"/>
  <c r="AB1627" i="46" s="1"/>
  <c r="V1630" i="46"/>
  <c r="AB1630" i="46" s="1"/>
  <c r="V1633" i="46"/>
  <c r="AB1633" i="46" s="1"/>
  <c r="V1636" i="46"/>
  <c r="AB1636" i="46" s="1"/>
  <c r="AI1636" i="46" s="1"/>
  <c r="V1639" i="46"/>
  <c r="AB1639" i="46" s="1"/>
  <c r="V1642" i="46"/>
  <c r="AB1642" i="46" s="1"/>
  <c r="V1645" i="46"/>
  <c r="AB1645" i="46" s="1"/>
  <c r="V1648" i="46"/>
  <c r="AB1648" i="46" s="1"/>
  <c r="V1651" i="46"/>
  <c r="AB1651" i="46" s="1"/>
  <c r="V1654" i="46"/>
  <c r="AB1654" i="46" s="1"/>
  <c r="V1657" i="46"/>
  <c r="AB1657" i="46" s="1"/>
  <c r="V1660" i="46"/>
  <c r="AB1660" i="46" s="1"/>
  <c r="V1663" i="46"/>
  <c r="AB1663" i="46" s="1"/>
  <c r="V1666" i="46"/>
  <c r="AB1666" i="46" s="1"/>
  <c r="V1669" i="46"/>
  <c r="AB1669" i="46" s="1"/>
  <c r="V1672" i="46"/>
  <c r="AB1672" i="46" s="1"/>
  <c r="AI1672" i="46" s="1"/>
  <c r="V1675" i="46"/>
  <c r="AB1675" i="46" s="1"/>
  <c r="V1678" i="46"/>
  <c r="AB1678" i="46" s="1"/>
  <c r="V1681" i="46"/>
  <c r="AB1681" i="46" s="1"/>
  <c r="V1684" i="46"/>
  <c r="AB1684" i="46" s="1"/>
  <c r="V1687" i="46"/>
  <c r="AB1687" i="46" s="1"/>
  <c r="V1690" i="46"/>
  <c r="AB1690" i="46" s="1"/>
  <c r="V1693" i="46"/>
  <c r="AB1693" i="46" s="1"/>
  <c r="V1696" i="46"/>
  <c r="AB1696" i="46" s="1"/>
  <c r="V1699" i="46"/>
  <c r="AB1699" i="46" s="1"/>
  <c r="V1702" i="46"/>
  <c r="AB1702" i="46" s="1"/>
  <c r="V1705" i="46"/>
  <c r="AB1705" i="46" s="1"/>
  <c r="V1708" i="46"/>
  <c r="AB1708" i="46" s="1"/>
  <c r="AI1708" i="46" s="1"/>
  <c r="V1711" i="46"/>
  <c r="AB1711" i="46" s="1"/>
  <c r="V1714" i="46"/>
  <c r="AB1714" i="46" s="1"/>
  <c r="V1717" i="46"/>
  <c r="AB1717" i="46" s="1"/>
  <c r="V1720" i="46"/>
  <c r="AB1720" i="46" s="1"/>
  <c r="V1723" i="46"/>
  <c r="AB1723" i="46" s="1"/>
  <c r="V1726" i="46"/>
  <c r="AB1726" i="46" s="1"/>
  <c r="V1729" i="46"/>
  <c r="AB1729" i="46" s="1"/>
  <c r="V1732" i="46"/>
  <c r="AB1732" i="46" s="1"/>
  <c r="AI1732" i="46" s="1"/>
  <c r="V1282" i="46"/>
  <c r="AB1282" i="46" s="1"/>
  <c r="V1254" i="46"/>
  <c r="AB1254" i="46" s="1"/>
  <c r="V1263" i="46"/>
  <c r="AB1263" i="46" s="1"/>
  <c r="V1272" i="46"/>
  <c r="AB1272" i="46" s="1"/>
  <c r="AI1272" i="46" s="1"/>
  <c r="V1278" i="46"/>
  <c r="AB1278" i="46" s="1"/>
  <c r="V1286" i="46"/>
  <c r="AB1286" i="46" s="1"/>
  <c r="V1289" i="46"/>
  <c r="AB1289" i="46" s="1"/>
  <c r="V1292" i="46"/>
  <c r="AB1292" i="46" s="1"/>
  <c r="V1295" i="46"/>
  <c r="AB1295" i="46" s="1"/>
  <c r="V1298" i="46"/>
  <c r="AB1298" i="46" s="1"/>
  <c r="AI1298" i="46" s="1"/>
  <c r="V1301" i="46"/>
  <c r="AB1301" i="46" s="1"/>
  <c r="V1304" i="46"/>
  <c r="AB1304" i="46" s="1"/>
  <c r="V1307" i="46"/>
  <c r="AB1307" i="46" s="1"/>
  <c r="V1310" i="46"/>
  <c r="AB1310" i="46" s="1"/>
  <c r="V1313" i="46"/>
  <c r="AB1313" i="46" s="1"/>
  <c r="V1316" i="46"/>
  <c r="AB1316" i="46" s="1"/>
  <c r="AI1316" i="46" s="1"/>
  <c r="V1319" i="46"/>
  <c r="AB1319" i="46" s="1"/>
  <c r="V1322" i="46"/>
  <c r="AB1322" i="46" s="1"/>
  <c r="V1325" i="46"/>
  <c r="AB1325" i="46" s="1"/>
  <c r="V1328" i="46"/>
  <c r="AB1328" i="46" s="1"/>
  <c r="V1331" i="46"/>
  <c r="AB1331" i="46" s="1"/>
  <c r="V1334" i="46"/>
  <c r="AB1334" i="46" s="1"/>
  <c r="V1337" i="46"/>
  <c r="AB1337" i="46" s="1"/>
  <c r="V1340" i="46"/>
  <c r="AB1340" i="46" s="1"/>
  <c r="V1343" i="46"/>
  <c r="AB1343" i="46" s="1"/>
  <c r="V1346" i="46"/>
  <c r="AB1346" i="46" s="1"/>
  <c r="V1349" i="46"/>
  <c r="AB1349" i="46" s="1"/>
  <c r="V1352" i="46"/>
  <c r="AB1352" i="46" s="1"/>
  <c r="AI1352" i="46" s="1"/>
  <c r="V1355" i="46"/>
  <c r="AB1355" i="46" s="1"/>
  <c r="V1358" i="46"/>
  <c r="AB1358" i="46" s="1"/>
  <c r="V1361" i="46"/>
  <c r="AB1361" i="46" s="1"/>
  <c r="V1364" i="46"/>
  <c r="AB1364" i="46" s="1"/>
  <c r="V1367" i="46"/>
  <c r="AB1367" i="46" s="1"/>
  <c r="V1370" i="46"/>
  <c r="AB1370" i="46" s="1"/>
  <c r="V1373" i="46"/>
  <c r="AB1373" i="46" s="1"/>
  <c r="V1376" i="46"/>
  <c r="AB1376" i="46" s="1"/>
  <c r="V1379" i="46"/>
  <c r="AB1379" i="46" s="1"/>
  <c r="V1382" i="46"/>
  <c r="AB1382" i="46" s="1"/>
  <c r="V1385" i="46"/>
  <c r="AB1385" i="46" s="1"/>
  <c r="V1388" i="46"/>
  <c r="AB1388" i="46" s="1"/>
  <c r="AI1388" i="46" s="1"/>
  <c r="V1391" i="46"/>
  <c r="AB1391" i="46" s="1"/>
  <c r="V1394" i="46"/>
  <c r="AB1394" i="46" s="1"/>
  <c r="V1397" i="46"/>
  <c r="AB1397" i="46" s="1"/>
  <c r="AI1397" i="46" s="1"/>
  <c r="V1400" i="46"/>
  <c r="AB1400" i="46" s="1"/>
  <c r="V1403" i="46"/>
  <c r="AB1403" i="46" s="1"/>
  <c r="V1406" i="46"/>
  <c r="AB1406" i="46" s="1"/>
  <c r="V1409" i="46"/>
  <c r="AB1409" i="46" s="1"/>
  <c r="V1412" i="46"/>
  <c r="AB1412" i="46" s="1"/>
  <c r="V1415" i="46"/>
  <c r="AB1415" i="46" s="1"/>
  <c r="V1418" i="46"/>
  <c r="AB1418" i="46" s="1"/>
  <c r="V1421" i="46"/>
  <c r="AB1421" i="46" s="1"/>
  <c r="V1424" i="46"/>
  <c r="AB1424" i="46" s="1"/>
  <c r="AI1424" i="46" s="1"/>
  <c r="V1427" i="46"/>
  <c r="AB1427" i="46" s="1"/>
  <c r="V1430" i="46"/>
  <c r="AB1430" i="46" s="1"/>
  <c r="V1433" i="46"/>
  <c r="AB1433" i="46" s="1"/>
  <c r="V1436" i="46"/>
  <c r="AB1436" i="46" s="1"/>
  <c r="V1439" i="46"/>
  <c r="AB1439" i="46" s="1"/>
  <c r="V1442" i="46"/>
  <c r="AB1442" i="46" s="1"/>
  <c r="V1445" i="46"/>
  <c r="AB1445" i="46" s="1"/>
  <c r="V1448" i="46"/>
  <c r="AB1448" i="46" s="1"/>
  <c r="V1451" i="46"/>
  <c r="AB1451" i="46" s="1"/>
  <c r="V1454" i="46"/>
  <c r="AB1454" i="46" s="1"/>
  <c r="V1457" i="46"/>
  <c r="AB1457" i="46" s="1"/>
  <c r="V1460" i="46"/>
  <c r="AB1460" i="46" s="1"/>
  <c r="AI1460" i="46" s="1"/>
  <c r="V1463" i="46"/>
  <c r="AB1463" i="46" s="1"/>
  <c r="V1466" i="46"/>
  <c r="AB1466" i="46" s="1"/>
  <c r="V1469" i="46"/>
  <c r="AB1469" i="46" s="1"/>
  <c r="V1472" i="46"/>
  <c r="AB1472" i="46" s="1"/>
  <c r="V1475" i="46"/>
  <c r="AB1475" i="46" s="1"/>
  <c r="V1478" i="46"/>
  <c r="AB1478" i="46" s="1"/>
  <c r="V1481" i="46"/>
  <c r="AB1481" i="46" s="1"/>
  <c r="V1484" i="46"/>
  <c r="AB1484" i="46" s="1"/>
  <c r="V1487" i="46"/>
  <c r="AB1487" i="46" s="1"/>
  <c r="V1490" i="46"/>
  <c r="AB1490" i="46" s="1"/>
  <c r="V1493" i="46"/>
  <c r="AB1493" i="46" s="1"/>
  <c r="V1496" i="46"/>
  <c r="AB1496" i="46" s="1"/>
  <c r="AI1496" i="46" s="1"/>
  <c r="V1499" i="46"/>
  <c r="AB1499" i="46" s="1"/>
  <c r="V1502" i="46"/>
  <c r="AB1502" i="46" s="1"/>
  <c r="V1505" i="46"/>
  <c r="AB1505" i="46" s="1"/>
  <c r="V1508" i="46"/>
  <c r="AB1508" i="46" s="1"/>
  <c r="V1511" i="46"/>
  <c r="AB1511" i="46" s="1"/>
  <c r="V1514" i="46"/>
  <c r="AB1514" i="46" s="1"/>
  <c r="V1517" i="46"/>
  <c r="AB1517" i="46" s="1"/>
  <c r="V1520" i="46"/>
  <c r="AB1520" i="46" s="1"/>
  <c r="V1523" i="46"/>
  <c r="AB1523" i="46" s="1"/>
  <c r="V1526" i="46"/>
  <c r="AB1526" i="46" s="1"/>
  <c r="V1529" i="46"/>
  <c r="AB1529" i="46" s="1"/>
  <c r="V1532" i="46"/>
  <c r="AB1532" i="46" s="1"/>
  <c r="AI1532" i="46" s="1"/>
  <c r="V1535" i="46"/>
  <c r="AB1535" i="46" s="1"/>
  <c r="V1538" i="46"/>
  <c r="AB1538" i="46" s="1"/>
  <c r="V1541" i="46"/>
  <c r="AB1541" i="46" s="1"/>
  <c r="AI1541" i="46" s="1"/>
  <c r="V1544" i="46"/>
  <c r="AB1544" i="46" s="1"/>
  <c r="V1547" i="46"/>
  <c r="AB1547" i="46" s="1"/>
  <c r="V1550" i="46"/>
  <c r="AB1550" i="46" s="1"/>
  <c r="V1553" i="46"/>
  <c r="AB1553" i="46" s="1"/>
  <c r="V1556" i="46"/>
  <c r="AB1556" i="46" s="1"/>
  <c r="V1559" i="46"/>
  <c r="AB1559" i="46" s="1"/>
  <c r="V1562" i="46"/>
  <c r="AB1562" i="46" s="1"/>
  <c r="V1565" i="46"/>
  <c r="AB1565" i="46" s="1"/>
  <c r="V1568" i="46"/>
  <c r="AB1568" i="46" s="1"/>
  <c r="AI1568" i="46" s="1"/>
  <c r="V1571" i="46"/>
  <c r="AB1571" i="46" s="1"/>
  <c r="V1574" i="46"/>
  <c r="AB1574" i="46" s="1"/>
  <c r="V1577" i="46"/>
  <c r="AB1577" i="46" s="1"/>
  <c r="V1580" i="46"/>
  <c r="AB1580" i="46" s="1"/>
  <c r="V1583" i="46"/>
  <c r="AB1583" i="46" s="1"/>
  <c r="V1586" i="46"/>
  <c r="AB1586" i="46" s="1"/>
  <c r="V1589" i="46"/>
  <c r="AB1589" i="46" s="1"/>
  <c r="V1592" i="46"/>
  <c r="AB1592" i="46" s="1"/>
  <c r="V1595" i="46"/>
  <c r="AB1595" i="46" s="1"/>
  <c r="V1598" i="46"/>
  <c r="AB1598" i="46" s="1"/>
  <c r="V1601" i="46"/>
  <c r="AB1601" i="46" s="1"/>
  <c r="V1604" i="46"/>
  <c r="AB1604" i="46" s="1"/>
  <c r="AI1604" i="46" s="1"/>
  <c r="V1607" i="46"/>
  <c r="AB1607" i="46" s="1"/>
  <c r="V1610" i="46"/>
  <c r="AB1610" i="46" s="1"/>
  <c r="V1613" i="46"/>
  <c r="AB1613" i="46" s="1"/>
  <c r="V1616" i="46"/>
  <c r="AB1616" i="46" s="1"/>
  <c r="V1619" i="46"/>
  <c r="AB1619" i="46" s="1"/>
  <c r="V1622" i="46"/>
  <c r="AB1622" i="46" s="1"/>
  <c r="V1625" i="46"/>
  <c r="AB1625" i="46" s="1"/>
  <c r="V1628" i="46"/>
  <c r="AB1628" i="46" s="1"/>
  <c r="V1631" i="46"/>
  <c r="AB1631" i="46" s="1"/>
  <c r="V1634" i="46"/>
  <c r="AB1634" i="46" s="1"/>
  <c r="V1637" i="46"/>
  <c r="AB1637" i="46" s="1"/>
  <c r="V1640" i="46"/>
  <c r="AB1640" i="46" s="1"/>
  <c r="AI1640" i="46" s="1"/>
  <c r="V1643" i="46"/>
  <c r="AB1643" i="46" s="1"/>
  <c r="V1646" i="46"/>
  <c r="AB1646" i="46" s="1"/>
  <c r="V1649" i="46"/>
  <c r="AB1649" i="46" s="1"/>
  <c r="V1652" i="46"/>
  <c r="AB1652" i="46" s="1"/>
  <c r="V1655" i="46"/>
  <c r="AB1655" i="46" s="1"/>
  <c r="V1658" i="46"/>
  <c r="AB1658" i="46" s="1"/>
  <c r="V1661" i="46"/>
  <c r="AB1661" i="46" s="1"/>
  <c r="V1664" i="46"/>
  <c r="AB1664" i="46" s="1"/>
  <c r="V1667" i="46"/>
  <c r="AB1667" i="46" s="1"/>
  <c r="V1670" i="46"/>
  <c r="AB1670" i="46" s="1"/>
  <c r="V1673" i="46"/>
  <c r="AB1673" i="46" s="1"/>
  <c r="V1676" i="46"/>
  <c r="AB1676" i="46" s="1"/>
  <c r="AI1676" i="46" s="1"/>
  <c r="V1679" i="46"/>
  <c r="AB1679" i="46" s="1"/>
  <c r="V1682" i="46"/>
  <c r="AB1682" i="46" s="1"/>
  <c r="V1685" i="46"/>
  <c r="AB1685" i="46" s="1"/>
  <c r="AI1685" i="46" s="1"/>
  <c r="V1688" i="46"/>
  <c r="AB1688" i="46" s="1"/>
  <c r="V1691" i="46"/>
  <c r="AB1691" i="46" s="1"/>
  <c r="V1694" i="46"/>
  <c r="AB1694" i="46" s="1"/>
  <c r="V1697" i="46"/>
  <c r="AB1697" i="46" s="1"/>
  <c r="AI1697" i="46" s="1"/>
  <c r="V1700" i="46"/>
  <c r="AB1700" i="46" s="1"/>
  <c r="V1703" i="46"/>
  <c r="AB1703" i="46" s="1"/>
  <c r="V1706" i="46"/>
  <c r="AB1706" i="46" s="1"/>
  <c r="V1709" i="46"/>
  <c r="AB1709" i="46" s="1"/>
  <c r="V1279" i="46"/>
  <c r="AB1279" i="46" s="1"/>
  <c r="AI1279" i="46" s="1"/>
  <c r="V1257" i="46"/>
  <c r="AB1257" i="46" s="1"/>
  <c r="V1266" i="46"/>
  <c r="AB1266" i="46" s="1"/>
  <c r="V1284" i="46"/>
  <c r="AB1284" i="46" s="1"/>
  <c r="V1287" i="46"/>
  <c r="AB1287" i="46" s="1"/>
  <c r="V1290" i="46"/>
  <c r="AB1290" i="46" s="1"/>
  <c r="V1293" i="46"/>
  <c r="AB1293" i="46" s="1"/>
  <c r="V1296" i="46"/>
  <c r="AB1296" i="46" s="1"/>
  <c r="AI1296" i="46" s="1"/>
  <c r="V1299" i="46"/>
  <c r="AB1299" i="46" s="1"/>
  <c r="V1302" i="46"/>
  <c r="AB1302" i="46" s="1"/>
  <c r="V1305" i="46"/>
  <c r="AB1305" i="46" s="1"/>
  <c r="V1308" i="46"/>
  <c r="AB1308" i="46" s="1"/>
  <c r="V1311" i="46"/>
  <c r="AB1311" i="46" s="1"/>
  <c r="AI1311" i="46" s="1"/>
  <c r="V1314" i="46"/>
  <c r="AB1314" i="46" s="1"/>
  <c r="V1317" i="46"/>
  <c r="AB1317" i="46" s="1"/>
  <c r="V1320" i="46"/>
  <c r="AB1320" i="46" s="1"/>
  <c r="V1323" i="46"/>
  <c r="AB1323" i="46" s="1"/>
  <c r="V1326" i="46"/>
  <c r="AB1326" i="46" s="1"/>
  <c r="V1329" i="46"/>
  <c r="AB1329" i="46" s="1"/>
  <c r="V1332" i="46"/>
  <c r="AB1332" i="46" s="1"/>
  <c r="V1335" i="46"/>
  <c r="AB1335" i="46" s="1"/>
  <c r="V1338" i="46"/>
  <c r="AB1338" i="46" s="1"/>
  <c r="V1341" i="46"/>
  <c r="AB1341" i="46" s="1"/>
  <c r="V1344" i="46"/>
  <c r="AB1344" i="46" s="1"/>
  <c r="V1347" i="46"/>
  <c r="AB1347" i="46" s="1"/>
  <c r="AI1347" i="46" s="1"/>
  <c r="V1350" i="46"/>
  <c r="AB1350" i="46" s="1"/>
  <c r="V1353" i="46"/>
  <c r="AB1353" i="46" s="1"/>
  <c r="V1356" i="46"/>
  <c r="AB1356" i="46" s="1"/>
  <c r="V1359" i="46"/>
  <c r="AB1359" i="46" s="1"/>
  <c r="V1362" i="46"/>
  <c r="AB1362" i="46" s="1"/>
  <c r="V1365" i="46"/>
  <c r="AB1365" i="46" s="1"/>
  <c r="V1368" i="46"/>
  <c r="AB1368" i="46" s="1"/>
  <c r="V1371" i="46"/>
  <c r="AB1371" i="46" s="1"/>
  <c r="V1374" i="46"/>
  <c r="AB1374" i="46" s="1"/>
  <c r="V1377" i="46"/>
  <c r="AB1377" i="46" s="1"/>
  <c r="V1380" i="46"/>
  <c r="AB1380" i="46" s="1"/>
  <c r="V1383" i="46"/>
  <c r="AB1383" i="46" s="1"/>
  <c r="AI1383" i="46" s="1"/>
  <c r="V1386" i="46"/>
  <c r="AB1386" i="46" s="1"/>
  <c r="V1389" i="46"/>
  <c r="AB1389" i="46" s="1"/>
  <c r="V1392" i="46"/>
  <c r="AB1392" i="46" s="1"/>
  <c r="V1395" i="46"/>
  <c r="AB1395" i="46" s="1"/>
  <c r="AI1395" i="46" s="1"/>
  <c r="V1398" i="46"/>
  <c r="AB1398" i="46" s="1"/>
  <c r="V1401" i="46"/>
  <c r="AB1401" i="46" s="1"/>
  <c r="V1404" i="46"/>
  <c r="AB1404" i="46" s="1"/>
  <c r="V1407" i="46"/>
  <c r="AB1407" i="46" s="1"/>
  <c r="V1410" i="46"/>
  <c r="AB1410" i="46" s="1"/>
  <c r="V1413" i="46"/>
  <c r="AB1413" i="46" s="1"/>
  <c r="V1416" i="46"/>
  <c r="AB1416" i="46" s="1"/>
  <c r="V1419" i="46"/>
  <c r="AB1419" i="46" s="1"/>
  <c r="V1422" i="46"/>
  <c r="AB1422" i="46" s="1"/>
  <c r="V1425" i="46"/>
  <c r="AB1425" i="46" s="1"/>
  <c r="V1428" i="46"/>
  <c r="AB1428" i="46" s="1"/>
  <c r="V1431" i="46"/>
  <c r="AB1431" i="46" s="1"/>
  <c r="V1434" i="46"/>
  <c r="AB1434" i="46" s="1"/>
  <c r="V1437" i="46"/>
  <c r="AB1437" i="46" s="1"/>
  <c r="V1440" i="46"/>
  <c r="AB1440" i="46" s="1"/>
  <c r="V1443" i="46"/>
  <c r="AB1443" i="46" s="1"/>
  <c r="V1446" i="46"/>
  <c r="AB1446" i="46" s="1"/>
  <c r="V1449" i="46"/>
  <c r="AB1449" i="46" s="1"/>
  <c r="V1452" i="46"/>
  <c r="AB1452" i="46" s="1"/>
  <c r="V1455" i="46"/>
  <c r="AB1455" i="46" s="1"/>
  <c r="AI1455" i="46" s="1"/>
  <c r="V1458" i="46"/>
  <c r="AB1458" i="46" s="1"/>
  <c r="V1461" i="46"/>
  <c r="AB1461" i="46" s="1"/>
  <c r="V1464" i="46"/>
  <c r="AB1464" i="46" s="1"/>
  <c r="V1467" i="46"/>
  <c r="AB1467" i="46" s="1"/>
  <c r="V1470" i="46"/>
  <c r="AB1470" i="46" s="1"/>
  <c r="V1473" i="46"/>
  <c r="AB1473" i="46" s="1"/>
  <c r="V1476" i="46"/>
  <c r="AB1476" i="46" s="1"/>
  <c r="V1479" i="46"/>
  <c r="AB1479" i="46" s="1"/>
  <c r="V1482" i="46"/>
  <c r="AB1482" i="46" s="1"/>
  <c r="V1485" i="46"/>
  <c r="AB1485" i="46" s="1"/>
  <c r="V1488" i="46"/>
  <c r="AB1488" i="46" s="1"/>
  <c r="V1491" i="46"/>
  <c r="AB1491" i="46" s="1"/>
  <c r="AI1491" i="46" s="1"/>
  <c r="V1494" i="46"/>
  <c r="AB1494" i="46" s="1"/>
  <c r="V1497" i="46"/>
  <c r="AB1497" i="46" s="1"/>
  <c r="V1500" i="46"/>
  <c r="AB1500" i="46" s="1"/>
  <c r="V1503" i="46"/>
  <c r="AB1503" i="46" s="1"/>
  <c r="V1506" i="46"/>
  <c r="AB1506" i="46" s="1"/>
  <c r="V1509" i="46"/>
  <c r="AB1509" i="46" s="1"/>
  <c r="V1512" i="46"/>
  <c r="AB1512" i="46" s="1"/>
  <c r="V1515" i="46"/>
  <c r="AB1515" i="46" s="1"/>
  <c r="V1518" i="46"/>
  <c r="AB1518" i="46" s="1"/>
  <c r="V1521" i="46"/>
  <c r="AB1521" i="46" s="1"/>
  <c r="V1524" i="46"/>
  <c r="AB1524" i="46" s="1"/>
  <c r="V1527" i="46"/>
  <c r="AB1527" i="46" s="1"/>
  <c r="AI1527" i="46" s="1"/>
  <c r="V1530" i="46"/>
  <c r="AB1530" i="46" s="1"/>
  <c r="V1533" i="46"/>
  <c r="AB1533" i="46" s="1"/>
  <c r="V1536" i="46"/>
  <c r="AB1536" i="46" s="1"/>
  <c r="V1539" i="46"/>
  <c r="AB1539" i="46" s="1"/>
  <c r="AI1539" i="46" s="1"/>
  <c r="V1542" i="46"/>
  <c r="AB1542" i="46" s="1"/>
  <c r="V1545" i="46"/>
  <c r="AB1545" i="46" s="1"/>
  <c r="V1548" i="46"/>
  <c r="AB1548" i="46" s="1"/>
  <c r="AI1548" i="46" s="1"/>
  <c r="V1551" i="46"/>
  <c r="AB1551" i="46" s="1"/>
  <c r="V1554" i="46"/>
  <c r="AB1554" i="46" s="1"/>
  <c r="V1557" i="46"/>
  <c r="AB1557" i="46" s="1"/>
  <c r="V1560" i="46"/>
  <c r="AB1560" i="46" s="1"/>
  <c r="V1563" i="46"/>
  <c r="AB1563" i="46" s="1"/>
  <c r="V1566" i="46"/>
  <c r="AB1566" i="46" s="1"/>
  <c r="V1569" i="46"/>
  <c r="AB1569" i="46" s="1"/>
  <c r="V1572" i="46"/>
  <c r="AB1572" i="46" s="1"/>
  <c r="V1575" i="46"/>
  <c r="AB1575" i="46" s="1"/>
  <c r="V1578" i="46"/>
  <c r="AB1578" i="46" s="1"/>
  <c r="V1581" i="46"/>
  <c r="AB1581" i="46" s="1"/>
  <c r="V1584" i="46"/>
  <c r="AB1584" i="46" s="1"/>
  <c r="V1587" i="46"/>
  <c r="AB1587" i="46" s="1"/>
  <c r="V1590" i="46"/>
  <c r="AB1590" i="46" s="1"/>
  <c r="V1593" i="46"/>
  <c r="AB1593" i="46" s="1"/>
  <c r="V1596" i="46"/>
  <c r="AB1596" i="46" s="1"/>
  <c r="V1599" i="46"/>
  <c r="AB1599" i="46" s="1"/>
  <c r="AI1599" i="46" s="1"/>
  <c r="V1602" i="46"/>
  <c r="AB1602" i="46" s="1"/>
  <c r="V1605" i="46"/>
  <c r="AB1605" i="46" s="1"/>
  <c r="V1608" i="46"/>
  <c r="AB1608" i="46" s="1"/>
  <c r="V1611" i="46"/>
  <c r="AB1611" i="46" s="1"/>
  <c r="V1614" i="46"/>
  <c r="AB1614" i="46" s="1"/>
  <c r="V1617" i="46"/>
  <c r="AB1617" i="46" s="1"/>
  <c r="V1620" i="46"/>
  <c r="AB1620" i="46" s="1"/>
  <c r="V1623" i="46"/>
  <c r="AB1623" i="46" s="1"/>
  <c r="V1626" i="46"/>
  <c r="AB1626" i="46" s="1"/>
  <c r="V1629" i="46"/>
  <c r="AB1629" i="46" s="1"/>
  <c r="V1632" i="46"/>
  <c r="AB1632" i="46" s="1"/>
  <c r="V1635" i="46"/>
  <c r="AB1635" i="46" s="1"/>
  <c r="AI1635" i="46" s="1"/>
  <c r="V1638" i="46"/>
  <c r="AB1638" i="46" s="1"/>
  <c r="V1641" i="46"/>
  <c r="AB1641" i="46" s="1"/>
  <c r="V1644" i="46"/>
  <c r="AB1644" i="46" s="1"/>
  <c r="V1647" i="46"/>
  <c r="AB1647" i="46" s="1"/>
  <c r="V1650" i="46"/>
  <c r="AB1650" i="46" s="1"/>
  <c r="V1653" i="46"/>
  <c r="AB1653" i="46" s="1"/>
  <c r="V1656" i="46"/>
  <c r="AB1656" i="46" s="1"/>
  <c r="V1659" i="46"/>
  <c r="AB1659" i="46" s="1"/>
  <c r="V1662" i="46"/>
  <c r="AB1662" i="46" s="1"/>
  <c r="V1665" i="46"/>
  <c r="AB1665" i="46" s="1"/>
  <c r="V1668" i="46"/>
  <c r="AB1668" i="46" s="1"/>
  <c r="V1671" i="46"/>
  <c r="AB1671" i="46" s="1"/>
  <c r="AI1671" i="46" s="1"/>
  <c r="V1674" i="46"/>
  <c r="AB1674" i="46" s="1"/>
  <c r="V1677" i="46"/>
  <c r="AB1677" i="46" s="1"/>
  <c r="V1680" i="46"/>
  <c r="AB1680" i="46" s="1"/>
  <c r="V1683" i="46"/>
  <c r="AB1683" i="46" s="1"/>
  <c r="V1686" i="46"/>
  <c r="AB1686" i="46" s="1"/>
  <c r="V1689" i="46"/>
  <c r="AB1689" i="46" s="1"/>
  <c r="V1692" i="46"/>
  <c r="AB1692" i="46" s="1"/>
  <c r="V1695" i="46"/>
  <c r="AB1695" i="46" s="1"/>
  <c r="V1698" i="46"/>
  <c r="AB1698" i="46" s="1"/>
  <c r="AI1698" i="46" s="1"/>
  <c r="V1701" i="46"/>
  <c r="AB1701" i="46" s="1"/>
  <c r="V1704" i="46"/>
  <c r="AB1704" i="46" s="1"/>
  <c r="V1707" i="46"/>
  <c r="AB1707" i="46" s="1"/>
  <c r="AI1707" i="46" s="1"/>
  <c r="V1710" i="46"/>
  <c r="AB1710" i="46" s="1"/>
  <c r="V1275" i="46"/>
  <c r="AB1275" i="46" s="1"/>
  <c r="V1728" i="46"/>
  <c r="AB1728" i="46" s="1"/>
  <c r="V1733" i="46"/>
  <c r="AB1733" i="46" s="1"/>
  <c r="V1742" i="46"/>
  <c r="AB1742" i="46" s="1"/>
  <c r="V1751" i="46"/>
  <c r="AB1751" i="46" s="1"/>
  <c r="V1760" i="46"/>
  <c r="AB1760" i="46" s="1"/>
  <c r="V1769" i="46"/>
  <c r="AB1769" i="46" s="1"/>
  <c r="V1773" i="46"/>
  <c r="AB1773" i="46" s="1"/>
  <c r="V1713" i="46"/>
  <c r="AB1713" i="46" s="1"/>
  <c r="V1718" i="46"/>
  <c r="AB1718" i="46" s="1"/>
  <c r="V1738" i="46"/>
  <c r="AB1738" i="46" s="1"/>
  <c r="AI1738" i="46" s="1"/>
  <c r="V1747" i="46"/>
  <c r="AB1747" i="46" s="1"/>
  <c r="V1756" i="46"/>
  <c r="AB1756" i="46" s="1"/>
  <c r="V1765" i="46"/>
  <c r="AB1765" i="46" s="1"/>
  <c r="V1734" i="46"/>
  <c r="AB1734" i="46" s="1"/>
  <c r="V1743" i="46"/>
  <c r="AB1743" i="46" s="1"/>
  <c r="V1752" i="46"/>
  <c r="AB1752" i="46" s="1"/>
  <c r="V1761" i="46"/>
  <c r="AB1761" i="46" s="1"/>
  <c r="V1770" i="46"/>
  <c r="AB1770" i="46" s="1"/>
  <c r="V1719" i="46"/>
  <c r="AB1719" i="46" s="1"/>
  <c r="V1724" i="46"/>
  <c r="AB1724" i="46" s="1"/>
  <c r="V1777" i="46"/>
  <c r="AB1777" i="46" s="1"/>
  <c r="V1780" i="46"/>
  <c r="AB1780" i="46" s="1"/>
  <c r="AI1780" i="46" s="1"/>
  <c r="V1783" i="46"/>
  <c r="AB1783" i="46" s="1"/>
  <c r="V1786" i="46"/>
  <c r="AB1786" i="46" s="1"/>
  <c r="V1789" i="46"/>
  <c r="AB1789" i="46" s="1"/>
  <c r="V1792" i="46"/>
  <c r="AB1792" i="46" s="1"/>
  <c r="V1795" i="46"/>
  <c r="AB1795" i="46" s="1"/>
  <c r="V1798" i="46"/>
  <c r="AB1798" i="46" s="1"/>
  <c r="V1801" i="46"/>
  <c r="AB1801" i="46" s="1"/>
  <c r="V1804" i="46"/>
  <c r="AB1804" i="46" s="1"/>
  <c r="AI1804" i="46" s="1"/>
  <c r="V1807" i="46"/>
  <c r="AB1807" i="46" s="1"/>
  <c r="V1810" i="46"/>
  <c r="AB1810" i="46" s="1"/>
  <c r="V1813" i="46"/>
  <c r="AB1813" i="46" s="1"/>
  <c r="V1816" i="46"/>
  <c r="AB1816" i="46" s="1"/>
  <c r="V1819" i="46"/>
  <c r="AB1819" i="46" s="1"/>
  <c r="V1822" i="46"/>
  <c r="AB1822" i="46" s="1"/>
  <c r="V1825" i="46"/>
  <c r="AB1825" i="46" s="1"/>
  <c r="V1828" i="46"/>
  <c r="AB1828" i="46" s="1"/>
  <c r="V1831" i="46"/>
  <c r="AB1831" i="46" s="1"/>
  <c r="V1834" i="46"/>
  <c r="AB1834" i="46" s="1"/>
  <c r="V1837" i="46"/>
  <c r="AB1837" i="46" s="1"/>
  <c r="V1840" i="46"/>
  <c r="AB1840" i="46" s="1"/>
  <c r="V1843" i="46"/>
  <c r="AB1843" i="46" s="1"/>
  <c r="V1846" i="46"/>
  <c r="AB1846" i="46" s="1"/>
  <c r="V1849" i="46"/>
  <c r="AB1849" i="46" s="1"/>
  <c r="V1852" i="46"/>
  <c r="AB1852" i="46" s="1"/>
  <c r="AI1852" i="46" s="1"/>
  <c r="V1855" i="46"/>
  <c r="AB1855" i="46" s="1"/>
  <c r="V1858" i="46"/>
  <c r="AB1858" i="46" s="1"/>
  <c r="V1861" i="46"/>
  <c r="AB1861" i="46" s="1"/>
  <c r="V1864" i="46"/>
  <c r="AB1864" i="46" s="1"/>
  <c r="V1867" i="46"/>
  <c r="AB1867" i="46" s="1"/>
  <c r="V1870" i="46"/>
  <c r="AB1870" i="46" s="1"/>
  <c r="V1873" i="46"/>
  <c r="AB1873" i="46" s="1"/>
  <c r="V1876" i="46"/>
  <c r="AB1876" i="46" s="1"/>
  <c r="V1879" i="46"/>
  <c r="AB1879" i="46" s="1"/>
  <c r="V1882" i="46"/>
  <c r="AB1882" i="46" s="1"/>
  <c r="V1885" i="46"/>
  <c r="AB1885" i="46" s="1"/>
  <c r="V1888" i="46"/>
  <c r="AB1888" i="46" s="1"/>
  <c r="AI1888" i="46" s="1"/>
  <c r="V1891" i="46"/>
  <c r="AB1891" i="46" s="1"/>
  <c r="V1894" i="46"/>
  <c r="AB1894" i="46" s="1"/>
  <c r="V1897" i="46"/>
  <c r="AB1897" i="46" s="1"/>
  <c r="V1900" i="46"/>
  <c r="AB1900" i="46" s="1"/>
  <c r="V1903" i="46"/>
  <c r="AB1903" i="46" s="1"/>
  <c r="V1906" i="46"/>
  <c r="AB1906" i="46" s="1"/>
  <c r="V1909" i="46"/>
  <c r="AB1909" i="46" s="1"/>
  <c r="V1912" i="46"/>
  <c r="AB1912" i="46" s="1"/>
  <c r="V1915" i="46"/>
  <c r="AB1915" i="46" s="1"/>
  <c r="V1918" i="46"/>
  <c r="AB1918" i="46" s="1"/>
  <c r="V1921" i="46"/>
  <c r="AB1921" i="46" s="1"/>
  <c r="V1924" i="46"/>
  <c r="AB1924" i="46" s="1"/>
  <c r="AI1924" i="46" s="1"/>
  <c r="V1927" i="46"/>
  <c r="AB1927" i="46" s="1"/>
  <c r="V1930" i="46"/>
  <c r="AB1930" i="46" s="1"/>
  <c r="V1933" i="46"/>
  <c r="AB1933" i="46" s="1"/>
  <c r="V1936" i="46"/>
  <c r="AB1936" i="46" s="1"/>
  <c r="V1939" i="46"/>
  <c r="AB1939" i="46" s="1"/>
  <c r="V1942" i="46"/>
  <c r="AB1942" i="46" s="1"/>
  <c r="V1945" i="46"/>
  <c r="AB1945" i="46" s="1"/>
  <c r="V1948" i="46"/>
  <c r="AB1948" i="46" s="1"/>
  <c r="V1951" i="46"/>
  <c r="AB1951" i="46" s="1"/>
  <c r="V1954" i="46"/>
  <c r="AB1954" i="46" s="1"/>
  <c r="V1957" i="46"/>
  <c r="AB1957" i="46" s="1"/>
  <c r="V1960" i="46"/>
  <c r="AB1960" i="46" s="1"/>
  <c r="AI1960" i="46" s="1"/>
  <c r="V1963" i="46"/>
  <c r="AB1963" i="46" s="1"/>
  <c r="V1966" i="46"/>
  <c r="AB1966" i="46" s="1"/>
  <c r="V1969" i="46"/>
  <c r="AB1969" i="46" s="1"/>
  <c r="V1972" i="46"/>
  <c r="AB1972" i="46" s="1"/>
  <c r="V1975" i="46"/>
  <c r="AB1975" i="46" s="1"/>
  <c r="V1978" i="46"/>
  <c r="AB1978" i="46" s="1"/>
  <c r="V1981" i="46"/>
  <c r="AB1981" i="46" s="1"/>
  <c r="V1984" i="46"/>
  <c r="AB1984" i="46" s="1"/>
  <c r="V1987" i="46"/>
  <c r="AB1987" i="46" s="1"/>
  <c r="V1990" i="46"/>
  <c r="AB1990" i="46" s="1"/>
  <c r="V1993" i="46"/>
  <c r="AB1993" i="46" s="1"/>
  <c r="V1996" i="46"/>
  <c r="AB1996" i="46" s="1"/>
  <c r="AI1996" i="46" s="1"/>
  <c r="V1999" i="46"/>
  <c r="AB1999" i="46" s="1"/>
  <c r="V2002" i="46"/>
  <c r="AB2002" i="46" s="1"/>
  <c r="V2005" i="46"/>
  <c r="AB2005" i="46" s="1"/>
  <c r="V2008" i="46"/>
  <c r="AB2008" i="46" s="1"/>
  <c r="V2011" i="46"/>
  <c r="AB2011" i="46" s="1"/>
  <c r="V2014" i="46"/>
  <c r="AB2014" i="46" s="1"/>
  <c r="V2017" i="46"/>
  <c r="AB2017" i="46" s="1"/>
  <c r="V2020" i="46"/>
  <c r="AB2020" i="46" s="1"/>
  <c r="V2023" i="46"/>
  <c r="AB2023" i="46" s="1"/>
  <c r="V2026" i="46"/>
  <c r="AB2026" i="46" s="1"/>
  <c r="V2029" i="46"/>
  <c r="AB2029" i="46" s="1"/>
  <c r="V2032" i="46"/>
  <c r="AB2032" i="46" s="1"/>
  <c r="AI2032" i="46" s="1"/>
  <c r="V2035" i="46"/>
  <c r="AB2035" i="46" s="1"/>
  <c r="V2038" i="46"/>
  <c r="AB2038" i="46" s="1"/>
  <c r="V2041" i="46"/>
  <c r="AB2041" i="46" s="1"/>
  <c r="V2044" i="46"/>
  <c r="AB2044" i="46" s="1"/>
  <c r="V2047" i="46"/>
  <c r="AB2047" i="46" s="1"/>
  <c r="V2050" i="46"/>
  <c r="AB2050" i="46" s="1"/>
  <c r="V2053" i="46"/>
  <c r="AB2053" i="46" s="1"/>
  <c r="V2056" i="46"/>
  <c r="AB2056" i="46" s="1"/>
  <c r="V2059" i="46"/>
  <c r="AB2059" i="46" s="1"/>
  <c r="V2062" i="46"/>
  <c r="AB2062" i="46" s="1"/>
  <c r="V2065" i="46"/>
  <c r="AB2065" i="46" s="1"/>
  <c r="V2068" i="46"/>
  <c r="AB2068" i="46" s="1"/>
  <c r="AI2068" i="46" s="1"/>
  <c r="V2071" i="46"/>
  <c r="AB2071" i="46" s="1"/>
  <c r="V2074" i="46"/>
  <c r="AB2074" i="46" s="1"/>
  <c r="V2077" i="46"/>
  <c r="AB2077" i="46" s="1"/>
  <c r="V2080" i="46"/>
  <c r="AB2080" i="46" s="1"/>
  <c r="V2083" i="46"/>
  <c r="AB2083" i="46" s="1"/>
  <c r="V2086" i="46"/>
  <c r="AB2086" i="46" s="1"/>
  <c r="V2089" i="46"/>
  <c r="AB2089" i="46" s="1"/>
  <c r="V2092" i="46"/>
  <c r="AB2092" i="46" s="1"/>
  <c r="V2095" i="46"/>
  <c r="AB2095" i="46" s="1"/>
  <c r="V2098" i="46"/>
  <c r="AB2098" i="46" s="1"/>
  <c r="V2101" i="46"/>
  <c r="AB2101" i="46" s="1"/>
  <c r="V2104" i="46"/>
  <c r="AB2104" i="46" s="1"/>
  <c r="AI2104" i="46" s="1"/>
  <c r="V2107" i="46"/>
  <c r="AB2107" i="46" s="1"/>
  <c r="V2110" i="46"/>
  <c r="AB2110" i="46" s="1"/>
  <c r="V2113" i="46"/>
  <c r="AB2113" i="46" s="1"/>
  <c r="V2116" i="46"/>
  <c r="AB2116" i="46" s="1"/>
  <c r="V2119" i="46"/>
  <c r="AB2119" i="46" s="1"/>
  <c r="V2122" i="46"/>
  <c r="AB2122" i="46" s="1"/>
  <c r="V2125" i="46"/>
  <c r="AB2125" i="46" s="1"/>
  <c r="AI2125" i="46" s="1"/>
  <c r="V2128" i="46"/>
  <c r="AB2128" i="46" s="1"/>
  <c r="V2131" i="46"/>
  <c r="AB2131" i="46" s="1"/>
  <c r="V2134" i="46"/>
  <c r="AB2134" i="46" s="1"/>
  <c r="V2137" i="46"/>
  <c r="AB2137" i="46" s="1"/>
  <c r="V2140" i="46"/>
  <c r="AB2140" i="46" s="1"/>
  <c r="AI2140" i="46" s="1"/>
  <c r="V2143" i="46"/>
  <c r="AB2143" i="46" s="1"/>
  <c r="V2146" i="46"/>
  <c r="AB2146" i="46" s="1"/>
  <c r="V2149" i="46"/>
  <c r="AB2149" i="46" s="1"/>
  <c r="V2152" i="46"/>
  <c r="AB2152" i="46" s="1"/>
  <c r="V2155" i="46"/>
  <c r="AB2155" i="46" s="1"/>
  <c r="V2158" i="46"/>
  <c r="AB2158" i="46" s="1"/>
  <c r="V2161" i="46"/>
  <c r="AB2161" i="46" s="1"/>
  <c r="V2164" i="46"/>
  <c r="AB2164" i="46" s="1"/>
  <c r="V2167" i="46"/>
  <c r="AB2167" i="46" s="1"/>
  <c r="V2170" i="46"/>
  <c r="AB2170" i="46" s="1"/>
  <c r="V2173" i="46"/>
  <c r="AB2173" i="46" s="1"/>
  <c r="V2176" i="46"/>
  <c r="AB2176" i="46" s="1"/>
  <c r="AI2176" i="46" s="1"/>
  <c r="V2179" i="46"/>
  <c r="AB2179" i="46" s="1"/>
  <c r="V2182" i="46"/>
  <c r="AB2182" i="46" s="1"/>
  <c r="V2185" i="46"/>
  <c r="AB2185" i="46" s="1"/>
  <c r="V2188" i="46"/>
  <c r="AB2188" i="46" s="1"/>
  <c r="V2191" i="46"/>
  <c r="AB2191" i="46" s="1"/>
  <c r="V2194" i="46"/>
  <c r="AB2194" i="46" s="1"/>
  <c r="V2197" i="46"/>
  <c r="AB2197" i="46" s="1"/>
  <c r="V2200" i="46"/>
  <c r="AB2200" i="46" s="1"/>
  <c r="V2203" i="46"/>
  <c r="AB2203" i="46" s="1"/>
  <c r="V2206" i="46"/>
  <c r="AB2206" i="46" s="1"/>
  <c r="V2209" i="46"/>
  <c r="AB2209" i="46" s="1"/>
  <c r="V2212" i="46"/>
  <c r="AB2212" i="46" s="1"/>
  <c r="AI2212" i="46" s="1"/>
  <c r="V2215" i="46"/>
  <c r="AB2215" i="46" s="1"/>
  <c r="V2218" i="46"/>
  <c r="AB2218" i="46" s="1"/>
  <c r="V2221" i="46"/>
  <c r="AB2221" i="46" s="1"/>
  <c r="V2224" i="46"/>
  <c r="AB2224" i="46" s="1"/>
  <c r="V2227" i="46"/>
  <c r="AB2227" i="46" s="1"/>
  <c r="V2230" i="46"/>
  <c r="AB2230" i="46" s="1"/>
  <c r="V2233" i="46"/>
  <c r="AB2233" i="46" s="1"/>
  <c r="V2236" i="46"/>
  <c r="AB2236" i="46" s="1"/>
  <c r="V2239" i="46"/>
  <c r="AB2239" i="46" s="1"/>
  <c r="V2242" i="46"/>
  <c r="AB2242" i="46" s="1"/>
  <c r="V1739" i="46"/>
  <c r="AB1739" i="46" s="1"/>
  <c r="V1748" i="46"/>
  <c r="AB1748" i="46" s="1"/>
  <c r="AI1748" i="46" s="1"/>
  <c r="V1757" i="46"/>
  <c r="AB1757" i="46" s="1"/>
  <c r="V1766" i="46"/>
  <c r="AB1766" i="46" s="1"/>
  <c r="V1774" i="46"/>
  <c r="AB1774" i="46" s="1"/>
  <c r="V1725" i="46"/>
  <c r="AB1725" i="46" s="1"/>
  <c r="V1730" i="46"/>
  <c r="AB1730" i="46" s="1"/>
  <c r="V1735" i="46"/>
  <c r="AB1735" i="46" s="1"/>
  <c r="V1744" i="46"/>
  <c r="AB1744" i="46" s="1"/>
  <c r="V1753" i="46"/>
  <c r="AB1753" i="46" s="1"/>
  <c r="V1762" i="46"/>
  <c r="AB1762" i="46" s="1"/>
  <c r="V1715" i="46"/>
  <c r="AB1715" i="46" s="1"/>
  <c r="V1740" i="46"/>
  <c r="AB1740" i="46" s="1"/>
  <c r="V1749" i="46"/>
  <c r="AB1749" i="46" s="1"/>
  <c r="V1758" i="46"/>
  <c r="AB1758" i="46" s="1"/>
  <c r="V1767" i="46"/>
  <c r="AB1767" i="46" s="1"/>
  <c r="V1771" i="46"/>
  <c r="AB1771" i="46" s="1"/>
  <c r="V1731" i="46"/>
  <c r="AB1731" i="46" s="1"/>
  <c r="V1775" i="46"/>
  <c r="AB1775" i="46" s="1"/>
  <c r="V1778" i="46"/>
  <c r="AB1778" i="46" s="1"/>
  <c r="V1781" i="46"/>
  <c r="AB1781" i="46" s="1"/>
  <c r="V1784" i="46"/>
  <c r="AB1784" i="46" s="1"/>
  <c r="V1787" i="46"/>
  <c r="AB1787" i="46" s="1"/>
  <c r="V1790" i="46"/>
  <c r="AB1790" i="46" s="1"/>
  <c r="V1793" i="46"/>
  <c r="AB1793" i="46" s="1"/>
  <c r="V1796" i="46"/>
  <c r="AB1796" i="46" s="1"/>
  <c r="AI1796" i="46" s="1"/>
  <c r="V1799" i="46"/>
  <c r="AB1799" i="46" s="1"/>
  <c r="V1802" i="46"/>
  <c r="AB1802" i="46" s="1"/>
  <c r="V1805" i="46"/>
  <c r="AB1805" i="46" s="1"/>
  <c r="V1808" i="46"/>
  <c r="AB1808" i="46" s="1"/>
  <c r="V1811" i="46"/>
  <c r="AB1811" i="46" s="1"/>
  <c r="V1814" i="46"/>
  <c r="AB1814" i="46" s="1"/>
  <c r="V1817" i="46"/>
  <c r="AB1817" i="46" s="1"/>
  <c r="V1820" i="46"/>
  <c r="AB1820" i="46" s="1"/>
  <c r="V1823" i="46"/>
  <c r="AB1823" i="46" s="1"/>
  <c r="V1826" i="46"/>
  <c r="AB1826" i="46" s="1"/>
  <c r="V1829" i="46"/>
  <c r="AB1829" i="46" s="1"/>
  <c r="V1832" i="46"/>
  <c r="AB1832" i="46" s="1"/>
  <c r="AI1832" i="46" s="1"/>
  <c r="V1835" i="46"/>
  <c r="AB1835" i="46" s="1"/>
  <c r="V1838" i="46"/>
  <c r="AB1838" i="46" s="1"/>
  <c r="V1841" i="46"/>
  <c r="AB1841" i="46" s="1"/>
  <c r="V1844" i="46"/>
  <c r="AB1844" i="46" s="1"/>
  <c r="V1847" i="46"/>
  <c r="AB1847" i="46" s="1"/>
  <c r="V1850" i="46"/>
  <c r="AB1850" i="46" s="1"/>
  <c r="V1853" i="46"/>
  <c r="AB1853" i="46" s="1"/>
  <c r="V1856" i="46"/>
  <c r="AB1856" i="46" s="1"/>
  <c r="V1859" i="46"/>
  <c r="AB1859" i="46" s="1"/>
  <c r="V1862" i="46"/>
  <c r="AB1862" i="46" s="1"/>
  <c r="V1865" i="46"/>
  <c r="AB1865" i="46" s="1"/>
  <c r="V1868" i="46"/>
  <c r="AB1868" i="46" s="1"/>
  <c r="AI1868" i="46" s="1"/>
  <c r="V1871" i="46"/>
  <c r="AB1871" i="46" s="1"/>
  <c r="V1874" i="46"/>
  <c r="AB1874" i="46" s="1"/>
  <c r="V1877" i="46"/>
  <c r="AB1877" i="46" s="1"/>
  <c r="V1880" i="46"/>
  <c r="AB1880" i="46" s="1"/>
  <c r="V1883" i="46"/>
  <c r="AB1883" i="46" s="1"/>
  <c r="V1886" i="46"/>
  <c r="AB1886" i="46" s="1"/>
  <c r="V1889" i="46"/>
  <c r="AB1889" i="46" s="1"/>
  <c r="V1892" i="46"/>
  <c r="AB1892" i="46" s="1"/>
  <c r="V1895" i="46"/>
  <c r="AB1895" i="46" s="1"/>
  <c r="V1898" i="46"/>
  <c r="AB1898" i="46" s="1"/>
  <c r="V1901" i="46"/>
  <c r="AB1901" i="46" s="1"/>
  <c r="V1904" i="46"/>
  <c r="AB1904" i="46" s="1"/>
  <c r="AI1904" i="46" s="1"/>
  <c r="V1907" i="46"/>
  <c r="AB1907" i="46" s="1"/>
  <c r="V1910" i="46"/>
  <c r="AB1910" i="46" s="1"/>
  <c r="V1913" i="46"/>
  <c r="AB1913" i="46" s="1"/>
  <c r="V1916" i="46"/>
  <c r="AB1916" i="46" s="1"/>
  <c r="V1919" i="46"/>
  <c r="AB1919" i="46" s="1"/>
  <c r="V1922" i="46"/>
  <c r="AB1922" i="46" s="1"/>
  <c r="V1925" i="46"/>
  <c r="AB1925" i="46" s="1"/>
  <c r="V1928" i="46"/>
  <c r="AB1928" i="46" s="1"/>
  <c r="V1931" i="46"/>
  <c r="AB1931" i="46" s="1"/>
  <c r="V1934" i="46"/>
  <c r="AB1934" i="46" s="1"/>
  <c r="V1937" i="46"/>
  <c r="AB1937" i="46" s="1"/>
  <c r="V1940" i="46"/>
  <c r="AB1940" i="46" s="1"/>
  <c r="AI1940" i="46" s="1"/>
  <c r="V1943" i="46"/>
  <c r="AB1943" i="46" s="1"/>
  <c r="V1946" i="46"/>
  <c r="AB1946" i="46" s="1"/>
  <c r="V1949" i="46"/>
  <c r="AB1949" i="46" s="1"/>
  <c r="V1952" i="46"/>
  <c r="AB1952" i="46" s="1"/>
  <c r="V1955" i="46"/>
  <c r="AB1955" i="46" s="1"/>
  <c r="V1958" i="46"/>
  <c r="AB1958" i="46" s="1"/>
  <c r="V1961" i="46"/>
  <c r="AB1961" i="46" s="1"/>
  <c r="V1964" i="46"/>
  <c r="AB1964" i="46" s="1"/>
  <c r="V1967" i="46"/>
  <c r="AB1967" i="46" s="1"/>
  <c r="V1970" i="46"/>
  <c r="AB1970" i="46" s="1"/>
  <c r="V1973" i="46"/>
  <c r="AB1973" i="46" s="1"/>
  <c r="V1976" i="46"/>
  <c r="AB1976" i="46" s="1"/>
  <c r="AI1976" i="46" s="1"/>
  <c r="V1979" i="46"/>
  <c r="AB1979" i="46" s="1"/>
  <c r="V1982" i="46"/>
  <c r="AB1982" i="46" s="1"/>
  <c r="V1985" i="46"/>
  <c r="AB1985" i="46" s="1"/>
  <c r="V1988" i="46"/>
  <c r="AB1988" i="46" s="1"/>
  <c r="V1991" i="46"/>
  <c r="AB1991" i="46" s="1"/>
  <c r="V1994" i="46"/>
  <c r="AB1994" i="46" s="1"/>
  <c r="V1997" i="46"/>
  <c r="AB1997" i="46" s="1"/>
  <c r="V2000" i="46"/>
  <c r="AB2000" i="46" s="1"/>
  <c r="V2003" i="46"/>
  <c r="AB2003" i="46" s="1"/>
  <c r="V2006" i="46"/>
  <c r="AB2006" i="46" s="1"/>
  <c r="V2009" i="46"/>
  <c r="AB2009" i="46" s="1"/>
  <c r="V2012" i="46"/>
  <c r="AB2012" i="46" s="1"/>
  <c r="AI2012" i="46" s="1"/>
  <c r="V2015" i="46"/>
  <c r="AB2015" i="46" s="1"/>
  <c r="V2018" i="46"/>
  <c r="AB2018" i="46" s="1"/>
  <c r="V2021" i="46"/>
  <c r="AB2021" i="46" s="1"/>
  <c r="V2024" i="46"/>
  <c r="AB2024" i="46" s="1"/>
  <c r="V2027" i="46"/>
  <c r="AB2027" i="46" s="1"/>
  <c r="V2030" i="46"/>
  <c r="AB2030" i="46" s="1"/>
  <c r="V2033" i="46"/>
  <c r="AB2033" i="46" s="1"/>
  <c r="V2036" i="46"/>
  <c r="AB2036" i="46" s="1"/>
  <c r="V2039" i="46"/>
  <c r="AB2039" i="46" s="1"/>
  <c r="V2042" i="46"/>
  <c r="AB2042" i="46" s="1"/>
  <c r="V2045" i="46"/>
  <c r="AB2045" i="46" s="1"/>
  <c r="AI2045" i="46" s="1"/>
  <c r="V2048" i="46"/>
  <c r="AB2048" i="46" s="1"/>
  <c r="AI2048" i="46" s="1"/>
  <c r="V2051" i="46"/>
  <c r="AB2051" i="46" s="1"/>
  <c r="V2054" i="46"/>
  <c r="AB2054" i="46" s="1"/>
  <c r="V2057" i="46"/>
  <c r="AB2057" i="46" s="1"/>
  <c r="V2060" i="46"/>
  <c r="AB2060" i="46" s="1"/>
  <c r="V2063" i="46"/>
  <c r="AB2063" i="46" s="1"/>
  <c r="V2066" i="46"/>
  <c r="AB2066" i="46" s="1"/>
  <c r="V2069" i="46"/>
  <c r="AB2069" i="46" s="1"/>
  <c r="V2072" i="46"/>
  <c r="AB2072" i="46" s="1"/>
  <c r="V2075" i="46"/>
  <c r="AB2075" i="46" s="1"/>
  <c r="V2078" i="46"/>
  <c r="AB2078" i="46" s="1"/>
  <c r="V2081" i="46"/>
  <c r="AB2081" i="46" s="1"/>
  <c r="V2084" i="46"/>
  <c r="AB2084" i="46" s="1"/>
  <c r="AI2084" i="46" s="1"/>
  <c r="V2087" i="46"/>
  <c r="AB2087" i="46" s="1"/>
  <c r="V2090" i="46"/>
  <c r="AB2090" i="46" s="1"/>
  <c r="V2093" i="46"/>
  <c r="AB2093" i="46" s="1"/>
  <c r="V2096" i="46"/>
  <c r="AB2096" i="46" s="1"/>
  <c r="V2099" i="46"/>
  <c r="AB2099" i="46" s="1"/>
  <c r="V2102" i="46"/>
  <c r="AB2102" i="46" s="1"/>
  <c r="V2105" i="46"/>
  <c r="AB2105" i="46" s="1"/>
  <c r="V2108" i="46"/>
  <c r="AB2108" i="46" s="1"/>
  <c r="V2111" i="46"/>
  <c r="AB2111" i="46" s="1"/>
  <c r="V2114" i="46"/>
  <c r="AB2114" i="46" s="1"/>
  <c r="V2117" i="46"/>
  <c r="AB2117" i="46" s="1"/>
  <c r="V2120" i="46"/>
  <c r="AB2120" i="46" s="1"/>
  <c r="AI2120" i="46" s="1"/>
  <c r="V2123" i="46"/>
  <c r="AB2123" i="46" s="1"/>
  <c r="V2126" i="46"/>
  <c r="AB2126" i="46" s="1"/>
  <c r="V2129" i="46"/>
  <c r="AB2129" i="46" s="1"/>
  <c r="V2132" i="46"/>
  <c r="AB2132" i="46" s="1"/>
  <c r="V2135" i="46"/>
  <c r="AB2135" i="46" s="1"/>
  <c r="V2138" i="46"/>
  <c r="AB2138" i="46" s="1"/>
  <c r="V2141" i="46"/>
  <c r="AB2141" i="46" s="1"/>
  <c r="V2144" i="46"/>
  <c r="AB2144" i="46" s="1"/>
  <c r="V2147" i="46"/>
  <c r="AB2147" i="46" s="1"/>
  <c r="V2150" i="46"/>
  <c r="AB2150" i="46" s="1"/>
  <c r="V2153" i="46"/>
  <c r="AB2153" i="46" s="1"/>
  <c r="V2156" i="46"/>
  <c r="AB2156" i="46" s="1"/>
  <c r="AI2156" i="46" s="1"/>
  <c r="V2159" i="46"/>
  <c r="AB2159" i="46" s="1"/>
  <c r="V2162" i="46"/>
  <c r="AB2162" i="46" s="1"/>
  <c r="V2165" i="46"/>
  <c r="AB2165" i="46" s="1"/>
  <c r="V2168" i="46"/>
  <c r="AB2168" i="46" s="1"/>
  <c r="V2171" i="46"/>
  <c r="AB2171" i="46" s="1"/>
  <c r="V2174" i="46"/>
  <c r="AB2174" i="46" s="1"/>
  <c r="V2177" i="46"/>
  <c r="AB2177" i="46" s="1"/>
  <c r="V2180" i="46"/>
  <c r="AB2180" i="46" s="1"/>
  <c r="V2183" i="46"/>
  <c r="AB2183" i="46" s="1"/>
  <c r="V2186" i="46"/>
  <c r="AB2186" i="46" s="1"/>
  <c r="V2189" i="46"/>
  <c r="AB2189" i="46" s="1"/>
  <c r="V2192" i="46"/>
  <c r="AB2192" i="46" s="1"/>
  <c r="AI2192" i="46" s="1"/>
  <c r="V2195" i="46"/>
  <c r="AB2195" i="46" s="1"/>
  <c r="V2198" i="46"/>
  <c r="AB2198" i="46" s="1"/>
  <c r="V2201" i="46"/>
  <c r="AB2201" i="46" s="1"/>
  <c r="V2204" i="46"/>
  <c r="AB2204" i="46" s="1"/>
  <c r="V2207" i="46"/>
  <c r="AB2207" i="46" s="1"/>
  <c r="V2210" i="46"/>
  <c r="AB2210" i="46" s="1"/>
  <c r="V2213" i="46"/>
  <c r="AB2213" i="46" s="1"/>
  <c r="V2216" i="46"/>
  <c r="AB2216" i="46" s="1"/>
  <c r="V2219" i="46"/>
  <c r="AB2219" i="46" s="1"/>
  <c r="V2222" i="46"/>
  <c r="AB2222" i="46" s="1"/>
  <c r="V2225" i="46"/>
  <c r="AB2225" i="46" s="1"/>
  <c r="V2228" i="46"/>
  <c r="AB2228" i="46" s="1"/>
  <c r="V2231" i="46"/>
  <c r="AB2231" i="46" s="1"/>
  <c r="V2234" i="46"/>
  <c r="AB2234" i="46" s="1"/>
  <c r="V2237" i="46"/>
  <c r="AB2237" i="46" s="1"/>
  <c r="V2240" i="46"/>
  <c r="AB2240" i="46" s="1"/>
  <c r="V2243" i="46"/>
  <c r="AB2243" i="46" s="1"/>
  <c r="V2246" i="46"/>
  <c r="AB2246" i="46" s="1"/>
  <c r="V2249" i="46"/>
  <c r="AB2249" i="46" s="1"/>
  <c r="V2252" i="46"/>
  <c r="AB2252" i="46" s="1"/>
  <c r="V1716" i="46"/>
  <c r="AB1716" i="46" s="1"/>
  <c r="V1721" i="46"/>
  <c r="AB1721" i="46" s="1"/>
  <c r="V1736" i="46"/>
  <c r="AB1736" i="46" s="1"/>
  <c r="V1745" i="46"/>
  <c r="AB1745" i="46" s="1"/>
  <c r="AI1745" i="46" s="1"/>
  <c r="V1754" i="46"/>
  <c r="AB1754" i="46" s="1"/>
  <c r="V1763" i="46"/>
  <c r="AB1763" i="46" s="1"/>
  <c r="V1741" i="46"/>
  <c r="AB1741" i="46" s="1"/>
  <c r="V1750" i="46"/>
  <c r="AB1750" i="46" s="1"/>
  <c r="V1759" i="46"/>
  <c r="AB1759" i="46" s="1"/>
  <c r="V1768" i="46"/>
  <c r="AB1768" i="46" s="1"/>
  <c r="V1772" i="46"/>
  <c r="AB1772" i="46" s="1"/>
  <c r="V1722" i="46"/>
  <c r="AB1722" i="46" s="1"/>
  <c r="V1727" i="46"/>
  <c r="AB1727" i="46" s="1"/>
  <c r="V1737" i="46"/>
  <c r="AB1737" i="46" s="1"/>
  <c r="V1746" i="46"/>
  <c r="AB1746" i="46" s="1"/>
  <c r="V1755" i="46"/>
  <c r="AB1755" i="46" s="1"/>
  <c r="AI1755" i="46" s="1"/>
  <c r="V1764" i="46"/>
  <c r="AB1764" i="46" s="1"/>
  <c r="V1712" i="46"/>
  <c r="AB1712" i="46" s="1"/>
  <c r="V1776" i="46"/>
  <c r="AB1776" i="46" s="1"/>
  <c r="V1779" i="46"/>
  <c r="AB1779" i="46" s="1"/>
  <c r="V1782" i="46"/>
  <c r="AB1782" i="46" s="1"/>
  <c r="V1785" i="46"/>
  <c r="AB1785" i="46" s="1"/>
  <c r="V1788" i="46"/>
  <c r="AB1788" i="46" s="1"/>
  <c r="V1791" i="46"/>
  <c r="AB1791" i="46" s="1"/>
  <c r="V1794" i="46"/>
  <c r="AB1794" i="46" s="1"/>
  <c r="V1797" i="46"/>
  <c r="AB1797" i="46" s="1"/>
  <c r="V1800" i="46"/>
  <c r="AB1800" i="46" s="1"/>
  <c r="V1803" i="46"/>
  <c r="AB1803" i="46" s="1"/>
  <c r="AI1803" i="46" s="1"/>
  <c r="V1806" i="46"/>
  <c r="AB1806" i="46" s="1"/>
  <c r="V1809" i="46"/>
  <c r="AB1809" i="46" s="1"/>
  <c r="V1812" i="46"/>
  <c r="AB1812" i="46" s="1"/>
  <c r="V1815" i="46"/>
  <c r="AB1815" i="46" s="1"/>
  <c r="V1818" i="46"/>
  <c r="AB1818" i="46" s="1"/>
  <c r="V1821" i="46"/>
  <c r="AB1821" i="46" s="1"/>
  <c r="V1824" i="46"/>
  <c r="AB1824" i="46" s="1"/>
  <c r="V1827" i="46"/>
  <c r="AB1827" i="46" s="1"/>
  <c r="V1830" i="46"/>
  <c r="AB1830" i="46" s="1"/>
  <c r="V1833" i="46"/>
  <c r="AB1833" i="46" s="1"/>
  <c r="V1836" i="46"/>
  <c r="AB1836" i="46" s="1"/>
  <c r="V1839" i="46"/>
  <c r="AB1839" i="46" s="1"/>
  <c r="AI1839" i="46" s="1"/>
  <c r="V1842" i="46"/>
  <c r="AB1842" i="46" s="1"/>
  <c r="V1845" i="46"/>
  <c r="AB1845" i="46" s="1"/>
  <c r="V1848" i="46"/>
  <c r="AB1848" i="46" s="1"/>
  <c r="V1851" i="46"/>
  <c r="AB1851" i="46" s="1"/>
  <c r="V1854" i="46"/>
  <c r="AB1854" i="46" s="1"/>
  <c r="V1857" i="46"/>
  <c r="AB1857" i="46" s="1"/>
  <c r="V1860" i="46"/>
  <c r="AB1860" i="46" s="1"/>
  <c r="V1863" i="46"/>
  <c r="AB1863" i="46" s="1"/>
  <c r="V1866" i="46"/>
  <c r="AB1866" i="46" s="1"/>
  <c r="V1869" i="46"/>
  <c r="AB1869" i="46" s="1"/>
  <c r="V1872" i="46"/>
  <c r="AB1872" i="46" s="1"/>
  <c r="V1875" i="46"/>
  <c r="AB1875" i="46" s="1"/>
  <c r="AI1875" i="46" s="1"/>
  <c r="V1878" i="46"/>
  <c r="AB1878" i="46" s="1"/>
  <c r="V1881" i="46"/>
  <c r="AB1881" i="46" s="1"/>
  <c r="V1884" i="46"/>
  <c r="AB1884" i="46" s="1"/>
  <c r="V1887" i="46"/>
  <c r="AB1887" i="46" s="1"/>
  <c r="V1890" i="46"/>
  <c r="AB1890" i="46" s="1"/>
  <c r="V1893" i="46"/>
  <c r="AB1893" i="46" s="1"/>
  <c r="V1896" i="46"/>
  <c r="AB1896" i="46" s="1"/>
  <c r="V1899" i="46"/>
  <c r="AB1899" i="46" s="1"/>
  <c r="V1902" i="46"/>
  <c r="AB1902" i="46" s="1"/>
  <c r="V1905" i="46"/>
  <c r="AB1905" i="46" s="1"/>
  <c r="V1908" i="46"/>
  <c r="AB1908" i="46" s="1"/>
  <c r="V1911" i="46"/>
  <c r="AB1911" i="46" s="1"/>
  <c r="AI1911" i="46" s="1"/>
  <c r="V1914" i="46"/>
  <c r="AB1914" i="46" s="1"/>
  <c r="V1917" i="46"/>
  <c r="AB1917" i="46" s="1"/>
  <c r="V1920" i="46"/>
  <c r="AB1920" i="46" s="1"/>
  <c r="V1923" i="46"/>
  <c r="AB1923" i="46" s="1"/>
  <c r="V1926" i="46"/>
  <c r="AB1926" i="46" s="1"/>
  <c r="V1929" i="46"/>
  <c r="AB1929" i="46" s="1"/>
  <c r="V1932" i="46"/>
  <c r="AB1932" i="46" s="1"/>
  <c r="V1935" i="46"/>
  <c r="AB1935" i="46" s="1"/>
  <c r="V1938" i="46"/>
  <c r="AB1938" i="46" s="1"/>
  <c r="V1941" i="46"/>
  <c r="AB1941" i="46" s="1"/>
  <c r="V1944" i="46"/>
  <c r="AB1944" i="46" s="1"/>
  <c r="V1947" i="46"/>
  <c r="AB1947" i="46" s="1"/>
  <c r="AI1947" i="46" s="1"/>
  <c r="V1950" i="46"/>
  <c r="AB1950" i="46" s="1"/>
  <c r="V1953" i="46"/>
  <c r="AB1953" i="46" s="1"/>
  <c r="V1956" i="46"/>
  <c r="AB1956" i="46" s="1"/>
  <c r="V1959" i="46"/>
  <c r="AB1959" i="46" s="1"/>
  <c r="V1962" i="46"/>
  <c r="AB1962" i="46" s="1"/>
  <c r="V1965" i="46"/>
  <c r="AB1965" i="46" s="1"/>
  <c r="V1968" i="46"/>
  <c r="AB1968" i="46" s="1"/>
  <c r="V1971" i="46"/>
  <c r="AB1971" i="46" s="1"/>
  <c r="V1974" i="46"/>
  <c r="AB1974" i="46" s="1"/>
  <c r="V1977" i="46"/>
  <c r="AB1977" i="46" s="1"/>
  <c r="V1980" i="46"/>
  <c r="AB1980" i="46" s="1"/>
  <c r="V1983" i="46"/>
  <c r="AB1983" i="46" s="1"/>
  <c r="AI1983" i="46" s="1"/>
  <c r="V1986" i="46"/>
  <c r="AB1986" i="46" s="1"/>
  <c r="V1989" i="46"/>
  <c r="AB1989" i="46" s="1"/>
  <c r="V1992" i="46"/>
  <c r="AB1992" i="46" s="1"/>
  <c r="V1995" i="46"/>
  <c r="AB1995" i="46" s="1"/>
  <c r="V1998" i="46"/>
  <c r="AB1998" i="46" s="1"/>
  <c r="V2001" i="46"/>
  <c r="AB2001" i="46" s="1"/>
  <c r="V2004" i="46"/>
  <c r="AB2004" i="46" s="1"/>
  <c r="V2007" i="46"/>
  <c r="AB2007" i="46" s="1"/>
  <c r="V2010" i="46"/>
  <c r="AB2010" i="46" s="1"/>
  <c r="V2013" i="46"/>
  <c r="AB2013" i="46" s="1"/>
  <c r="V2016" i="46"/>
  <c r="AB2016" i="46" s="1"/>
  <c r="V2019" i="46"/>
  <c r="AB2019" i="46" s="1"/>
  <c r="AI2019" i="46" s="1"/>
  <c r="V2022" i="46"/>
  <c r="AB2022" i="46" s="1"/>
  <c r="V2025" i="46"/>
  <c r="AB2025" i="46" s="1"/>
  <c r="V2028" i="46"/>
  <c r="AB2028" i="46" s="1"/>
  <c r="V2031" i="46"/>
  <c r="AB2031" i="46" s="1"/>
  <c r="V2034" i="46"/>
  <c r="AB2034" i="46" s="1"/>
  <c r="V2037" i="46"/>
  <c r="AB2037" i="46" s="1"/>
  <c r="V2040" i="46"/>
  <c r="AB2040" i="46" s="1"/>
  <c r="V2043" i="46"/>
  <c r="AB2043" i="46" s="1"/>
  <c r="V2046" i="46"/>
  <c r="AB2046" i="46" s="1"/>
  <c r="V2049" i="46"/>
  <c r="AB2049" i="46" s="1"/>
  <c r="V2052" i="46"/>
  <c r="AB2052" i="46" s="1"/>
  <c r="V2055" i="46"/>
  <c r="AB2055" i="46" s="1"/>
  <c r="AI2055" i="46" s="1"/>
  <c r="V2058" i="46"/>
  <c r="AB2058" i="46" s="1"/>
  <c r="V2061" i="46"/>
  <c r="AB2061" i="46" s="1"/>
  <c r="V2064" i="46"/>
  <c r="AB2064" i="46" s="1"/>
  <c r="V2067" i="46"/>
  <c r="AB2067" i="46" s="1"/>
  <c r="V2070" i="46"/>
  <c r="AB2070" i="46" s="1"/>
  <c r="AI2070" i="46" s="1"/>
  <c r="V2073" i="46"/>
  <c r="AB2073" i="46" s="1"/>
  <c r="V2076" i="46"/>
  <c r="AB2076" i="46" s="1"/>
  <c r="V2079" i="46"/>
  <c r="AB2079" i="46" s="1"/>
  <c r="V2082" i="46"/>
  <c r="AB2082" i="46" s="1"/>
  <c r="V2085" i="46"/>
  <c r="AB2085" i="46" s="1"/>
  <c r="V2088" i="46"/>
  <c r="AB2088" i="46" s="1"/>
  <c r="V2091" i="46"/>
  <c r="AB2091" i="46" s="1"/>
  <c r="AI2091" i="46" s="1"/>
  <c r="V2094" i="46"/>
  <c r="AB2094" i="46" s="1"/>
  <c r="V2097" i="46"/>
  <c r="AB2097" i="46" s="1"/>
  <c r="V2100" i="46"/>
  <c r="AB2100" i="46" s="1"/>
  <c r="V2103" i="46"/>
  <c r="AB2103" i="46" s="1"/>
  <c r="V2106" i="46"/>
  <c r="AB2106" i="46" s="1"/>
  <c r="V2109" i="46"/>
  <c r="AB2109" i="46" s="1"/>
  <c r="V2112" i="46"/>
  <c r="AB2112" i="46" s="1"/>
  <c r="V2115" i="46"/>
  <c r="AB2115" i="46" s="1"/>
  <c r="V2118" i="46"/>
  <c r="AB2118" i="46" s="1"/>
  <c r="V2121" i="46"/>
  <c r="AB2121" i="46" s="1"/>
  <c r="V2124" i="46"/>
  <c r="AB2124" i="46" s="1"/>
  <c r="V2127" i="46"/>
  <c r="AB2127" i="46" s="1"/>
  <c r="AI2127" i="46" s="1"/>
  <c r="V2130" i="46"/>
  <c r="AB2130" i="46" s="1"/>
  <c r="V2133" i="46"/>
  <c r="AB2133" i="46" s="1"/>
  <c r="V2136" i="46"/>
  <c r="AB2136" i="46" s="1"/>
  <c r="V2139" i="46"/>
  <c r="AB2139" i="46" s="1"/>
  <c r="V2142" i="46"/>
  <c r="AB2142" i="46" s="1"/>
  <c r="V2145" i="46"/>
  <c r="AB2145" i="46" s="1"/>
  <c r="V2148" i="46"/>
  <c r="AB2148" i="46" s="1"/>
  <c r="V2151" i="46"/>
  <c r="AB2151" i="46" s="1"/>
  <c r="V2154" i="46"/>
  <c r="AB2154" i="46" s="1"/>
  <c r="V2157" i="46"/>
  <c r="AB2157" i="46" s="1"/>
  <c r="V2160" i="46"/>
  <c r="AB2160" i="46" s="1"/>
  <c r="V2163" i="46"/>
  <c r="AB2163" i="46" s="1"/>
  <c r="V2166" i="46"/>
  <c r="AB2166" i="46" s="1"/>
  <c r="V2169" i="46"/>
  <c r="AB2169" i="46" s="1"/>
  <c r="V2172" i="46"/>
  <c r="AB2172" i="46" s="1"/>
  <c r="V2175" i="46"/>
  <c r="AB2175" i="46" s="1"/>
  <c r="V2178" i="46"/>
  <c r="AB2178" i="46" s="1"/>
  <c r="V2181" i="46"/>
  <c r="AB2181" i="46" s="1"/>
  <c r="V2184" i="46"/>
  <c r="AB2184" i="46" s="1"/>
  <c r="V2187" i="46"/>
  <c r="AB2187" i="46" s="1"/>
  <c r="V2190" i="46"/>
  <c r="AB2190" i="46" s="1"/>
  <c r="V2193" i="46"/>
  <c r="AB2193" i="46" s="1"/>
  <c r="V2196" i="46"/>
  <c r="AB2196" i="46" s="1"/>
  <c r="V2199" i="46"/>
  <c r="AB2199" i="46" s="1"/>
  <c r="AI2199" i="46" s="1"/>
  <c r="V2202" i="46"/>
  <c r="AB2202" i="46" s="1"/>
  <c r="V14" i="46"/>
  <c r="AB14" i="46" s="1"/>
  <c r="V2247" i="46"/>
  <c r="AB2247" i="46" s="1"/>
  <c r="V2254" i="46"/>
  <c r="AB2254" i="46" s="1"/>
  <c r="V2257" i="46"/>
  <c r="AB2257" i="46" s="1"/>
  <c r="V2260" i="46"/>
  <c r="AB2260" i="46" s="1"/>
  <c r="V2263" i="46"/>
  <c r="AB2263" i="46" s="1"/>
  <c r="V2266" i="46"/>
  <c r="AB2266" i="46" s="1"/>
  <c r="V2269" i="46"/>
  <c r="AB2269" i="46" s="1"/>
  <c r="V2272" i="46"/>
  <c r="AB2272" i="46" s="1"/>
  <c r="V2275" i="46"/>
  <c r="AB2275" i="46" s="1"/>
  <c r="V2278" i="46"/>
  <c r="AB2278" i="46" s="1"/>
  <c r="AI2278" i="46" s="1"/>
  <c r="V2281" i="46"/>
  <c r="AB2281" i="46" s="1"/>
  <c r="V2284" i="46"/>
  <c r="AB2284" i="46" s="1"/>
  <c r="V2287" i="46"/>
  <c r="AB2287" i="46" s="1"/>
  <c r="V2290" i="46"/>
  <c r="AB2290" i="46" s="1"/>
  <c r="V2293" i="46"/>
  <c r="AB2293" i="46" s="1"/>
  <c r="V2296" i="46"/>
  <c r="AB2296" i="46" s="1"/>
  <c r="AI2296" i="46" s="1"/>
  <c r="V2299" i="46"/>
  <c r="AB2299" i="46" s="1"/>
  <c r="V2302" i="46"/>
  <c r="AB2302" i="46" s="1"/>
  <c r="V2305" i="46"/>
  <c r="AB2305" i="46" s="1"/>
  <c r="V2308" i="46"/>
  <c r="AB2308" i="46" s="1"/>
  <c r="V2311" i="46"/>
  <c r="AB2311" i="46" s="1"/>
  <c r="V2314" i="46"/>
  <c r="AB2314" i="46" s="1"/>
  <c r="AI2314" i="46" s="1"/>
  <c r="V2317" i="46"/>
  <c r="AB2317" i="46" s="1"/>
  <c r="V2320" i="46"/>
  <c r="AB2320" i="46" s="1"/>
  <c r="V2323" i="46"/>
  <c r="AB2323" i="46" s="1"/>
  <c r="V2326" i="46"/>
  <c r="AB2326" i="46" s="1"/>
  <c r="V2329" i="46"/>
  <c r="AB2329" i="46" s="1"/>
  <c r="V2332" i="46"/>
  <c r="AB2332" i="46" s="1"/>
  <c r="V2335" i="46"/>
  <c r="AB2335" i="46" s="1"/>
  <c r="V2338" i="46"/>
  <c r="AB2338" i="46" s="1"/>
  <c r="V2341" i="46"/>
  <c r="AB2341" i="46" s="1"/>
  <c r="V2344" i="46"/>
  <c r="AB2344" i="46" s="1"/>
  <c r="V2347" i="46"/>
  <c r="AB2347" i="46" s="1"/>
  <c r="V2350" i="46"/>
  <c r="AB2350" i="46" s="1"/>
  <c r="AI2350" i="46" s="1"/>
  <c r="V2353" i="46"/>
  <c r="AB2353" i="46" s="1"/>
  <c r="V2356" i="46"/>
  <c r="AB2356" i="46" s="1"/>
  <c r="V2359" i="46"/>
  <c r="AB2359" i="46" s="1"/>
  <c r="V2362" i="46"/>
  <c r="AB2362" i="46" s="1"/>
  <c r="V2365" i="46"/>
  <c r="AB2365" i="46" s="1"/>
  <c r="V2368" i="46"/>
  <c r="AB2368" i="46" s="1"/>
  <c r="V2371" i="46"/>
  <c r="AB2371" i="46" s="1"/>
  <c r="V2374" i="46"/>
  <c r="AB2374" i="46" s="1"/>
  <c r="V2377" i="46"/>
  <c r="AB2377" i="46" s="1"/>
  <c r="V2380" i="46"/>
  <c r="AB2380" i="46" s="1"/>
  <c r="V2383" i="46"/>
  <c r="AB2383" i="46" s="1"/>
  <c r="V2386" i="46"/>
  <c r="AB2386" i="46" s="1"/>
  <c r="AI2386" i="46" s="1"/>
  <c r="V2389" i="46"/>
  <c r="AB2389" i="46" s="1"/>
  <c r="V2392" i="46"/>
  <c r="AB2392" i="46" s="1"/>
  <c r="V2395" i="46"/>
  <c r="AB2395" i="46" s="1"/>
  <c r="V2398" i="46"/>
  <c r="AB2398" i="46" s="1"/>
  <c r="V2401" i="46"/>
  <c r="AB2401" i="46" s="1"/>
  <c r="V2404" i="46"/>
  <c r="AB2404" i="46" s="1"/>
  <c r="V2407" i="46"/>
  <c r="AB2407" i="46" s="1"/>
  <c r="V2410" i="46"/>
  <c r="AB2410" i="46" s="1"/>
  <c r="V2413" i="46"/>
  <c r="AB2413" i="46" s="1"/>
  <c r="V2416" i="46"/>
  <c r="AB2416" i="46" s="1"/>
  <c r="V2419" i="46"/>
  <c r="AB2419" i="46" s="1"/>
  <c r="V2422" i="46"/>
  <c r="AB2422" i="46" s="1"/>
  <c r="AI2422" i="46" s="1"/>
  <c r="V2425" i="46"/>
  <c r="AB2425" i="46" s="1"/>
  <c r="V2428" i="46"/>
  <c r="AB2428" i="46" s="1"/>
  <c r="V2431" i="46"/>
  <c r="AB2431" i="46" s="1"/>
  <c r="V2434" i="46"/>
  <c r="AB2434" i="46" s="1"/>
  <c r="V2437" i="46"/>
  <c r="AB2437" i="46" s="1"/>
  <c r="V2440" i="46"/>
  <c r="AB2440" i="46" s="1"/>
  <c r="V2443" i="46"/>
  <c r="AB2443" i="46" s="1"/>
  <c r="V2446" i="46"/>
  <c r="AB2446" i="46" s="1"/>
  <c r="V2449" i="46"/>
  <c r="AB2449" i="46" s="1"/>
  <c r="V2452" i="46"/>
  <c r="AB2452" i="46" s="1"/>
  <c r="V2455" i="46"/>
  <c r="AB2455" i="46" s="1"/>
  <c r="V2458" i="46"/>
  <c r="AB2458" i="46" s="1"/>
  <c r="AI2458" i="46" s="1"/>
  <c r="V2461" i="46"/>
  <c r="AB2461" i="46" s="1"/>
  <c r="V2464" i="46"/>
  <c r="AB2464" i="46" s="1"/>
  <c r="V2467" i="46"/>
  <c r="AB2467" i="46" s="1"/>
  <c r="V2470" i="46"/>
  <c r="AB2470" i="46" s="1"/>
  <c r="V2473" i="46"/>
  <c r="AB2473" i="46" s="1"/>
  <c r="V2476" i="46"/>
  <c r="AB2476" i="46" s="1"/>
  <c r="V2479" i="46"/>
  <c r="AB2479" i="46" s="1"/>
  <c r="V2482" i="46"/>
  <c r="AB2482" i="46" s="1"/>
  <c r="V2485" i="46"/>
  <c r="AB2485" i="46" s="1"/>
  <c r="V2251" i="46"/>
  <c r="AB2251" i="46" s="1"/>
  <c r="V2208" i="46"/>
  <c r="AB2208" i="46" s="1"/>
  <c r="V2217" i="46"/>
  <c r="AB2217" i="46" s="1"/>
  <c r="AI2217" i="46" s="1"/>
  <c r="V2226" i="46"/>
  <c r="AB2226" i="46" s="1"/>
  <c r="V2235" i="46"/>
  <c r="AB2235" i="46" s="1"/>
  <c r="V2244" i="46"/>
  <c r="AB2244" i="46" s="1"/>
  <c r="V2248" i="46"/>
  <c r="AB2248" i="46" s="1"/>
  <c r="V2255" i="46"/>
  <c r="AB2255" i="46" s="1"/>
  <c r="V2258" i="46"/>
  <c r="AB2258" i="46" s="1"/>
  <c r="V2261" i="46"/>
  <c r="AB2261" i="46" s="1"/>
  <c r="V2264" i="46"/>
  <c r="AB2264" i="46" s="1"/>
  <c r="V2267" i="46"/>
  <c r="AB2267" i="46" s="1"/>
  <c r="V2270" i="46"/>
  <c r="AB2270" i="46" s="1"/>
  <c r="V2273" i="46"/>
  <c r="AB2273" i="46" s="1"/>
  <c r="V2276" i="46"/>
  <c r="AB2276" i="46" s="1"/>
  <c r="AI2276" i="46" s="1"/>
  <c r="V2279" i="46"/>
  <c r="AB2279" i="46" s="1"/>
  <c r="V2282" i="46"/>
  <c r="AB2282" i="46" s="1"/>
  <c r="V2285" i="46"/>
  <c r="AB2285" i="46" s="1"/>
  <c r="V2288" i="46"/>
  <c r="AB2288" i="46" s="1"/>
  <c r="V2291" i="46"/>
  <c r="AB2291" i="46" s="1"/>
  <c r="V2294" i="46"/>
  <c r="AB2294" i="46" s="1"/>
  <c r="V2297" i="46"/>
  <c r="AB2297" i="46" s="1"/>
  <c r="AI2297" i="46" s="1"/>
  <c r="V2300" i="46"/>
  <c r="AB2300" i="46" s="1"/>
  <c r="V2303" i="46"/>
  <c r="AB2303" i="46" s="1"/>
  <c r="V2306" i="46"/>
  <c r="AB2306" i="46" s="1"/>
  <c r="V2309" i="46"/>
  <c r="AB2309" i="46" s="1"/>
  <c r="V2312" i="46"/>
  <c r="AB2312" i="46" s="1"/>
  <c r="AI2312" i="46" s="1"/>
  <c r="V2315" i="46"/>
  <c r="AB2315" i="46" s="1"/>
  <c r="V2318" i="46"/>
  <c r="AB2318" i="46" s="1"/>
  <c r="V2321" i="46"/>
  <c r="AB2321" i="46" s="1"/>
  <c r="V2324" i="46"/>
  <c r="AB2324" i="46" s="1"/>
  <c r="V2327" i="46"/>
  <c r="AB2327" i="46" s="1"/>
  <c r="V2330" i="46"/>
  <c r="AB2330" i="46" s="1"/>
  <c r="V2333" i="46"/>
  <c r="AB2333" i="46" s="1"/>
  <c r="V2336" i="46"/>
  <c r="AB2336" i="46" s="1"/>
  <c r="V2339" i="46"/>
  <c r="AB2339" i="46" s="1"/>
  <c r="V2342" i="46"/>
  <c r="AB2342" i="46" s="1"/>
  <c r="V2345" i="46"/>
  <c r="AB2345" i="46" s="1"/>
  <c r="V2348" i="46"/>
  <c r="AB2348" i="46" s="1"/>
  <c r="AI2348" i="46" s="1"/>
  <c r="V2351" i="46"/>
  <c r="AB2351" i="46" s="1"/>
  <c r="V2354" i="46"/>
  <c r="AB2354" i="46" s="1"/>
  <c r="V2357" i="46"/>
  <c r="AB2357" i="46" s="1"/>
  <c r="V2360" i="46"/>
  <c r="AB2360" i="46" s="1"/>
  <c r="V2363" i="46"/>
  <c r="AB2363" i="46" s="1"/>
  <c r="V2366" i="46"/>
  <c r="AB2366" i="46" s="1"/>
  <c r="V2369" i="46"/>
  <c r="AB2369" i="46" s="1"/>
  <c r="V2372" i="46"/>
  <c r="AB2372" i="46" s="1"/>
  <c r="V2375" i="46"/>
  <c r="AB2375" i="46" s="1"/>
  <c r="V2378" i="46"/>
  <c r="AB2378" i="46" s="1"/>
  <c r="V2381" i="46"/>
  <c r="AB2381" i="46" s="1"/>
  <c r="AI2381" i="46" s="1"/>
  <c r="V2384" i="46"/>
  <c r="AB2384" i="46" s="1"/>
  <c r="AI2384" i="46" s="1"/>
  <c r="V2387" i="46"/>
  <c r="AB2387" i="46" s="1"/>
  <c r="V2390" i="46"/>
  <c r="AB2390" i="46" s="1"/>
  <c r="V2393" i="46"/>
  <c r="AB2393" i="46" s="1"/>
  <c r="V2396" i="46"/>
  <c r="AB2396" i="46" s="1"/>
  <c r="V2399" i="46"/>
  <c r="AB2399" i="46" s="1"/>
  <c r="V2402" i="46"/>
  <c r="AB2402" i="46" s="1"/>
  <c r="V2405" i="46"/>
  <c r="AB2405" i="46" s="1"/>
  <c r="V2408" i="46"/>
  <c r="AB2408" i="46" s="1"/>
  <c r="V2411" i="46"/>
  <c r="AB2411" i="46" s="1"/>
  <c r="V2414" i="46"/>
  <c r="AB2414" i="46" s="1"/>
  <c r="V2417" i="46"/>
  <c r="AB2417" i="46" s="1"/>
  <c r="V2420" i="46"/>
  <c r="AB2420" i="46" s="1"/>
  <c r="AI2420" i="46" s="1"/>
  <c r="V2423" i="46"/>
  <c r="AB2423" i="46" s="1"/>
  <c r="V2426" i="46"/>
  <c r="AB2426" i="46" s="1"/>
  <c r="V2429" i="46"/>
  <c r="AB2429" i="46" s="1"/>
  <c r="V2432" i="46"/>
  <c r="AB2432" i="46" s="1"/>
  <c r="V2435" i="46"/>
  <c r="AB2435" i="46" s="1"/>
  <c r="V2438" i="46"/>
  <c r="AB2438" i="46" s="1"/>
  <c r="V2441" i="46"/>
  <c r="AB2441" i="46" s="1"/>
  <c r="V2444" i="46"/>
  <c r="AB2444" i="46" s="1"/>
  <c r="V2447" i="46"/>
  <c r="AB2447" i="46" s="1"/>
  <c r="V2450" i="46"/>
  <c r="AB2450" i="46" s="1"/>
  <c r="V2453" i="46"/>
  <c r="AB2453" i="46" s="1"/>
  <c r="V2456" i="46"/>
  <c r="AB2456" i="46" s="1"/>
  <c r="V2459" i="46"/>
  <c r="AB2459" i="46" s="1"/>
  <c r="V2462" i="46"/>
  <c r="AB2462" i="46" s="1"/>
  <c r="V2465" i="46"/>
  <c r="AB2465" i="46" s="1"/>
  <c r="V2468" i="46"/>
  <c r="AB2468" i="46" s="1"/>
  <c r="V2471" i="46"/>
  <c r="AB2471" i="46" s="1"/>
  <c r="V2474" i="46"/>
  <c r="AB2474" i="46" s="1"/>
  <c r="V2477" i="46"/>
  <c r="AB2477" i="46" s="1"/>
  <c r="V2480" i="46"/>
  <c r="AB2480" i="46" s="1"/>
  <c r="V2483" i="46"/>
  <c r="AB2483" i="46" s="1"/>
  <c r="V2486" i="46"/>
  <c r="AB2486" i="46" s="1"/>
  <c r="V2245" i="46"/>
  <c r="AB2245" i="46" s="1"/>
  <c r="V2205" i="46"/>
  <c r="AB2205" i="46" s="1"/>
  <c r="AI2205" i="46" s="1"/>
  <c r="V2214" i="46"/>
  <c r="AB2214" i="46" s="1"/>
  <c r="V2223" i="46"/>
  <c r="AB2223" i="46" s="1"/>
  <c r="V2232" i="46"/>
  <c r="AB2232" i="46" s="1"/>
  <c r="V2241" i="46"/>
  <c r="AB2241" i="46" s="1"/>
  <c r="V2253" i="46"/>
  <c r="AB2253" i="46" s="1"/>
  <c r="V2256" i="46"/>
  <c r="AB2256" i="46" s="1"/>
  <c r="V2259" i="46"/>
  <c r="AB2259" i="46" s="1"/>
  <c r="V2262" i="46"/>
  <c r="AB2262" i="46" s="1"/>
  <c r="V2265" i="46"/>
  <c r="AB2265" i="46" s="1"/>
  <c r="V2268" i="46"/>
  <c r="AB2268" i="46" s="1"/>
  <c r="V2271" i="46"/>
  <c r="AB2271" i="46" s="1"/>
  <c r="V2274" i="46"/>
  <c r="AB2274" i="46" s="1"/>
  <c r="AI2274" i="46" s="1"/>
  <c r="V2277" i="46"/>
  <c r="AB2277" i="46" s="1"/>
  <c r="V2280" i="46"/>
  <c r="AB2280" i="46" s="1"/>
  <c r="V2283" i="46"/>
  <c r="AB2283" i="46" s="1"/>
  <c r="V2286" i="46"/>
  <c r="AB2286" i="46" s="1"/>
  <c r="V2289" i="46"/>
  <c r="AB2289" i="46" s="1"/>
  <c r="V2292" i="46"/>
  <c r="AB2292" i="46" s="1"/>
  <c r="V2295" i="46"/>
  <c r="AB2295" i="46" s="1"/>
  <c r="AI2295" i="46" s="1"/>
  <c r="V2298" i="46"/>
  <c r="AB2298" i="46" s="1"/>
  <c r="V2301" i="46"/>
  <c r="AB2301" i="46" s="1"/>
  <c r="V2304" i="46"/>
  <c r="AB2304" i="46" s="1"/>
  <c r="V2307" i="46"/>
  <c r="AB2307" i="46" s="1"/>
  <c r="V2310" i="46"/>
  <c r="AB2310" i="46" s="1"/>
  <c r="AI2310" i="46" s="1"/>
  <c r="V2313" i="46"/>
  <c r="AB2313" i="46" s="1"/>
  <c r="V2316" i="46"/>
  <c r="AB2316" i="46" s="1"/>
  <c r="V2319" i="46"/>
  <c r="AB2319" i="46" s="1"/>
  <c r="V2322" i="46"/>
  <c r="AB2322" i="46" s="1"/>
  <c r="V2325" i="46"/>
  <c r="AB2325" i="46" s="1"/>
  <c r="V2328" i="46"/>
  <c r="AB2328" i="46" s="1"/>
  <c r="V2331" i="46"/>
  <c r="AB2331" i="46" s="1"/>
  <c r="V2334" i="46"/>
  <c r="AB2334" i="46" s="1"/>
  <c r="V2337" i="46"/>
  <c r="AB2337" i="46" s="1"/>
  <c r="V2340" i="46"/>
  <c r="AB2340" i="46" s="1"/>
  <c r="V2343" i="46"/>
  <c r="AB2343" i="46" s="1"/>
  <c r="V2346" i="46"/>
  <c r="AB2346" i="46" s="1"/>
  <c r="V2349" i="46"/>
  <c r="AB2349" i="46" s="1"/>
  <c r="V2352" i="46"/>
  <c r="AB2352" i="46" s="1"/>
  <c r="V2355" i="46"/>
  <c r="AB2355" i="46" s="1"/>
  <c r="V2358" i="46"/>
  <c r="AB2358" i="46" s="1"/>
  <c r="V2361" i="46"/>
  <c r="AB2361" i="46" s="1"/>
  <c r="V2364" i="46"/>
  <c r="AB2364" i="46" s="1"/>
  <c r="V2367" i="46"/>
  <c r="AB2367" i="46" s="1"/>
  <c r="V2370" i="46"/>
  <c r="AB2370" i="46" s="1"/>
  <c r="V2373" i="46"/>
  <c r="AB2373" i="46" s="1"/>
  <c r="V2376" i="46"/>
  <c r="AB2376" i="46" s="1"/>
  <c r="V2379" i="46"/>
  <c r="AB2379" i="46" s="1"/>
  <c r="V2382" i="46"/>
  <c r="AB2382" i="46" s="1"/>
  <c r="AI2382" i="46" s="1"/>
  <c r="V2385" i="46"/>
  <c r="AB2385" i="46" s="1"/>
  <c r="V2388" i="46"/>
  <c r="AB2388" i="46" s="1"/>
  <c r="V2391" i="46"/>
  <c r="AB2391" i="46" s="1"/>
  <c r="V2394" i="46"/>
  <c r="AB2394" i="46" s="1"/>
  <c r="V2397" i="46"/>
  <c r="AB2397" i="46" s="1"/>
  <c r="V2400" i="46"/>
  <c r="AB2400" i="46" s="1"/>
  <c r="V2403" i="46"/>
  <c r="AB2403" i="46" s="1"/>
  <c r="V2406" i="46"/>
  <c r="AB2406" i="46" s="1"/>
  <c r="V2409" i="46"/>
  <c r="AB2409" i="46" s="1"/>
  <c r="V2412" i="46"/>
  <c r="AB2412" i="46" s="1"/>
  <c r="V2415" i="46"/>
  <c r="AB2415" i="46" s="1"/>
  <c r="V2418" i="46"/>
  <c r="AB2418" i="46" s="1"/>
  <c r="V2421" i="46"/>
  <c r="AB2421" i="46" s="1"/>
  <c r="V2424" i="46"/>
  <c r="AB2424" i="46" s="1"/>
  <c r="V2427" i="46"/>
  <c r="AB2427" i="46" s="1"/>
  <c r="V2430" i="46"/>
  <c r="AB2430" i="46" s="1"/>
  <c r="V2433" i="46"/>
  <c r="AB2433" i="46" s="1"/>
  <c r="V2436" i="46"/>
  <c r="AB2436" i="46" s="1"/>
  <c r="V2439" i="46"/>
  <c r="AB2439" i="46" s="1"/>
  <c r="V2442" i="46"/>
  <c r="AB2442" i="46" s="1"/>
  <c r="V2445" i="46"/>
  <c r="AB2445" i="46" s="1"/>
  <c r="V2448" i="46"/>
  <c r="AB2448" i="46" s="1"/>
  <c r="V2451" i="46"/>
  <c r="AB2451" i="46" s="1"/>
  <c r="V2454" i="46"/>
  <c r="AB2454" i="46" s="1"/>
  <c r="AI2454" i="46" s="1"/>
  <c r="V2457" i="46"/>
  <c r="AB2457" i="46" s="1"/>
  <c r="V2460" i="46"/>
  <c r="AB2460" i="46" s="1"/>
  <c r="V2463" i="46"/>
  <c r="AB2463" i="46" s="1"/>
  <c r="V2466" i="46"/>
  <c r="AB2466" i="46" s="1"/>
  <c r="V2469" i="46"/>
  <c r="AB2469" i="46" s="1"/>
  <c r="V2472" i="46"/>
  <c r="AB2472" i="46" s="1"/>
  <c r="V2475" i="46"/>
  <c r="AB2475" i="46" s="1"/>
  <c r="V2478" i="46"/>
  <c r="AB2478" i="46" s="1"/>
  <c r="V2481" i="46"/>
  <c r="AB2481" i="46" s="1"/>
  <c r="V2484" i="46"/>
  <c r="AB2484" i="46" s="1"/>
  <c r="V2487" i="46"/>
  <c r="AB2487" i="46" s="1"/>
  <c r="V2211" i="46"/>
  <c r="AB2211" i="46" s="1"/>
  <c r="V2220" i="46"/>
  <c r="AB2220" i="46" s="1"/>
  <c r="V2229" i="46"/>
  <c r="AB2229" i="46" s="1"/>
  <c r="V2238" i="46"/>
  <c r="AB2238" i="46" s="1"/>
  <c r="V2250" i="46"/>
  <c r="AB2250" i="46" s="1"/>
  <c r="AI2250" i="46" s="1"/>
  <c r="W155" i="46"/>
  <c r="AC155" i="46" s="1"/>
  <c r="W163" i="46"/>
  <c r="AC163" i="46" s="1"/>
  <c r="W170" i="46"/>
  <c r="AC170" i="46" s="1"/>
  <c r="W181" i="46"/>
  <c r="AC181" i="46" s="1"/>
  <c r="W188" i="46"/>
  <c r="AC188" i="46" s="1"/>
  <c r="W199" i="46"/>
  <c r="AC199" i="46" s="1"/>
  <c r="W206" i="46"/>
  <c r="AC206" i="46" s="1"/>
  <c r="W217" i="46"/>
  <c r="AC217" i="46" s="1"/>
  <c r="AJ217" i="46" s="1"/>
  <c r="W224" i="46"/>
  <c r="AC224" i="46" s="1"/>
  <c r="W17" i="46"/>
  <c r="AC17" i="46" s="1"/>
  <c r="W22" i="46"/>
  <c r="AC22" i="46" s="1"/>
  <c r="W26" i="46"/>
  <c r="AC26" i="46" s="1"/>
  <c r="W31" i="46"/>
  <c r="AC31" i="46" s="1"/>
  <c r="W35" i="46"/>
  <c r="AC35" i="46" s="1"/>
  <c r="W40" i="46"/>
  <c r="AC40" i="46" s="1"/>
  <c r="W44" i="46"/>
  <c r="AC44" i="46" s="1"/>
  <c r="W49" i="46"/>
  <c r="AC49" i="46" s="1"/>
  <c r="W53" i="46"/>
  <c r="AC53" i="46" s="1"/>
  <c r="W58" i="46"/>
  <c r="AC58" i="46" s="1"/>
  <c r="W62" i="46"/>
  <c r="AC62" i="46" s="1"/>
  <c r="AJ62" i="46" s="1"/>
  <c r="W67" i="46"/>
  <c r="AC67" i="46" s="1"/>
  <c r="W71" i="46"/>
  <c r="AC71" i="46" s="1"/>
  <c r="W76" i="46"/>
  <c r="AC76" i="46" s="1"/>
  <c r="W80" i="46"/>
  <c r="AC80" i="46" s="1"/>
  <c r="W85" i="46"/>
  <c r="AC85" i="46" s="1"/>
  <c r="W89" i="46"/>
  <c r="AC89" i="46" s="1"/>
  <c r="W94" i="46"/>
  <c r="AC94" i="46" s="1"/>
  <c r="W98" i="46"/>
  <c r="AC98" i="46" s="1"/>
  <c r="W103" i="46"/>
  <c r="AC103" i="46" s="1"/>
  <c r="W107" i="46"/>
  <c r="AC107" i="46" s="1"/>
  <c r="W112" i="46"/>
  <c r="AC112" i="46" s="1"/>
  <c r="W116" i="46"/>
  <c r="AC116" i="46" s="1"/>
  <c r="AJ116" i="46" s="1"/>
  <c r="W121" i="46"/>
  <c r="AC121" i="46" s="1"/>
  <c r="W125" i="46"/>
  <c r="AC125" i="46" s="1"/>
  <c r="W130" i="46"/>
  <c r="AC130" i="46" s="1"/>
  <c r="W134" i="46"/>
  <c r="AC134" i="46" s="1"/>
  <c r="W139" i="46"/>
  <c r="AC139" i="46" s="1"/>
  <c r="W143" i="46"/>
  <c r="AC143" i="46" s="1"/>
  <c r="W174" i="46"/>
  <c r="AC174" i="46" s="1"/>
  <c r="W192" i="46"/>
  <c r="AC192" i="46" s="1"/>
  <c r="W210" i="46"/>
  <c r="AC210" i="46" s="1"/>
  <c r="W228" i="46"/>
  <c r="AC228" i="46" s="1"/>
  <c r="W152" i="46"/>
  <c r="AC152" i="46" s="1"/>
  <c r="W171" i="46"/>
  <c r="AC171" i="46" s="1"/>
  <c r="AJ171" i="46" s="1"/>
  <c r="W189" i="46"/>
  <c r="AC189" i="46" s="1"/>
  <c r="W207" i="46"/>
  <c r="AC207" i="46" s="1"/>
  <c r="W225" i="46"/>
  <c r="AC225" i="46" s="1"/>
  <c r="W164" i="46"/>
  <c r="AC164" i="46" s="1"/>
  <c r="W175" i="46"/>
  <c r="AC175" i="46" s="1"/>
  <c r="W182" i="46"/>
  <c r="AC182" i="46" s="1"/>
  <c r="W193" i="46"/>
  <c r="AC193" i="46" s="1"/>
  <c r="W200" i="46"/>
  <c r="AC200" i="46" s="1"/>
  <c r="W211" i="46"/>
  <c r="AC211" i="46" s="1"/>
  <c r="W218" i="46"/>
  <c r="AC218" i="46" s="1"/>
  <c r="W229" i="46"/>
  <c r="AC229" i="46" s="1"/>
  <c r="W236" i="46"/>
  <c r="AC236" i="46" s="1"/>
  <c r="AJ236" i="46" s="1"/>
  <c r="W243" i="46"/>
  <c r="AC243" i="46" s="1"/>
  <c r="W246" i="46"/>
  <c r="AC246" i="46" s="1"/>
  <c r="W249" i="46"/>
  <c r="AC249" i="46" s="1"/>
  <c r="W252" i="46"/>
  <c r="AC252" i="46" s="1"/>
  <c r="W255" i="46"/>
  <c r="AC255" i="46" s="1"/>
  <c r="W258" i="46"/>
  <c r="AC258" i="46" s="1"/>
  <c r="W261" i="46"/>
  <c r="AC261" i="46" s="1"/>
  <c r="W264" i="46"/>
  <c r="AC264" i="46" s="1"/>
  <c r="W267" i="46"/>
  <c r="AC267" i="46" s="1"/>
  <c r="W270" i="46"/>
  <c r="AC270" i="46" s="1"/>
  <c r="W273" i="46"/>
  <c r="AC273" i="46" s="1"/>
  <c r="W276" i="46"/>
  <c r="AC276" i="46" s="1"/>
  <c r="AJ276" i="46" s="1"/>
  <c r="W279" i="46"/>
  <c r="AC279" i="46" s="1"/>
  <c r="W282" i="46"/>
  <c r="AC282" i="46" s="1"/>
  <c r="W285" i="46"/>
  <c r="AC285" i="46" s="1"/>
  <c r="W288" i="46"/>
  <c r="AC288" i="46" s="1"/>
  <c r="W291" i="46"/>
  <c r="AC291" i="46" s="1"/>
  <c r="W294" i="46"/>
  <c r="AC294" i="46" s="1"/>
  <c r="W297" i="46"/>
  <c r="AC297" i="46" s="1"/>
  <c r="W300" i="46"/>
  <c r="AC300" i="46" s="1"/>
  <c r="W303" i="46"/>
  <c r="AC303" i="46" s="1"/>
  <c r="W306" i="46"/>
  <c r="AC306" i="46" s="1"/>
  <c r="W309" i="46"/>
  <c r="AC309" i="46" s="1"/>
  <c r="W312" i="46"/>
  <c r="AC312" i="46" s="1"/>
  <c r="AJ312" i="46" s="1"/>
  <c r="W315" i="46"/>
  <c r="AC315" i="46" s="1"/>
  <c r="W318" i="46"/>
  <c r="AC318" i="46" s="1"/>
  <c r="W321" i="46"/>
  <c r="AC321" i="46" s="1"/>
  <c r="W324" i="46"/>
  <c r="AC324" i="46" s="1"/>
  <c r="W19" i="46"/>
  <c r="AC19" i="46" s="1"/>
  <c r="W23" i="46"/>
  <c r="AC23" i="46" s="1"/>
  <c r="W28" i="46"/>
  <c r="AC28" i="46" s="1"/>
  <c r="W32" i="46"/>
  <c r="AC32" i="46" s="1"/>
  <c r="W37" i="46"/>
  <c r="AC37" i="46" s="1"/>
  <c r="W41" i="46"/>
  <c r="AC41" i="46" s="1"/>
  <c r="W46" i="46"/>
  <c r="AC46" i="46" s="1"/>
  <c r="W50" i="46"/>
  <c r="AC50" i="46" s="1"/>
  <c r="AF50" i="46" s="1"/>
  <c r="AL50" i="46" s="1"/>
  <c r="W55" i="46"/>
  <c r="AC55" i="46" s="1"/>
  <c r="W59" i="46"/>
  <c r="AC59" i="46" s="1"/>
  <c r="W64" i="46"/>
  <c r="AC64" i="46" s="1"/>
  <c r="W68" i="46"/>
  <c r="AC68" i="46" s="1"/>
  <c r="W73" i="46"/>
  <c r="AC73" i="46" s="1"/>
  <c r="W77" i="46"/>
  <c r="AC77" i="46" s="1"/>
  <c r="W82" i="46"/>
  <c r="AC82" i="46" s="1"/>
  <c r="W86" i="46"/>
  <c r="AC86" i="46" s="1"/>
  <c r="W91" i="46"/>
  <c r="AC91" i="46" s="1"/>
  <c r="W95" i="46"/>
  <c r="AC95" i="46" s="1"/>
  <c r="W100" i="46"/>
  <c r="AC100" i="46" s="1"/>
  <c r="W104" i="46"/>
  <c r="AC104" i="46" s="1"/>
  <c r="AJ104" i="46" s="1"/>
  <c r="W109" i="46"/>
  <c r="AC109" i="46" s="1"/>
  <c r="W113" i="46"/>
  <c r="AC113" i="46" s="1"/>
  <c r="W118" i="46"/>
  <c r="AC118" i="46" s="1"/>
  <c r="W122" i="46"/>
  <c r="AC122" i="46" s="1"/>
  <c r="W127" i="46"/>
  <c r="AC127" i="46" s="1"/>
  <c r="W131" i="46"/>
  <c r="AC131" i="46" s="1"/>
  <c r="W136" i="46"/>
  <c r="AC136" i="46" s="1"/>
  <c r="W140" i="46"/>
  <c r="AC140" i="46" s="1"/>
  <c r="W145" i="46"/>
  <c r="AC145" i="46" s="1"/>
  <c r="W153" i="46"/>
  <c r="AC153" i="46" s="1"/>
  <c r="W157" i="46"/>
  <c r="AC157" i="46" s="1"/>
  <c r="W168" i="46"/>
  <c r="AC168" i="46" s="1"/>
  <c r="AJ168" i="46" s="1"/>
  <c r="W186" i="46"/>
  <c r="AC186" i="46" s="1"/>
  <c r="W204" i="46"/>
  <c r="AC204" i="46" s="1"/>
  <c r="W222" i="46"/>
  <c r="AC222" i="46" s="1"/>
  <c r="W240" i="46"/>
  <c r="AC240" i="46" s="1"/>
  <c r="W15" i="46"/>
  <c r="AC15" i="46" s="1"/>
  <c r="W24" i="46"/>
  <c r="AC24" i="46" s="1"/>
  <c r="W33" i="46"/>
  <c r="AC33" i="46" s="1"/>
  <c r="W42" i="46"/>
  <c r="AC42" i="46" s="1"/>
  <c r="W51" i="46"/>
  <c r="AC51" i="46" s="1"/>
  <c r="W60" i="46"/>
  <c r="AC60" i="46" s="1"/>
  <c r="W69" i="46"/>
  <c r="AC69" i="46" s="1"/>
  <c r="W78" i="46"/>
  <c r="AC78" i="46" s="1"/>
  <c r="AJ78" i="46" s="1"/>
  <c r="W87" i="46"/>
  <c r="AC87" i="46" s="1"/>
  <c r="W96" i="46"/>
  <c r="AC96" i="46" s="1"/>
  <c r="W105" i="46"/>
  <c r="AC105" i="46" s="1"/>
  <c r="W114" i="46"/>
  <c r="AC114" i="46" s="1"/>
  <c r="W123" i="46"/>
  <c r="AC123" i="46" s="1"/>
  <c r="W132" i="46"/>
  <c r="AC132" i="46" s="1"/>
  <c r="W141" i="46"/>
  <c r="AC141" i="46" s="1"/>
  <c r="W149" i="46"/>
  <c r="AC149" i="46" s="1"/>
  <c r="W161" i="46"/>
  <c r="AC161" i="46" s="1"/>
  <c r="W172" i="46"/>
  <c r="AC172" i="46" s="1"/>
  <c r="W179" i="46"/>
  <c r="AC179" i="46" s="1"/>
  <c r="W190" i="46"/>
  <c r="AC190" i="46" s="1"/>
  <c r="AJ190" i="46" s="1"/>
  <c r="W197" i="46"/>
  <c r="AC197" i="46" s="1"/>
  <c r="W208" i="46"/>
  <c r="AC208" i="46" s="1"/>
  <c r="W215" i="46"/>
  <c r="AC215" i="46" s="1"/>
  <c r="W226" i="46"/>
  <c r="AC226" i="46" s="1"/>
  <c r="W233" i="46"/>
  <c r="AC233" i="46" s="1"/>
  <c r="W165" i="46"/>
  <c r="AC165" i="46" s="1"/>
  <c r="W183" i="46"/>
  <c r="AC183" i="46" s="1"/>
  <c r="W201" i="46"/>
  <c r="AC201" i="46" s="1"/>
  <c r="W219" i="46"/>
  <c r="AC219" i="46" s="1"/>
  <c r="W237" i="46"/>
  <c r="AC237" i="46" s="1"/>
  <c r="W150" i="46"/>
  <c r="AC150" i="46" s="1"/>
  <c r="W154" i="46"/>
  <c r="AC154" i="46" s="1"/>
  <c r="W169" i="46"/>
  <c r="AC169" i="46" s="1"/>
  <c r="W176" i="46"/>
  <c r="AC176" i="46" s="1"/>
  <c r="W187" i="46"/>
  <c r="AC187" i="46" s="1"/>
  <c r="W194" i="46"/>
  <c r="AC194" i="46" s="1"/>
  <c r="W205" i="46"/>
  <c r="AC205" i="46" s="1"/>
  <c r="W212" i="46"/>
  <c r="AC212" i="46" s="1"/>
  <c r="W223" i="46"/>
  <c r="AC223" i="46" s="1"/>
  <c r="W230" i="46"/>
  <c r="AC230" i="46" s="1"/>
  <c r="W16" i="46"/>
  <c r="AC16" i="46" s="1"/>
  <c r="W20" i="46"/>
  <c r="AC20" i="46" s="1"/>
  <c r="W25" i="46"/>
  <c r="AC25" i="46" s="1"/>
  <c r="W29" i="46"/>
  <c r="AC29" i="46" s="1"/>
  <c r="W34" i="46"/>
  <c r="AC34" i="46" s="1"/>
  <c r="W38" i="46"/>
  <c r="AC38" i="46" s="1"/>
  <c r="W43" i="46"/>
  <c r="AC43" i="46" s="1"/>
  <c r="W47" i="46"/>
  <c r="AC47" i="46" s="1"/>
  <c r="W52" i="46"/>
  <c r="AC52" i="46" s="1"/>
  <c r="W56" i="46"/>
  <c r="AC56" i="46" s="1"/>
  <c r="W61" i="46"/>
  <c r="AC61" i="46" s="1"/>
  <c r="W65" i="46"/>
  <c r="AC65" i="46" s="1"/>
  <c r="W70" i="46"/>
  <c r="AC70" i="46" s="1"/>
  <c r="W74" i="46"/>
  <c r="AC74" i="46" s="1"/>
  <c r="W79" i="46"/>
  <c r="AC79" i="46" s="1"/>
  <c r="W83" i="46"/>
  <c r="AC83" i="46" s="1"/>
  <c r="AJ83" i="46" s="1"/>
  <c r="W88" i="46"/>
  <c r="AC88" i="46" s="1"/>
  <c r="W92" i="46"/>
  <c r="AC92" i="46" s="1"/>
  <c r="W97" i="46"/>
  <c r="AC97" i="46" s="1"/>
  <c r="W101" i="46"/>
  <c r="AC101" i="46" s="1"/>
  <c r="W106" i="46"/>
  <c r="AC106" i="46" s="1"/>
  <c r="W110" i="46"/>
  <c r="AC110" i="46" s="1"/>
  <c r="W115" i="46"/>
  <c r="AC115" i="46" s="1"/>
  <c r="W119" i="46"/>
  <c r="AC119" i="46" s="1"/>
  <c r="W124" i="46"/>
  <c r="AC124" i="46" s="1"/>
  <c r="W128" i="46"/>
  <c r="AC128" i="46" s="1"/>
  <c r="W133" i="46"/>
  <c r="AC133" i="46" s="1"/>
  <c r="W137" i="46"/>
  <c r="AC137" i="46" s="1"/>
  <c r="W142" i="46"/>
  <c r="AC142" i="46" s="1"/>
  <c r="W146" i="46"/>
  <c r="AC146" i="46" s="1"/>
  <c r="W158" i="46"/>
  <c r="AC158" i="46" s="1"/>
  <c r="W162" i="46"/>
  <c r="AC162" i="46" s="1"/>
  <c r="W180" i="46"/>
  <c r="AC180" i="46" s="1"/>
  <c r="W198" i="46"/>
  <c r="AC198" i="46" s="1"/>
  <c r="W216" i="46"/>
  <c r="AC216" i="46" s="1"/>
  <c r="W234" i="46"/>
  <c r="AC234" i="46" s="1"/>
  <c r="W21" i="46"/>
  <c r="AC21" i="46" s="1"/>
  <c r="W30" i="46"/>
  <c r="AC30" i="46" s="1"/>
  <c r="W39" i="46"/>
  <c r="AC39" i="46" s="1"/>
  <c r="W48" i="46"/>
  <c r="AC48" i="46" s="1"/>
  <c r="AJ48" i="46" s="1"/>
  <c r="W57" i="46"/>
  <c r="AC57" i="46" s="1"/>
  <c r="W66" i="46"/>
  <c r="AC66" i="46" s="1"/>
  <c r="W75" i="46"/>
  <c r="AC75" i="46" s="1"/>
  <c r="W84" i="46"/>
  <c r="AC84" i="46" s="1"/>
  <c r="W93" i="46"/>
  <c r="AC93" i="46" s="1"/>
  <c r="W102" i="46"/>
  <c r="AC102" i="46" s="1"/>
  <c r="W111" i="46"/>
  <c r="AC111" i="46" s="1"/>
  <c r="W120" i="46"/>
  <c r="AC120" i="46" s="1"/>
  <c r="W129" i="46"/>
  <c r="AC129" i="46" s="1"/>
  <c r="W138" i="46"/>
  <c r="AC138" i="46" s="1"/>
  <c r="W166" i="46"/>
  <c r="AC166" i="46" s="1"/>
  <c r="W173" i="46"/>
  <c r="AC173" i="46" s="1"/>
  <c r="AJ173" i="46" s="1"/>
  <c r="W184" i="46"/>
  <c r="AC184" i="46" s="1"/>
  <c r="W191" i="46"/>
  <c r="AC191" i="46" s="1"/>
  <c r="W202" i="46"/>
  <c r="AC202" i="46" s="1"/>
  <c r="W209" i="46"/>
  <c r="AC209" i="46" s="1"/>
  <c r="W220" i="46"/>
  <c r="AC220" i="46" s="1"/>
  <c r="W227" i="46"/>
  <c r="AC227" i="46" s="1"/>
  <c r="W238" i="46"/>
  <c r="AC238" i="46" s="1"/>
  <c r="W147" i="46"/>
  <c r="AC147" i="46" s="1"/>
  <c r="W151" i="46"/>
  <c r="AC151" i="46" s="1"/>
  <c r="W159" i="46"/>
  <c r="AC159" i="46" s="1"/>
  <c r="W177" i="46"/>
  <c r="AC177" i="46" s="1"/>
  <c r="W195" i="46"/>
  <c r="AC195" i="46" s="1"/>
  <c r="AJ195" i="46" s="1"/>
  <c r="W213" i="46"/>
  <c r="AC213" i="46" s="1"/>
  <c r="W231" i="46"/>
  <c r="AC231" i="46" s="1"/>
  <c r="W45" i="46"/>
  <c r="AC45" i="46" s="1"/>
  <c r="W99" i="46"/>
  <c r="AC99" i="46" s="1"/>
  <c r="W196" i="46"/>
  <c r="AC196" i="46" s="1"/>
  <c r="W232" i="46"/>
  <c r="AC232" i="46" s="1"/>
  <c r="W248" i="46"/>
  <c r="AC248" i="46" s="1"/>
  <c r="W260" i="46"/>
  <c r="AC260" i="46" s="1"/>
  <c r="W272" i="46"/>
  <c r="AC272" i="46" s="1"/>
  <c r="W284" i="46"/>
  <c r="AC284" i="46" s="1"/>
  <c r="W296" i="46"/>
  <c r="AC296" i="46" s="1"/>
  <c r="W308" i="46"/>
  <c r="AC308" i="46" s="1"/>
  <c r="AJ308" i="46" s="1"/>
  <c r="W320" i="46"/>
  <c r="AC320" i="46" s="1"/>
  <c r="W329" i="46"/>
  <c r="AC329" i="46" s="1"/>
  <c r="W336" i="46"/>
  <c r="AC336" i="46" s="1"/>
  <c r="W358" i="46"/>
  <c r="AC358" i="46" s="1"/>
  <c r="W365" i="46"/>
  <c r="AC365" i="46" s="1"/>
  <c r="W372" i="46"/>
  <c r="AC372" i="46" s="1"/>
  <c r="W394" i="46"/>
  <c r="AC394" i="46" s="1"/>
  <c r="W401" i="46"/>
  <c r="AC401" i="46" s="1"/>
  <c r="W411" i="46"/>
  <c r="AC411" i="46" s="1"/>
  <c r="W427" i="46"/>
  <c r="AC427" i="46" s="1"/>
  <c r="W436" i="46"/>
  <c r="AC436" i="46" s="1"/>
  <c r="W445" i="46"/>
  <c r="AC445" i="46" s="1"/>
  <c r="AJ445" i="46" s="1"/>
  <c r="W454" i="46"/>
  <c r="AC454" i="46" s="1"/>
  <c r="W463" i="46"/>
  <c r="AC463" i="46" s="1"/>
  <c r="W472" i="46"/>
  <c r="AC472" i="46" s="1"/>
  <c r="W481" i="46"/>
  <c r="AC481" i="46" s="1"/>
  <c r="W489" i="46"/>
  <c r="AC489" i="46" s="1"/>
  <c r="W501" i="46"/>
  <c r="AC501" i="46" s="1"/>
  <c r="W513" i="46"/>
  <c r="AC513" i="46" s="1"/>
  <c r="W531" i="46"/>
  <c r="AC531" i="46" s="1"/>
  <c r="W541" i="46"/>
  <c r="AC541" i="46" s="1"/>
  <c r="W554" i="46"/>
  <c r="AC554" i="46" s="1"/>
  <c r="W567" i="46"/>
  <c r="AC567" i="46" s="1"/>
  <c r="W577" i="46"/>
  <c r="AC577" i="46" s="1"/>
  <c r="W156" i="46"/>
  <c r="AC156" i="46" s="1"/>
  <c r="W235" i="46"/>
  <c r="AC235" i="46" s="1"/>
  <c r="W337" i="46"/>
  <c r="AC337" i="46" s="1"/>
  <c r="W344" i="46"/>
  <c r="AC344" i="46" s="1"/>
  <c r="W351" i="46"/>
  <c r="AC351" i="46" s="1"/>
  <c r="W373" i="46"/>
  <c r="AC373" i="46" s="1"/>
  <c r="W380" i="46"/>
  <c r="AC380" i="46" s="1"/>
  <c r="W387" i="46"/>
  <c r="AC387" i="46" s="1"/>
  <c r="W412" i="46"/>
  <c r="AC412" i="46" s="1"/>
  <c r="W422" i="46"/>
  <c r="AC422" i="46" s="1"/>
  <c r="W528" i="46"/>
  <c r="AC528" i="46" s="1"/>
  <c r="W538" i="46"/>
  <c r="AC538" i="46" s="1"/>
  <c r="AJ538" i="46" s="1"/>
  <c r="W551" i="46"/>
  <c r="AC551" i="46" s="1"/>
  <c r="W564" i="46"/>
  <c r="AC564" i="46" s="1"/>
  <c r="W574" i="46"/>
  <c r="AC574" i="46" s="1"/>
  <c r="W54" i="46"/>
  <c r="AC54" i="46" s="1"/>
  <c r="W108" i="46"/>
  <c r="AC108" i="46" s="1"/>
  <c r="W160" i="46"/>
  <c r="AC160" i="46" s="1"/>
  <c r="W203" i="46"/>
  <c r="AC203" i="46" s="1"/>
  <c r="W250" i="46"/>
  <c r="AC250" i="46" s="1"/>
  <c r="W262" i="46"/>
  <c r="AC262" i="46" s="1"/>
  <c r="W274" i="46"/>
  <c r="AC274" i="46" s="1"/>
  <c r="W286" i="46"/>
  <c r="AC286" i="46" s="1"/>
  <c r="W298" i="46"/>
  <c r="AC298" i="46" s="1"/>
  <c r="AJ298" i="46" s="1"/>
  <c r="W310" i="46"/>
  <c r="AC310" i="46" s="1"/>
  <c r="W322" i="46"/>
  <c r="AC322" i="46" s="1"/>
  <c r="W330" i="46"/>
  <c r="AC330" i="46" s="1"/>
  <c r="W352" i="46"/>
  <c r="AC352" i="46" s="1"/>
  <c r="W359" i="46"/>
  <c r="AC359" i="46" s="1"/>
  <c r="W366" i="46"/>
  <c r="AC366" i="46" s="1"/>
  <c r="W388" i="46"/>
  <c r="AC388" i="46" s="1"/>
  <c r="W395" i="46"/>
  <c r="AC395" i="46" s="1"/>
  <c r="W407" i="46"/>
  <c r="AC407" i="46" s="1"/>
  <c r="W417" i="46"/>
  <c r="AC417" i="46" s="1"/>
  <c r="W490" i="46"/>
  <c r="AC490" i="46" s="1"/>
  <c r="W494" i="46"/>
  <c r="AC494" i="46" s="1"/>
  <c r="W502" i="46"/>
  <c r="AC502" i="46" s="1"/>
  <c r="W506" i="46"/>
  <c r="AC506" i="46" s="1"/>
  <c r="W514" i="46"/>
  <c r="AC514" i="46" s="1"/>
  <c r="W518" i="46"/>
  <c r="AC518" i="46" s="1"/>
  <c r="W525" i="46"/>
  <c r="AC525" i="46" s="1"/>
  <c r="AJ525" i="46" s="1"/>
  <c r="W535" i="46"/>
  <c r="AC535" i="46" s="1"/>
  <c r="W548" i="46"/>
  <c r="AC548" i="46" s="1"/>
  <c r="W561" i="46"/>
  <c r="AC561" i="46" s="1"/>
  <c r="W571" i="46"/>
  <c r="AC571" i="46" s="1"/>
  <c r="W584" i="46"/>
  <c r="AC584" i="46" s="1"/>
  <c r="W587" i="46"/>
  <c r="AC587" i="46" s="1"/>
  <c r="W590" i="46"/>
  <c r="AC590" i="46" s="1"/>
  <c r="AJ590" i="46" s="1"/>
  <c r="W593" i="46"/>
  <c r="AC593" i="46" s="1"/>
  <c r="W596" i="46"/>
  <c r="AC596" i="46" s="1"/>
  <c r="W599" i="46"/>
  <c r="AC599" i="46" s="1"/>
  <c r="W602" i="46"/>
  <c r="AC602" i="46" s="1"/>
  <c r="W605" i="46"/>
  <c r="AC605" i="46" s="1"/>
  <c r="W608" i="46"/>
  <c r="AC608" i="46" s="1"/>
  <c r="W611" i="46"/>
  <c r="AC611" i="46" s="1"/>
  <c r="W614" i="46"/>
  <c r="AC614" i="46" s="1"/>
  <c r="W617" i="46"/>
  <c r="AC617" i="46" s="1"/>
  <c r="W620" i="46"/>
  <c r="AC620" i="46" s="1"/>
  <c r="W623" i="46"/>
  <c r="AC623" i="46" s="1"/>
  <c r="W626" i="46"/>
  <c r="AC626" i="46" s="1"/>
  <c r="AJ626" i="46" s="1"/>
  <c r="W629" i="46"/>
  <c r="AC629" i="46" s="1"/>
  <c r="W632" i="46"/>
  <c r="AC632" i="46" s="1"/>
  <c r="W635" i="46"/>
  <c r="AC635" i="46" s="1"/>
  <c r="W638" i="46"/>
  <c r="AC638" i="46" s="1"/>
  <c r="W641" i="46"/>
  <c r="AC641" i="46" s="1"/>
  <c r="W644" i="46"/>
  <c r="AC644" i="46" s="1"/>
  <c r="W647" i="46"/>
  <c r="AC647" i="46" s="1"/>
  <c r="W650" i="46"/>
  <c r="AC650" i="46" s="1"/>
  <c r="W653" i="46"/>
  <c r="AC653" i="46" s="1"/>
  <c r="W656" i="46"/>
  <c r="AC656" i="46" s="1"/>
  <c r="W659" i="46"/>
  <c r="AC659" i="46" s="1"/>
  <c r="W662" i="46"/>
  <c r="AC662" i="46" s="1"/>
  <c r="AJ662" i="46" s="1"/>
  <c r="W665" i="46"/>
  <c r="AC665" i="46" s="1"/>
  <c r="W668" i="46"/>
  <c r="AC668" i="46" s="1"/>
  <c r="W671" i="46"/>
  <c r="AC671" i="46" s="1"/>
  <c r="W674" i="46"/>
  <c r="AC674" i="46" s="1"/>
  <c r="W677" i="46"/>
  <c r="AC677" i="46" s="1"/>
  <c r="W680" i="46"/>
  <c r="AC680" i="46" s="1"/>
  <c r="W683" i="46"/>
  <c r="AC683" i="46" s="1"/>
  <c r="W686" i="46"/>
  <c r="AC686" i="46" s="1"/>
  <c r="W689" i="46"/>
  <c r="AC689" i="46" s="1"/>
  <c r="W692" i="46"/>
  <c r="AC692" i="46" s="1"/>
  <c r="W695" i="46"/>
  <c r="AC695" i="46" s="1"/>
  <c r="W698" i="46"/>
  <c r="AC698" i="46" s="1"/>
  <c r="AJ698" i="46" s="1"/>
  <c r="W701" i="46"/>
  <c r="AC701" i="46" s="1"/>
  <c r="W704" i="46"/>
  <c r="AC704" i="46" s="1"/>
  <c r="W707" i="46"/>
  <c r="AC707" i="46" s="1"/>
  <c r="W710" i="46"/>
  <c r="AC710" i="46" s="1"/>
  <c r="W713" i="46"/>
  <c r="AC713" i="46" s="1"/>
  <c r="W716" i="46"/>
  <c r="AC716" i="46" s="1"/>
  <c r="W719" i="46"/>
  <c r="AC719" i="46" s="1"/>
  <c r="W722" i="46"/>
  <c r="AC722" i="46" s="1"/>
  <c r="W725" i="46"/>
  <c r="AC725" i="46" s="1"/>
  <c r="W728" i="46"/>
  <c r="AC728" i="46" s="1"/>
  <c r="W731" i="46"/>
  <c r="AC731" i="46" s="1"/>
  <c r="W734" i="46"/>
  <c r="AC734" i="46" s="1"/>
  <c r="AJ734" i="46" s="1"/>
  <c r="W737" i="46"/>
  <c r="AC737" i="46" s="1"/>
  <c r="W740" i="46"/>
  <c r="AC740" i="46" s="1"/>
  <c r="W743" i="46"/>
  <c r="AC743" i="46" s="1"/>
  <c r="W746" i="46"/>
  <c r="AC746" i="46" s="1"/>
  <c r="W749" i="46"/>
  <c r="AC749" i="46" s="1"/>
  <c r="W752" i="46"/>
  <c r="AC752" i="46" s="1"/>
  <c r="W755" i="46"/>
  <c r="AC755" i="46" s="1"/>
  <c r="W251" i="46"/>
  <c r="AC251" i="46" s="1"/>
  <c r="W263" i="46"/>
  <c r="AC263" i="46" s="1"/>
  <c r="W275" i="46"/>
  <c r="AC275" i="46" s="1"/>
  <c r="W287" i="46"/>
  <c r="AC287" i="46" s="1"/>
  <c r="W299" i="46"/>
  <c r="AC299" i="46" s="1"/>
  <c r="AJ299" i="46" s="1"/>
  <c r="W311" i="46"/>
  <c r="AC311" i="46" s="1"/>
  <c r="W323" i="46"/>
  <c r="AC323" i="46" s="1"/>
  <c r="W331" i="46"/>
  <c r="AC331" i="46" s="1"/>
  <c r="W338" i="46"/>
  <c r="AC338" i="46" s="1"/>
  <c r="W345" i="46"/>
  <c r="AC345" i="46" s="1"/>
  <c r="W367" i="46"/>
  <c r="AC367" i="46" s="1"/>
  <c r="W374" i="46"/>
  <c r="AC374" i="46" s="1"/>
  <c r="W381" i="46"/>
  <c r="AC381" i="46" s="1"/>
  <c r="W402" i="46"/>
  <c r="AC402" i="46" s="1"/>
  <c r="W418" i="46"/>
  <c r="AC418" i="46" s="1"/>
  <c r="W428" i="46"/>
  <c r="AC428" i="46" s="1"/>
  <c r="W432" i="46"/>
  <c r="AC432" i="46" s="1"/>
  <c r="AJ432" i="46" s="1"/>
  <c r="W437" i="46"/>
  <c r="AC437" i="46" s="1"/>
  <c r="W441" i="46"/>
  <c r="AC441" i="46" s="1"/>
  <c r="W446" i="46"/>
  <c r="AC446" i="46" s="1"/>
  <c r="W450" i="46"/>
  <c r="AC450" i="46" s="1"/>
  <c r="W455" i="46"/>
  <c r="AC455" i="46" s="1"/>
  <c r="W459" i="46"/>
  <c r="AC459" i="46" s="1"/>
  <c r="W464" i="46"/>
  <c r="AC464" i="46" s="1"/>
  <c r="W468" i="46"/>
  <c r="AC468" i="46" s="1"/>
  <c r="W473" i="46"/>
  <c r="AC473" i="46" s="1"/>
  <c r="W477" i="46"/>
  <c r="AC477" i="46" s="1"/>
  <c r="W482" i="46"/>
  <c r="AC482" i="46" s="1"/>
  <c r="W486" i="46"/>
  <c r="AC486" i="46" s="1"/>
  <c r="W498" i="46"/>
  <c r="AC498" i="46" s="1"/>
  <c r="W510" i="46"/>
  <c r="AC510" i="46" s="1"/>
  <c r="W522" i="46"/>
  <c r="AC522" i="46" s="1"/>
  <c r="W532" i="46"/>
  <c r="AC532" i="46" s="1"/>
  <c r="W545" i="46"/>
  <c r="AC545" i="46" s="1"/>
  <c r="W558" i="46"/>
  <c r="AC558" i="46" s="1"/>
  <c r="W568" i="46"/>
  <c r="AC568" i="46" s="1"/>
  <c r="W581" i="46"/>
  <c r="AC581" i="46" s="1"/>
  <c r="W63" i="46"/>
  <c r="AC63" i="46" s="1"/>
  <c r="W117" i="46"/>
  <c r="AC117" i="46" s="1"/>
  <c r="W167" i="46"/>
  <c r="AC167" i="46" s="1"/>
  <c r="W239" i="46"/>
  <c r="AC239" i="46" s="1"/>
  <c r="AJ239" i="46" s="1"/>
  <c r="W346" i="46"/>
  <c r="AC346" i="46" s="1"/>
  <c r="W353" i="46"/>
  <c r="AC353" i="46" s="1"/>
  <c r="W360" i="46"/>
  <c r="AC360" i="46" s="1"/>
  <c r="W382" i="46"/>
  <c r="AC382" i="46" s="1"/>
  <c r="W389" i="46"/>
  <c r="AC389" i="46" s="1"/>
  <c r="W396" i="46"/>
  <c r="AC396" i="46" s="1"/>
  <c r="W403" i="46"/>
  <c r="AC403" i="46" s="1"/>
  <c r="W413" i="46"/>
  <c r="AC413" i="46" s="1"/>
  <c r="W423" i="46"/>
  <c r="AC423" i="46" s="1"/>
  <c r="W433" i="46"/>
  <c r="AC433" i="46" s="1"/>
  <c r="W442" i="46"/>
  <c r="AC442" i="46" s="1"/>
  <c r="W451" i="46"/>
  <c r="AC451" i="46" s="1"/>
  <c r="AJ451" i="46" s="1"/>
  <c r="W460" i="46"/>
  <c r="AC460" i="46" s="1"/>
  <c r="W469" i="46"/>
  <c r="AC469" i="46" s="1"/>
  <c r="W478" i="46"/>
  <c r="AC478" i="46" s="1"/>
  <c r="W529" i="46"/>
  <c r="AC529" i="46" s="1"/>
  <c r="W542" i="46"/>
  <c r="AC542" i="46" s="1"/>
  <c r="W555" i="46"/>
  <c r="AC555" i="46" s="1"/>
  <c r="W565" i="46"/>
  <c r="AC565" i="46" s="1"/>
  <c r="W578" i="46"/>
  <c r="AC578" i="46" s="1"/>
  <c r="W214" i="46"/>
  <c r="AC214" i="46" s="1"/>
  <c r="W241" i="46"/>
  <c r="AC241" i="46" s="1"/>
  <c r="W253" i="46"/>
  <c r="AC253" i="46" s="1"/>
  <c r="W265" i="46"/>
  <c r="AC265" i="46" s="1"/>
  <c r="AJ265" i="46" s="1"/>
  <c r="W277" i="46"/>
  <c r="AC277" i="46" s="1"/>
  <c r="W289" i="46"/>
  <c r="AC289" i="46" s="1"/>
  <c r="W301" i="46"/>
  <c r="AC301" i="46" s="1"/>
  <c r="W313" i="46"/>
  <c r="AC313" i="46" s="1"/>
  <c r="W325" i="46"/>
  <c r="AC325" i="46" s="1"/>
  <c r="W332" i="46"/>
  <c r="AC332" i="46" s="1"/>
  <c r="W339" i="46"/>
  <c r="AC339" i="46" s="1"/>
  <c r="W361" i="46"/>
  <c r="AC361" i="46" s="1"/>
  <c r="W368" i="46"/>
  <c r="AC368" i="46" s="1"/>
  <c r="W375" i="46"/>
  <c r="AC375" i="46" s="1"/>
  <c r="W397" i="46"/>
  <c r="AC397" i="46" s="1"/>
  <c r="W408" i="46"/>
  <c r="AC408" i="46" s="1"/>
  <c r="AJ408" i="46" s="1"/>
  <c r="W424" i="46"/>
  <c r="AC424" i="46" s="1"/>
  <c r="W487" i="46"/>
  <c r="AC487" i="46" s="1"/>
  <c r="W491" i="46"/>
  <c r="AC491" i="46" s="1"/>
  <c r="W499" i="46"/>
  <c r="AC499" i="46" s="1"/>
  <c r="W503" i="46"/>
  <c r="AC503" i="46" s="1"/>
  <c r="W511" i="46"/>
  <c r="AC511" i="46" s="1"/>
  <c r="W515" i="46"/>
  <c r="AC515" i="46" s="1"/>
  <c r="W526" i="46"/>
  <c r="AC526" i="46" s="1"/>
  <c r="AJ526" i="46" s="1"/>
  <c r="W539" i="46"/>
  <c r="AC539" i="46" s="1"/>
  <c r="W552" i="46"/>
  <c r="AC552" i="46" s="1"/>
  <c r="W562" i="46"/>
  <c r="AC562" i="46" s="1"/>
  <c r="W575" i="46"/>
  <c r="AC575" i="46" s="1"/>
  <c r="W18" i="46"/>
  <c r="AC18" i="46" s="1"/>
  <c r="W72" i="46"/>
  <c r="AC72" i="46" s="1"/>
  <c r="W126" i="46"/>
  <c r="AC126" i="46" s="1"/>
  <c r="W242" i="46"/>
  <c r="AC242" i="46" s="1"/>
  <c r="W254" i="46"/>
  <c r="AC254" i="46" s="1"/>
  <c r="W266" i="46"/>
  <c r="AC266" i="46" s="1"/>
  <c r="W278" i="46"/>
  <c r="AC278" i="46" s="1"/>
  <c r="W290" i="46"/>
  <c r="AC290" i="46" s="1"/>
  <c r="W302" i="46"/>
  <c r="AC302" i="46" s="1"/>
  <c r="W314" i="46"/>
  <c r="AC314" i="46" s="1"/>
  <c r="W340" i="46"/>
  <c r="AC340" i="46" s="1"/>
  <c r="W347" i="46"/>
  <c r="AC347" i="46" s="1"/>
  <c r="AJ347" i="46" s="1"/>
  <c r="W354" i="46"/>
  <c r="AC354" i="46" s="1"/>
  <c r="W376" i="46"/>
  <c r="AC376" i="46" s="1"/>
  <c r="W383" i="46"/>
  <c r="AC383" i="46" s="1"/>
  <c r="W390" i="46"/>
  <c r="AC390" i="46" s="1"/>
  <c r="W409" i="46"/>
  <c r="AC409" i="46" s="1"/>
  <c r="W419" i="46"/>
  <c r="AC419" i="46" s="1"/>
  <c r="W495" i="46"/>
  <c r="AC495" i="46" s="1"/>
  <c r="W507" i="46"/>
  <c r="AC507" i="46" s="1"/>
  <c r="W519" i="46"/>
  <c r="AC519" i="46" s="1"/>
  <c r="W523" i="46"/>
  <c r="AC523" i="46" s="1"/>
  <c r="W536" i="46"/>
  <c r="AC536" i="46" s="1"/>
  <c r="W549" i="46"/>
  <c r="AC549" i="46" s="1"/>
  <c r="AJ549" i="46" s="1"/>
  <c r="W559" i="46"/>
  <c r="AC559" i="46" s="1"/>
  <c r="W572" i="46"/>
  <c r="AC572" i="46" s="1"/>
  <c r="W585" i="46"/>
  <c r="AC585" i="46" s="1"/>
  <c r="W588" i="46"/>
  <c r="AC588" i="46" s="1"/>
  <c r="W591" i="46"/>
  <c r="AC591" i="46" s="1"/>
  <c r="W594" i="46"/>
  <c r="AC594" i="46" s="1"/>
  <c r="W597" i="46"/>
  <c r="AC597" i="46" s="1"/>
  <c r="W600" i="46"/>
  <c r="AC600" i="46" s="1"/>
  <c r="W603" i="46"/>
  <c r="AC603" i="46" s="1"/>
  <c r="W606" i="46"/>
  <c r="AC606" i="46" s="1"/>
  <c r="W609" i="46"/>
  <c r="AC609" i="46" s="1"/>
  <c r="W612" i="46"/>
  <c r="AC612" i="46" s="1"/>
  <c r="AJ612" i="46" s="1"/>
  <c r="W615" i="46"/>
  <c r="AC615" i="46" s="1"/>
  <c r="W618" i="46"/>
  <c r="AC618" i="46" s="1"/>
  <c r="W621" i="46"/>
  <c r="AC621" i="46" s="1"/>
  <c r="W624" i="46"/>
  <c r="AC624" i="46" s="1"/>
  <c r="W627" i="46"/>
  <c r="AC627" i="46" s="1"/>
  <c r="W630" i="46"/>
  <c r="AC630" i="46" s="1"/>
  <c r="W633" i="46"/>
  <c r="AC633" i="46" s="1"/>
  <c r="W636" i="46"/>
  <c r="AC636" i="46" s="1"/>
  <c r="W639" i="46"/>
  <c r="AC639" i="46" s="1"/>
  <c r="W642" i="46"/>
  <c r="AC642" i="46" s="1"/>
  <c r="W645" i="46"/>
  <c r="AC645" i="46" s="1"/>
  <c r="W648" i="46"/>
  <c r="AC648" i="46" s="1"/>
  <c r="AJ648" i="46" s="1"/>
  <c r="W651" i="46"/>
  <c r="AC651" i="46" s="1"/>
  <c r="W654" i="46"/>
  <c r="AC654" i="46" s="1"/>
  <c r="W657" i="46"/>
  <c r="AC657" i="46" s="1"/>
  <c r="W660" i="46"/>
  <c r="AC660" i="46" s="1"/>
  <c r="W663" i="46"/>
  <c r="AC663" i="46" s="1"/>
  <c r="W666" i="46"/>
  <c r="AC666" i="46" s="1"/>
  <c r="W669" i="46"/>
  <c r="AC669" i="46" s="1"/>
  <c r="W672" i="46"/>
  <c r="AC672" i="46" s="1"/>
  <c r="W675" i="46"/>
  <c r="AC675" i="46" s="1"/>
  <c r="W678" i="46"/>
  <c r="AC678" i="46" s="1"/>
  <c r="W681" i="46"/>
  <c r="AC681" i="46" s="1"/>
  <c r="W684" i="46"/>
  <c r="AC684" i="46" s="1"/>
  <c r="AJ684" i="46" s="1"/>
  <c r="W687" i="46"/>
  <c r="AC687" i="46" s="1"/>
  <c r="W690" i="46"/>
  <c r="AC690" i="46" s="1"/>
  <c r="W693" i="46"/>
  <c r="AC693" i="46" s="1"/>
  <c r="W696" i="46"/>
  <c r="AC696" i="46" s="1"/>
  <c r="W699" i="46"/>
  <c r="AC699" i="46" s="1"/>
  <c r="W702" i="46"/>
  <c r="AC702" i="46" s="1"/>
  <c r="W705" i="46"/>
  <c r="AC705" i="46" s="1"/>
  <c r="W708" i="46"/>
  <c r="AC708" i="46" s="1"/>
  <c r="W711" i="46"/>
  <c r="AC711" i="46" s="1"/>
  <c r="W714" i="46"/>
  <c r="AC714" i="46" s="1"/>
  <c r="W717" i="46"/>
  <c r="AC717" i="46" s="1"/>
  <c r="W720" i="46"/>
  <c r="AC720" i="46" s="1"/>
  <c r="AJ720" i="46" s="1"/>
  <c r="W723" i="46"/>
  <c r="AC723" i="46" s="1"/>
  <c r="W726" i="46"/>
  <c r="AC726" i="46" s="1"/>
  <c r="W729" i="46"/>
  <c r="AC729" i="46" s="1"/>
  <c r="W732" i="46"/>
  <c r="AC732" i="46" s="1"/>
  <c r="W735" i="46"/>
  <c r="AC735" i="46" s="1"/>
  <c r="W738" i="46"/>
  <c r="AC738" i="46" s="1"/>
  <c r="W741" i="46"/>
  <c r="AC741" i="46" s="1"/>
  <c r="W744" i="46"/>
  <c r="AC744" i="46" s="1"/>
  <c r="W747" i="46"/>
  <c r="AC747" i="46" s="1"/>
  <c r="W750" i="46"/>
  <c r="AC750" i="46" s="1"/>
  <c r="W753" i="46"/>
  <c r="AC753" i="46" s="1"/>
  <c r="W756" i="46"/>
  <c r="AC756" i="46" s="1"/>
  <c r="AJ756" i="46" s="1"/>
  <c r="W759" i="46"/>
  <c r="AC759" i="46" s="1"/>
  <c r="W762" i="46"/>
  <c r="AC762" i="46" s="1"/>
  <c r="W765" i="46"/>
  <c r="AC765" i="46" s="1"/>
  <c r="W768" i="46"/>
  <c r="AC768" i="46" s="1"/>
  <c r="W771" i="46"/>
  <c r="AC771" i="46" s="1"/>
  <c r="AJ771" i="46" s="1"/>
  <c r="W774" i="46"/>
  <c r="AC774" i="46" s="1"/>
  <c r="W777" i="46"/>
  <c r="AC777" i="46" s="1"/>
  <c r="W780" i="46"/>
  <c r="AC780" i="46" s="1"/>
  <c r="W783" i="46"/>
  <c r="AC783" i="46" s="1"/>
  <c r="W786" i="46"/>
  <c r="AC786" i="46" s="1"/>
  <c r="W789" i="46"/>
  <c r="AC789" i="46" s="1"/>
  <c r="W792" i="46"/>
  <c r="AC792" i="46" s="1"/>
  <c r="AJ792" i="46" s="1"/>
  <c r="W795" i="46"/>
  <c r="AC795" i="46" s="1"/>
  <c r="W798" i="46"/>
  <c r="AC798" i="46" s="1"/>
  <c r="W801" i="46"/>
  <c r="AC801" i="46" s="1"/>
  <c r="W804" i="46"/>
  <c r="AC804" i="46" s="1"/>
  <c r="W807" i="46"/>
  <c r="AC807" i="46" s="1"/>
  <c r="W810" i="46"/>
  <c r="AC810" i="46" s="1"/>
  <c r="W813" i="46"/>
  <c r="AC813" i="46" s="1"/>
  <c r="W816" i="46"/>
  <c r="AC816" i="46" s="1"/>
  <c r="W819" i="46"/>
  <c r="AC819" i="46" s="1"/>
  <c r="W822" i="46"/>
  <c r="AC822" i="46" s="1"/>
  <c r="W825" i="46"/>
  <c r="AC825" i="46" s="1"/>
  <c r="W828" i="46"/>
  <c r="AC828" i="46" s="1"/>
  <c r="W831" i="46"/>
  <c r="AC831" i="46" s="1"/>
  <c r="W834" i="46"/>
  <c r="AC834" i="46" s="1"/>
  <c r="W837" i="46"/>
  <c r="AC837" i="46" s="1"/>
  <c r="W840" i="46"/>
  <c r="AC840" i="46" s="1"/>
  <c r="W843" i="46"/>
  <c r="AC843" i="46" s="1"/>
  <c r="W846" i="46"/>
  <c r="AC846" i="46" s="1"/>
  <c r="W849" i="46"/>
  <c r="AC849" i="46" s="1"/>
  <c r="W852" i="46"/>
  <c r="AC852" i="46" s="1"/>
  <c r="W855" i="46"/>
  <c r="AC855" i="46" s="1"/>
  <c r="W858" i="46"/>
  <c r="AC858" i="46" s="1"/>
  <c r="W861" i="46"/>
  <c r="AC861" i="46" s="1"/>
  <c r="W864" i="46"/>
  <c r="AC864" i="46" s="1"/>
  <c r="W867" i="46"/>
  <c r="AC867" i="46" s="1"/>
  <c r="W870" i="46"/>
  <c r="AC870" i="46" s="1"/>
  <c r="W873" i="46"/>
  <c r="AC873" i="46" s="1"/>
  <c r="W876" i="46"/>
  <c r="AC876" i="46" s="1"/>
  <c r="W879" i="46"/>
  <c r="AC879" i="46" s="1"/>
  <c r="W882" i="46"/>
  <c r="AC882" i="46" s="1"/>
  <c r="W885" i="46"/>
  <c r="AC885" i="46" s="1"/>
  <c r="W888" i="46"/>
  <c r="AC888" i="46" s="1"/>
  <c r="W178" i="46"/>
  <c r="AC178" i="46" s="1"/>
  <c r="W221" i="46"/>
  <c r="AC221" i="46" s="1"/>
  <c r="W326" i="46"/>
  <c r="AC326" i="46" s="1"/>
  <c r="W333" i="46"/>
  <c r="AC333" i="46" s="1"/>
  <c r="AJ333" i="46" s="1"/>
  <c r="W355" i="46"/>
  <c r="AC355" i="46" s="1"/>
  <c r="W362" i="46"/>
  <c r="AC362" i="46" s="1"/>
  <c r="W369" i="46"/>
  <c r="AC369" i="46" s="1"/>
  <c r="W391" i="46"/>
  <c r="AC391" i="46" s="1"/>
  <c r="W398" i="46"/>
  <c r="AC398" i="46" s="1"/>
  <c r="W404" i="46"/>
  <c r="AC404" i="46" s="1"/>
  <c r="W414" i="46"/>
  <c r="AC414" i="46" s="1"/>
  <c r="W429" i="46"/>
  <c r="AC429" i="46" s="1"/>
  <c r="W434" i="46"/>
  <c r="AC434" i="46" s="1"/>
  <c r="W438" i="46"/>
  <c r="AC438" i="46" s="1"/>
  <c r="W443" i="46"/>
  <c r="AC443" i="46" s="1"/>
  <c r="W447" i="46"/>
  <c r="AC447" i="46" s="1"/>
  <c r="AJ447" i="46" s="1"/>
  <c r="W452" i="46"/>
  <c r="AC452" i="46" s="1"/>
  <c r="W456" i="46"/>
  <c r="AC456" i="46" s="1"/>
  <c r="W461" i="46"/>
  <c r="AC461" i="46" s="1"/>
  <c r="W465" i="46"/>
  <c r="AC465" i="46" s="1"/>
  <c r="W470" i="46"/>
  <c r="AC470" i="46" s="1"/>
  <c r="W474" i="46"/>
  <c r="AC474" i="46" s="1"/>
  <c r="W479" i="46"/>
  <c r="AC479" i="46" s="1"/>
  <c r="AJ479" i="46" s="1"/>
  <c r="W483" i="46"/>
  <c r="AC483" i="46" s="1"/>
  <c r="W533" i="46"/>
  <c r="AC533" i="46" s="1"/>
  <c r="W546" i="46"/>
  <c r="AC546" i="46" s="1"/>
  <c r="W556" i="46"/>
  <c r="AC556" i="46" s="1"/>
  <c r="W569" i="46"/>
  <c r="AC569" i="46" s="1"/>
  <c r="W582" i="46"/>
  <c r="AC582" i="46" s="1"/>
  <c r="W27" i="46"/>
  <c r="AC27" i="46" s="1"/>
  <c r="W81" i="46"/>
  <c r="AC81" i="46" s="1"/>
  <c r="W135" i="46"/>
  <c r="AC135" i="46" s="1"/>
  <c r="W244" i="46"/>
  <c r="AC244" i="46" s="1"/>
  <c r="W256" i="46"/>
  <c r="AC256" i="46" s="1"/>
  <c r="W268" i="46"/>
  <c r="AC268" i="46" s="1"/>
  <c r="W280" i="46"/>
  <c r="AC280" i="46" s="1"/>
  <c r="W292" i="46"/>
  <c r="AC292" i="46" s="1"/>
  <c r="W304" i="46"/>
  <c r="AC304" i="46" s="1"/>
  <c r="W316" i="46"/>
  <c r="AC316" i="46" s="1"/>
  <c r="W334" i="46"/>
  <c r="AC334" i="46" s="1"/>
  <c r="AJ334" i="46" s="1"/>
  <c r="W341" i="46"/>
  <c r="AC341" i="46" s="1"/>
  <c r="W348" i="46"/>
  <c r="AC348" i="46" s="1"/>
  <c r="W370" i="46"/>
  <c r="AC370" i="46" s="1"/>
  <c r="W377" i="46"/>
  <c r="AC377" i="46" s="1"/>
  <c r="W384" i="46"/>
  <c r="AC384" i="46" s="1"/>
  <c r="W415" i="46"/>
  <c r="AC415" i="46" s="1"/>
  <c r="W425" i="46"/>
  <c r="AC425" i="46" s="1"/>
  <c r="W430" i="46"/>
  <c r="AC430" i="46" s="1"/>
  <c r="W439" i="46"/>
  <c r="AC439" i="46" s="1"/>
  <c r="W448" i="46"/>
  <c r="AC448" i="46" s="1"/>
  <c r="AJ448" i="46" s="1"/>
  <c r="W457" i="46"/>
  <c r="AC457" i="46" s="1"/>
  <c r="W466" i="46"/>
  <c r="AC466" i="46" s="1"/>
  <c r="W475" i="46"/>
  <c r="AC475" i="46" s="1"/>
  <c r="W484" i="46"/>
  <c r="AC484" i="46" s="1"/>
  <c r="W488" i="46"/>
  <c r="AC488" i="46" s="1"/>
  <c r="W496" i="46"/>
  <c r="AC496" i="46" s="1"/>
  <c r="W500" i="46"/>
  <c r="AC500" i="46" s="1"/>
  <c r="W508" i="46"/>
  <c r="AC508" i="46" s="1"/>
  <c r="W512" i="46"/>
  <c r="AC512" i="46" s="1"/>
  <c r="W520" i="46"/>
  <c r="AC520" i="46" s="1"/>
  <c r="W530" i="46"/>
  <c r="AC530" i="46" s="1"/>
  <c r="AJ530" i="46" s="1"/>
  <c r="W543" i="46"/>
  <c r="AC543" i="46" s="1"/>
  <c r="AJ543" i="46" s="1"/>
  <c r="W553" i="46"/>
  <c r="AC553" i="46" s="1"/>
  <c r="W566" i="46"/>
  <c r="AC566" i="46" s="1"/>
  <c r="W579" i="46"/>
  <c r="AC579" i="46" s="1"/>
  <c r="W36" i="46"/>
  <c r="AC36" i="46" s="1"/>
  <c r="W90" i="46"/>
  <c r="AC90" i="46" s="1"/>
  <c r="W144" i="46"/>
  <c r="AC144" i="46" s="1"/>
  <c r="W328" i="46"/>
  <c r="AC328" i="46" s="1"/>
  <c r="W335" i="46"/>
  <c r="AC335" i="46" s="1"/>
  <c r="W342" i="46"/>
  <c r="AC342" i="46" s="1"/>
  <c r="W364" i="46"/>
  <c r="AC364" i="46" s="1"/>
  <c r="W371" i="46"/>
  <c r="AC371" i="46" s="1"/>
  <c r="W378" i="46"/>
  <c r="AC378" i="46" s="1"/>
  <c r="W400" i="46"/>
  <c r="AC400" i="46" s="1"/>
  <c r="W405" i="46"/>
  <c r="AC405" i="46" s="1"/>
  <c r="AJ405" i="46" s="1"/>
  <c r="W421" i="46"/>
  <c r="AC421" i="46" s="1"/>
  <c r="W524" i="46"/>
  <c r="AC524" i="46" s="1"/>
  <c r="W537" i="46"/>
  <c r="AC537" i="46" s="1"/>
  <c r="W148" i="46"/>
  <c r="AC148" i="46" s="1"/>
  <c r="W247" i="46"/>
  <c r="AC247" i="46" s="1"/>
  <c r="W259" i="46"/>
  <c r="AC259" i="46" s="1"/>
  <c r="W271" i="46"/>
  <c r="AC271" i="46" s="1"/>
  <c r="W283" i="46"/>
  <c r="AC283" i="46" s="1"/>
  <c r="W295" i="46"/>
  <c r="AC295" i="46" s="1"/>
  <c r="W307" i="46"/>
  <c r="AC307" i="46" s="1"/>
  <c r="W319" i="46"/>
  <c r="AC319" i="46" s="1"/>
  <c r="W343" i="46"/>
  <c r="AC343" i="46" s="1"/>
  <c r="AJ343" i="46" s="1"/>
  <c r="W350" i="46"/>
  <c r="AC350" i="46" s="1"/>
  <c r="W357" i="46"/>
  <c r="AC357" i="46" s="1"/>
  <c r="W379" i="46"/>
  <c r="AC379" i="46" s="1"/>
  <c r="W386" i="46"/>
  <c r="AC386" i="46" s="1"/>
  <c r="W393" i="46"/>
  <c r="AC393" i="46" s="1"/>
  <c r="W406" i="46"/>
  <c r="AC406" i="46" s="1"/>
  <c r="W416" i="46"/>
  <c r="AC416" i="46" s="1"/>
  <c r="W426" i="46"/>
  <c r="AC426" i="46" s="1"/>
  <c r="W431" i="46"/>
  <c r="AC431" i="46" s="1"/>
  <c r="AJ431" i="46" s="1"/>
  <c r="W435" i="46"/>
  <c r="AC435" i="46" s="1"/>
  <c r="W440" i="46"/>
  <c r="AC440" i="46" s="1"/>
  <c r="W444" i="46"/>
  <c r="AC444" i="46" s="1"/>
  <c r="AJ444" i="46" s="1"/>
  <c r="W449" i="46"/>
  <c r="AC449" i="46" s="1"/>
  <c r="W453" i="46"/>
  <c r="AC453" i="46" s="1"/>
  <c r="W458" i="46"/>
  <c r="AC458" i="46" s="1"/>
  <c r="W462" i="46"/>
  <c r="AC462" i="46" s="1"/>
  <c r="W467" i="46"/>
  <c r="AC467" i="46" s="1"/>
  <c r="W471" i="46"/>
  <c r="AC471" i="46" s="1"/>
  <c r="W476" i="46"/>
  <c r="AC476" i="46" s="1"/>
  <c r="W480" i="46"/>
  <c r="AC480" i="46" s="1"/>
  <c r="W485" i="46"/>
  <c r="AC485" i="46" s="1"/>
  <c r="W493" i="46"/>
  <c r="AC493" i="46" s="1"/>
  <c r="W497" i="46"/>
  <c r="AC497" i="46" s="1"/>
  <c r="W505" i="46"/>
  <c r="AC505" i="46" s="1"/>
  <c r="W509" i="46"/>
  <c r="AC509" i="46" s="1"/>
  <c r="W517" i="46"/>
  <c r="AC517" i="46" s="1"/>
  <c r="W521" i="46"/>
  <c r="AC521" i="46" s="1"/>
  <c r="W534" i="46"/>
  <c r="AC534" i="46" s="1"/>
  <c r="W544" i="46"/>
  <c r="AC544" i="46" s="1"/>
  <c r="W557" i="46"/>
  <c r="AC557" i="46" s="1"/>
  <c r="W570" i="46"/>
  <c r="AC570" i="46" s="1"/>
  <c r="W580" i="46"/>
  <c r="AC580" i="46" s="1"/>
  <c r="W257" i="46"/>
  <c r="AC257" i="46" s="1"/>
  <c r="W492" i="46"/>
  <c r="AC492" i="46" s="1"/>
  <c r="W595" i="46"/>
  <c r="AC595" i="46" s="1"/>
  <c r="W613" i="46"/>
  <c r="AC613" i="46" s="1"/>
  <c r="AJ613" i="46" s="1"/>
  <c r="W631" i="46"/>
  <c r="AC631" i="46" s="1"/>
  <c r="W649" i="46"/>
  <c r="AC649" i="46" s="1"/>
  <c r="W667" i="46"/>
  <c r="AC667" i="46" s="1"/>
  <c r="W685" i="46"/>
  <c r="AC685" i="46" s="1"/>
  <c r="W703" i="46"/>
  <c r="AC703" i="46" s="1"/>
  <c r="W721" i="46"/>
  <c r="AC721" i="46" s="1"/>
  <c r="W739" i="46"/>
  <c r="AC739" i="46" s="1"/>
  <c r="W757" i="46"/>
  <c r="AC757" i="46" s="1"/>
  <c r="W891" i="46"/>
  <c r="AC891" i="46" s="1"/>
  <c r="W894" i="46"/>
  <c r="AC894" i="46" s="1"/>
  <c r="W897" i="46"/>
  <c r="AC897" i="46" s="1"/>
  <c r="W900" i="46"/>
  <c r="AC900" i="46" s="1"/>
  <c r="W903" i="46"/>
  <c r="AC903" i="46" s="1"/>
  <c r="W906" i="46"/>
  <c r="AC906" i="46" s="1"/>
  <c r="W909" i="46"/>
  <c r="AC909" i="46" s="1"/>
  <c r="W912" i="46"/>
  <c r="AC912" i="46" s="1"/>
  <c r="W915" i="46"/>
  <c r="AC915" i="46" s="1"/>
  <c r="W918" i="46"/>
  <c r="AC918" i="46" s="1"/>
  <c r="W921" i="46"/>
  <c r="AC921" i="46" s="1"/>
  <c r="W924" i="46"/>
  <c r="AC924" i="46" s="1"/>
  <c r="W927" i="46"/>
  <c r="AC927" i="46" s="1"/>
  <c r="W930" i="46"/>
  <c r="AC930" i="46" s="1"/>
  <c r="W933" i="46"/>
  <c r="AC933" i="46" s="1"/>
  <c r="W936" i="46"/>
  <c r="AC936" i="46" s="1"/>
  <c r="AJ936" i="46" s="1"/>
  <c r="W939" i="46"/>
  <c r="AC939" i="46" s="1"/>
  <c r="W942" i="46"/>
  <c r="AC942" i="46" s="1"/>
  <c r="W945" i="46"/>
  <c r="AC945" i="46" s="1"/>
  <c r="W948" i="46"/>
  <c r="AC948" i="46" s="1"/>
  <c r="W951" i="46"/>
  <c r="AC951" i="46" s="1"/>
  <c r="W954" i="46"/>
  <c r="AC954" i="46" s="1"/>
  <c r="W957" i="46"/>
  <c r="AC957" i="46" s="1"/>
  <c r="W960" i="46"/>
  <c r="AC960" i="46" s="1"/>
  <c r="W963" i="46"/>
  <c r="AC963" i="46" s="1"/>
  <c r="W966" i="46"/>
  <c r="AC966" i="46" s="1"/>
  <c r="W969" i="46"/>
  <c r="AC969" i="46" s="1"/>
  <c r="W972" i="46"/>
  <c r="AC972" i="46" s="1"/>
  <c r="AJ972" i="46" s="1"/>
  <c r="W975" i="46"/>
  <c r="AC975" i="46" s="1"/>
  <c r="W978" i="46"/>
  <c r="AC978" i="46" s="1"/>
  <c r="W981" i="46"/>
  <c r="AC981" i="46" s="1"/>
  <c r="W984" i="46"/>
  <c r="AC984" i="46" s="1"/>
  <c r="W987" i="46"/>
  <c r="AC987" i="46" s="1"/>
  <c r="W990" i="46"/>
  <c r="AC990" i="46" s="1"/>
  <c r="W993" i="46"/>
  <c r="AC993" i="46" s="1"/>
  <c r="W996" i="46"/>
  <c r="AC996" i="46" s="1"/>
  <c r="W999" i="46"/>
  <c r="AC999" i="46" s="1"/>
  <c r="W1002" i="46"/>
  <c r="AC1002" i="46" s="1"/>
  <c r="W1005" i="46"/>
  <c r="AC1005" i="46" s="1"/>
  <c r="W1008" i="46"/>
  <c r="AC1008" i="46" s="1"/>
  <c r="AJ1008" i="46" s="1"/>
  <c r="W1011" i="46"/>
  <c r="AC1011" i="46" s="1"/>
  <c r="W1014" i="46"/>
  <c r="AC1014" i="46" s="1"/>
  <c r="W1017" i="46"/>
  <c r="AC1017" i="46" s="1"/>
  <c r="W1020" i="46"/>
  <c r="AC1020" i="46" s="1"/>
  <c r="W1023" i="46"/>
  <c r="AC1023" i="46" s="1"/>
  <c r="W1026" i="46"/>
  <c r="AC1026" i="46" s="1"/>
  <c r="W1029" i="46"/>
  <c r="AC1029" i="46" s="1"/>
  <c r="W1032" i="46"/>
  <c r="AC1032" i="46" s="1"/>
  <c r="W1035" i="46"/>
  <c r="AC1035" i="46" s="1"/>
  <c r="W1038" i="46"/>
  <c r="AC1038" i="46" s="1"/>
  <c r="W1041" i="46"/>
  <c r="AC1041" i="46" s="1"/>
  <c r="W1044" i="46"/>
  <c r="AC1044" i="46" s="1"/>
  <c r="AJ1044" i="46" s="1"/>
  <c r="W1047" i="46"/>
  <c r="AC1047" i="46" s="1"/>
  <c r="W1050" i="46"/>
  <c r="AC1050" i="46" s="1"/>
  <c r="W1053" i="46"/>
  <c r="AC1053" i="46" s="1"/>
  <c r="W1056" i="46"/>
  <c r="AC1056" i="46" s="1"/>
  <c r="W1059" i="46"/>
  <c r="AC1059" i="46" s="1"/>
  <c r="W1062" i="46"/>
  <c r="AC1062" i="46" s="1"/>
  <c r="W1065" i="46"/>
  <c r="AC1065" i="46" s="1"/>
  <c r="W1068" i="46"/>
  <c r="AC1068" i="46" s="1"/>
  <c r="W1071" i="46"/>
  <c r="AC1071" i="46" s="1"/>
  <c r="W1074" i="46"/>
  <c r="AC1074" i="46" s="1"/>
  <c r="W1077" i="46"/>
  <c r="AC1077" i="46" s="1"/>
  <c r="W1080" i="46"/>
  <c r="AC1080" i="46" s="1"/>
  <c r="W1083" i="46"/>
  <c r="AC1083" i="46" s="1"/>
  <c r="W1086" i="46"/>
  <c r="AC1086" i="46" s="1"/>
  <c r="W1089" i="46"/>
  <c r="AC1089" i="46" s="1"/>
  <c r="W1092" i="46"/>
  <c r="AC1092" i="46" s="1"/>
  <c r="W1095" i="46"/>
  <c r="AC1095" i="46" s="1"/>
  <c r="W1098" i="46"/>
  <c r="AC1098" i="46" s="1"/>
  <c r="W1101" i="46"/>
  <c r="AC1101" i="46" s="1"/>
  <c r="W1104" i="46"/>
  <c r="AC1104" i="46" s="1"/>
  <c r="W1107" i="46"/>
  <c r="AC1107" i="46" s="1"/>
  <c r="W1110" i="46"/>
  <c r="AC1110" i="46" s="1"/>
  <c r="W1113" i="46"/>
  <c r="AC1113" i="46" s="1"/>
  <c r="W1116" i="46"/>
  <c r="AC1116" i="46" s="1"/>
  <c r="W1119" i="46"/>
  <c r="AC1119" i="46" s="1"/>
  <c r="W1122" i="46"/>
  <c r="AC1122" i="46" s="1"/>
  <c r="W1125" i="46"/>
  <c r="AC1125" i="46" s="1"/>
  <c r="W1128" i="46"/>
  <c r="AC1128" i="46" s="1"/>
  <c r="W1131" i="46"/>
  <c r="AC1131" i="46" s="1"/>
  <c r="W1134" i="46"/>
  <c r="AC1134" i="46" s="1"/>
  <c r="W1137" i="46"/>
  <c r="AC1137" i="46" s="1"/>
  <c r="W1140" i="46"/>
  <c r="AC1140" i="46" s="1"/>
  <c r="W1143" i="46"/>
  <c r="AC1143" i="46" s="1"/>
  <c r="W1146" i="46"/>
  <c r="AC1146" i="46" s="1"/>
  <c r="W1149" i="46"/>
  <c r="AC1149" i="46" s="1"/>
  <c r="W1152" i="46"/>
  <c r="AC1152" i="46" s="1"/>
  <c r="W1155" i="46"/>
  <c r="AC1155" i="46" s="1"/>
  <c r="W1158" i="46"/>
  <c r="AC1158" i="46" s="1"/>
  <c r="W1161" i="46"/>
  <c r="AC1161" i="46" s="1"/>
  <c r="W1164" i="46"/>
  <c r="AC1164" i="46" s="1"/>
  <c r="W1167" i="46"/>
  <c r="AC1167" i="46" s="1"/>
  <c r="W1170" i="46"/>
  <c r="AC1170" i="46" s="1"/>
  <c r="W1173" i="46"/>
  <c r="AC1173" i="46" s="1"/>
  <c r="W1176" i="46"/>
  <c r="AC1176" i="46" s="1"/>
  <c r="W1179" i="46"/>
  <c r="AC1179" i="46" s="1"/>
  <c r="W1182" i="46"/>
  <c r="AC1182" i="46" s="1"/>
  <c r="W1185" i="46"/>
  <c r="AC1185" i="46" s="1"/>
  <c r="W1188" i="46"/>
  <c r="AC1188" i="46" s="1"/>
  <c r="AJ1188" i="46" s="1"/>
  <c r="W1191" i="46"/>
  <c r="AC1191" i="46" s="1"/>
  <c r="W1194" i="46"/>
  <c r="AC1194" i="46" s="1"/>
  <c r="W1197" i="46"/>
  <c r="AC1197" i="46" s="1"/>
  <c r="W1200" i="46"/>
  <c r="AC1200" i="46" s="1"/>
  <c r="W1203" i="46"/>
  <c r="AC1203" i="46" s="1"/>
  <c r="W1206" i="46"/>
  <c r="AC1206" i="46" s="1"/>
  <c r="W1209" i="46"/>
  <c r="AC1209" i="46" s="1"/>
  <c r="W1212" i="46"/>
  <c r="AC1212" i="46" s="1"/>
  <c r="AJ1212" i="46" s="1"/>
  <c r="W1215" i="46"/>
  <c r="AC1215" i="46" s="1"/>
  <c r="W1218" i="46"/>
  <c r="AC1218" i="46" s="1"/>
  <c r="W1221" i="46"/>
  <c r="AC1221" i="46" s="1"/>
  <c r="W1224" i="46"/>
  <c r="AC1224" i="46" s="1"/>
  <c r="AJ1224" i="46" s="1"/>
  <c r="W1227" i="46"/>
  <c r="AC1227" i="46" s="1"/>
  <c r="W1230" i="46"/>
  <c r="AC1230" i="46" s="1"/>
  <c r="W1233" i="46"/>
  <c r="AC1233" i="46" s="1"/>
  <c r="W1236" i="46"/>
  <c r="AC1236" i="46" s="1"/>
  <c r="W1239" i="46"/>
  <c r="AC1239" i="46" s="1"/>
  <c r="W1242" i="46"/>
  <c r="AC1242" i="46" s="1"/>
  <c r="W1245" i="46"/>
  <c r="AC1245" i="46" s="1"/>
  <c r="W1248" i="46"/>
  <c r="AC1248" i="46" s="1"/>
  <c r="W1251" i="46"/>
  <c r="AC1251" i="46" s="1"/>
  <c r="W1254" i="46"/>
  <c r="AC1254" i="46" s="1"/>
  <c r="W1257" i="46"/>
  <c r="AC1257" i="46" s="1"/>
  <c r="W1260" i="46"/>
  <c r="AC1260" i="46" s="1"/>
  <c r="AJ1260" i="46" s="1"/>
  <c r="W1263" i="46"/>
  <c r="AC1263" i="46" s="1"/>
  <c r="W1266" i="46"/>
  <c r="AC1266" i="46" s="1"/>
  <c r="W1269" i="46"/>
  <c r="AC1269" i="46" s="1"/>
  <c r="W1272" i="46"/>
  <c r="AC1272" i="46" s="1"/>
  <c r="W1275" i="46"/>
  <c r="AC1275" i="46" s="1"/>
  <c r="W1278" i="46"/>
  <c r="AC1278" i="46" s="1"/>
  <c r="W1281" i="46"/>
  <c r="AC1281" i="46" s="1"/>
  <c r="W269" i="46"/>
  <c r="AC269" i="46" s="1"/>
  <c r="W540" i="46"/>
  <c r="AC540" i="46" s="1"/>
  <c r="W758" i="46"/>
  <c r="AC758" i="46" s="1"/>
  <c r="W769" i="46"/>
  <c r="AC769" i="46" s="1"/>
  <c r="W775" i="46"/>
  <c r="AC775" i="46" s="1"/>
  <c r="AJ775" i="46" s="1"/>
  <c r="W781" i="46"/>
  <c r="AC781" i="46" s="1"/>
  <c r="W787" i="46"/>
  <c r="AC787" i="46" s="1"/>
  <c r="AJ787" i="46" s="1"/>
  <c r="W793" i="46"/>
  <c r="AC793" i="46" s="1"/>
  <c r="W799" i="46"/>
  <c r="AC799" i="46" s="1"/>
  <c r="W805" i="46"/>
  <c r="AC805" i="46" s="1"/>
  <c r="W811" i="46"/>
  <c r="AC811" i="46" s="1"/>
  <c r="W817" i="46"/>
  <c r="AC817" i="46" s="1"/>
  <c r="W823" i="46"/>
  <c r="AC823" i="46" s="1"/>
  <c r="W829" i="46"/>
  <c r="AC829" i="46" s="1"/>
  <c r="W838" i="46"/>
  <c r="AC838" i="46" s="1"/>
  <c r="W847" i="46"/>
  <c r="AC847" i="46" s="1"/>
  <c r="W856" i="46"/>
  <c r="AC856" i="46" s="1"/>
  <c r="W865" i="46"/>
  <c r="AC865" i="46" s="1"/>
  <c r="W874" i="46"/>
  <c r="AC874" i="46" s="1"/>
  <c r="W883" i="46"/>
  <c r="AC883" i="46" s="1"/>
  <c r="W281" i="46"/>
  <c r="AC281" i="46" s="1"/>
  <c r="W385" i="46"/>
  <c r="AC385" i="46" s="1"/>
  <c r="W560" i="46"/>
  <c r="AC560" i="46" s="1"/>
  <c r="W598" i="46"/>
  <c r="AC598" i="46" s="1"/>
  <c r="W616" i="46"/>
  <c r="AC616" i="46" s="1"/>
  <c r="W634" i="46"/>
  <c r="AC634" i="46" s="1"/>
  <c r="W652" i="46"/>
  <c r="AC652" i="46" s="1"/>
  <c r="W670" i="46"/>
  <c r="AC670" i="46" s="1"/>
  <c r="W688" i="46"/>
  <c r="AC688" i="46" s="1"/>
  <c r="AJ688" i="46" s="1"/>
  <c r="W706" i="46"/>
  <c r="AC706" i="46" s="1"/>
  <c r="W724" i="46"/>
  <c r="AC724" i="46" s="1"/>
  <c r="W742" i="46"/>
  <c r="AC742" i="46" s="1"/>
  <c r="W770" i="46"/>
  <c r="AC770" i="46" s="1"/>
  <c r="W776" i="46"/>
  <c r="AC776" i="46" s="1"/>
  <c r="W782" i="46"/>
  <c r="AC782" i="46" s="1"/>
  <c r="W788" i="46"/>
  <c r="AC788" i="46" s="1"/>
  <c r="W794" i="46"/>
  <c r="AC794" i="46" s="1"/>
  <c r="W800" i="46"/>
  <c r="AC800" i="46" s="1"/>
  <c r="W806" i="46"/>
  <c r="AC806" i="46" s="1"/>
  <c r="W812" i="46"/>
  <c r="AC812" i="46" s="1"/>
  <c r="W818" i="46"/>
  <c r="AC818" i="46" s="1"/>
  <c r="W824" i="46"/>
  <c r="AC824" i="46" s="1"/>
  <c r="W293" i="46"/>
  <c r="AC293" i="46" s="1"/>
  <c r="W392" i="46"/>
  <c r="AC392" i="46" s="1"/>
  <c r="W504" i="46"/>
  <c r="AC504" i="46" s="1"/>
  <c r="W563" i="46"/>
  <c r="AC563" i="46" s="1"/>
  <c r="W760" i="46"/>
  <c r="AC760" i="46" s="1"/>
  <c r="W830" i="46"/>
  <c r="AC830" i="46" s="1"/>
  <c r="W839" i="46"/>
  <c r="AC839" i="46" s="1"/>
  <c r="W848" i="46"/>
  <c r="AC848" i="46" s="1"/>
  <c r="W857" i="46"/>
  <c r="AC857" i="46" s="1"/>
  <c r="W866" i="46"/>
  <c r="AC866" i="46" s="1"/>
  <c r="W875" i="46"/>
  <c r="AC875" i="46" s="1"/>
  <c r="AJ875" i="46" s="1"/>
  <c r="W884" i="46"/>
  <c r="AC884" i="46" s="1"/>
  <c r="W305" i="46"/>
  <c r="AC305" i="46" s="1"/>
  <c r="W399" i="46"/>
  <c r="AC399" i="46" s="1"/>
  <c r="W583" i="46"/>
  <c r="AC583" i="46" s="1"/>
  <c r="W601" i="46"/>
  <c r="AC601" i="46" s="1"/>
  <c r="W619" i="46"/>
  <c r="AC619" i="46" s="1"/>
  <c r="W637" i="46"/>
  <c r="AC637" i="46" s="1"/>
  <c r="W655" i="46"/>
  <c r="AC655" i="46" s="1"/>
  <c r="W673" i="46"/>
  <c r="AC673" i="46" s="1"/>
  <c r="W691" i="46"/>
  <c r="AC691" i="46" s="1"/>
  <c r="W709" i="46"/>
  <c r="AC709" i="46" s="1"/>
  <c r="W727" i="46"/>
  <c r="AC727" i="46" s="1"/>
  <c r="AJ727" i="46" s="1"/>
  <c r="W745" i="46"/>
  <c r="AC745" i="46" s="1"/>
  <c r="W761" i="46"/>
  <c r="AC761" i="46" s="1"/>
  <c r="W892" i="46"/>
  <c r="AC892" i="46" s="1"/>
  <c r="W895" i="46"/>
  <c r="AC895" i="46" s="1"/>
  <c r="W898" i="46"/>
  <c r="AC898" i="46" s="1"/>
  <c r="W901" i="46"/>
  <c r="AC901" i="46" s="1"/>
  <c r="W904" i="46"/>
  <c r="AC904" i="46" s="1"/>
  <c r="W907" i="46"/>
  <c r="AC907" i="46" s="1"/>
  <c r="W910" i="46"/>
  <c r="AC910" i="46" s="1"/>
  <c r="W913" i="46"/>
  <c r="AC913" i="46" s="1"/>
  <c r="W916" i="46"/>
  <c r="AC916" i="46" s="1"/>
  <c r="W919" i="46"/>
  <c r="AC919" i="46" s="1"/>
  <c r="AJ919" i="46" s="1"/>
  <c r="W922" i="46"/>
  <c r="AC922" i="46" s="1"/>
  <c r="W925" i="46"/>
  <c r="AC925" i="46" s="1"/>
  <c r="W928" i="46"/>
  <c r="AC928" i="46" s="1"/>
  <c r="W931" i="46"/>
  <c r="AC931" i="46" s="1"/>
  <c r="W934" i="46"/>
  <c r="AC934" i="46" s="1"/>
  <c r="W937" i="46"/>
  <c r="AC937" i="46" s="1"/>
  <c r="W940" i="46"/>
  <c r="AC940" i="46" s="1"/>
  <c r="W943" i="46"/>
  <c r="AC943" i="46" s="1"/>
  <c r="W946" i="46"/>
  <c r="AC946" i="46" s="1"/>
  <c r="W949" i="46"/>
  <c r="AC949" i="46" s="1"/>
  <c r="W952" i="46"/>
  <c r="AC952" i="46" s="1"/>
  <c r="AJ952" i="46" s="1"/>
  <c r="W955" i="46"/>
  <c r="AC955" i="46" s="1"/>
  <c r="W958" i="46"/>
  <c r="AC958" i="46" s="1"/>
  <c r="W961" i="46"/>
  <c r="AC961" i="46" s="1"/>
  <c r="W964" i="46"/>
  <c r="AC964" i="46" s="1"/>
  <c r="W967" i="46"/>
  <c r="AC967" i="46" s="1"/>
  <c r="W970" i="46"/>
  <c r="AC970" i="46" s="1"/>
  <c r="W973" i="46"/>
  <c r="AC973" i="46" s="1"/>
  <c r="W976" i="46"/>
  <c r="AC976" i="46" s="1"/>
  <c r="W979" i="46"/>
  <c r="AC979" i="46" s="1"/>
  <c r="W982" i="46"/>
  <c r="AC982" i="46" s="1"/>
  <c r="W985" i="46"/>
  <c r="AC985" i="46" s="1"/>
  <c r="W988" i="46"/>
  <c r="AC988" i="46" s="1"/>
  <c r="W991" i="46"/>
  <c r="AC991" i="46" s="1"/>
  <c r="AJ991" i="46" s="1"/>
  <c r="W994" i="46"/>
  <c r="AC994" i="46" s="1"/>
  <c r="W997" i="46"/>
  <c r="AC997" i="46" s="1"/>
  <c r="W1000" i="46"/>
  <c r="AC1000" i="46" s="1"/>
  <c r="W1003" i="46"/>
  <c r="AC1003" i="46" s="1"/>
  <c r="W1006" i="46"/>
  <c r="AC1006" i="46" s="1"/>
  <c r="W1009" i="46"/>
  <c r="AC1009" i="46" s="1"/>
  <c r="W1012" i="46"/>
  <c r="AC1012" i="46" s="1"/>
  <c r="W1015" i="46"/>
  <c r="AC1015" i="46" s="1"/>
  <c r="W1018" i="46"/>
  <c r="AC1018" i="46" s="1"/>
  <c r="W1021" i="46"/>
  <c r="AC1021" i="46" s="1"/>
  <c r="W1024" i="46"/>
  <c r="AC1024" i="46" s="1"/>
  <c r="W1027" i="46"/>
  <c r="AC1027" i="46" s="1"/>
  <c r="AJ1027" i="46" s="1"/>
  <c r="W1030" i="46"/>
  <c r="AC1030" i="46" s="1"/>
  <c r="W1033" i="46"/>
  <c r="AC1033" i="46" s="1"/>
  <c r="W1036" i="46"/>
  <c r="AC1036" i="46" s="1"/>
  <c r="W1039" i="46"/>
  <c r="AC1039" i="46" s="1"/>
  <c r="W1042" i="46"/>
  <c r="AC1042" i="46" s="1"/>
  <c r="W1045" i="46"/>
  <c r="AC1045" i="46" s="1"/>
  <c r="W1048" i="46"/>
  <c r="AC1048" i="46" s="1"/>
  <c r="W1051" i="46"/>
  <c r="AC1051" i="46" s="1"/>
  <c r="W1054" i="46"/>
  <c r="AC1054" i="46" s="1"/>
  <c r="W1057" i="46"/>
  <c r="AC1057" i="46" s="1"/>
  <c r="W1060" i="46"/>
  <c r="AC1060" i="46" s="1"/>
  <c r="W1063" i="46"/>
  <c r="AC1063" i="46" s="1"/>
  <c r="AJ1063" i="46" s="1"/>
  <c r="W1066" i="46"/>
  <c r="AC1066" i="46" s="1"/>
  <c r="W1069" i="46"/>
  <c r="AC1069" i="46" s="1"/>
  <c r="W1072" i="46"/>
  <c r="AC1072" i="46" s="1"/>
  <c r="W1075" i="46"/>
  <c r="AC1075" i="46" s="1"/>
  <c r="W1078" i="46"/>
  <c r="AC1078" i="46" s="1"/>
  <c r="W1081" i="46"/>
  <c r="AC1081" i="46" s="1"/>
  <c r="W1084" i="46"/>
  <c r="AC1084" i="46" s="1"/>
  <c r="W1087" i="46"/>
  <c r="AC1087" i="46" s="1"/>
  <c r="W1090" i="46"/>
  <c r="AC1090" i="46" s="1"/>
  <c r="W1093" i="46"/>
  <c r="AC1093" i="46" s="1"/>
  <c r="W1096" i="46"/>
  <c r="AC1096" i="46" s="1"/>
  <c r="W1099" i="46"/>
  <c r="AC1099" i="46" s="1"/>
  <c r="W1102" i="46"/>
  <c r="AC1102" i="46" s="1"/>
  <c r="W1105" i="46"/>
  <c r="AC1105" i="46" s="1"/>
  <c r="W1108" i="46"/>
  <c r="AC1108" i="46" s="1"/>
  <c r="W1111" i="46"/>
  <c r="AC1111" i="46" s="1"/>
  <c r="W1114" i="46"/>
  <c r="AC1114" i="46" s="1"/>
  <c r="W1117" i="46"/>
  <c r="AC1117" i="46" s="1"/>
  <c r="W1120" i="46"/>
  <c r="AC1120" i="46" s="1"/>
  <c r="W1123" i="46"/>
  <c r="AC1123" i="46" s="1"/>
  <c r="W1126" i="46"/>
  <c r="AC1126" i="46" s="1"/>
  <c r="W1129" i="46"/>
  <c r="AC1129" i="46" s="1"/>
  <c r="W1132" i="46"/>
  <c r="AC1132" i="46" s="1"/>
  <c r="W1135" i="46"/>
  <c r="AC1135" i="46" s="1"/>
  <c r="AJ1135" i="46" s="1"/>
  <c r="W1138" i="46"/>
  <c r="AC1138" i="46" s="1"/>
  <c r="W1141" i="46"/>
  <c r="AC1141" i="46" s="1"/>
  <c r="W1144" i="46"/>
  <c r="AC1144" i="46" s="1"/>
  <c r="W1147" i="46"/>
  <c r="AC1147" i="46" s="1"/>
  <c r="W1150" i="46"/>
  <c r="AC1150" i="46" s="1"/>
  <c r="W1153" i="46"/>
  <c r="AC1153" i="46" s="1"/>
  <c r="W1156" i="46"/>
  <c r="AC1156" i="46" s="1"/>
  <c r="W1159" i="46"/>
  <c r="AC1159" i="46" s="1"/>
  <c r="W1162" i="46"/>
  <c r="AC1162" i="46" s="1"/>
  <c r="W1165" i="46"/>
  <c r="AC1165" i="46" s="1"/>
  <c r="W1168" i="46"/>
  <c r="AC1168" i="46" s="1"/>
  <c r="W1171" i="46"/>
  <c r="AC1171" i="46" s="1"/>
  <c r="AJ1171" i="46" s="1"/>
  <c r="W1174" i="46"/>
  <c r="AC1174" i="46" s="1"/>
  <c r="W1177" i="46"/>
  <c r="AC1177" i="46" s="1"/>
  <c r="W1180" i="46"/>
  <c r="AC1180" i="46" s="1"/>
  <c r="W1183" i="46"/>
  <c r="AC1183" i="46" s="1"/>
  <c r="W1186" i="46"/>
  <c r="AC1186" i="46" s="1"/>
  <c r="W1189" i="46"/>
  <c r="AC1189" i="46" s="1"/>
  <c r="W1192" i="46"/>
  <c r="AC1192" i="46" s="1"/>
  <c r="W1195" i="46"/>
  <c r="AC1195" i="46" s="1"/>
  <c r="W1198" i="46"/>
  <c r="AC1198" i="46" s="1"/>
  <c r="W1201" i="46"/>
  <c r="AC1201" i="46" s="1"/>
  <c r="W1204" i="46"/>
  <c r="AC1204" i="46" s="1"/>
  <c r="W1207" i="46"/>
  <c r="AC1207" i="46" s="1"/>
  <c r="AJ1207" i="46" s="1"/>
  <c r="W1210" i="46"/>
  <c r="AC1210" i="46" s="1"/>
  <c r="W1213" i="46"/>
  <c r="AC1213" i="46" s="1"/>
  <c r="W1216" i="46"/>
  <c r="AC1216" i="46" s="1"/>
  <c r="W1219" i="46"/>
  <c r="AC1219" i="46" s="1"/>
  <c r="W1222" i="46"/>
  <c r="AC1222" i="46" s="1"/>
  <c r="W317" i="46"/>
  <c r="AC317" i="46" s="1"/>
  <c r="W835" i="46"/>
  <c r="AC835" i="46" s="1"/>
  <c r="W844" i="46"/>
  <c r="AC844" i="46" s="1"/>
  <c r="W853" i="46"/>
  <c r="AC853" i="46" s="1"/>
  <c r="W862" i="46"/>
  <c r="AC862" i="46" s="1"/>
  <c r="W871" i="46"/>
  <c r="AC871" i="46" s="1"/>
  <c r="W880" i="46"/>
  <c r="AC880" i="46" s="1"/>
  <c r="AJ880" i="46" s="1"/>
  <c r="W889" i="46"/>
  <c r="AC889" i="46" s="1"/>
  <c r="W327" i="46"/>
  <c r="AC327" i="46" s="1"/>
  <c r="W410" i="46"/>
  <c r="AC410" i="46" s="1"/>
  <c r="W516" i="46"/>
  <c r="AC516" i="46" s="1"/>
  <c r="W547" i="46"/>
  <c r="AC547" i="46" s="1"/>
  <c r="W586" i="46"/>
  <c r="AC586" i="46" s="1"/>
  <c r="W604" i="46"/>
  <c r="AC604" i="46" s="1"/>
  <c r="W622" i="46"/>
  <c r="AC622" i="46" s="1"/>
  <c r="W640" i="46"/>
  <c r="AC640" i="46" s="1"/>
  <c r="W658" i="46"/>
  <c r="AC658" i="46" s="1"/>
  <c r="W676" i="46"/>
  <c r="AC676" i="46" s="1"/>
  <c r="W694" i="46"/>
  <c r="AC694" i="46" s="1"/>
  <c r="AJ694" i="46" s="1"/>
  <c r="W712" i="46"/>
  <c r="AC712" i="46" s="1"/>
  <c r="W730" i="46"/>
  <c r="AC730" i="46" s="1"/>
  <c r="AJ730" i="46" s="1"/>
  <c r="W748" i="46"/>
  <c r="AC748" i="46" s="1"/>
  <c r="W763" i="46"/>
  <c r="AC763" i="46" s="1"/>
  <c r="W550" i="46"/>
  <c r="AC550" i="46" s="1"/>
  <c r="W764" i="46"/>
  <c r="AC764" i="46" s="1"/>
  <c r="W772" i="46"/>
  <c r="AC772" i="46" s="1"/>
  <c r="AJ772" i="46" s="1"/>
  <c r="W778" i="46"/>
  <c r="AC778" i="46" s="1"/>
  <c r="W784" i="46"/>
  <c r="AC784" i="46" s="1"/>
  <c r="W790" i="46"/>
  <c r="AC790" i="46" s="1"/>
  <c r="W796" i="46"/>
  <c r="AC796" i="46" s="1"/>
  <c r="W802" i="46"/>
  <c r="AC802" i="46" s="1"/>
  <c r="W808" i="46"/>
  <c r="AC808" i="46" s="1"/>
  <c r="AJ808" i="46" s="1"/>
  <c r="W814" i="46"/>
  <c r="AC814" i="46" s="1"/>
  <c r="W820" i="46"/>
  <c r="AC820" i="46" s="1"/>
  <c r="W826" i="46"/>
  <c r="AC826" i="46" s="1"/>
  <c r="W836" i="46"/>
  <c r="AC836" i="46" s="1"/>
  <c r="W845" i="46"/>
  <c r="AC845" i="46" s="1"/>
  <c r="W854" i="46"/>
  <c r="AC854" i="46" s="1"/>
  <c r="W863" i="46"/>
  <c r="AC863" i="46" s="1"/>
  <c r="W872" i="46"/>
  <c r="AC872" i="46" s="1"/>
  <c r="W881" i="46"/>
  <c r="AC881" i="46" s="1"/>
  <c r="W420" i="46"/>
  <c r="AC420" i="46" s="1"/>
  <c r="W589" i="46"/>
  <c r="AC589" i="46" s="1"/>
  <c r="AJ589" i="46" s="1"/>
  <c r="W607" i="46"/>
  <c r="AC607" i="46" s="1"/>
  <c r="W625" i="46"/>
  <c r="AC625" i="46" s="1"/>
  <c r="W643" i="46"/>
  <c r="AC643" i="46" s="1"/>
  <c r="W661" i="46"/>
  <c r="AC661" i="46" s="1"/>
  <c r="W679" i="46"/>
  <c r="AC679" i="46" s="1"/>
  <c r="W697" i="46"/>
  <c r="AC697" i="46" s="1"/>
  <c r="W715" i="46"/>
  <c r="AC715" i="46" s="1"/>
  <c r="W733" i="46"/>
  <c r="AC733" i="46" s="1"/>
  <c r="W751" i="46"/>
  <c r="AC751" i="46" s="1"/>
  <c r="W773" i="46"/>
  <c r="AC773" i="46" s="1"/>
  <c r="AJ773" i="46" s="1"/>
  <c r="W779" i="46"/>
  <c r="AC779" i="46" s="1"/>
  <c r="W785" i="46"/>
  <c r="AC785" i="46" s="1"/>
  <c r="AJ785" i="46" s="1"/>
  <c r="W791" i="46"/>
  <c r="AC791" i="46" s="1"/>
  <c r="W797" i="46"/>
  <c r="AC797" i="46" s="1"/>
  <c r="W803" i="46"/>
  <c r="AC803" i="46" s="1"/>
  <c r="W809" i="46"/>
  <c r="AC809" i="46" s="1"/>
  <c r="W815" i="46"/>
  <c r="AC815" i="46" s="1"/>
  <c r="W821" i="46"/>
  <c r="AC821" i="46" s="1"/>
  <c r="W827" i="46"/>
  <c r="AC827" i="46" s="1"/>
  <c r="W890" i="46"/>
  <c r="AC890" i="46" s="1"/>
  <c r="W893" i="46"/>
  <c r="AC893" i="46" s="1"/>
  <c r="W896" i="46"/>
  <c r="AC896" i="46" s="1"/>
  <c r="W899" i="46"/>
  <c r="AC899" i="46" s="1"/>
  <c r="W902" i="46"/>
  <c r="AC902" i="46" s="1"/>
  <c r="W905" i="46"/>
  <c r="AC905" i="46" s="1"/>
  <c r="W908" i="46"/>
  <c r="AC908" i="46" s="1"/>
  <c r="AJ908" i="46" s="1"/>
  <c r="W911" i="46"/>
  <c r="AC911" i="46" s="1"/>
  <c r="W914" i="46"/>
  <c r="AC914" i="46" s="1"/>
  <c r="W917" i="46"/>
  <c r="AC917" i="46" s="1"/>
  <c r="W920" i="46"/>
  <c r="AC920" i="46" s="1"/>
  <c r="W923" i="46"/>
  <c r="AC923" i="46" s="1"/>
  <c r="W926" i="46"/>
  <c r="AC926" i="46" s="1"/>
  <c r="W929" i="46"/>
  <c r="AC929" i="46" s="1"/>
  <c r="W932" i="46"/>
  <c r="AC932" i="46" s="1"/>
  <c r="W935" i="46"/>
  <c r="AC935" i="46" s="1"/>
  <c r="W938" i="46"/>
  <c r="AC938" i="46" s="1"/>
  <c r="AJ938" i="46" s="1"/>
  <c r="W941" i="46"/>
  <c r="AC941" i="46" s="1"/>
  <c r="W944" i="46"/>
  <c r="AC944" i="46" s="1"/>
  <c r="W947" i="46"/>
  <c r="AC947" i="46" s="1"/>
  <c r="W950" i="46"/>
  <c r="AC950" i="46" s="1"/>
  <c r="W953" i="46"/>
  <c r="AC953" i="46" s="1"/>
  <c r="W956" i="46"/>
  <c r="AC956" i="46" s="1"/>
  <c r="W959" i="46"/>
  <c r="AC959" i="46" s="1"/>
  <c r="W962" i="46"/>
  <c r="AC962" i="46" s="1"/>
  <c r="W965" i="46"/>
  <c r="AC965" i="46" s="1"/>
  <c r="W968" i="46"/>
  <c r="AC968" i="46" s="1"/>
  <c r="W971" i="46"/>
  <c r="AC971" i="46" s="1"/>
  <c r="W974" i="46"/>
  <c r="AC974" i="46" s="1"/>
  <c r="AJ974" i="46" s="1"/>
  <c r="W977" i="46"/>
  <c r="AC977" i="46" s="1"/>
  <c r="W980" i="46"/>
  <c r="AC980" i="46" s="1"/>
  <c r="W983" i="46"/>
  <c r="AC983" i="46" s="1"/>
  <c r="W986" i="46"/>
  <c r="AC986" i="46" s="1"/>
  <c r="W989" i="46"/>
  <c r="AC989" i="46" s="1"/>
  <c r="W992" i="46"/>
  <c r="AC992" i="46" s="1"/>
  <c r="W995" i="46"/>
  <c r="AC995" i="46" s="1"/>
  <c r="W998" i="46"/>
  <c r="AC998" i="46" s="1"/>
  <c r="AJ998" i="46" s="1"/>
  <c r="W1001" i="46"/>
  <c r="AC1001" i="46" s="1"/>
  <c r="W1004" i="46"/>
  <c r="AC1004" i="46" s="1"/>
  <c r="W1007" i="46"/>
  <c r="AC1007" i="46" s="1"/>
  <c r="W1010" i="46"/>
  <c r="AC1010" i="46" s="1"/>
  <c r="W1013" i="46"/>
  <c r="AC1013" i="46" s="1"/>
  <c r="W1016" i="46"/>
  <c r="AC1016" i="46" s="1"/>
  <c r="W1019" i="46"/>
  <c r="AC1019" i="46" s="1"/>
  <c r="W1022" i="46"/>
  <c r="AC1022" i="46" s="1"/>
  <c r="W1025" i="46"/>
  <c r="AC1025" i="46" s="1"/>
  <c r="W1028" i="46"/>
  <c r="AC1028" i="46" s="1"/>
  <c r="W1031" i="46"/>
  <c r="AC1031" i="46" s="1"/>
  <c r="W1034" i="46"/>
  <c r="AC1034" i="46" s="1"/>
  <c r="W1037" i="46"/>
  <c r="AC1037" i="46" s="1"/>
  <c r="W1040" i="46"/>
  <c r="AC1040" i="46" s="1"/>
  <c r="W1043" i="46"/>
  <c r="AC1043" i="46" s="1"/>
  <c r="W1046" i="46"/>
  <c r="AC1046" i="46" s="1"/>
  <c r="W1049" i="46"/>
  <c r="AC1049" i="46" s="1"/>
  <c r="W1052" i="46"/>
  <c r="AC1052" i="46" s="1"/>
  <c r="W1055" i="46"/>
  <c r="AC1055" i="46" s="1"/>
  <c r="W1058" i="46"/>
  <c r="AC1058" i="46" s="1"/>
  <c r="W1061" i="46"/>
  <c r="AC1061" i="46" s="1"/>
  <c r="W1064" i="46"/>
  <c r="AC1064" i="46" s="1"/>
  <c r="W1067" i="46"/>
  <c r="AC1067" i="46" s="1"/>
  <c r="W1070" i="46"/>
  <c r="AC1070" i="46" s="1"/>
  <c r="W1073" i="46"/>
  <c r="AC1073" i="46" s="1"/>
  <c r="W1076" i="46"/>
  <c r="AC1076" i="46" s="1"/>
  <c r="W1079" i="46"/>
  <c r="AC1079" i="46" s="1"/>
  <c r="W1082" i="46"/>
  <c r="AC1082" i="46" s="1"/>
  <c r="W1085" i="46"/>
  <c r="AC1085" i="46" s="1"/>
  <c r="W1088" i="46"/>
  <c r="AC1088" i="46" s="1"/>
  <c r="W1091" i="46"/>
  <c r="AC1091" i="46" s="1"/>
  <c r="W1094" i="46"/>
  <c r="AC1094" i="46" s="1"/>
  <c r="W1097" i="46"/>
  <c r="AC1097" i="46" s="1"/>
  <c r="W1100" i="46"/>
  <c r="AC1100" i="46" s="1"/>
  <c r="W1103" i="46"/>
  <c r="AC1103" i="46" s="1"/>
  <c r="W1106" i="46"/>
  <c r="AC1106" i="46" s="1"/>
  <c r="W1109" i="46"/>
  <c r="AC1109" i="46" s="1"/>
  <c r="W1112" i="46"/>
  <c r="AC1112" i="46" s="1"/>
  <c r="W1115" i="46"/>
  <c r="AC1115" i="46" s="1"/>
  <c r="W1118" i="46"/>
  <c r="AC1118" i="46" s="1"/>
  <c r="AJ1118" i="46" s="1"/>
  <c r="W1121" i="46"/>
  <c r="AC1121" i="46" s="1"/>
  <c r="W1124" i="46"/>
  <c r="AC1124" i="46" s="1"/>
  <c r="W1127" i="46"/>
  <c r="AC1127" i="46" s="1"/>
  <c r="W1130" i="46"/>
  <c r="AC1130" i="46" s="1"/>
  <c r="W1133" i="46"/>
  <c r="AC1133" i="46" s="1"/>
  <c r="W1136" i="46"/>
  <c r="AC1136" i="46" s="1"/>
  <c r="W1139" i="46"/>
  <c r="AC1139" i="46" s="1"/>
  <c r="W1142" i="46"/>
  <c r="AC1142" i="46" s="1"/>
  <c r="W1145" i="46"/>
  <c r="AC1145" i="46" s="1"/>
  <c r="W1148" i="46"/>
  <c r="AC1148" i="46" s="1"/>
  <c r="W1151" i="46"/>
  <c r="AC1151" i="46" s="1"/>
  <c r="W1154" i="46"/>
  <c r="AC1154" i="46" s="1"/>
  <c r="AJ1154" i="46" s="1"/>
  <c r="W1157" i="46"/>
  <c r="AC1157" i="46" s="1"/>
  <c r="W1160" i="46"/>
  <c r="AC1160" i="46" s="1"/>
  <c r="W1163" i="46"/>
  <c r="AC1163" i="46" s="1"/>
  <c r="W1166" i="46"/>
  <c r="AC1166" i="46" s="1"/>
  <c r="W1169" i="46"/>
  <c r="AC1169" i="46" s="1"/>
  <c r="W1172" i="46"/>
  <c r="AC1172" i="46" s="1"/>
  <c r="W1175" i="46"/>
  <c r="AC1175" i="46" s="1"/>
  <c r="W1178" i="46"/>
  <c r="AC1178" i="46" s="1"/>
  <c r="W1181" i="46"/>
  <c r="AC1181" i="46" s="1"/>
  <c r="W1184" i="46"/>
  <c r="AC1184" i="46" s="1"/>
  <c r="W1187" i="46"/>
  <c r="AC1187" i="46" s="1"/>
  <c r="W1190" i="46"/>
  <c r="AC1190" i="46" s="1"/>
  <c r="AJ1190" i="46" s="1"/>
  <c r="W1193" i="46"/>
  <c r="AC1193" i="46" s="1"/>
  <c r="W1196" i="46"/>
  <c r="AC1196" i="46" s="1"/>
  <c r="W1199" i="46"/>
  <c r="AC1199" i="46" s="1"/>
  <c r="W1202" i="46"/>
  <c r="AC1202" i="46" s="1"/>
  <c r="W1205" i="46"/>
  <c r="AC1205" i="46" s="1"/>
  <c r="W1208" i="46"/>
  <c r="AC1208" i="46" s="1"/>
  <c r="W1211" i="46"/>
  <c r="AC1211" i="46" s="1"/>
  <c r="W1214" i="46"/>
  <c r="AC1214" i="46" s="1"/>
  <c r="W1217" i="46"/>
  <c r="AC1217" i="46" s="1"/>
  <c r="W1220" i="46"/>
  <c r="AC1220" i="46" s="1"/>
  <c r="W1223" i="46"/>
  <c r="AC1223" i="46" s="1"/>
  <c r="W1226" i="46"/>
  <c r="AC1226" i="46" s="1"/>
  <c r="AJ1226" i="46" s="1"/>
  <c r="W1229" i="46"/>
  <c r="AC1229" i="46" s="1"/>
  <c r="W1232" i="46"/>
  <c r="AC1232" i="46" s="1"/>
  <c r="W1235" i="46"/>
  <c r="AC1235" i="46" s="1"/>
  <c r="W1238" i="46"/>
  <c r="AC1238" i="46" s="1"/>
  <c r="W1241" i="46"/>
  <c r="AC1241" i="46" s="1"/>
  <c r="W1244" i="46"/>
  <c r="AC1244" i="46" s="1"/>
  <c r="W1247" i="46"/>
  <c r="AC1247" i="46" s="1"/>
  <c r="W1250" i="46"/>
  <c r="AC1250" i="46" s="1"/>
  <c r="W1253" i="46"/>
  <c r="AC1253" i="46" s="1"/>
  <c r="W1256" i="46"/>
  <c r="AC1256" i="46" s="1"/>
  <c r="W1259" i="46"/>
  <c r="AC1259" i="46" s="1"/>
  <c r="W1262" i="46"/>
  <c r="AC1262" i="46" s="1"/>
  <c r="W1265" i="46"/>
  <c r="AC1265" i="46" s="1"/>
  <c r="W1268" i="46"/>
  <c r="AC1268" i="46" s="1"/>
  <c r="W1271" i="46"/>
  <c r="AC1271" i="46" s="1"/>
  <c r="W1274" i="46"/>
  <c r="AC1274" i="46" s="1"/>
  <c r="W185" i="46"/>
  <c r="AC185" i="46" s="1"/>
  <c r="W349" i="46"/>
  <c r="AC349" i="46" s="1"/>
  <c r="W527" i="46"/>
  <c r="AC527" i="46" s="1"/>
  <c r="W766" i="46"/>
  <c r="AC766" i="46" s="1"/>
  <c r="W832" i="46"/>
  <c r="AC832" i="46" s="1"/>
  <c r="W841" i="46"/>
  <c r="AC841" i="46" s="1"/>
  <c r="W850" i="46"/>
  <c r="AC850" i="46" s="1"/>
  <c r="W859" i="46"/>
  <c r="AC859" i="46" s="1"/>
  <c r="W868" i="46"/>
  <c r="AC868" i="46" s="1"/>
  <c r="W877" i="46"/>
  <c r="AC877" i="46" s="1"/>
  <c r="W886" i="46"/>
  <c r="AC886" i="46" s="1"/>
  <c r="W356" i="46"/>
  <c r="AC356" i="46" s="1"/>
  <c r="W573" i="46"/>
  <c r="AC573" i="46" s="1"/>
  <c r="W592" i="46"/>
  <c r="AC592" i="46" s="1"/>
  <c r="W610" i="46"/>
  <c r="AC610" i="46" s="1"/>
  <c r="W628" i="46"/>
  <c r="AC628" i="46" s="1"/>
  <c r="W646" i="46"/>
  <c r="AC646" i="46" s="1"/>
  <c r="AJ646" i="46" s="1"/>
  <c r="W664" i="46"/>
  <c r="AC664" i="46" s="1"/>
  <c r="W682" i="46"/>
  <c r="AC682" i="46" s="1"/>
  <c r="W700" i="46"/>
  <c r="AC700" i="46" s="1"/>
  <c r="AJ700" i="46" s="1"/>
  <c r="W718" i="46"/>
  <c r="AC718" i="46" s="1"/>
  <c r="W736" i="46"/>
  <c r="AC736" i="46" s="1"/>
  <c r="W754" i="46"/>
  <c r="AC754" i="46" s="1"/>
  <c r="W767" i="46"/>
  <c r="AC767" i="46" s="1"/>
  <c r="W245" i="46"/>
  <c r="AC245" i="46" s="1"/>
  <c r="W363" i="46"/>
  <c r="AC363" i="46" s="1"/>
  <c r="W576" i="46"/>
  <c r="AC576" i="46" s="1"/>
  <c r="W833" i="46"/>
  <c r="AC833" i="46" s="1"/>
  <c r="W842" i="46"/>
  <c r="AC842" i="46" s="1"/>
  <c r="W851" i="46"/>
  <c r="AC851" i="46" s="1"/>
  <c r="W860" i="46"/>
  <c r="AC860" i="46" s="1"/>
  <c r="W869" i="46"/>
  <c r="AC869" i="46" s="1"/>
  <c r="W878" i="46"/>
  <c r="AC878" i="46" s="1"/>
  <c r="W887" i="46"/>
  <c r="AC887" i="46" s="1"/>
  <c r="W1234" i="46"/>
  <c r="AC1234" i="46" s="1"/>
  <c r="W1276" i="46"/>
  <c r="AC1276" i="46" s="1"/>
  <c r="W1237" i="46"/>
  <c r="AC1237" i="46" s="1"/>
  <c r="W1252" i="46"/>
  <c r="AC1252" i="46" s="1"/>
  <c r="W1261" i="46"/>
  <c r="AC1261" i="46" s="1"/>
  <c r="W1270" i="46"/>
  <c r="AC1270" i="46" s="1"/>
  <c r="W1277" i="46"/>
  <c r="AC1277" i="46" s="1"/>
  <c r="W1285" i="46"/>
  <c r="AC1285" i="46" s="1"/>
  <c r="W1288" i="46"/>
  <c r="AC1288" i="46" s="1"/>
  <c r="W1291" i="46"/>
  <c r="AC1291" i="46" s="1"/>
  <c r="AJ1291" i="46" s="1"/>
  <c r="W1294" i="46"/>
  <c r="AC1294" i="46" s="1"/>
  <c r="W1297" i="46"/>
  <c r="AC1297" i="46" s="1"/>
  <c r="AJ1297" i="46" s="1"/>
  <c r="W1300" i="46"/>
  <c r="AC1300" i="46" s="1"/>
  <c r="W1303" i="46"/>
  <c r="AC1303" i="46" s="1"/>
  <c r="W1306" i="46"/>
  <c r="AC1306" i="46" s="1"/>
  <c r="W1309" i="46"/>
  <c r="AC1309" i="46" s="1"/>
  <c r="W1312" i="46"/>
  <c r="AC1312" i="46" s="1"/>
  <c r="W1315" i="46"/>
  <c r="AC1315" i="46" s="1"/>
  <c r="W1318" i="46"/>
  <c r="AC1318" i="46" s="1"/>
  <c r="W1321" i="46"/>
  <c r="AC1321" i="46" s="1"/>
  <c r="W1324" i="46"/>
  <c r="AC1324" i="46" s="1"/>
  <c r="W1327" i="46"/>
  <c r="AC1327" i="46" s="1"/>
  <c r="AJ1327" i="46" s="1"/>
  <c r="W1330" i="46"/>
  <c r="AC1330" i="46" s="1"/>
  <c r="W1333" i="46"/>
  <c r="AC1333" i="46" s="1"/>
  <c r="W1336" i="46"/>
  <c r="AC1336" i="46" s="1"/>
  <c r="W1339" i="46"/>
  <c r="AC1339" i="46" s="1"/>
  <c r="W1342" i="46"/>
  <c r="AC1342" i="46" s="1"/>
  <c r="W1345" i="46"/>
  <c r="AC1345" i="46" s="1"/>
  <c r="W1348" i="46"/>
  <c r="AC1348" i="46" s="1"/>
  <c r="W1351" i="46"/>
  <c r="AC1351" i="46" s="1"/>
  <c r="W1354" i="46"/>
  <c r="AC1354" i="46" s="1"/>
  <c r="W1357" i="46"/>
  <c r="AC1357" i="46" s="1"/>
  <c r="W1360" i="46"/>
  <c r="AC1360" i="46" s="1"/>
  <c r="W1363" i="46"/>
  <c r="AC1363" i="46" s="1"/>
  <c r="W1366" i="46"/>
  <c r="AC1366" i="46" s="1"/>
  <c r="W1369" i="46"/>
  <c r="AC1369" i="46" s="1"/>
  <c r="W1372" i="46"/>
  <c r="AC1372" i="46" s="1"/>
  <c r="W1375" i="46"/>
  <c r="AC1375" i="46" s="1"/>
  <c r="W1378" i="46"/>
  <c r="AC1378" i="46" s="1"/>
  <c r="W1381" i="46"/>
  <c r="AC1381" i="46" s="1"/>
  <c r="W1384" i="46"/>
  <c r="AC1384" i="46" s="1"/>
  <c r="W1387" i="46"/>
  <c r="AC1387" i="46" s="1"/>
  <c r="W1390" i="46"/>
  <c r="AC1390" i="46" s="1"/>
  <c r="W1393" i="46"/>
  <c r="AC1393" i="46" s="1"/>
  <c r="W1396" i="46"/>
  <c r="AC1396" i="46" s="1"/>
  <c r="W1399" i="46"/>
  <c r="AC1399" i="46" s="1"/>
  <c r="AJ1399" i="46" s="1"/>
  <c r="W1402" i="46"/>
  <c r="AC1402" i="46" s="1"/>
  <c r="W1405" i="46"/>
  <c r="AC1405" i="46" s="1"/>
  <c r="W1408" i="46"/>
  <c r="AC1408" i="46" s="1"/>
  <c r="W1411" i="46"/>
  <c r="AC1411" i="46" s="1"/>
  <c r="W1414" i="46"/>
  <c r="AC1414" i="46" s="1"/>
  <c r="W1417" i="46"/>
  <c r="AC1417" i="46" s="1"/>
  <c r="W1420" i="46"/>
  <c r="AC1420" i="46" s="1"/>
  <c r="W1423" i="46"/>
  <c r="AC1423" i="46" s="1"/>
  <c r="W1426" i="46"/>
  <c r="AC1426" i="46" s="1"/>
  <c r="W1429" i="46"/>
  <c r="AC1429" i="46" s="1"/>
  <c r="W1432" i="46"/>
  <c r="AC1432" i="46" s="1"/>
  <c r="W1435" i="46"/>
  <c r="AC1435" i="46" s="1"/>
  <c r="AJ1435" i="46" s="1"/>
  <c r="W1438" i="46"/>
  <c r="AC1438" i="46" s="1"/>
  <c r="W1441" i="46"/>
  <c r="AC1441" i="46" s="1"/>
  <c r="W1444" i="46"/>
  <c r="AC1444" i="46" s="1"/>
  <c r="W1447" i="46"/>
  <c r="AC1447" i="46" s="1"/>
  <c r="W1450" i="46"/>
  <c r="AC1450" i="46" s="1"/>
  <c r="W1453" i="46"/>
  <c r="AC1453" i="46" s="1"/>
  <c r="W1456" i="46"/>
  <c r="AC1456" i="46" s="1"/>
  <c r="W1459" i="46"/>
  <c r="AC1459" i="46" s="1"/>
  <c r="W1462" i="46"/>
  <c r="AC1462" i="46" s="1"/>
  <c r="W1465" i="46"/>
  <c r="AC1465" i="46" s="1"/>
  <c r="W1468" i="46"/>
  <c r="AC1468" i="46" s="1"/>
  <c r="W1471" i="46"/>
  <c r="AC1471" i="46" s="1"/>
  <c r="W1474" i="46"/>
  <c r="AC1474" i="46" s="1"/>
  <c r="W1477" i="46"/>
  <c r="AC1477" i="46" s="1"/>
  <c r="W1480" i="46"/>
  <c r="AC1480" i="46" s="1"/>
  <c r="W1483" i="46"/>
  <c r="AC1483" i="46" s="1"/>
  <c r="W1486" i="46"/>
  <c r="AC1486" i="46" s="1"/>
  <c r="W1489" i="46"/>
  <c r="AC1489" i="46" s="1"/>
  <c r="W1492" i="46"/>
  <c r="AC1492" i="46" s="1"/>
  <c r="W1495" i="46"/>
  <c r="AC1495" i="46" s="1"/>
  <c r="W1498" i="46"/>
  <c r="AC1498" i="46" s="1"/>
  <c r="W1501" i="46"/>
  <c r="AC1501" i="46" s="1"/>
  <c r="W1504" i="46"/>
  <c r="AC1504" i="46" s="1"/>
  <c r="W1507" i="46"/>
  <c r="AC1507" i="46" s="1"/>
  <c r="W1510" i="46"/>
  <c r="AC1510" i="46" s="1"/>
  <c r="W1513" i="46"/>
  <c r="AC1513" i="46" s="1"/>
  <c r="W1516" i="46"/>
  <c r="AC1516" i="46" s="1"/>
  <c r="W1519" i="46"/>
  <c r="AC1519" i="46" s="1"/>
  <c r="W1522" i="46"/>
  <c r="AC1522" i="46" s="1"/>
  <c r="W1525" i="46"/>
  <c r="AC1525" i="46" s="1"/>
  <c r="W1528" i="46"/>
  <c r="AC1528" i="46" s="1"/>
  <c r="W1531" i="46"/>
  <c r="AC1531" i="46" s="1"/>
  <c r="W1534" i="46"/>
  <c r="AC1534" i="46" s="1"/>
  <c r="W1537" i="46"/>
  <c r="AC1537" i="46" s="1"/>
  <c r="W1540" i="46"/>
  <c r="AC1540" i="46" s="1"/>
  <c r="W1543" i="46"/>
  <c r="AC1543" i="46" s="1"/>
  <c r="AJ1543" i="46" s="1"/>
  <c r="W1546" i="46"/>
  <c r="AC1546" i="46" s="1"/>
  <c r="W1549" i="46"/>
  <c r="AC1549" i="46" s="1"/>
  <c r="W1552" i="46"/>
  <c r="AC1552" i="46" s="1"/>
  <c r="W1555" i="46"/>
  <c r="AC1555" i="46" s="1"/>
  <c r="W1558" i="46"/>
  <c r="AC1558" i="46" s="1"/>
  <c r="W1561" i="46"/>
  <c r="AC1561" i="46" s="1"/>
  <c r="W1564" i="46"/>
  <c r="AC1564" i="46" s="1"/>
  <c r="W1567" i="46"/>
  <c r="AC1567" i="46" s="1"/>
  <c r="W1570" i="46"/>
  <c r="AC1570" i="46" s="1"/>
  <c r="W1573" i="46"/>
  <c r="AC1573" i="46" s="1"/>
  <c r="W1576" i="46"/>
  <c r="AC1576" i="46" s="1"/>
  <c r="W1579" i="46"/>
  <c r="AC1579" i="46" s="1"/>
  <c r="AJ1579" i="46" s="1"/>
  <c r="W1582" i="46"/>
  <c r="AC1582" i="46" s="1"/>
  <c r="W1585" i="46"/>
  <c r="AC1585" i="46" s="1"/>
  <c r="W1588" i="46"/>
  <c r="AC1588" i="46" s="1"/>
  <c r="W1591" i="46"/>
  <c r="AC1591" i="46" s="1"/>
  <c r="W1594" i="46"/>
  <c r="AC1594" i="46" s="1"/>
  <c r="W1597" i="46"/>
  <c r="AC1597" i="46" s="1"/>
  <c r="W1600" i="46"/>
  <c r="AC1600" i="46" s="1"/>
  <c r="W1603" i="46"/>
  <c r="AC1603" i="46" s="1"/>
  <c r="W1606" i="46"/>
  <c r="AC1606" i="46" s="1"/>
  <c r="W1609" i="46"/>
  <c r="AC1609" i="46" s="1"/>
  <c r="W1612" i="46"/>
  <c r="AC1612" i="46" s="1"/>
  <c r="W1615" i="46"/>
  <c r="AC1615" i="46" s="1"/>
  <c r="AJ1615" i="46" s="1"/>
  <c r="W1618" i="46"/>
  <c r="AC1618" i="46" s="1"/>
  <c r="W1621" i="46"/>
  <c r="AC1621" i="46" s="1"/>
  <c r="W1624" i="46"/>
  <c r="AC1624" i="46" s="1"/>
  <c r="W1627" i="46"/>
  <c r="AC1627" i="46" s="1"/>
  <c r="W1630" i="46"/>
  <c r="AC1630" i="46" s="1"/>
  <c r="W1633" i="46"/>
  <c r="AC1633" i="46" s="1"/>
  <c r="W1636" i="46"/>
  <c r="AC1636" i="46" s="1"/>
  <c r="W1639" i="46"/>
  <c r="AC1639" i="46" s="1"/>
  <c r="W1642" i="46"/>
  <c r="AC1642" i="46" s="1"/>
  <c r="W1645" i="46"/>
  <c r="AC1645" i="46" s="1"/>
  <c r="W1648" i="46"/>
  <c r="AC1648" i="46" s="1"/>
  <c r="W1651" i="46"/>
  <c r="AC1651" i="46" s="1"/>
  <c r="W1654" i="46"/>
  <c r="AC1654" i="46" s="1"/>
  <c r="W1657" i="46"/>
  <c r="AC1657" i="46" s="1"/>
  <c r="W1660" i="46"/>
  <c r="AC1660" i="46" s="1"/>
  <c r="W1663" i="46"/>
  <c r="AC1663" i="46" s="1"/>
  <c r="W1666" i="46"/>
  <c r="AC1666" i="46" s="1"/>
  <c r="W1669" i="46"/>
  <c r="AC1669" i="46" s="1"/>
  <c r="W1672" i="46"/>
  <c r="AC1672" i="46" s="1"/>
  <c r="W1675" i="46"/>
  <c r="AC1675" i="46" s="1"/>
  <c r="W1678" i="46"/>
  <c r="AC1678" i="46" s="1"/>
  <c r="W1681" i="46"/>
  <c r="AC1681" i="46" s="1"/>
  <c r="W1684" i="46"/>
  <c r="AC1684" i="46" s="1"/>
  <c r="W1687" i="46"/>
  <c r="AC1687" i="46" s="1"/>
  <c r="W1690" i="46"/>
  <c r="AC1690" i="46" s="1"/>
  <c r="W1693" i="46"/>
  <c r="AC1693" i="46" s="1"/>
  <c r="W1696" i="46"/>
  <c r="AC1696" i="46" s="1"/>
  <c r="AJ1696" i="46" s="1"/>
  <c r="W1699" i="46"/>
  <c r="AC1699" i="46" s="1"/>
  <c r="W1702" i="46"/>
  <c r="AC1702" i="46" s="1"/>
  <c r="W1705" i="46"/>
  <c r="AC1705" i="46" s="1"/>
  <c r="W1708" i="46"/>
  <c r="AC1708" i="46" s="1"/>
  <c r="W1711" i="46"/>
  <c r="AC1711" i="46" s="1"/>
  <c r="W1714" i="46"/>
  <c r="AC1714" i="46" s="1"/>
  <c r="W1717" i="46"/>
  <c r="AC1717" i="46" s="1"/>
  <c r="W1720" i="46"/>
  <c r="AC1720" i="46" s="1"/>
  <c r="W1723" i="46"/>
  <c r="AC1723" i="46" s="1"/>
  <c r="W1726" i="46"/>
  <c r="AC1726" i="46" s="1"/>
  <c r="W1729" i="46"/>
  <c r="AC1729" i="46" s="1"/>
  <c r="W1732" i="46"/>
  <c r="AC1732" i="46" s="1"/>
  <c r="AJ1732" i="46" s="1"/>
  <c r="W1735" i="46"/>
  <c r="AC1735" i="46" s="1"/>
  <c r="W1738" i="46"/>
  <c r="AC1738" i="46" s="1"/>
  <c r="W1741" i="46"/>
  <c r="AC1741" i="46" s="1"/>
  <c r="W1744" i="46"/>
  <c r="AC1744" i="46" s="1"/>
  <c r="W1747" i="46"/>
  <c r="AC1747" i="46" s="1"/>
  <c r="W1750" i="46"/>
  <c r="AC1750" i="46" s="1"/>
  <c r="W1753" i="46"/>
  <c r="AC1753" i="46" s="1"/>
  <c r="W1756" i="46"/>
  <c r="AC1756" i="46" s="1"/>
  <c r="W1759" i="46"/>
  <c r="AC1759" i="46" s="1"/>
  <c r="AJ1759" i="46" s="1"/>
  <c r="W1762" i="46"/>
  <c r="AC1762" i="46" s="1"/>
  <c r="W1765" i="46"/>
  <c r="AC1765" i="46" s="1"/>
  <c r="W1768" i="46"/>
  <c r="AC1768" i="46" s="1"/>
  <c r="W1771" i="46"/>
  <c r="AC1771" i="46" s="1"/>
  <c r="W1774" i="46"/>
  <c r="AC1774" i="46" s="1"/>
  <c r="W1240" i="46"/>
  <c r="AC1240" i="46" s="1"/>
  <c r="W1282" i="46"/>
  <c r="AC1282" i="46" s="1"/>
  <c r="W1225" i="46"/>
  <c r="AC1225" i="46" s="1"/>
  <c r="W1243" i="46"/>
  <c r="AC1243" i="46" s="1"/>
  <c r="W1255" i="46"/>
  <c r="AC1255" i="46" s="1"/>
  <c r="W1264" i="46"/>
  <c r="AC1264" i="46" s="1"/>
  <c r="W1273" i="46"/>
  <c r="AC1273" i="46" s="1"/>
  <c r="AJ1273" i="46" s="1"/>
  <c r="W1283" i="46"/>
  <c r="AC1283" i="46" s="1"/>
  <c r="W1286" i="46"/>
  <c r="AC1286" i="46" s="1"/>
  <c r="W1289" i="46"/>
  <c r="AC1289" i="46" s="1"/>
  <c r="W1292" i="46"/>
  <c r="AC1292" i="46" s="1"/>
  <c r="W1295" i="46"/>
  <c r="AC1295" i="46" s="1"/>
  <c r="W1298" i="46"/>
  <c r="AC1298" i="46" s="1"/>
  <c r="AJ1298" i="46" s="1"/>
  <c r="W1301" i="46"/>
  <c r="AC1301" i="46" s="1"/>
  <c r="W1304" i="46"/>
  <c r="AC1304" i="46" s="1"/>
  <c r="W1307" i="46"/>
  <c r="AC1307" i="46" s="1"/>
  <c r="W1310" i="46"/>
  <c r="AC1310" i="46" s="1"/>
  <c r="W1313" i="46"/>
  <c r="AC1313" i="46" s="1"/>
  <c r="W1316" i="46"/>
  <c r="AC1316" i="46" s="1"/>
  <c r="AJ1316" i="46" s="1"/>
  <c r="W1319" i="46"/>
  <c r="AC1319" i="46" s="1"/>
  <c r="W1322" i="46"/>
  <c r="AC1322" i="46" s="1"/>
  <c r="W1325" i="46"/>
  <c r="AC1325" i="46" s="1"/>
  <c r="W1328" i="46"/>
  <c r="AC1328" i="46" s="1"/>
  <c r="W1331" i="46"/>
  <c r="AC1331" i="46" s="1"/>
  <c r="W1334" i="46"/>
  <c r="AC1334" i="46" s="1"/>
  <c r="W1337" i="46"/>
  <c r="AC1337" i="46" s="1"/>
  <c r="W1340" i="46"/>
  <c r="AC1340" i="46" s="1"/>
  <c r="W1343" i="46"/>
  <c r="AC1343" i="46" s="1"/>
  <c r="W1346" i="46"/>
  <c r="AC1346" i="46" s="1"/>
  <c r="W1349" i="46"/>
  <c r="AC1349" i="46" s="1"/>
  <c r="W1352" i="46"/>
  <c r="AC1352" i="46" s="1"/>
  <c r="W1355" i="46"/>
  <c r="AC1355" i="46" s="1"/>
  <c r="W1358" i="46"/>
  <c r="AC1358" i="46" s="1"/>
  <c r="W1361" i="46"/>
  <c r="AC1361" i="46" s="1"/>
  <c r="W1364" i="46"/>
  <c r="AC1364" i="46" s="1"/>
  <c r="W1367" i="46"/>
  <c r="AC1367" i="46" s="1"/>
  <c r="W1370" i="46"/>
  <c r="AC1370" i="46" s="1"/>
  <c r="W1373" i="46"/>
  <c r="AC1373" i="46" s="1"/>
  <c r="W1376" i="46"/>
  <c r="AC1376" i="46" s="1"/>
  <c r="W1379" i="46"/>
  <c r="AC1379" i="46" s="1"/>
  <c r="W1382" i="46"/>
  <c r="AC1382" i="46" s="1"/>
  <c r="W1385" i="46"/>
  <c r="AC1385" i="46" s="1"/>
  <c r="W1388" i="46"/>
  <c r="AC1388" i="46" s="1"/>
  <c r="W1391" i="46"/>
  <c r="AC1391" i="46" s="1"/>
  <c r="W1394" i="46"/>
  <c r="AC1394" i="46" s="1"/>
  <c r="W1397" i="46"/>
  <c r="AC1397" i="46" s="1"/>
  <c r="W1400" i="46"/>
  <c r="AC1400" i="46" s="1"/>
  <c r="W1403" i="46"/>
  <c r="AC1403" i="46" s="1"/>
  <c r="W1406" i="46"/>
  <c r="AC1406" i="46" s="1"/>
  <c r="W1409" i="46"/>
  <c r="AC1409" i="46" s="1"/>
  <c r="W1412" i="46"/>
  <c r="AC1412" i="46" s="1"/>
  <c r="W1415" i="46"/>
  <c r="AC1415" i="46" s="1"/>
  <c r="W1418" i="46"/>
  <c r="AC1418" i="46" s="1"/>
  <c r="W1421" i="46"/>
  <c r="AC1421" i="46" s="1"/>
  <c r="W1424" i="46"/>
  <c r="AC1424" i="46" s="1"/>
  <c r="W1427" i="46"/>
  <c r="AC1427" i="46" s="1"/>
  <c r="W1430" i="46"/>
  <c r="AC1430" i="46" s="1"/>
  <c r="W1433" i="46"/>
  <c r="AC1433" i="46" s="1"/>
  <c r="W1436" i="46"/>
  <c r="AC1436" i="46" s="1"/>
  <c r="W1439" i="46"/>
  <c r="AC1439" i="46" s="1"/>
  <c r="W1442" i="46"/>
  <c r="AC1442" i="46" s="1"/>
  <c r="W1445" i="46"/>
  <c r="AC1445" i="46" s="1"/>
  <c r="W1448" i="46"/>
  <c r="AC1448" i="46" s="1"/>
  <c r="W1451" i="46"/>
  <c r="AC1451" i="46" s="1"/>
  <c r="W1454" i="46"/>
  <c r="AC1454" i="46" s="1"/>
  <c r="W1457" i="46"/>
  <c r="AC1457" i="46" s="1"/>
  <c r="W1460" i="46"/>
  <c r="AC1460" i="46" s="1"/>
  <c r="W1463" i="46"/>
  <c r="AC1463" i="46" s="1"/>
  <c r="W1466" i="46"/>
  <c r="AC1466" i="46" s="1"/>
  <c r="W1469" i="46"/>
  <c r="AC1469" i="46" s="1"/>
  <c r="W1472" i="46"/>
  <c r="AC1472" i="46" s="1"/>
  <c r="W1475" i="46"/>
  <c r="AC1475" i="46" s="1"/>
  <c r="W1478" i="46"/>
  <c r="AC1478" i="46" s="1"/>
  <c r="W1481" i="46"/>
  <c r="AC1481" i="46" s="1"/>
  <c r="W1484" i="46"/>
  <c r="AC1484" i="46" s="1"/>
  <c r="W1487" i="46"/>
  <c r="AC1487" i="46" s="1"/>
  <c r="W1490" i="46"/>
  <c r="AC1490" i="46" s="1"/>
  <c r="W1493" i="46"/>
  <c r="AC1493" i="46" s="1"/>
  <c r="W1496" i="46"/>
  <c r="AC1496" i="46" s="1"/>
  <c r="W1499" i="46"/>
  <c r="AC1499" i="46" s="1"/>
  <c r="W1502" i="46"/>
  <c r="AC1502" i="46" s="1"/>
  <c r="W1505" i="46"/>
  <c r="AC1505" i="46" s="1"/>
  <c r="W1508" i="46"/>
  <c r="AC1508" i="46" s="1"/>
  <c r="W1511" i="46"/>
  <c r="AC1511" i="46" s="1"/>
  <c r="W1514" i="46"/>
  <c r="AC1514" i="46" s="1"/>
  <c r="W1517" i="46"/>
  <c r="AC1517" i="46" s="1"/>
  <c r="W1520" i="46"/>
  <c r="AC1520" i="46" s="1"/>
  <c r="W1523" i="46"/>
  <c r="AC1523" i="46" s="1"/>
  <c r="W1526" i="46"/>
  <c r="AC1526" i="46" s="1"/>
  <c r="W1529" i="46"/>
  <c r="AC1529" i="46" s="1"/>
  <c r="W1532" i="46"/>
  <c r="AC1532" i="46" s="1"/>
  <c r="AJ1532" i="46" s="1"/>
  <c r="W1535" i="46"/>
  <c r="AC1535" i="46" s="1"/>
  <c r="W1538" i="46"/>
  <c r="AC1538" i="46" s="1"/>
  <c r="AJ1538" i="46" s="1"/>
  <c r="W1541" i="46"/>
  <c r="AC1541" i="46" s="1"/>
  <c r="AJ1541" i="46" s="1"/>
  <c r="W1544" i="46"/>
  <c r="AC1544" i="46" s="1"/>
  <c r="W1547" i="46"/>
  <c r="AC1547" i="46" s="1"/>
  <c r="W1550" i="46"/>
  <c r="AC1550" i="46" s="1"/>
  <c r="W1553" i="46"/>
  <c r="AC1553" i="46" s="1"/>
  <c r="W1556" i="46"/>
  <c r="AC1556" i="46" s="1"/>
  <c r="W1559" i="46"/>
  <c r="AC1559" i="46" s="1"/>
  <c r="W1562" i="46"/>
  <c r="AC1562" i="46" s="1"/>
  <c r="W1565" i="46"/>
  <c r="AC1565" i="46" s="1"/>
  <c r="W1568" i="46"/>
  <c r="AC1568" i="46" s="1"/>
  <c r="W1571" i="46"/>
  <c r="AC1571" i="46" s="1"/>
  <c r="W1574" i="46"/>
  <c r="AC1574" i="46" s="1"/>
  <c r="W1577" i="46"/>
  <c r="AC1577" i="46" s="1"/>
  <c r="W1580" i="46"/>
  <c r="AC1580" i="46" s="1"/>
  <c r="W1583" i="46"/>
  <c r="AC1583" i="46" s="1"/>
  <c r="W1586" i="46"/>
  <c r="AC1586" i="46" s="1"/>
  <c r="W1589" i="46"/>
  <c r="AC1589" i="46" s="1"/>
  <c r="W1592" i="46"/>
  <c r="AC1592" i="46" s="1"/>
  <c r="W1595" i="46"/>
  <c r="AC1595" i="46" s="1"/>
  <c r="W1598" i="46"/>
  <c r="AC1598" i="46" s="1"/>
  <c r="W1601" i="46"/>
  <c r="AC1601" i="46" s="1"/>
  <c r="W1604" i="46"/>
  <c r="AC1604" i="46" s="1"/>
  <c r="AJ1604" i="46" s="1"/>
  <c r="W1607" i="46"/>
  <c r="AC1607" i="46" s="1"/>
  <c r="W1610" i="46"/>
  <c r="AC1610" i="46" s="1"/>
  <c r="W1613" i="46"/>
  <c r="AC1613" i="46" s="1"/>
  <c r="W1616" i="46"/>
  <c r="AC1616" i="46" s="1"/>
  <c r="W1619" i="46"/>
  <c r="AC1619" i="46" s="1"/>
  <c r="W1622" i="46"/>
  <c r="AC1622" i="46" s="1"/>
  <c r="W1625" i="46"/>
  <c r="AC1625" i="46" s="1"/>
  <c r="W1628" i="46"/>
  <c r="AC1628" i="46" s="1"/>
  <c r="W1631" i="46"/>
  <c r="AC1631" i="46" s="1"/>
  <c r="W1634" i="46"/>
  <c r="AC1634" i="46" s="1"/>
  <c r="W1637" i="46"/>
  <c r="AC1637" i="46" s="1"/>
  <c r="W1640" i="46"/>
  <c r="AC1640" i="46" s="1"/>
  <c r="AJ1640" i="46" s="1"/>
  <c r="W1643" i="46"/>
  <c r="AC1643" i="46" s="1"/>
  <c r="W1646" i="46"/>
  <c r="AC1646" i="46" s="1"/>
  <c r="W1649" i="46"/>
  <c r="AC1649" i="46" s="1"/>
  <c r="W1652" i="46"/>
  <c r="AC1652" i="46" s="1"/>
  <c r="W1655" i="46"/>
  <c r="AC1655" i="46" s="1"/>
  <c r="W1658" i="46"/>
  <c r="AC1658" i="46" s="1"/>
  <c r="W1661" i="46"/>
  <c r="AC1661" i="46" s="1"/>
  <c r="W1664" i="46"/>
  <c r="AC1664" i="46" s="1"/>
  <c r="W1667" i="46"/>
  <c r="AC1667" i="46" s="1"/>
  <c r="W1670" i="46"/>
  <c r="AC1670" i="46" s="1"/>
  <c r="W1673" i="46"/>
  <c r="AC1673" i="46" s="1"/>
  <c r="W1676" i="46"/>
  <c r="AC1676" i="46" s="1"/>
  <c r="W1679" i="46"/>
  <c r="AC1679" i="46" s="1"/>
  <c r="W1682" i="46"/>
  <c r="AC1682" i="46" s="1"/>
  <c r="W1685" i="46"/>
  <c r="AC1685" i="46" s="1"/>
  <c r="W1688" i="46"/>
  <c r="AC1688" i="46" s="1"/>
  <c r="W1691" i="46"/>
  <c r="AC1691" i="46" s="1"/>
  <c r="W1694" i="46"/>
  <c r="AC1694" i="46" s="1"/>
  <c r="W1697" i="46"/>
  <c r="AC1697" i="46" s="1"/>
  <c r="AJ1697" i="46" s="1"/>
  <c r="W1700" i="46"/>
  <c r="AC1700" i="46" s="1"/>
  <c r="W1703" i="46"/>
  <c r="AC1703" i="46" s="1"/>
  <c r="W1706" i="46"/>
  <c r="AC1706" i="46" s="1"/>
  <c r="W1709" i="46"/>
  <c r="AC1709" i="46" s="1"/>
  <c r="W1712" i="46"/>
  <c r="AC1712" i="46" s="1"/>
  <c r="AJ1712" i="46" s="1"/>
  <c r="W1715" i="46"/>
  <c r="AC1715" i="46" s="1"/>
  <c r="W1718" i="46"/>
  <c r="AC1718" i="46" s="1"/>
  <c r="W1721" i="46"/>
  <c r="AC1721" i="46" s="1"/>
  <c r="W1724" i="46"/>
  <c r="AC1724" i="46" s="1"/>
  <c r="W1727" i="46"/>
  <c r="AC1727" i="46" s="1"/>
  <c r="W1730" i="46"/>
  <c r="AC1730" i="46" s="1"/>
  <c r="W1733" i="46"/>
  <c r="AC1733" i="46" s="1"/>
  <c r="W1736" i="46"/>
  <c r="AC1736" i="46" s="1"/>
  <c r="W1739" i="46"/>
  <c r="AC1739" i="46" s="1"/>
  <c r="W1742" i="46"/>
  <c r="AC1742" i="46" s="1"/>
  <c r="W1745" i="46"/>
  <c r="AC1745" i="46" s="1"/>
  <c r="W1748" i="46"/>
  <c r="AC1748" i="46" s="1"/>
  <c r="AJ1748" i="46" s="1"/>
  <c r="W1751" i="46"/>
  <c r="AC1751" i="46" s="1"/>
  <c r="W1754" i="46"/>
  <c r="AC1754" i="46" s="1"/>
  <c r="W1757" i="46"/>
  <c r="AC1757" i="46" s="1"/>
  <c r="W1760" i="46"/>
  <c r="AC1760" i="46" s="1"/>
  <c r="W1763" i="46"/>
  <c r="AC1763" i="46" s="1"/>
  <c r="W1766" i="46"/>
  <c r="AC1766" i="46" s="1"/>
  <c r="W1769" i="46"/>
  <c r="AC1769" i="46" s="1"/>
  <c r="W1228" i="46"/>
  <c r="AC1228" i="46" s="1"/>
  <c r="W1246" i="46"/>
  <c r="AC1246" i="46" s="1"/>
  <c r="W1279" i="46"/>
  <c r="AC1279" i="46" s="1"/>
  <c r="W1231" i="46"/>
  <c r="AC1231" i="46" s="1"/>
  <c r="W1249" i="46"/>
  <c r="AC1249" i="46" s="1"/>
  <c r="AJ1249" i="46" s="1"/>
  <c r="W1258" i="46"/>
  <c r="AC1258" i="46" s="1"/>
  <c r="W1267" i="46"/>
  <c r="AC1267" i="46" s="1"/>
  <c r="W1280" i="46"/>
  <c r="AC1280" i="46" s="1"/>
  <c r="W1284" i="46"/>
  <c r="AC1284" i="46" s="1"/>
  <c r="W1287" i="46"/>
  <c r="AC1287" i="46" s="1"/>
  <c r="W1290" i="46"/>
  <c r="AC1290" i="46" s="1"/>
  <c r="W1293" i="46"/>
  <c r="AC1293" i="46" s="1"/>
  <c r="W1296" i="46"/>
  <c r="AC1296" i="46" s="1"/>
  <c r="AJ1296" i="46" s="1"/>
  <c r="W1299" i="46"/>
  <c r="AC1299" i="46" s="1"/>
  <c r="W1302" i="46"/>
  <c r="AC1302" i="46" s="1"/>
  <c r="W1305" i="46"/>
  <c r="AC1305" i="46" s="1"/>
  <c r="W1308" i="46"/>
  <c r="AC1308" i="46" s="1"/>
  <c r="W1311" i="46"/>
  <c r="AC1311" i="46" s="1"/>
  <c r="W1314" i="46"/>
  <c r="AC1314" i="46" s="1"/>
  <c r="W1317" i="46"/>
  <c r="AC1317" i="46" s="1"/>
  <c r="W1320" i="46"/>
  <c r="AC1320" i="46" s="1"/>
  <c r="W1323" i="46"/>
  <c r="AC1323" i="46" s="1"/>
  <c r="W1326" i="46"/>
  <c r="AC1326" i="46" s="1"/>
  <c r="W1329" i="46"/>
  <c r="AC1329" i="46" s="1"/>
  <c r="W1332" i="46"/>
  <c r="AC1332" i="46" s="1"/>
  <c r="W1335" i="46"/>
  <c r="AC1335" i="46" s="1"/>
  <c r="W1338" i="46"/>
  <c r="AC1338" i="46" s="1"/>
  <c r="W1341" i="46"/>
  <c r="AC1341" i="46" s="1"/>
  <c r="W1344" i="46"/>
  <c r="AC1344" i="46" s="1"/>
  <c r="AJ1344" i="46" s="1"/>
  <c r="W1347" i="46"/>
  <c r="AC1347" i="46" s="1"/>
  <c r="W1350" i="46"/>
  <c r="AC1350" i="46" s="1"/>
  <c r="W1353" i="46"/>
  <c r="AC1353" i="46" s="1"/>
  <c r="W1356" i="46"/>
  <c r="AC1356" i="46" s="1"/>
  <c r="W1359" i="46"/>
  <c r="AC1359" i="46" s="1"/>
  <c r="W1362" i="46"/>
  <c r="AC1362" i="46" s="1"/>
  <c r="W1365" i="46"/>
  <c r="AC1365" i="46" s="1"/>
  <c r="W1368" i="46"/>
  <c r="AC1368" i="46" s="1"/>
  <c r="W1371" i="46"/>
  <c r="AC1371" i="46" s="1"/>
  <c r="W1374" i="46"/>
  <c r="AC1374" i="46" s="1"/>
  <c r="W1377" i="46"/>
  <c r="AC1377" i="46" s="1"/>
  <c r="W1380" i="46"/>
  <c r="AC1380" i="46" s="1"/>
  <c r="AJ1380" i="46" s="1"/>
  <c r="W1383" i="46"/>
  <c r="AC1383" i="46" s="1"/>
  <c r="W1386" i="46"/>
  <c r="AC1386" i="46" s="1"/>
  <c r="W1389" i="46"/>
  <c r="AC1389" i="46" s="1"/>
  <c r="W1392" i="46"/>
  <c r="AC1392" i="46" s="1"/>
  <c r="W1395" i="46"/>
  <c r="AC1395" i="46" s="1"/>
  <c r="W1398" i="46"/>
  <c r="AC1398" i="46" s="1"/>
  <c r="W1401" i="46"/>
  <c r="AC1401" i="46" s="1"/>
  <c r="W1404" i="46"/>
  <c r="AC1404" i="46" s="1"/>
  <c r="W1407" i="46"/>
  <c r="AC1407" i="46" s="1"/>
  <c r="W1410" i="46"/>
  <c r="AC1410" i="46" s="1"/>
  <c r="W1413" i="46"/>
  <c r="AC1413" i="46" s="1"/>
  <c r="W1416" i="46"/>
  <c r="AC1416" i="46" s="1"/>
  <c r="W1419" i="46"/>
  <c r="AC1419" i="46" s="1"/>
  <c r="W1422" i="46"/>
  <c r="AC1422" i="46" s="1"/>
  <c r="W1425" i="46"/>
  <c r="AC1425" i="46" s="1"/>
  <c r="W1428" i="46"/>
  <c r="AC1428" i="46" s="1"/>
  <c r="AJ1428" i="46" s="1"/>
  <c r="W1431" i="46"/>
  <c r="AC1431" i="46" s="1"/>
  <c r="W1434" i="46"/>
  <c r="AC1434" i="46" s="1"/>
  <c r="W1437" i="46"/>
  <c r="AC1437" i="46" s="1"/>
  <c r="W1440" i="46"/>
  <c r="AC1440" i="46" s="1"/>
  <c r="W1443" i="46"/>
  <c r="AC1443" i="46" s="1"/>
  <c r="W1446" i="46"/>
  <c r="AC1446" i="46" s="1"/>
  <c r="W1449" i="46"/>
  <c r="AC1449" i="46" s="1"/>
  <c r="W1452" i="46"/>
  <c r="AC1452" i="46" s="1"/>
  <c r="AJ1452" i="46" s="1"/>
  <c r="W1455" i="46"/>
  <c r="AC1455" i="46" s="1"/>
  <c r="W1458" i="46"/>
  <c r="AC1458" i="46" s="1"/>
  <c r="W1461" i="46"/>
  <c r="AC1461" i="46" s="1"/>
  <c r="W1464" i="46"/>
  <c r="AC1464" i="46" s="1"/>
  <c r="W1467" i="46"/>
  <c r="AC1467" i="46" s="1"/>
  <c r="W1470" i="46"/>
  <c r="AC1470" i="46" s="1"/>
  <c r="W1473" i="46"/>
  <c r="AC1473" i="46" s="1"/>
  <c r="W1476" i="46"/>
  <c r="AC1476" i="46" s="1"/>
  <c r="W1479" i="46"/>
  <c r="AC1479" i="46" s="1"/>
  <c r="W1482" i="46"/>
  <c r="AC1482" i="46" s="1"/>
  <c r="W1485" i="46"/>
  <c r="AC1485" i="46" s="1"/>
  <c r="W1488" i="46"/>
  <c r="AC1488" i="46" s="1"/>
  <c r="W1491" i="46"/>
  <c r="AC1491" i="46" s="1"/>
  <c r="W1494" i="46"/>
  <c r="AC1494" i="46" s="1"/>
  <c r="W1497" i="46"/>
  <c r="AC1497" i="46" s="1"/>
  <c r="W1500" i="46"/>
  <c r="AC1500" i="46" s="1"/>
  <c r="W1503" i="46"/>
  <c r="AC1503" i="46" s="1"/>
  <c r="W1506" i="46"/>
  <c r="AC1506" i="46" s="1"/>
  <c r="W1509" i="46"/>
  <c r="AC1509" i="46" s="1"/>
  <c r="W1512" i="46"/>
  <c r="AC1512" i="46" s="1"/>
  <c r="W1515" i="46"/>
  <c r="AC1515" i="46" s="1"/>
  <c r="W1518" i="46"/>
  <c r="AC1518" i="46" s="1"/>
  <c r="W1521" i="46"/>
  <c r="AC1521" i="46" s="1"/>
  <c r="W1524" i="46"/>
  <c r="AC1524" i="46" s="1"/>
  <c r="AJ1524" i="46" s="1"/>
  <c r="W1527" i="46"/>
  <c r="AC1527" i="46" s="1"/>
  <c r="W1530" i="46"/>
  <c r="AC1530" i="46" s="1"/>
  <c r="W1533" i="46"/>
  <c r="AC1533" i="46" s="1"/>
  <c r="W1536" i="46"/>
  <c r="AC1536" i="46" s="1"/>
  <c r="W1539" i="46"/>
  <c r="AC1539" i="46" s="1"/>
  <c r="AJ1539" i="46" s="1"/>
  <c r="W1542" i="46"/>
  <c r="AC1542" i="46" s="1"/>
  <c r="W1545" i="46"/>
  <c r="AC1545" i="46" s="1"/>
  <c r="W1548" i="46"/>
  <c r="AC1548" i="46" s="1"/>
  <c r="AJ1548" i="46" s="1"/>
  <c r="W1551" i="46"/>
  <c r="AC1551" i="46" s="1"/>
  <c r="W1554" i="46"/>
  <c r="AC1554" i="46" s="1"/>
  <c r="W1557" i="46"/>
  <c r="AC1557" i="46" s="1"/>
  <c r="W1560" i="46"/>
  <c r="AC1560" i="46" s="1"/>
  <c r="AJ1560" i="46" s="1"/>
  <c r="W1563" i="46"/>
  <c r="AC1563" i="46" s="1"/>
  <c r="W1566" i="46"/>
  <c r="AC1566" i="46" s="1"/>
  <c r="W1569" i="46"/>
  <c r="AC1569" i="46" s="1"/>
  <c r="W1572" i="46"/>
  <c r="AC1572" i="46" s="1"/>
  <c r="W1575" i="46"/>
  <c r="AC1575" i="46" s="1"/>
  <c r="W1578" i="46"/>
  <c r="AC1578" i="46" s="1"/>
  <c r="W1581" i="46"/>
  <c r="AC1581" i="46" s="1"/>
  <c r="W1584" i="46"/>
  <c r="AC1584" i="46" s="1"/>
  <c r="W1587" i="46"/>
  <c r="AC1587" i="46" s="1"/>
  <c r="W1590" i="46"/>
  <c r="AC1590" i="46" s="1"/>
  <c r="W1593" i="46"/>
  <c r="AC1593" i="46" s="1"/>
  <c r="W1596" i="46"/>
  <c r="AC1596" i="46" s="1"/>
  <c r="W1599" i="46"/>
  <c r="AC1599" i="46" s="1"/>
  <c r="W1602" i="46"/>
  <c r="AC1602" i="46" s="1"/>
  <c r="W1605" i="46"/>
  <c r="AC1605" i="46" s="1"/>
  <c r="W1608" i="46"/>
  <c r="AC1608" i="46" s="1"/>
  <c r="W1611" i="46"/>
  <c r="AC1611" i="46" s="1"/>
  <c r="W1614" i="46"/>
  <c r="AC1614" i="46" s="1"/>
  <c r="W1617" i="46"/>
  <c r="AC1617" i="46" s="1"/>
  <c r="W1620" i="46"/>
  <c r="AC1620" i="46" s="1"/>
  <c r="W1623" i="46"/>
  <c r="AC1623" i="46" s="1"/>
  <c r="W1626" i="46"/>
  <c r="AC1626" i="46" s="1"/>
  <c r="W1629" i="46"/>
  <c r="AC1629" i="46" s="1"/>
  <c r="W1632" i="46"/>
  <c r="AC1632" i="46" s="1"/>
  <c r="W1635" i="46"/>
  <c r="AC1635" i="46" s="1"/>
  <c r="W1638" i="46"/>
  <c r="AC1638" i="46" s="1"/>
  <c r="W1641" i="46"/>
  <c r="AC1641" i="46" s="1"/>
  <c r="W1644" i="46"/>
  <c r="AC1644" i="46" s="1"/>
  <c r="W1647" i="46"/>
  <c r="AC1647" i="46" s="1"/>
  <c r="W1650" i="46"/>
  <c r="AC1650" i="46" s="1"/>
  <c r="W1653" i="46"/>
  <c r="AC1653" i="46" s="1"/>
  <c r="W1656" i="46"/>
  <c r="AC1656" i="46" s="1"/>
  <c r="W1659" i="46"/>
  <c r="AC1659" i="46" s="1"/>
  <c r="W1662" i="46"/>
  <c r="AC1662" i="46" s="1"/>
  <c r="W1665" i="46"/>
  <c r="AC1665" i="46" s="1"/>
  <c r="W1668" i="46"/>
  <c r="AC1668" i="46" s="1"/>
  <c r="AJ1668" i="46" s="1"/>
  <c r="W1671" i="46"/>
  <c r="AC1671" i="46" s="1"/>
  <c r="W1674" i="46"/>
  <c r="AC1674" i="46" s="1"/>
  <c r="W1677" i="46"/>
  <c r="AC1677" i="46" s="1"/>
  <c r="W1680" i="46"/>
  <c r="AC1680" i="46" s="1"/>
  <c r="W1683" i="46"/>
  <c r="AC1683" i="46" s="1"/>
  <c r="W1686" i="46"/>
  <c r="AC1686" i="46" s="1"/>
  <c r="W1689" i="46"/>
  <c r="AC1689" i="46" s="1"/>
  <c r="W1692" i="46"/>
  <c r="AC1692" i="46" s="1"/>
  <c r="W1695" i="46"/>
  <c r="AC1695" i="46" s="1"/>
  <c r="AJ1695" i="46" s="1"/>
  <c r="W1698" i="46"/>
  <c r="AC1698" i="46" s="1"/>
  <c r="AJ1698" i="46" s="1"/>
  <c r="W1701" i="46"/>
  <c r="AC1701" i="46" s="1"/>
  <c r="W1704" i="46"/>
  <c r="AC1704" i="46" s="1"/>
  <c r="AJ1704" i="46" s="1"/>
  <c r="W1707" i="46"/>
  <c r="AC1707" i="46" s="1"/>
  <c r="W1776" i="46"/>
  <c r="AC1776" i="46" s="1"/>
  <c r="W1779" i="46"/>
  <c r="AC1779" i="46" s="1"/>
  <c r="W1782" i="46"/>
  <c r="AC1782" i="46" s="1"/>
  <c r="W1785" i="46"/>
  <c r="AC1785" i="46" s="1"/>
  <c r="W1788" i="46"/>
  <c r="AC1788" i="46" s="1"/>
  <c r="W1791" i="46"/>
  <c r="AC1791" i="46" s="1"/>
  <c r="W1794" i="46"/>
  <c r="AC1794" i="46" s="1"/>
  <c r="W1797" i="46"/>
  <c r="AC1797" i="46" s="1"/>
  <c r="W1800" i="46"/>
  <c r="AC1800" i="46" s="1"/>
  <c r="W1803" i="46"/>
  <c r="AC1803" i="46" s="1"/>
  <c r="W1806" i="46"/>
  <c r="AC1806" i="46" s="1"/>
  <c r="AJ1806" i="46" s="1"/>
  <c r="W1809" i="46"/>
  <c r="AC1809" i="46" s="1"/>
  <c r="W1812" i="46"/>
  <c r="AC1812" i="46" s="1"/>
  <c r="W1815" i="46"/>
  <c r="AC1815" i="46" s="1"/>
  <c r="W1818" i="46"/>
  <c r="AC1818" i="46" s="1"/>
  <c r="W1821" i="46"/>
  <c r="AC1821" i="46" s="1"/>
  <c r="W1824" i="46"/>
  <c r="AC1824" i="46" s="1"/>
  <c r="W1827" i="46"/>
  <c r="AC1827" i="46" s="1"/>
  <c r="W1830" i="46"/>
  <c r="AC1830" i="46" s="1"/>
  <c r="W1833" i="46"/>
  <c r="AC1833" i="46" s="1"/>
  <c r="W1836" i="46"/>
  <c r="AC1836" i="46" s="1"/>
  <c r="W1839" i="46"/>
  <c r="AC1839" i="46" s="1"/>
  <c r="W1842" i="46"/>
  <c r="AC1842" i="46" s="1"/>
  <c r="W1845" i="46"/>
  <c r="AC1845" i="46" s="1"/>
  <c r="W1848" i="46"/>
  <c r="AC1848" i="46" s="1"/>
  <c r="W1851" i="46"/>
  <c r="AC1851" i="46" s="1"/>
  <c r="W1854" i="46"/>
  <c r="AC1854" i="46" s="1"/>
  <c r="W1857" i="46"/>
  <c r="AC1857" i="46" s="1"/>
  <c r="W1860" i="46"/>
  <c r="AC1860" i="46" s="1"/>
  <c r="W1863" i="46"/>
  <c r="AC1863" i="46" s="1"/>
  <c r="W1866" i="46"/>
  <c r="AC1866" i="46" s="1"/>
  <c r="W1869" i="46"/>
  <c r="AC1869" i="46" s="1"/>
  <c r="W1872" i="46"/>
  <c r="AC1872" i="46" s="1"/>
  <c r="W1875" i="46"/>
  <c r="AC1875" i="46" s="1"/>
  <c r="W1878" i="46"/>
  <c r="AC1878" i="46" s="1"/>
  <c r="AJ1878" i="46" s="1"/>
  <c r="W1881" i="46"/>
  <c r="AC1881" i="46" s="1"/>
  <c r="W1884" i="46"/>
  <c r="AC1884" i="46" s="1"/>
  <c r="W1887" i="46"/>
  <c r="AC1887" i="46" s="1"/>
  <c r="W1890" i="46"/>
  <c r="AC1890" i="46" s="1"/>
  <c r="W1893" i="46"/>
  <c r="AC1893" i="46" s="1"/>
  <c r="W1896" i="46"/>
  <c r="AC1896" i="46" s="1"/>
  <c r="W1899" i="46"/>
  <c r="AC1899" i="46" s="1"/>
  <c r="W1902" i="46"/>
  <c r="AC1902" i="46" s="1"/>
  <c r="W1905" i="46"/>
  <c r="AC1905" i="46" s="1"/>
  <c r="W1908" i="46"/>
  <c r="AC1908" i="46" s="1"/>
  <c r="W1911" i="46"/>
  <c r="AC1911" i="46" s="1"/>
  <c r="W1914" i="46"/>
  <c r="AC1914" i="46" s="1"/>
  <c r="AJ1914" i="46" s="1"/>
  <c r="W1917" i="46"/>
  <c r="AC1917" i="46" s="1"/>
  <c r="W1920" i="46"/>
  <c r="AC1920" i="46" s="1"/>
  <c r="W1923" i="46"/>
  <c r="AC1923" i="46" s="1"/>
  <c r="W1926" i="46"/>
  <c r="AC1926" i="46" s="1"/>
  <c r="W1929" i="46"/>
  <c r="AC1929" i="46" s="1"/>
  <c r="W1932" i="46"/>
  <c r="AC1932" i="46" s="1"/>
  <c r="W1935" i="46"/>
  <c r="AC1935" i="46" s="1"/>
  <c r="W1938" i="46"/>
  <c r="AC1938" i="46" s="1"/>
  <c r="W1941" i="46"/>
  <c r="AC1941" i="46" s="1"/>
  <c r="W1944" i="46"/>
  <c r="AC1944" i="46" s="1"/>
  <c r="W1947" i="46"/>
  <c r="AC1947" i="46" s="1"/>
  <c r="W1950" i="46"/>
  <c r="AC1950" i="46" s="1"/>
  <c r="AJ1950" i="46" s="1"/>
  <c r="W1953" i="46"/>
  <c r="AC1953" i="46" s="1"/>
  <c r="W1956" i="46"/>
  <c r="AC1956" i="46" s="1"/>
  <c r="W1959" i="46"/>
  <c r="AC1959" i="46" s="1"/>
  <c r="W1962" i="46"/>
  <c r="AC1962" i="46" s="1"/>
  <c r="W1965" i="46"/>
  <c r="AC1965" i="46" s="1"/>
  <c r="W1968" i="46"/>
  <c r="AC1968" i="46" s="1"/>
  <c r="W1971" i="46"/>
  <c r="AC1971" i="46" s="1"/>
  <c r="W1974" i="46"/>
  <c r="AC1974" i="46" s="1"/>
  <c r="W1977" i="46"/>
  <c r="AC1977" i="46" s="1"/>
  <c r="W1980" i="46"/>
  <c r="AC1980" i="46" s="1"/>
  <c r="W1983" i="46"/>
  <c r="AC1983" i="46" s="1"/>
  <c r="W1986" i="46"/>
  <c r="AC1986" i="46" s="1"/>
  <c r="AJ1986" i="46" s="1"/>
  <c r="W1989" i="46"/>
  <c r="AC1989" i="46" s="1"/>
  <c r="W1992" i="46"/>
  <c r="AC1992" i="46" s="1"/>
  <c r="W1995" i="46"/>
  <c r="AC1995" i="46" s="1"/>
  <c r="W1998" i="46"/>
  <c r="AC1998" i="46" s="1"/>
  <c r="W2001" i="46"/>
  <c r="AC2001" i="46" s="1"/>
  <c r="W2004" i="46"/>
  <c r="AC2004" i="46" s="1"/>
  <c r="W2007" i="46"/>
  <c r="AC2007" i="46" s="1"/>
  <c r="W2010" i="46"/>
  <c r="AC2010" i="46" s="1"/>
  <c r="W2013" i="46"/>
  <c r="AC2013" i="46" s="1"/>
  <c r="W2016" i="46"/>
  <c r="AC2016" i="46" s="1"/>
  <c r="W2019" i="46"/>
  <c r="AC2019" i="46" s="1"/>
  <c r="W2022" i="46"/>
  <c r="AC2022" i="46" s="1"/>
  <c r="AJ2022" i="46" s="1"/>
  <c r="W2025" i="46"/>
  <c r="AC2025" i="46" s="1"/>
  <c r="W2028" i="46"/>
  <c r="AC2028" i="46" s="1"/>
  <c r="W2031" i="46"/>
  <c r="AC2031" i="46" s="1"/>
  <c r="W2034" i="46"/>
  <c r="AC2034" i="46" s="1"/>
  <c r="W2037" i="46"/>
  <c r="AC2037" i="46" s="1"/>
  <c r="W2040" i="46"/>
  <c r="AC2040" i="46" s="1"/>
  <c r="W2043" i="46"/>
  <c r="AC2043" i="46" s="1"/>
  <c r="W2046" i="46"/>
  <c r="AC2046" i="46" s="1"/>
  <c r="W2049" i="46"/>
  <c r="AC2049" i="46" s="1"/>
  <c r="W2052" i="46"/>
  <c r="AC2052" i="46" s="1"/>
  <c r="W2055" i="46"/>
  <c r="AC2055" i="46" s="1"/>
  <c r="W2058" i="46"/>
  <c r="AC2058" i="46" s="1"/>
  <c r="AJ2058" i="46" s="1"/>
  <c r="W2061" i="46"/>
  <c r="AC2061" i="46" s="1"/>
  <c r="W2064" i="46"/>
  <c r="AC2064" i="46" s="1"/>
  <c r="W2067" i="46"/>
  <c r="AC2067" i="46" s="1"/>
  <c r="W2070" i="46"/>
  <c r="AC2070" i="46" s="1"/>
  <c r="AJ2070" i="46" s="1"/>
  <c r="W2073" i="46"/>
  <c r="AC2073" i="46" s="1"/>
  <c r="W2076" i="46"/>
  <c r="AC2076" i="46" s="1"/>
  <c r="W2079" i="46"/>
  <c r="AC2079" i="46" s="1"/>
  <c r="W2082" i="46"/>
  <c r="AC2082" i="46" s="1"/>
  <c r="W2085" i="46"/>
  <c r="AC2085" i="46" s="1"/>
  <c r="W2088" i="46"/>
  <c r="AC2088" i="46" s="1"/>
  <c r="W2091" i="46"/>
  <c r="AC2091" i="46" s="1"/>
  <c r="W2094" i="46"/>
  <c r="AC2094" i="46" s="1"/>
  <c r="AJ2094" i="46" s="1"/>
  <c r="W2097" i="46"/>
  <c r="AC2097" i="46" s="1"/>
  <c r="W2100" i="46"/>
  <c r="AC2100" i="46" s="1"/>
  <c r="W2103" i="46"/>
  <c r="AC2103" i="46" s="1"/>
  <c r="W2106" i="46"/>
  <c r="AC2106" i="46" s="1"/>
  <c r="W2109" i="46"/>
  <c r="AC2109" i="46" s="1"/>
  <c r="W2112" i="46"/>
  <c r="AC2112" i="46" s="1"/>
  <c r="W2115" i="46"/>
  <c r="AC2115" i="46" s="1"/>
  <c r="W2118" i="46"/>
  <c r="AC2118" i="46" s="1"/>
  <c r="W2121" i="46"/>
  <c r="AC2121" i="46" s="1"/>
  <c r="W2124" i="46"/>
  <c r="AC2124" i="46" s="1"/>
  <c r="W2127" i="46"/>
  <c r="AC2127" i="46" s="1"/>
  <c r="W2130" i="46"/>
  <c r="AC2130" i="46" s="1"/>
  <c r="AJ2130" i="46" s="1"/>
  <c r="W2133" i="46"/>
  <c r="AC2133" i="46" s="1"/>
  <c r="W2136" i="46"/>
  <c r="AC2136" i="46" s="1"/>
  <c r="W2139" i="46"/>
  <c r="AC2139" i="46" s="1"/>
  <c r="W2142" i="46"/>
  <c r="AC2142" i="46" s="1"/>
  <c r="W2145" i="46"/>
  <c r="AC2145" i="46" s="1"/>
  <c r="W2148" i="46"/>
  <c r="AC2148" i="46" s="1"/>
  <c r="W2151" i="46"/>
  <c r="AC2151" i="46" s="1"/>
  <c r="W2154" i="46"/>
  <c r="AC2154" i="46" s="1"/>
  <c r="W2157" i="46"/>
  <c r="AC2157" i="46" s="1"/>
  <c r="W2160" i="46"/>
  <c r="AC2160" i="46" s="1"/>
  <c r="W2163" i="46"/>
  <c r="AC2163" i="46" s="1"/>
  <c r="W2166" i="46"/>
  <c r="AC2166" i="46" s="1"/>
  <c r="W2169" i="46"/>
  <c r="AC2169" i="46" s="1"/>
  <c r="W2172" i="46"/>
  <c r="AC2172" i="46" s="1"/>
  <c r="W2175" i="46"/>
  <c r="AC2175" i="46" s="1"/>
  <c r="W2178" i="46"/>
  <c r="AC2178" i="46" s="1"/>
  <c r="W2181" i="46"/>
  <c r="AC2181" i="46" s="1"/>
  <c r="W2184" i="46"/>
  <c r="AC2184" i="46" s="1"/>
  <c r="W2187" i="46"/>
  <c r="AC2187" i="46" s="1"/>
  <c r="W2190" i="46"/>
  <c r="AC2190" i="46" s="1"/>
  <c r="W2193" i="46"/>
  <c r="AC2193" i="46" s="1"/>
  <c r="W2196" i="46"/>
  <c r="AC2196" i="46" s="1"/>
  <c r="W2199" i="46"/>
  <c r="AC2199" i="46" s="1"/>
  <c r="W1728" i="46"/>
  <c r="AC1728" i="46" s="1"/>
  <c r="W1773" i="46"/>
  <c r="AC1773" i="46" s="1"/>
  <c r="W1713" i="46"/>
  <c r="AC1713" i="46" s="1"/>
  <c r="W1734" i="46"/>
  <c r="AC1734" i="46" s="1"/>
  <c r="W1743" i="46"/>
  <c r="AC1743" i="46" s="1"/>
  <c r="W1752" i="46"/>
  <c r="AC1752" i="46" s="1"/>
  <c r="W1761" i="46"/>
  <c r="AC1761" i="46" s="1"/>
  <c r="W1770" i="46"/>
  <c r="AC1770" i="46" s="1"/>
  <c r="W1719" i="46"/>
  <c r="AC1719" i="46" s="1"/>
  <c r="W1777" i="46"/>
  <c r="AC1777" i="46" s="1"/>
  <c r="W1780" i="46"/>
  <c r="AC1780" i="46" s="1"/>
  <c r="W1783" i="46"/>
  <c r="AC1783" i="46" s="1"/>
  <c r="W1786" i="46"/>
  <c r="AC1786" i="46" s="1"/>
  <c r="AJ1786" i="46" s="1"/>
  <c r="W1789" i="46"/>
  <c r="AC1789" i="46" s="1"/>
  <c r="W1792" i="46"/>
  <c r="AC1792" i="46" s="1"/>
  <c r="W1795" i="46"/>
  <c r="AC1795" i="46" s="1"/>
  <c r="W1798" i="46"/>
  <c r="AC1798" i="46" s="1"/>
  <c r="W1801" i="46"/>
  <c r="AC1801" i="46" s="1"/>
  <c r="W1804" i="46"/>
  <c r="AC1804" i="46" s="1"/>
  <c r="W1807" i="46"/>
  <c r="AC1807" i="46" s="1"/>
  <c r="W1810" i="46"/>
  <c r="AC1810" i="46" s="1"/>
  <c r="W1813" i="46"/>
  <c r="AC1813" i="46" s="1"/>
  <c r="W1816" i="46"/>
  <c r="AC1816" i="46" s="1"/>
  <c r="W1819" i="46"/>
  <c r="AC1819" i="46" s="1"/>
  <c r="W1822" i="46"/>
  <c r="AC1822" i="46" s="1"/>
  <c r="AJ1822" i="46" s="1"/>
  <c r="W1825" i="46"/>
  <c r="AC1825" i="46" s="1"/>
  <c r="W1828" i="46"/>
  <c r="AC1828" i="46" s="1"/>
  <c r="W1831" i="46"/>
  <c r="AC1831" i="46" s="1"/>
  <c r="W1834" i="46"/>
  <c r="AC1834" i="46" s="1"/>
  <c r="W1837" i="46"/>
  <c r="AC1837" i="46" s="1"/>
  <c r="W1840" i="46"/>
  <c r="AC1840" i="46" s="1"/>
  <c r="W1843" i="46"/>
  <c r="AC1843" i="46" s="1"/>
  <c r="W1846" i="46"/>
  <c r="AC1846" i="46" s="1"/>
  <c r="W1849" i="46"/>
  <c r="AC1849" i="46" s="1"/>
  <c r="W1852" i="46"/>
  <c r="AC1852" i="46" s="1"/>
  <c r="W1855" i="46"/>
  <c r="AC1855" i="46" s="1"/>
  <c r="W1858" i="46"/>
  <c r="AC1858" i="46" s="1"/>
  <c r="AJ1858" i="46" s="1"/>
  <c r="W1861" i="46"/>
  <c r="AC1861" i="46" s="1"/>
  <c r="W1864" i="46"/>
  <c r="AC1864" i="46" s="1"/>
  <c r="W1867" i="46"/>
  <c r="AC1867" i="46" s="1"/>
  <c r="W1870" i="46"/>
  <c r="AC1870" i="46" s="1"/>
  <c r="W1873" i="46"/>
  <c r="AC1873" i="46" s="1"/>
  <c r="W1876" i="46"/>
  <c r="AC1876" i="46" s="1"/>
  <c r="W1879" i="46"/>
  <c r="AC1879" i="46" s="1"/>
  <c r="W1882" i="46"/>
  <c r="AC1882" i="46" s="1"/>
  <c r="W1885" i="46"/>
  <c r="AC1885" i="46" s="1"/>
  <c r="W1888" i="46"/>
  <c r="AC1888" i="46" s="1"/>
  <c r="W1891" i="46"/>
  <c r="AC1891" i="46" s="1"/>
  <c r="W1894" i="46"/>
  <c r="AC1894" i="46" s="1"/>
  <c r="W1897" i="46"/>
  <c r="AC1897" i="46" s="1"/>
  <c r="W1900" i="46"/>
  <c r="AC1900" i="46" s="1"/>
  <c r="W1903" i="46"/>
  <c r="AC1903" i="46" s="1"/>
  <c r="W1906" i="46"/>
  <c r="AC1906" i="46" s="1"/>
  <c r="W1909" i="46"/>
  <c r="AC1909" i="46" s="1"/>
  <c r="W1912" i="46"/>
  <c r="AC1912" i="46" s="1"/>
  <c r="W1915" i="46"/>
  <c r="AC1915" i="46" s="1"/>
  <c r="W1918" i="46"/>
  <c r="AC1918" i="46" s="1"/>
  <c r="W1921" i="46"/>
  <c r="AC1921" i="46" s="1"/>
  <c r="W1924" i="46"/>
  <c r="AC1924" i="46" s="1"/>
  <c r="W1927" i="46"/>
  <c r="AC1927" i="46" s="1"/>
  <c r="W1930" i="46"/>
  <c r="AC1930" i="46" s="1"/>
  <c r="W1933" i="46"/>
  <c r="AC1933" i="46" s="1"/>
  <c r="W1936" i="46"/>
  <c r="AC1936" i="46" s="1"/>
  <c r="W1939" i="46"/>
  <c r="AC1939" i="46" s="1"/>
  <c r="W1942" i="46"/>
  <c r="AC1942" i="46" s="1"/>
  <c r="W1945" i="46"/>
  <c r="AC1945" i="46" s="1"/>
  <c r="W1948" i="46"/>
  <c r="AC1948" i="46" s="1"/>
  <c r="W1951" i="46"/>
  <c r="AC1951" i="46" s="1"/>
  <c r="W1954" i="46"/>
  <c r="AC1954" i="46" s="1"/>
  <c r="W1957" i="46"/>
  <c r="AC1957" i="46" s="1"/>
  <c r="W1960" i="46"/>
  <c r="AC1960" i="46" s="1"/>
  <c r="W1963" i="46"/>
  <c r="AC1963" i="46" s="1"/>
  <c r="W1966" i="46"/>
  <c r="AC1966" i="46" s="1"/>
  <c r="AJ1966" i="46" s="1"/>
  <c r="W1969" i="46"/>
  <c r="AC1969" i="46" s="1"/>
  <c r="W1972" i="46"/>
  <c r="AC1972" i="46" s="1"/>
  <c r="W1975" i="46"/>
  <c r="AC1975" i="46" s="1"/>
  <c r="W1978" i="46"/>
  <c r="AC1978" i="46" s="1"/>
  <c r="W1981" i="46"/>
  <c r="AC1981" i="46" s="1"/>
  <c r="W1984" i="46"/>
  <c r="AC1984" i="46" s="1"/>
  <c r="W1987" i="46"/>
  <c r="AC1987" i="46" s="1"/>
  <c r="AJ1987" i="46" s="1"/>
  <c r="W1990" i="46"/>
  <c r="AC1990" i="46" s="1"/>
  <c r="W1993" i="46"/>
  <c r="AC1993" i="46" s="1"/>
  <c r="W1996" i="46"/>
  <c r="AC1996" i="46" s="1"/>
  <c r="AJ1996" i="46" s="1"/>
  <c r="W1999" i="46"/>
  <c r="AC1999" i="46" s="1"/>
  <c r="W2002" i="46"/>
  <c r="AC2002" i="46" s="1"/>
  <c r="W2005" i="46"/>
  <c r="AC2005" i="46" s="1"/>
  <c r="W2008" i="46"/>
  <c r="AC2008" i="46" s="1"/>
  <c r="W2011" i="46"/>
  <c r="AC2011" i="46" s="1"/>
  <c r="W2014" i="46"/>
  <c r="AC2014" i="46" s="1"/>
  <c r="W2017" i="46"/>
  <c r="AC2017" i="46" s="1"/>
  <c r="W2020" i="46"/>
  <c r="AC2020" i="46" s="1"/>
  <c r="W2023" i="46"/>
  <c r="AC2023" i="46" s="1"/>
  <c r="W2026" i="46"/>
  <c r="AC2026" i="46" s="1"/>
  <c r="W2029" i="46"/>
  <c r="AC2029" i="46" s="1"/>
  <c r="W2032" i="46"/>
  <c r="AC2032" i="46" s="1"/>
  <c r="W2035" i="46"/>
  <c r="AC2035" i="46" s="1"/>
  <c r="W2038" i="46"/>
  <c r="AC2038" i="46" s="1"/>
  <c r="W2041" i="46"/>
  <c r="AC2041" i="46" s="1"/>
  <c r="W2044" i="46"/>
  <c r="AC2044" i="46" s="1"/>
  <c r="W2047" i="46"/>
  <c r="AC2047" i="46" s="1"/>
  <c r="W2050" i="46"/>
  <c r="AC2050" i="46" s="1"/>
  <c r="W2053" i="46"/>
  <c r="AC2053" i="46" s="1"/>
  <c r="W2056" i="46"/>
  <c r="AC2056" i="46" s="1"/>
  <c r="W2059" i="46"/>
  <c r="AC2059" i="46" s="1"/>
  <c r="W2062" i="46"/>
  <c r="AC2062" i="46" s="1"/>
  <c r="W2065" i="46"/>
  <c r="AC2065" i="46" s="1"/>
  <c r="W2068" i="46"/>
  <c r="AC2068" i="46" s="1"/>
  <c r="W2071" i="46"/>
  <c r="AC2071" i="46" s="1"/>
  <c r="W2074" i="46"/>
  <c r="AC2074" i="46" s="1"/>
  <c r="AJ2074" i="46" s="1"/>
  <c r="W2077" i="46"/>
  <c r="AC2077" i="46" s="1"/>
  <c r="W2080" i="46"/>
  <c r="AC2080" i="46" s="1"/>
  <c r="W2083" i="46"/>
  <c r="AC2083" i="46" s="1"/>
  <c r="W2086" i="46"/>
  <c r="AC2086" i="46" s="1"/>
  <c r="W2089" i="46"/>
  <c r="AC2089" i="46" s="1"/>
  <c r="W2092" i="46"/>
  <c r="AC2092" i="46" s="1"/>
  <c r="W2095" i="46"/>
  <c r="AC2095" i="46" s="1"/>
  <c r="W2098" i="46"/>
  <c r="AC2098" i="46" s="1"/>
  <c r="W2101" i="46"/>
  <c r="AC2101" i="46" s="1"/>
  <c r="W2104" i="46"/>
  <c r="AC2104" i="46" s="1"/>
  <c r="W2107" i="46"/>
  <c r="AC2107" i="46" s="1"/>
  <c r="W2110" i="46"/>
  <c r="AC2110" i="46" s="1"/>
  <c r="AJ2110" i="46" s="1"/>
  <c r="W2113" i="46"/>
  <c r="AC2113" i="46" s="1"/>
  <c r="W2116" i="46"/>
  <c r="AC2116" i="46" s="1"/>
  <c r="W2119" i="46"/>
  <c r="AC2119" i="46" s="1"/>
  <c r="W2122" i="46"/>
  <c r="AC2122" i="46" s="1"/>
  <c r="W2125" i="46"/>
  <c r="AC2125" i="46" s="1"/>
  <c r="W2128" i="46"/>
  <c r="AC2128" i="46" s="1"/>
  <c r="W2131" i="46"/>
  <c r="AC2131" i="46" s="1"/>
  <c r="W2134" i="46"/>
  <c r="AC2134" i="46" s="1"/>
  <c r="W2137" i="46"/>
  <c r="AC2137" i="46" s="1"/>
  <c r="W2140" i="46"/>
  <c r="AC2140" i="46" s="1"/>
  <c r="W2143" i="46"/>
  <c r="AC2143" i="46" s="1"/>
  <c r="W2146" i="46"/>
  <c r="AC2146" i="46" s="1"/>
  <c r="AJ2146" i="46" s="1"/>
  <c r="W2149" i="46"/>
  <c r="AC2149" i="46" s="1"/>
  <c r="AJ2149" i="46" s="1"/>
  <c r="W2152" i="46"/>
  <c r="AC2152" i="46" s="1"/>
  <c r="W2155" i="46"/>
  <c r="AC2155" i="46" s="1"/>
  <c r="W2158" i="46"/>
  <c r="AC2158" i="46" s="1"/>
  <c r="W2161" i="46"/>
  <c r="AC2161" i="46" s="1"/>
  <c r="W2164" i="46"/>
  <c r="AC2164" i="46" s="1"/>
  <c r="W2167" i="46"/>
  <c r="AC2167" i="46" s="1"/>
  <c r="W2170" i="46"/>
  <c r="AC2170" i="46" s="1"/>
  <c r="W2173" i="46"/>
  <c r="AC2173" i="46" s="1"/>
  <c r="W2176" i="46"/>
  <c r="AC2176" i="46" s="1"/>
  <c r="W2179" i="46"/>
  <c r="AC2179" i="46" s="1"/>
  <c r="W2182" i="46"/>
  <c r="AC2182" i="46" s="1"/>
  <c r="AJ2182" i="46" s="1"/>
  <c r="W2185" i="46"/>
  <c r="AC2185" i="46" s="1"/>
  <c r="W2188" i="46"/>
  <c r="AC2188" i="46" s="1"/>
  <c r="W1725" i="46"/>
  <c r="AC1725" i="46" s="1"/>
  <c r="W1710" i="46"/>
  <c r="AC1710" i="46" s="1"/>
  <c r="W1740" i="46"/>
  <c r="AC1740" i="46" s="1"/>
  <c r="W1749" i="46"/>
  <c r="AC1749" i="46" s="1"/>
  <c r="W1758" i="46"/>
  <c r="AC1758" i="46" s="1"/>
  <c r="W1767" i="46"/>
  <c r="AC1767" i="46" s="1"/>
  <c r="W1731" i="46"/>
  <c r="AC1731" i="46" s="1"/>
  <c r="W1775" i="46"/>
  <c r="AC1775" i="46" s="1"/>
  <c r="W1778" i="46"/>
  <c r="AC1778" i="46" s="1"/>
  <c r="W1781" i="46"/>
  <c r="AC1781" i="46" s="1"/>
  <c r="W1784" i="46"/>
  <c r="AC1784" i="46" s="1"/>
  <c r="W1787" i="46"/>
  <c r="AC1787" i="46" s="1"/>
  <c r="W1790" i="46"/>
  <c r="AC1790" i="46" s="1"/>
  <c r="W1793" i="46"/>
  <c r="AC1793" i="46" s="1"/>
  <c r="W1796" i="46"/>
  <c r="AC1796" i="46" s="1"/>
  <c r="W1799" i="46"/>
  <c r="AC1799" i="46" s="1"/>
  <c r="W1802" i="46"/>
  <c r="AC1802" i="46" s="1"/>
  <c r="W1805" i="46"/>
  <c r="AC1805" i="46" s="1"/>
  <c r="W1808" i="46"/>
  <c r="AC1808" i="46" s="1"/>
  <c r="W1811" i="46"/>
  <c r="AC1811" i="46" s="1"/>
  <c r="W1814" i="46"/>
  <c r="AC1814" i="46" s="1"/>
  <c r="W1817" i="46"/>
  <c r="AC1817" i="46" s="1"/>
  <c r="AJ1817" i="46" s="1"/>
  <c r="W1820" i="46"/>
  <c r="AC1820" i="46" s="1"/>
  <c r="W1823" i="46"/>
  <c r="AC1823" i="46" s="1"/>
  <c r="W1826" i="46"/>
  <c r="AC1826" i="46" s="1"/>
  <c r="W1829" i="46"/>
  <c r="AC1829" i="46" s="1"/>
  <c r="W1832" i="46"/>
  <c r="AC1832" i="46" s="1"/>
  <c r="W1835" i="46"/>
  <c r="AC1835" i="46" s="1"/>
  <c r="W1838" i="46"/>
  <c r="AC1838" i="46" s="1"/>
  <c r="W1841" i="46"/>
  <c r="AC1841" i="46" s="1"/>
  <c r="W1844" i="46"/>
  <c r="AC1844" i="46" s="1"/>
  <c r="W1847" i="46"/>
  <c r="AC1847" i="46" s="1"/>
  <c r="W1850" i="46"/>
  <c r="AC1850" i="46" s="1"/>
  <c r="W1853" i="46"/>
  <c r="AC1853" i="46" s="1"/>
  <c r="W1856" i="46"/>
  <c r="AC1856" i="46" s="1"/>
  <c r="W1859" i="46"/>
  <c r="AC1859" i="46" s="1"/>
  <c r="W1862" i="46"/>
  <c r="AC1862" i="46" s="1"/>
  <c r="W1865" i="46"/>
  <c r="AC1865" i="46" s="1"/>
  <c r="W1868" i="46"/>
  <c r="AC1868" i="46" s="1"/>
  <c r="W1871" i="46"/>
  <c r="AC1871" i="46" s="1"/>
  <c r="W1874" i="46"/>
  <c r="AC1874" i="46" s="1"/>
  <c r="W1877" i="46"/>
  <c r="AC1877" i="46" s="1"/>
  <c r="W1880" i="46"/>
  <c r="AC1880" i="46" s="1"/>
  <c r="W1883" i="46"/>
  <c r="AC1883" i="46" s="1"/>
  <c r="W1886" i="46"/>
  <c r="AC1886" i="46" s="1"/>
  <c r="W1889" i="46"/>
  <c r="AC1889" i="46" s="1"/>
  <c r="W1892" i="46"/>
  <c r="AC1892" i="46" s="1"/>
  <c r="W1895" i="46"/>
  <c r="AC1895" i="46" s="1"/>
  <c r="W1898" i="46"/>
  <c r="AC1898" i="46" s="1"/>
  <c r="W1901" i="46"/>
  <c r="AC1901" i="46" s="1"/>
  <c r="W1904" i="46"/>
  <c r="AC1904" i="46" s="1"/>
  <c r="W1907" i="46"/>
  <c r="AC1907" i="46" s="1"/>
  <c r="W1910" i="46"/>
  <c r="AC1910" i="46" s="1"/>
  <c r="W1913" i="46"/>
  <c r="AC1913" i="46" s="1"/>
  <c r="W1916" i="46"/>
  <c r="AC1916" i="46" s="1"/>
  <c r="W1919" i="46"/>
  <c r="AC1919" i="46" s="1"/>
  <c r="W1922" i="46"/>
  <c r="AC1922" i="46" s="1"/>
  <c r="W1925" i="46"/>
  <c r="AC1925" i="46" s="1"/>
  <c r="AJ1925" i="46" s="1"/>
  <c r="W1928" i="46"/>
  <c r="AC1928" i="46" s="1"/>
  <c r="W1931" i="46"/>
  <c r="AC1931" i="46" s="1"/>
  <c r="W1934" i="46"/>
  <c r="AC1934" i="46" s="1"/>
  <c r="W1937" i="46"/>
  <c r="AC1937" i="46" s="1"/>
  <c r="W1940" i="46"/>
  <c r="AC1940" i="46" s="1"/>
  <c r="W1943" i="46"/>
  <c r="AC1943" i="46" s="1"/>
  <c r="W1946" i="46"/>
  <c r="AC1946" i="46" s="1"/>
  <c r="W1949" i="46"/>
  <c r="AC1949" i="46" s="1"/>
  <c r="W1952" i="46"/>
  <c r="AC1952" i="46" s="1"/>
  <c r="W1955" i="46"/>
  <c r="AC1955" i="46" s="1"/>
  <c r="W1958" i="46"/>
  <c r="AC1958" i="46" s="1"/>
  <c r="W1961" i="46"/>
  <c r="AC1961" i="46" s="1"/>
  <c r="AJ1961" i="46" s="1"/>
  <c r="W1964" i="46"/>
  <c r="AC1964" i="46" s="1"/>
  <c r="W1967" i="46"/>
  <c r="AC1967" i="46" s="1"/>
  <c r="W1970" i="46"/>
  <c r="AC1970" i="46" s="1"/>
  <c r="W1973" i="46"/>
  <c r="AC1973" i="46" s="1"/>
  <c r="W1976" i="46"/>
  <c r="AC1976" i="46" s="1"/>
  <c r="W1979" i="46"/>
  <c r="AC1979" i="46" s="1"/>
  <c r="W1982" i="46"/>
  <c r="AC1982" i="46" s="1"/>
  <c r="W1985" i="46"/>
  <c r="AC1985" i="46" s="1"/>
  <c r="W1988" i="46"/>
  <c r="AC1988" i="46" s="1"/>
  <c r="AJ1988" i="46" s="1"/>
  <c r="W1991" i="46"/>
  <c r="AC1991" i="46" s="1"/>
  <c r="W1994" i="46"/>
  <c r="AC1994" i="46" s="1"/>
  <c r="W1997" i="46"/>
  <c r="AC1997" i="46" s="1"/>
  <c r="W2000" i="46"/>
  <c r="AC2000" i="46" s="1"/>
  <c r="W2003" i="46"/>
  <c r="AC2003" i="46" s="1"/>
  <c r="W2006" i="46"/>
  <c r="AC2006" i="46" s="1"/>
  <c r="W2009" i="46"/>
  <c r="AC2009" i="46" s="1"/>
  <c r="W2012" i="46"/>
  <c r="AC2012" i="46" s="1"/>
  <c r="W2015" i="46"/>
  <c r="AC2015" i="46" s="1"/>
  <c r="W2018" i="46"/>
  <c r="AC2018" i="46" s="1"/>
  <c r="W2021" i="46"/>
  <c r="AC2021" i="46" s="1"/>
  <c r="W2024" i="46"/>
  <c r="AC2024" i="46" s="1"/>
  <c r="W2027" i="46"/>
  <c r="AC2027" i="46" s="1"/>
  <c r="W2030" i="46"/>
  <c r="AC2030" i="46" s="1"/>
  <c r="W2033" i="46"/>
  <c r="AC2033" i="46" s="1"/>
  <c r="AJ2033" i="46" s="1"/>
  <c r="W2036" i="46"/>
  <c r="AC2036" i="46" s="1"/>
  <c r="W2039" i="46"/>
  <c r="AC2039" i="46" s="1"/>
  <c r="W2042" i="46"/>
  <c r="AC2042" i="46" s="1"/>
  <c r="W2045" i="46"/>
  <c r="AC2045" i="46" s="1"/>
  <c r="AJ2045" i="46" s="1"/>
  <c r="W2048" i="46"/>
  <c r="AC2048" i="46" s="1"/>
  <c r="W2051" i="46"/>
  <c r="AC2051" i="46" s="1"/>
  <c r="W2054" i="46"/>
  <c r="AC2054" i="46" s="1"/>
  <c r="W2057" i="46"/>
  <c r="AC2057" i="46" s="1"/>
  <c r="W2060" i="46"/>
  <c r="AC2060" i="46" s="1"/>
  <c r="W2063" i="46"/>
  <c r="AC2063" i="46" s="1"/>
  <c r="W2066" i="46"/>
  <c r="AC2066" i="46" s="1"/>
  <c r="W2069" i="46"/>
  <c r="AC2069" i="46" s="1"/>
  <c r="W2072" i="46"/>
  <c r="AC2072" i="46" s="1"/>
  <c r="W2075" i="46"/>
  <c r="AC2075" i="46" s="1"/>
  <c r="W2078" i="46"/>
  <c r="AC2078" i="46" s="1"/>
  <c r="W2081" i="46"/>
  <c r="AC2081" i="46" s="1"/>
  <c r="W2084" i="46"/>
  <c r="AC2084" i="46" s="1"/>
  <c r="W2087" i="46"/>
  <c r="AC2087" i="46" s="1"/>
  <c r="W2090" i="46"/>
  <c r="AC2090" i="46" s="1"/>
  <c r="W2093" i="46"/>
  <c r="AC2093" i="46" s="1"/>
  <c r="W2096" i="46"/>
  <c r="AC2096" i="46" s="1"/>
  <c r="W2099" i="46"/>
  <c r="AC2099" i="46" s="1"/>
  <c r="W2102" i="46"/>
  <c r="AC2102" i="46" s="1"/>
  <c r="W2105" i="46"/>
  <c r="AC2105" i="46" s="1"/>
  <c r="AJ2105" i="46" s="1"/>
  <c r="W2108" i="46"/>
  <c r="AC2108" i="46" s="1"/>
  <c r="W2111" i="46"/>
  <c r="AC2111" i="46" s="1"/>
  <c r="W2114" i="46"/>
  <c r="AC2114" i="46" s="1"/>
  <c r="W2117" i="46"/>
  <c r="AC2117" i="46" s="1"/>
  <c r="W2120" i="46"/>
  <c r="AC2120" i="46" s="1"/>
  <c r="W2123" i="46"/>
  <c r="AC2123" i="46" s="1"/>
  <c r="W2126" i="46"/>
  <c r="AC2126" i="46" s="1"/>
  <c r="W2129" i="46"/>
  <c r="AC2129" i="46" s="1"/>
  <c r="W2132" i="46"/>
  <c r="AC2132" i="46" s="1"/>
  <c r="W2135" i="46"/>
  <c r="AC2135" i="46" s="1"/>
  <c r="W2138" i="46"/>
  <c r="AC2138" i="46" s="1"/>
  <c r="W2141" i="46"/>
  <c r="AC2141" i="46" s="1"/>
  <c r="AJ2141" i="46" s="1"/>
  <c r="W2144" i="46"/>
  <c r="AC2144" i="46" s="1"/>
  <c r="W2147" i="46"/>
  <c r="AC2147" i="46" s="1"/>
  <c r="W2150" i="46"/>
  <c r="AC2150" i="46" s="1"/>
  <c r="W2153" i="46"/>
  <c r="AC2153" i="46" s="1"/>
  <c r="W2156" i="46"/>
  <c r="AC2156" i="46" s="1"/>
  <c r="W2159" i="46"/>
  <c r="AC2159" i="46" s="1"/>
  <c r="W2162" i="46"/>
  <c r="AC2162" i="46" s="1"/>
  <c r="W2165" i="46"/>
  <c r="AC2165" i="46" s="1"/>
  <c r="W2168" i="46"/>
  <c r="AC2168" i="46" s="1"/>
  <c r="W2171" i="46"/>
  <c r="AC2171" i="46" s="1"/>
  <c r="W1716" i="46"/>
  <c r="AC1716" i="46" s="1"/>
  <c r="W1772" i="46"/>
  <c r="AC1772" i="46" s="1"/>
  <c r="W1722" i="46"/>
  <c r="AC1722" i="46" s="1"/>
  <c r="W1737" i="46"/>
  <c r="AC1737" i="46" s="1"/>
  <c r="W1746" i="46"/>
  <c r="AC1746" i="46" s="1"/>
  <c r="W1755" i="46"/>
  <c r="AC1755" i="46" s="1"/>
  <c r="W1764" i="46"/>
  <c r="AC1764" i="46" s="1"/>
  <c r="W2191" i="46"/>
  <c r="AC2191" i="46" s="1"/>
  <c r="W2202" i="46"/>
  <c r="AC2202" i="46" s="1"/>
  <c r="W2211" i="46"/>
  <c r="AC2211" i="46" s="1"/>
  <c r="AJ2211" i="46" s="1"/>
  <c r="W2220" i="46"/>
  <c r="AC2220" i="46" s="1"/>
  <c r="W2229" i="46"/>
  <c r="AC2229" i="46" s="1"/>
  <c r="W2238" i="46"/>
  <c r="AC2238" i="46" s="1"/>
  <c r="W2250" i="46"/>
  <c r="AC2250" i="46" s="1"/>
  <c r="AJ2250" i="46" s="1"/>
  <c r="W2192" i="46"/>
  <c r="AC2192" i="46" s="1"/>
  <c r="W2207" i="46"/>
  <c r="AC2207" i="46" s="1"/>
  <c r="W2216" i="46"/>
  <c r="AC2216" i="46" s="1"/>
  <c r="W2225" i="46"/>
  <c r="AC2225" i="46" s="1"/>
  <c r="AJ2225" i="46" s="1"/>
  <c r="W2234" i="46"/>
  <c r="AC2234" i="46" s="1"/>
  <c r="W2243" i="46"/>
  <c r="AC2243" i="46" s="1"/>
  <c r="W14" i="46"/>
  <c r="AC14" i="46" s="1"/>
  <c r="W2203" i="46"/>
  <c r="AC2203" i="46" s="1"/>
  <c r="W2212" i="46"/>
  <c r="AC2212" i="46" s="1"/>
  <c r="W2221" i="46"/>
  <c r="AC2221" i="46" s="1"/>
  <c r="W2230" i="46"/>
  <c r="AC2230" i="46" s="1"/>
  <c r="W2239" i="46"/>
  <c r="AC2239" i="46" s="1"/>
  <c r="W2247" i="46"/>
  <c r="AC2247" i="46" s="1"/>
  <c r="W2254" i="46"/>
  <c r="AC2254" i="46" s="1"/>
  <c r="W2257" i="46"/>
  <c r="AC2257" i="46" s="1"/>
  <c r="W2260" i="46"/>
  <c r="AC2260" i="46" s="1"/>
  <c r="W2263" i="46"/>
  <c r="AC2263" i="46" s="1"/>
  <c r="W2266" i="46"/>
  <c r="AC2266" i="46" s="1"/>
  <c r="W2269" i="46"/>
  <c r="AC2269" i="46" s="1"/>
  <c r="W2272" i="46"/>
  <c r="AC2272" i="46" s="1"/>
  <c r="W2275" i="46"/>
  <c r="AC2275" i="46" s="1"/>
  <c r="W2278" i="46"/>
  <c r="AC2278" i="46" s="1"/>
  <c r="W2281" i="46"/>
  <c r="AC2281" i="46" s="1"/>
  <c r="W2284" i="46"/>
  <c r="AC2284" i="46" s="1"/>
  <c r="AJ2284" i="46" s="1"/>
  <c r="W2287" i="46"/>
  <c r="AC2287" i="46" s="1"/>
  <c r="W2290" i="46"/>
  <c r="AC2290" i="46" s="1"/>
  <c r="W2293" i="46"/>
  <c r="AC2293" i="46" s="1"/>
  <c r="W2296" i="46"/>
  <c r="AC2296" i="46" s="1"/>
  <c r="W2299" i="46"/>
  <c r="AC2299" i="46" s="1"/>
  <c r="W2302" i="46"/>
  <c r="AC2302" i="46" s="1"/>
  <c r="W2305" i="46"/>
  <c r="AC2305" i="46" s="1"/>
  <c r="W2308" i="46"/>
  <c r="AC2308" i="46" s="1"/>
  <c r="W2311" i="46"/>
  <c r="AC2311" i="46" s="1"/>
  <c r="W2314" i="46"/>
  <c r="AC2314" i="46" s="1"/>
  <c r="W2317" i="46"/>
  <c r="AC2317" i="46" s="1"/>
  <c r="W2320" i="46"/>
  <c r="AC2320" i="46" s="1"/>
  <c r="W2323" i="46"/>
  <c r="AC2323" i="46" s="1"/>
  <c r="W2326" i="46"/>
  <c r="AC2326" i="46" s="1"/>
  <c r="W2329" i="46"/>
  <c r="AC2329" i="46" s="1"/>
  <c r="W2332" i="46"/>
  <c r="AC2332" i="46" s="1"/>
  <c r="W2335" i="46"/>
  <c r="AC2335" i="46" s="1"/>
  <c r="W2338" i="46"/>
  <c r="AC2338" i="46" s="1"/>
  <c r="W2341" i="46"/>
  <c r="AC2341" i="46" s="1"/>
  <c r="W2344" i="46"/>
  <c r="AC2344" i="46" s="1"/>
  <c r="W2347" i="46"/>
  <c r="AC2347" i="46" s="1"/>
  <c r="W2350" i="46"/>
  <c r="AC2350" i="46" s="1"/>
  <c r="W2353" i="46"/>
  <c r="AC2353" i="46" s="1"/>
  <c r="W2356" i="46"/>
  <c r="AC2356" i="46" s="1"/>
  <c r="AJ2356" i="46" s="1"/>
  <c r="W2359" i="46"/>
  <c r="AC2359" i="46" s="1"/>
  <c r="W2362" i="46"/>
  <c r="AC2362" i="46" s="1"/>
  <c r="W2365" i="46"/>
  <c r="AC2365" i="46" s="1"/>
  <c r="W2368" i="46"/>
  <c r="AC2368" i="46" s="1"/>
  <c r="AJ2368" i="46" s="1"/>
  <c r="W2371" i="46"/>
  <c r="AC2371" i="46" s="1"/>
  <c r="W2374" i="46"/>
  <c r="AC2374" i="46" s="1"/>
  <c r="W2377" i="46"/>
  <c r="AC2377" i="46" s="1"/>
  <c r="W2380" i="46"/>
  <c r="AC2380" i="46" s="1"/>
  <c r="W2383" i="46"/>
  <c r="AC2383" i="46" s="1"/>
  <c r="W2386" i="46"/>
  <c r="AC2386" i="46" s="1"/>
  <c r="W2389" i="46"/>
  <c r="AC2389" i="46" s="1"/>
  <c r="W2392" i="46"/>
  <c r="AC2392" i="46" s="1"/>
  <c r="AJ2392" i="46" s="1"/>
  <c r="W2395" i="46"/>
  <c r="AC2395" i="46" s="1"/>
  <c r="W2398" i="46"/>
  <c r="AC2398" i="46" s="1"/>
  <c r="W2401" i="46"/>
  <c r="AC2401" i="46" s="1"/>
  <c r="W2404" i="46"/>
  <c r="AC2404" i="46" s="1"/>
  <c r="W2407" i="46"/>
  <c r="AC2407" i="46" s="1"/>
  <c r="W2410" i="46"/>
  <c r="AC2410" i="46" s="1"/>
  <c r="W2413" i="46"/>
  <c r="AC2413" i="46" s="1"/>
  <c r="W2416" i="46"/>
  <c r="AC2416" i="46" s="1"/>
  <c r="W2419" i="46"/>
  <c r="AC2419" i="46" s="1"/>
  <c r="W2422" i="46"/>
  <c r="AC2422" i="46" s="1"/>
  <c r="W2425" i="46"/>
  <c r="AC2425" i="46" s="1"/>
  <c r="W2428" i="46"/>
  <c r="AC2428" i="46" s="1"/>
  <c r="AJ2428" i="46" s="1"/>
  <c r="W2431" i="46"/>
  <c r="AC2431" i="46" s="1"/>
  <c r="W2434" i="46"/>
  <c r="AC2434" i="46" s="1"/>
  <c r="W2437" i="46"/>
  <c r="AC2437" i="46" s="1"/>
  <c r="W2440" i="46"/>
  <c r="AC2440" i="46" s="1"/>
  <c r="W2443" i="46"/>
  <c r="AC2443" i="46" s="1"/>
  <c r="W2446" i="46"/>
  <c r="AC2446" i="46" s="1"/>
  <c r="W2449" i="46"/>
  <c r="AC2449" i="46" s="1"/>
  <c r="W2452" i="46"/>
  <c r="AC2452" i="46" s="1"/>
  <c r="W2455" i="46"/>
  <c r="AC2455" i="46" s="1"/>
  <c r="W2458" i="46"/>
  <c r="AC2458" i="46" s="1"/>
  <c r="W2461" i="46"/>
  <c r="AC2461" i="46" s="1"/>
  <c r="W2464" i="46"/>
  <c r="AC2464" i="46" s="1"/>
  <c r="AJ2464" i="46" s="1"/>
  <c r="W2467" i="46"/>
  <c r="AC2467" i="46" s="1"/>
  <c r="W2470" i="46"/>
  <c r="AC2470" i="46" s="1"/>
  <c r="W2473" i="46"/>
  <c r="AC2473" i="46" s="1"/>
  <c r="W2476" i="46"/>
  <c r="AC2476" i="46" s="1"/>
  <c r="W2479" i="46"/>
  <c r="AC2479" i="46" s="1"/>
  <c r="W2482" i="46"/>
  <c r="AC2482" i="46" s="1"/>
  <c r="W2485" i="46"/>
  <c r="AC2485" i="46" s="1"/>
  <c r="W2194" i="46"/>
  <c r="AC2194" i="46" s="1"/>
  <c r="W2251" i="46"/>
  <c r="AC2251" i="46" s="1"/>
  <c r="W2195" i="46"/>
  <c r="AC2195" i="46" s="1"/>
  <c r="W2208" i="46"/>
  <c r="AC2208" i="46" s="1"/>
  <c r="W2217" i="46"/>
  <c r="AC2217" i="46" s="1"/>
  <c r="W2226" i="46"/>
  <c r="AC2226" i="46" s="1"/>
  <c r="W2235" i="46"/>
  <c r="AC2235" i="46" s="1"/>
  <c r="W2244" i="46"/>
  <c r="AC2244" i="46" s="1"/>
  <c r="W2204" i="46"/>
  <c r="AC2204" i="46" s="1"/>
  <c r="W2213" i="46"/>
  <c r="AC2213" i="46" s="1"/>
  <c r="W2222" i="46"/>
  <c r="AC2222" i="46" s="1"/>
  <c r="W2231" i="46"/>
  <c r="AC2231" i="46" s="1"/>
  <c r="W2240" i="46"/>
  <c r="AC2240" i="46" s="1"/>
  <c r="W2248" i="46"/>
  <c r="AC2248" i="46" s="1"/>
  <c r="W2174" i="46"/>
  <c r="AC2174" i="46" s="1"/>
  <c r="W2197" i="46"/>
  <c r="AC2197" i="46" s="1"/>
  <c r="W2209" i="46"/>
  <c r="AC2209" i="46" s="1"/>
  <c r="W2218" i="46"/>
  <c r="AC2218" i="46" s="1"/>
  <c r="W2227" i="46"/>
  <c r="AC2227" i="46" s="1"/>
  <c r="W2236" i="46"/>
  <c r="AC2236" i="46" s="1"/>
  <c r="W2252" i="46"/>
  <c r="AC2252" i="46" s="1"/>
  <c r="W2255" i="46"/>
  <c r="AC2255" i="46" s="1"/>
  <c r="W2258" i="46"/>
  <c r="AC2258" i="46" s="1"/>
  <c r="W2261" i="46"/>
  <c r="AC2261" i="46" s="1"/>
  <c r="W2264" i="46"/>
  <c r="AC2264" i="46" s="1"/>
  <c r="W2267" i="46"/>
  <c r="AC2267" i="46" s="1"/>
  <c r="W2270" i="46"/>
  <c r="AC2270" i="46" s="1"/>
  <c r="W2273" i="46"/>
  <c r="AC2273" i="46" s="1"/>
  <c r="W2276" i="46"/>
  <c r="AC2276" i="46" s="1"/>
  <c r="W2279" i="46"/>
  <c r="AC2279" i="46" s="1"/>
  <c r="W2282" i="46"/>
  <c r="AC2282" i="46" s="1"/>
  <c r="W2285" i="46"/>
  <c r="AC2285" i="46" s="1"/>
  <c r="W2288" i="46"/>
  <c r="AC2288" i="46" s="1"/>
  <c r="W2291" i="46"/>
  <c r="AC2291" i="46" s="1"/>
  <c r="W2294" i="46"/>
  <c r="AC2294" i="46" s="1"/>
  <c r="W2297" i="46"/>
  <c r="AC2297" i="46" s="1"/>
  <c r="W2300" i="46"/>
  <c r="AC2300" i="46" s="1"/>
  <c r="W2303" i="46"/>
  <c r="AC2303" i="46" s="1"/>
  <c r="W2306" i="46"/>
  <c r="AC2306" i="46" s="1"/>
  <c r="W2309" i="46"/>
  <c r="AC2309" i="46" s="1"/>
  <c r="W2312" i="46"/>
  <c r="AC2312" i="46" s="1"/>
  <c r="W2315" i="46"/>
  <c r="AC2315" i="46" s="1"/>
  <c r="W2318" i="46"/>
  <c r="AC2318" i="46" s="1"/>
  <c r="AJ2318" i="46" s="1"/>
  <c r="W2321" i="46"/>
  <c r="AC2321" i="46" s="1"/>
  <c r="W2324" i="46"/>
  <c r="AC2324" i="46" s="1"/>
  <c r="W2327" i="46"/>
  <c r="AC2327" i="46" s="1"/>
  <c r="W2330" i="46"/>
  <c r="AC2330" i="46" s="1"/>
  <c r="W2333" i="46"/>
  <c r="AC2333" i="46" s="1"/>
  <c r="W2336" i="46"/>
  <c r="AC2336" i="46" s="1"/>
  <c r="W2339" i="46"/>
  <c r="AC2339" i="46" s="1"/>
  <c r="W2342" i="46"/>
  <c r="AC2342" i="46" s="1"/>
  <c r="W2345" i="46"/>
  <c r="AC2345" i="46" s="1"/>
  <c r="W2348" i="46"/>
  <c r="AC2348" i="46" s="1"/>
  <c r="AJ2348" i="46" s="1"/>
  <c r="W2351" i="46"/>
  <c r="AC2351" i="46" s="1"/>
  <c r="W2354" i="46"/>
  <c r="AC2354" i="46" s="1"/>
  <c r="W2357" i="46"/>
  <c r="AC2357" i="46" s="1"/>
  <c r="W2360" i="46"/>
  <c r="AC2360" i="46" s="1"/>
  <c r="W2363" i="46"/>
  <c r="AC2363" i="46" s="1"/>
  <c r="W2366" i="46"/>
  <c r="AC2366" i="46" s="1"/>
  <c r="W2369" i="46"/>
  <c r="AC2369" i="46" s="1"/>
  <c r="W2372" i="46"/>
  <c r="AC2372" i="46" s="1"/>
  <c r="W2375" i="46"/>
  <c r="AC2375" i="46" s="1"/>
  <c r="W2378" i="46"/>
  <c r="AC2378" i="46" s="1"/>
  <c r="W2381" i="46"/>
  <c r="AC2381" i="46" s="1"/>
  <c r="AJ2381" i="46" s="1"/>
  <c r="W2384" i="46"/>
  <c r="AC2384" i="46" s="1"/>
  <c r="W2387" i="46"/>
  <c r="AC2387" i="46" s="1"/>
  <c r="W2390" i="46"/>
  <c r="AC2390" i="46" s="1"/>
  <c r="W2393" i="46"/>
  <c r="AC2393" i="46" s="1"/>
  <c r="W2396" i="46"/>
  <c r="AC2396" i="46" s="1"/>
  <c r="W2399" i="46"/>
  <c r="AC2399" i="46" s="1"/>
  <c r="W2402" i="46"/>
  <c r="AC2402" i="46" s="1"/>
  <c r="W2405" i="46"/>
  <c r="AC2405" i="46" s="1"/>
  <c r="W2408" i="46"/>
  <c r="AC2408" i="46" s="1"/>
  <c r="W2411" i="46"/>
  <c r="AC2411" i="46" s="1"/>
  <c r="W2414" i="46"/>
  <c r="AC2414" i="46" s="1"/>
  <c r="W2417" i="46"/>
  <c r="AC2417" i="46" s="1"/>
  <c r="W2420" i="46"/>
  <c r="AC2420" i="46" s="1"/>
  <c r="W2423" i="46"/>
  <c r="AC2423" i="46" s="1"/>
  <c r="W2426" i="46"/>
  <c r="AC2426" i="46" s="1"/>
  <c r="W2429" i="46"/>
  <c r="AC2429" i="46" s="1"/>
  <c r="W2432" i="46"/>
  <c r="AC2432" i="46" s="1"/>
  <c r="W2435" i="46"/>
  <c r="AC2435" i="46" s="1"/>
  <c r="W2438" i="46"/>
  <c r="AC2438" i="46" s="1"/>
  <c r="W2441" i="46"/>
  <c r="AC2441" i="46" s="1"/>
  <c r="W2444" i="46"/>
  <c r="AC2444" i="46" s="1"/>
  <c r="W2447" i="46"/>
  <c r="AC2447" i="46" s="1"/>
  <c r="W2450" i="46"/>
  <c r="AC2450" i="46" s="1"/>
  <c r="W2453" i="46"/>
  <c r="AC2453" i="46" s="1"/>
  <c r="W2456" i="46"/>
  <c r="AC2456" i="46" s="1"/>
  <c r="AJ2456" i="46" s="1"/>
  <c r="W2459" i="46"/>
  <c r="AC2459" i="46" s="1"/>
  <c r="W2462" i="46"/>
  <c r="AC2462" i="46" s="1"/>
  <c r="W2465" i="46"/>
  <c r="AC2465" i="46" s="1"/>
  <c r="W2468" i="46"/>
  <c r="AC2468" i="46" s="1"/>
  <c r="W2471" i="46"/>
  <c r="AC2471" i="46" s="1"/>
  <c r="W2474" i="46"/>
  <c r="AC2474" i="46" s="1"/>
  <c r="W2477" i="46"/>
  <c r="AC2477" i="46" s="1"/>
  <c r="W2480" i="46"/>
  <c r="AC2480" i="46" s="1"/>
  <c r="W2483" i="46"/>
  <c r="AC2483" i="46" s="1"/>
  <c r="W2486" i="46"/>
  <c r="AC2486" i="46" s="1"/>
  <c r="W2177" i="46"/>
  <c r="AC2177" i="46" s="1"/>
  <c r="W2198" i="46"/>
  <c r="AC2198" i="46" s="1"/>
  <c r="W2245" i="46"/>
  <c r="AC2245" i="46" s="1"/>
  <c r="W2180" i="46"/>
  <c r="AC2180" i="46" s="1"/>
  <c r="W2205" i="46"/>
  <c r="AC2205" i="46" s="1"/>
  <c r="W2214" i="46"/>
  <c r="AC2214" i="46" s="1"/>
  <c r="W2223" i="46"/>
  <c r="AC2223" i="46" s="1"/>
  <c r="W2232" i="46"/>
  <c r="AC2232" i="46" s="1"/>
  <c r="W2241" i="46"/>
  <c r="AC2241" i="46" s="1"/>
  <c r="W2249" i="46"/>
  <c r="AC2249" i="46" s="1"/>
  <c r="W2183" i="46"/>
  <c r="AC2183" i="46" s="1"/>
  <c r="W2200" i="46"/>
  <c r="AC2200" i="46" s="1"/>
  <c r="W2210" i="46"/>
  <c r="AC2210" i="46" s="1"/>
  <c r="W2219" i="46"/>
  <c r="AC2219" i="46" s="1"/>
  <c r="AJ2219" i="46" s="1"/>
  <c r="W2228" i="46"/>
  <c r="AC2228" i="46" s="1"/>
  <c r="W2237" i="46"/>
  <c r="AC2237" i="46" s="1"/>
  <c r="W2186" i="46"/>
  <c r="AC2186" i="46" s="1"/>
  <c r="W2201" i="46"/>
  <c r="AC2201" i="46" s="1"/>
  <c r="W2206" i="46"/>
  <c r="AC2206" i="46" s="1"/>
  <c r="W2215" i="46"/>
  <c r="AC2215" i="46" s="1"/>
  <c r="W2224" i="46"/>
  <c r="AC2224" i="46" s="1"/>
  <c r="W2233" i="46"/>
  <c r="AC2233" i="46" s="1"/>
  <c r="W2242" i="46"/>
  <c r="AC2242" i="46" s="1"/>
  <c r="W2246" i="46"/>
  <c r="AC2246" i="46" s="1"/>
  <c r="W2253" i="46"/>
  <c r="AC2253" i="46" s="1"/>
  <c r="W2256" i="46"/>
  <c r="AC2256" i="46" s="1"/>
  <c r="W2259" i="46"/>
  <c r="AC2259" i="46" s="1"/>
  <c r="W2262" i="46"/>
  <c r="AC2262" i="46" s="1"/>
  <c r="W2265" i="46"/>
  <c r="AC2265" i="46" s="1"/>
  <c r="W2268" i="46"/>
  <c r="AC2268" i="46" s="1"/>
  <c r="W2271" i="46"/>
  <c r="AC2271" i="46" s="1"/>
  <c r="W2274" i="46"/>
  <c r="AC2274" i="46" s="1"/>
  <c r="W2277" i="46"/>
  <c r="AC2277" i="46" s="1"/>
  <c r="W2280" i="46"/>
  <c r="AC2280" i="46" s="1"/>
  <c r="W2283" i="46"/>
  <c r="AC2283" i="46" s="1"/>
  <c r="W2286" i="46"/>
  <c r="AC2286" i="46" s="1"/>
  <c r="W2289" i="46"/>
  <c r="AC2289" i="46" s="1"/>
  <c r="W2292" i="46"/>
  <c r="AC2292" i="46" s="1"/>
  <c r="AJ2292" i="46" s="1"/>
  <c r="W2295" i="46"/>
  <c r="AC2295" i="46" s="1"/>
  <c r="AJ2295" i="46" s="1"/>
  <c r="W2298" i="46"/>
  <c r="AC2298" i="46" s="1"/>
  <c r="W2301" i="46"/>
  <c r="AC2301" i="46" s="1"/>
  <c r="W2304" i="46"/>
  <c r="AC2304" i="46" s="1"/>
  <c r="W2307" i="46"/>
  <c r="AC2307" i="46" s="1"/>
  <c r="W2310" i="46"/>
  <c r="AC2310" i="46" s="1"/>
  <c r="W2313" i="46"/>
  <c r="AC2313" i="46" s="1"/>
  <c r="W2316" i="46"/>
  <c r="AC2316" i="46" s="1"/>
  <c r="W2319" i="46"/>
  <c r="AC2319" i="46" s="1"/>
  <c r="W2322" i="46"/>
  <c r="AC2322" i="46" s="1"/>
  <c r="W2325" i="46"/>
  <c r="AC2325" i="46" s="1"/>
  <c r="W2328" i="46"/>
  <c r="AC2328" i="46" s="1"/>
  <c r="AJ2328" i="46" s="1"/>
  <c r="W2331" i="46"/>
  <c r="AC2331" i="46" s="1"/>
  <c r="W2334" i="46"/>
  <c r="AC2334" i="46" s="1"/>
  <c r="W2337" i="46"/>
  <c r="AC2337" i="46" s="1"/>
  <c r="W2340" i="46"/>
  <c r="AC2340" i="46" s="1"/>
  <c r="W2343" i="46"/>
  <c r="AC2343" i="46" s="1"/>
  <c r="W2346" i="46"/>
  <c r="AC2346" i="46" s="1"/>
  <c r="AJ2346" i="46" s="1"/>
  <c r="W2349" i="46"/>
  <c r="AC2349" i="46" s="1"/>
  <c r="W2352" i="46"/>
  <c r="AC2352" i="46" s="1"/>
  <c r="W2355" i="46"/>
  <c r="AC2355" i="46" s="1"/>
  <c r="W2358" i="46"/>
  <c r="AC2358" i="46" s="1"/>
  <c r="W2361" i="46"/>
  <c r="AC2361" i="46" s="1"/>
  <c r="W2364" i="46"/>
  <c r="AC2364" i="46" s="1"/>
  <c r="AJ2364" i="46" s="1"/>
  <c r="W2367" i="46"/>
  <c r="AC2367" i="46" s="1"/>
  <c r="W2370" i="46"/>
  <c r="AC2370" i="46" s="1"/>
  <c r="W2373" i="46"/>
  <c r="AC2373" i="46" s="1"/>
  <c r="W2376" i="46"/>
  <c r="AC2376" i="46" s="1"/>
  <c r="W2379" i="46"/>
  <c r="AC2379" i="46" s="1"/>
  <c r="W2382" i="46"/>
  <c r="AC2382" i="46" s="1"/>
  <c r="W2385" i="46"/>
  <c r="AC2385" i="46" s="1"/>
  <c r="W2388" i="46"/>
  <c r="AC2388" i="46" s="1"/>
  <c r="W2391" i="46"/>
  <c r="AC2391" i="46" s="1"/>
  <c r="W2394" i="46"/>
  <c r="AC2394" i="46" s="1"/>
  <c r="W2397" i="46"/>
  <c r="AC2397" i="46" s="1"/>
  <c r="W2400" i="46"/>
  <c r="AC2400" i="46" s="1"/>
  <c r="AJ2400" i="46" s="1"/>
  <c r="W2403" i="46"/>
  <c r="AC2403" i="46" s="1"/>
  <c r="W2406" i="46"/>
  <c r="AC2406" i="46" s="1"/>
  <c r="W2409" i="46"/>
  <c r="AC2409" i="46" s="1"/>
  <c r="W2412" i="46"/>
  <c r="AC2412" i="46" s="1"/>
  <c r="W2415" i="46"/>
  <c r="AC2415" i="46" s="1"/>
  <c r="W2418" i="46"/>
  <c r="AC2418" i="46" s="1"/>
  <c r="W2421" i="46"/>
  <c r="AC2421" i="46" s="1"/>
  <c r="W2424" i="46"/>
  <c r="AC2424" i="46" s="1"/>
  <c r="W2427" i="46"/>
  <c r="AC2427" i="46" s="1"/>
  <c r="W2430" i="46"/>
  <c r="AC2430" i="46" s="1"/>
  <c r="W2433" i="46"/>
  <c r="AC2433" i="46" s="1"/>
  <c r="W2436" i="46"/>
  <c r="AC2436" i="46" s="1"/>
  <c r="AJ2436" i="46" s="1"/>
  <c r="W2439" i="46"/>
  <c r="AC2439" i="46" s="1"/>
  <c r="W2442" i="46"/>
  <c r="AC2442" i="46" s="1"/>
  <c r="W2445" i="46"/>
  <c r="AC2445" i="46" s="1"/>
  <c r="W2448" i="46"/>
  <c r="AC2448" i="46" s="1"/>
  <c r="W2451" i="46"/>
  <c r="AC2451" i="46" s="1"/>
  <c r="W2454" i="46"/>
  <c r="AC2454" i="46" s="1"/>
  <c r="W2457" i="46"/>
  <c r="AC2457" i="46" s="1"/>
  <c r="W2460" i="46"/>
  <c r="AC2460" i="46" s="1"/>
  <c r="W2463" i="46"/>
  <c r="AC2463" i="46" s="1"/>
  <c r="W2466" i="46"/>
  <c r="AC2466" i="46" s="1"/>
  <c r="W2469" i="46"/>
  <c r="AC2469" i="46" s="1"/>
  <c r="W2472" i="46"/>
  <c r="AC2472" i="46" s="1"/>
  <c r="AJ2472" i="46" s="1"/>
  <c r="W2475" i="46"/>
  <c r="AC2475" i="46" s="1"/>
  <c r="W2478" i="46"/>
  <c r="AC2478" i="46" s="1"/>
  <c r="W2481" i="46"/>
  <c r="AC2481" i="46" s="1"/>
  <c r="W2484" i="46"/>
  <c r="AC2484" i="46" s="1"/>
  <c r="W2487" i="46"/>
  <c r="AC2487" i="46" s="1"/>
  <c r="W2189" i="46"/>
  <c r="AC2189" i="46" s="1"/>
  <c r="X17" i="46"/>
  <c r="AD17" i="46" s="1"/>
  <c r="X20" i="46"/>
  <c r="AD20" i="46" s="1"/>
  <c r="X23" i="46"/>
  <c r="AD23" i="46" s="1"/>
  <c r="X26" i="46"/>
  <c r="AD26" i="46" s="1"/>
  <c r="X29" i="46"/>
  <c r="AD29" i="46" s="1"/>
  <c r="X32" i="46"/>
  <c r="AD32" i="46" s="1"/>
  <c r="AK32" i="46" s="1"/>
  <c r="X35" i="46"/>
  <c r="AD35" i="46" s="1"/>
  <c r="X38" i="46"/>
  <c r="AD38" i="46" s="1"/>
  <c r="X41" i="46"/>
  <c r="AD41" i="46" s="1"/>
  <c r="X44" i="46"/>
  <c r="AD44" i="46" s="1"/>
  <c r="X47" i="46"/>
  <c r="AD47" i="46" s="1"/>
  <c r="X50" i="46"/>
  <c r="AD50" i="46" s="1"/>
  <c r="X53" i="46"/>
  <c r="AD53" i="46" s="1"/>
  <c r="X56" i="46"/>
  <c r="AD56" i="46" s="1"/>
  <c r="X59" i="46"/>
  <c r="AD59" i="46" s="1"/>
  <c r="X62" i="46"/>
  <c r="AD62" i="46" s="1"/>
  <c r="X65" i="46"/>
  <c r="AD65" i="46" s="1"/>
  <c r="X68" i="46"/>
  <c r="AD68" i="46" s="1"/>
  <c r="AK68" i="46" s="1"/>
  <c r="X71" i="46"/>
  <c r="AD71" i="46" s="1"/>
  <c r="X74" i="46"/>
  <c r="AD74" i="46" s="1"/>
  <c r="X77" i="46"/>
  <c r="AD77" i="46" s="1"/>
  <c r="X80" i="46"/>
  <c r="AD80" i="46" s="1"/>
  <c r="X83" i="46"/>
  <c r="AD83" i="46" s="1"/>
  <c r="X86" i="46"/>
  <c r="AD86" i="46" s="1"/>
  <c r="X89" i="46"/>
  <c r="AD89" i="46" s="1"/>
  <c r="X92" i="46"/>
  <c r="AD92" i="46" s="1"/>
  <c r="X95" i="46"/>
  <c r="AD95" i="46" s="1"/>
  <c r="X98" i="46"/>
  <c r="AD98" i="46" s="1"/>
  <c r="X101" i="46"/>
  <c r="AD101" i="46" s="1"/>
  <c r="X104" i="46"/>
  <c r="AD104" i="46" s="1"/>
  <c r="AK104" i="46" s="1"/>
  <c r="X107" i="46"/>
  <c r="AD107" i="46" s="1"/>
  <c r="X110" i="46"/>
  <c r="AD110" i="46" s="1"/>
  <c r="X113" i="46"/>
  <c r="AD113" i="46" s="1"/>
  <c r="X116" i="46"/>
  <c r="AD116" i="46" s="1"/>
  <c r="X119" i="46"/>
  <c r="AD119" i="46" s="1"/>
  <c r="X122" i="46"/>
  <c r="AD122" i="46" s="1"/>
  <c r="X125" i="46"/>
  <c r="AD125" i="46" s="1"/>
  <c r="X128" i="46"/>
  <c r="AD128" i="46" s="1"/>
  <c r="X131" i="46"/>
  <c r="AD131" i="46" s="1"/>
  <c r="X134" i="46"/>
  <c r="AD134" i="46" s="1"/>
  <c r="X137" i="46"/>
  <c r="AD137" i="46" s="1"/>
  <c r="X140" i="46"/>
  <c r="AD140" i="46" s="1"/>
  <c r="AK140" i="46" s="1"/>
  <c r="X143" i="46"/>
  <c r="AD143" i="46" s="1"/>
  <c r="X146" i="46"/>
  <c r="AD146" i="46" s="1"/>
  <c r="X149" i="46"/>
  <c r="AD149" i="46" s="1"/>
  <c r="X152" i="46"/>
  <c r="AD152" i="46" s="1"/>
  <c r="X155" i="46"/>
  <c r="AD155" i="46" s="1"/>
  <c r="X158" i="46"/>
  <c r="AD158" i="46" s="1"/>
  <c r="X161" i="46"/>
  <c r="AD161" i="46" s="1"/>
  <c r="X164" i="46"/>
  <c r="AD164" i="46" s="1"/>
  <c r="X167" i="46"/>
  <c r="AD167" i="46" s="1"/>
  <c r="X170" i="46"/>
  <c r="AD170" i="46" s="1"/>
  <c r="X173" i="46"/>
  <c r="AD173" i="46" s="1"/>
  <c r="X176" i="46"/>
  <c r="AD176" i="46" s="1"/>
  <c r="AK176" i="46" s="1"/>
  <c r="X179" i="46"/>
  <c r="AD179" i="46" s="1"/>
  <c r="X182" i="46"/>
  <c r="AD182" i="46" s="1"/>
  <c r="X185" i="46"/>
  <c r="AD185" i="46" s="1"/>
  <c r="X188" i="46"/>
  <c r="AD188" i="46" s="1"/>
  <c r="X191" i="46"/>
  <c r="AD191" i="46" s="1"/>
  <c r="X194" i="46"/>
  <c r="AD194" i="46" s="1"/>
  <c r="X197" i="46"/>
  <c r="AD197" i="46" s="1"/>
  <c r="X200" i="46"/>
  <c r="AD200" i="46" s="1"/>
  <c r="X203" i="46"/>
  <c r="AD203" i="46" s="1"/>
  <c r="X206" i="46"/>
  <c r="AD206" i="46" s="1"/>
  <c r="X209" i="46"/>
  <c r="AD209" i="46" s="1"/>
  <c r="X212" i="46"/>
  <c r="AD212" i="46" s="1"/>
  <c r="X215" i="46"/>
  <c r="AD215" i="46" s="1"/>
  <c r="X218" i="46"/>
  <c r="AD218" i="46" s="1"/>
  <c r="X221" i="46"/>
  <c r="AD221" i="46" s="1"/>
  <c r="X224" i="46"/>
  <c r="AD224" i="46" s="1"/>
  <c r="X227" i="46"/>
  <c r="AD227" i="46" s="1"/>
  <c r="X230" i="46"/>
  <c r="AD230" i="46" s="1"/>
  <c r="X233" i="46"/>
  <c r="AD233" i="46" s="1"/>
  <c r="X236" i="46"/>
  <c r="AD236" i="46" s="1"/>
  <c r="X239" i="46"/>
  <c r="AD239" i="46" s="1"/>
  <c r="X15" i="46"/>
  <c r="AD15" i="46" s="1"/>
  <c r="X18" i="46"/>
  <c r="AD18" i="46" s="1"/>
  <c r="X21" i="46"/>
  <c r="AD21" i="46" s="1"/>
  <c r="X24" i="46"/>
  <c r="AD24" i="46" s="1"/>
  <c r="X27" i="46"/>
  <c r="AD27" i="46" s="1"/>
  <c r="X30" i="46"/>
  <c r="AD30" i="46" s="1"/>
  <c r="X33" i="46"/>
  <c r="AD33" i="46" s="1"/>
  <c r="X36" i="46"/>
  <c r="AD36" i="46" s="1"/>
  <c r="X39" i="46"/>
  <c r="AD39" i="46" s="1"/>
  <c r="X42" i="46"/>
  <c r="AD42" i="46" s="1"/>
  <c r="X45" i="46"/>
  <c r="AD45" i="46" s="1"/>
  <c r="X48" i="46"/>
  <c r="AD48" i="46" s="1"/>
  <c r="X51" i="46"/>
  <c r="AD51" i="46" s="1"/>
  <c r="X54" i="46"/>
  <c r="AD54" i="46" s="1"/>
  <c r="X57" i="46"/>
  <c r="AD57" i="46" s="1"/>
  <c r="AK57" i="46" s="1"/>
  <c r="X60" i="46"/>
  <c r="AD60" i="46" s="1"/>
  <c r="X63" i="46"/>
  <c r="AD63" i="46" s="1"/>
  <c r="X66" i="46"/>
  <c r="AD66" i="46" s="1"/>
  <c r="X69" i="46"/>
  <c r="AD69" i="46" s="1"/>
  <c r="X72" i="46"/>
  <c r="AD72" i="46" s="1"/>
  <c r="X75" i="46"/>
  <c r="AD75" i="46" s="1"/>
  <c r="X78" i="46"/>
  <c r="AD78" i="46" s="1"/>
  <c r="X81" i="46"/>
  <c r="AD81" i="46" s="1"/>
  <c r="X84" i="46"/>
  <c r="AD84" i="46" s="1"/>
  <c r="X87" i="46"/>
  <c r="AD87" i="46" s="1"/>
  <c r="X90" i="46"/>
  <c r="AD90" i="46" s="1"/>
  <c r="X93" i="46"/>
  <c r="AD93" i="46" s="1"/>
  <c r="AK93" i="46" s="1"/>
  <c r="X96" i="46"/>
  <c r="AD96" i="46" s="1"/>
  <c r="X99" i="46"/>
  <c r="AD99" i="46" s="1"/>
  <c r="X102" i="46"/>
  <c r="AD102" i="46" s="1"/>
  <c r="X105" i="46"/>
  <c r="AD105" i="46" s="1"/>
  <c r="X108" i="46"/>
  <c r="AD108" i="46" s="1"/>
  <c r="X111" i="46"/>
  <c r="AD111" i="46" s="1"/>
  <c r="X114" i="46"/>
  <c r="AD114" i="46" s="1"/>
  <c r="X117" i="46"/>
  <c r="AD117" i="46" s="1"/>
  <c r="X120" i="46"/>
  <c r="AD120" i="46" s="1"/>
  <c r="X123" i="46"/>
  <c r="AD123" i="46" s="1"/>
  <c r="X126" i="46"/>
  <c r="AD126" i="46" s="1"/>
  <c r="X129" i="46"/>
  <c r="AD129" i="46" s="1"/>
  <c r="AK129" i="46" s="1"/>
  <c r="X132" i="46"/>
  <c r="AD132" i="46" s="1"/>
  <c r="X135" i="46"/>
  <c r="AD135" i="46" s="1"/>
  <c r="X138" i="46"/>
  <c r="AD138" i="46" s="1"/>
  <c r="X141" i="46"/>
  <c r="AD141" i="46" s="1"/>
  <c r="X144" i="46"/>
  <c r="AD144" i="46" s="1"/>
  <c r="X147" i="46"/>
  <c r="AD147" i="46" s="1"/>
  <c r="X150" i="46"/>
  <c r="AD150" i="46" s="1"/>
  <c r="X153" i="46"/>
  <c r="AD153" i="46" s="1"/>
  <c r="X156" i="46"/>
  <c r="AD156" i="46" s="1"/>
  <c r="X159" i="46"/>
  <c r="AD159" i="46" s="1"/>
  <c r="X162" i="46"/>
  <c r="AD162" i="46" s="1"/>
  <c r="X165" i="46"/>
  <c r="AD165" i="46" s="1"/>
  <c r="AK165" i="46" s="1"/>
  <c r="X168" i="46"/>
  <c r="AD168" i="46" s="1"/>
  <c r="X171" i="46"/>
  <c r="AD171" i="46" s="1"/>
  <c r="X174" i="46"/>
  <c r="AD174" i="46" s="1"/>
  <c r="X177" i="46"/>
  <c r="AD177" i="46" s="1"/>
  <c r="X180" i="46"/>
  <c r="AD180" i="46" s="1"/>
  <c r="X183" i="46"/>
  <c r="AD183" i="46" s="1"/>
  <c r="X186" i="46"/>
  <c r="AD186" i="46" s="1"/>
  <c r="X189" i="46"/>
  <c r="AD189" i="46" s="1"/>
  <c r="X192" i="46"/>
  <c r="AD192" i="46" s="1"/>
  <c r="X195" i="46"/>
  <c r="AD195" i="46" s="1"/>
  <c r="X198" i="46"/>
  <c r="AD198" i="46" s="1"/>
  <c r="X201" i="46"/>
  <c r="AD201" i="46" s="1"/>
  <c r="X204" i="46"/>
  <c r="AD204" i="46" s="1"/>
  <c r="X207" i="46"/>
  <c r="AD207" i="46" s="1"/>
  <c r="X210" i="46"/>
  <c r="AD210" i="46" s="1"/>
  <c r="X213" i="46"/>
  <c r="AD213" i="46" s="1"/>
  <c r="X216" i="46"/>
  <c r="AD216" i="46" s="1"/>
  <c r="X219" i="46"/>
  <c r="AD219" i="46" s="1"/>
  <c r="X222" i="46"/>
  <c r="AD222" i="46" s="1"/>
  <c r="X225" i="46"/>
  <c r="AD225" i="46" s="1"/>
  <c r="X228" i="46"/>
  <c r="AD228" i="46" s="1"/>
  <c r="X231" i="46"/>
  <c r="AD231" i="46" s="1"/>
  <c r="X234" i="46"/>
  <c r="AD234" i="46" s="1"/>
  <c r="X237" i="46"/>
  <c r="AD237" i="46" s="1"/>
  <c r="X240" i="46"/>
  <c r="AD240" i="46" s="1"/>
  <c r="X151" i="46"/>
  <c r="AD151" i="46" s="1"/>
  <c r="X163" i="46"/>
  <c r="AD163" i="46" s="1"/>
  <c r="X181" i="46"/>
  <c r="AD181" i="46" s="1"/>
  <c r="X199" i="46"/>
  <c r="AD199" i="46" s="1"/>
  <c r="X217" i="46"/>
  <c r="AD217" i="46" s="1"/>
  <c r="X235" i="46"/>
  <c r="AD235" i="46" s="1"/>
  <c r="X242" i="46"/>
  <c r="AD242" i="46" s="1"/>
  <c r="X245" i="46"/>
  <c r="AD245" i="46" s="1"/>
  <c r="X248" i="46"/>
  <c r="AD248" i="46" s="1"/>
  <c r="X251" i="46"/>
  <c r="AD251" i="46" s="1"/>
  <c r="X254" i="46"/>
  <c r="AD254" i="46" s="1"/>
  <c r="X257" i="46"/>
  <c r="AD257" i="46" s="1"/>
  <c r="X260" i="46"/>
  <c r="AD260" i="46" s="1"/>
  <c r="X263" i="46"/>
  <c r="AD263" i="46" s="1"/>
  <c r="X266" i="46"/>
  <c r="AD266" i="46" s="1"/>
  <c r="X269" i="46"/>
  <c r="AD269" i="46" s="1"/>
  <c r="X272" i="46"/>
  <c r="AD272" i="46" s="1"/>
  <c r="X275" i="46"/>
  <c r="AD275" i="46" s="1"/>
  <c r="X278" i="46"/>
  <c r="AD278" i="46" s="1"/>
  <c r="X281" i="46"/>
  <c r="AD281" i="46" s="1"/>
  <c r="X284" i="46"/>
  <c r="AD284" i="46" s="1"/>
  <c r="X287" i="46"/>
  <c r="AD287" i="46" s="1"/>
  <c r="X290" i="46"/>
  <c r="AD290" i="46" s="1"/>
  <c r="X293" i="46"/>
  <c r="AD293" i="46" s="1"/>
  <c r="X296" i="46"/>
  <c r="AD296" i="46" s="1"/>
  <c r="X299" i="46"/>
  <c r="AD299" i="46" s="1"/>
  <c r="X302" i="46"/>
  <c r="AD302" i="46" s="1"/>
  <c r="X305" i="46"/>
  <c r="AD305" i="46" s="1"/>
  <c r="X308" i="46"/>
  <c r="AD308" i="46" s="1"/>
  <c r="X311" i="46"/>
  <c r="AD311" i="46" s="1"/>
  <c r="X314" i="46"/>
  <c r="AD314" i="46" s="1"/>
  <c r="X317" i="46"/>
  <c r="AD317" i="46" s="1"/>
  <c r="X320" i="46"/>
  <c r="AD320" i="46" s="1"/>
  <c r="X323" i="46"/>
  <c r="AD323" i="46" s="1"/>
  <c r="X326" i="46"/>
  <c r="AD326" i="46" s="1"/>
  <c r="X329" i="46"/>
  <c r="AD329" i="46" s="1"/>
  <c r="X332" i="46"/>
  <c r="AD332" i="46" s="1"/>
  <c r="X335" i="46"/>
  <c r="AD335" i="46" s="1"/>
  <c r="X338" i="46"/>
  <c r="AD338" i="46" s="1"/>
  <c r="X341" i="46"/>
  <c r="AD341" i="46" s="1"/>
  <c r="X344" i="46"/>
  <c r="AD344" i="46" s="1"/>
  <c r="X347" i="46"/>
  <c r="AD347" i="46" s="1"/>
  <c r="X350" i="46"/>
  <c r="AD350" i="46" s="1"/>
  <c r="X353" i="46"/>
  <c r="AD353" i="46" s="1"/>
  <c r="X356" i="46"/>
  <c r="AD356" i="46" s="1"/>
  <c r="X359" i="46"/>
  <c r="AD359" i="46" s="1"/>
  <c r="X362" i="46"/>
  <c r="AD362" i="46" s="1"/>
  <c r="AK362" i="46" s="1"/>
  <c r="X365" i="46"/>
  <c r="AD365" i="46" s="1"/>
  <c r="X368" i="46"/>
  <c r="AD368" i="46" s="1"/>
  <c r="X371" i="46"/>
  <c r="AD371" i="46" s="1"/>
  <c r="X374" i="46"/>
  <c r="AD374" i="46" s="1"/>
  <c r="X377" i="46"/>
  <c r="AD377" i="46" s="1"/>
  <c r="X380" i="46"/>
  <c r="AD380" i="46" s="1"/>
  <c r="X383" i="46"/>
  <c r="AD383" i="46" s="1"/>
  <c r="X386" i="46"/>
  <c r="AD386" i="46" s="1"/>
  <c r="X389" i="46"/>
  <c r="AD389" i="46" s="1"/>
  <c r="X392" i="46"/>
  <c r="AD392" i="46" s="1"/>
  <c r="X395" i="46"/>
  <c r="AD395" i="46" s="1"/>
  <c r="X398" i="46"/>
  <c r="AD398" i="46" s="1"/>
  <c r="X401" i="46"/>
  <c r="AD401" i="46" s="1"/>
  <c r="X404" i="46"/>
  <c r="AD404" i="46" s="1"/>
  <c r="X407" i="46"/>
  <c r="AD407" i="46" s="1"/>
  <c r="X410" i="46"/>
  <c r="AD410" i="46" s="1"/>
  <c r="X413" i="46"/>
  <c r="AD413" i="46" s="1"/>
  <c r="X416" i="46"/>
  <c r="AD416" i="46" s="1"/>
  <c r="X419" i="46"/>
  <c r="AD419" i="46" s="1"/>
  <c r="X422" i="46"/>
  <c r="AD422" i="46" s="1"/>
  <c r="X425" i="46"/>
  <c r="AD425" i="46" s="1"/>
  <c r="X148" i="46"/>
  <c r="AD148" i="46" s="1"/>
  <c r="X160" i="46"/>
  <c r="AD160" i="46" s="1"/>
  <c r="X178" i="46"/>
  <c r="AD178" i="46" s="1"/>
  <c r="AK178" i="46" s="1"/>
  <c r="X196" i="46"/>
  <c r="AD196" i="46" s="1"/>
  <c r="X214" i="46"/>
  <c r="AD214" i="46" s="1"/>
  <c r="X232" i="46"/>
  <c r="AD232" i="46" s="1"/>
  <c r="X175" i="46"/>
  <c r="AD175" i="46" s="1"/>
  <c r="X193" i="46"/>
  <c r="AD193" i="46" s="1"/>
  <c r="X211" i="46"/>
  <c r="AD211" i="46" s="1"/>
  <c r="X229" i="46"/>
  <c r="AD229" i="46" s="1"/>
  <c r="X243" i="46"/>
  <c r="AD243" i="46" s="1"/>
  <c r="X246" i="46"/>
  <c r="AD246" i="46" s="1"/>
  <c r="X249" i="46"/>
  <c r="AD249" i="46" s="1"/>
  <c r="X252" i="46"/>
  <c r="AD252" i="46" s="1"/>
  <c r="X255" i="46"/>
  <c r="AD255" i="46" s="1"/>
  <c r="X258" i="46"/>
  <c r="AD258" i="46" s="1"/>
  <c r="X261" i="46"/>
  <c r="AD261" i="46" s="1"/>
  <c r="X264" i="46"/>
  <c r="AD264" i="46" s="1"/>
  <c r="X267" i="46"/>
  <c r="AD267" i="46" s="1"/>
  <c r="X270" i="46"/>
  <c r="AD270" i="46" s="1"/>
  <c r="X273" i="46"/>
  <c r="AD273" i="46" s="1"/>
  <c r="X276" i="46"/>
  <c r="AD276" i="46" s="1"/>
  <c r="X279" i="46"/>
  <c r="AD279" i="46" s="1"/>
  <c r="X282" i="46"/>
  <c r="AD282" i="46" s="1"/>
  <c r="X285" i="46"/>
  <c r="AD285" i="46" s="1"/>
  <c r="X288" i="46"/>
  <c r="AD288" i="46" s="1"/>
  <c r="X291" i="46"/>
  <c r="AD291" i="46" s="1"/>
  <c r="X294" i="46"/>
  <c r="AD294" i="46" s="1"/>
  <c r="X297" i="46"/>
  <c r="AD297" i="46" s="1"/>
  <c r="X300" i="46"/>
  <c r="AD300" i="46" s="1"/>
  <c r="X303" i="46"/>
  <c r="AD303" i="46" s="1"/>
  <c r="X306" i="46"/>
  <c r="AD306" i="46" s="1"/>
  <c r="X309" i="46"/>
  <c r="AD309" i="46" s="1"/>
  <c r="X312" i="46"/>
  <c r="AD312" i="46" s="1"/>
  <c r="X315" i="46"/>
  <c r="AD315" i="46" s="1"/>
  <c r="X318" i="46"/>
  <c r="AD318" i="46" s="1"/>
  <c r="X321" i="46"/>
  <c r="AD321" i="46" s="1"/>
  <c r="X324" i="46"/>
  <c r="AD324" i="46" s="1"/>
  <c r="X327" i="46"/>
  <c r="AD327" i="46" s="1"/>
  <c r="X330" i="46"/>
  <c r="AD330" i="46" s="1"/>
  <c r="X333" i="46"/>
  <c r="AD333" i="46" s="1"/>
  <c r="X336" i="46"/>
  <c r="AD336" i="46" s="1"/>
  <c r="X339" i="46"/>
  <c r="AD339" i="46" s="1"/>
  <c r="X342" i="46"/>
  <c r="AD342" i="46" s="1"/>
  <c r="X345" i="46"/>
  <c r="AD345" i="46" s="1"/>
  <c r="X348" i="46"/>
  <c r="AD348" i="46" s="1"/>
  <c r="X351" i="46"/>
  <c r="AD351" i="46" s="1"/>
  <c r="X354" i="46"/>
  <c r="AD354" i="46" s="1"/>
  <c r="X357" i="46"/>
  <c r="AD357" i="46" s="1"/>
  <c r="X360" i="46"/>
  <c r="AD360" i="46" s="1"/>
  <c r="X363" i="46"/>
  <c r="AD363" i="46" s="1"/>
  <c r="AK363" i="46" s="1"/>
  <c r="X366" i="46"/>
  <c r="AD366" i="46" s="1"/>
  <c r="X369" i="46"/>
  <c r="AD369" i="46" s="1"/>
  <c r="X372" i="46"/>
  <c r="AD372" i="46" s="1"/>
  <c r="X375" i="46"/>
  <c r="AD375" i="46" s="1"/>
  <c r="X378" i="46"/>
  <c r="AD378" i="46" s="1"/>
  <c r="X381" i="46"/>
  <c r="AD381" i="46" s="1"/>
  <c r="X384" i="46"/>
  <c r="AD384" i="46" s="1"/>
  <c r="X387" i="46"/>
  <c r="AD387" i="46" s="1"/>
  <c r="X390" i="46"/>
  <c r="AD390" i="46" s="1"/>
  <c r="X393" i="46"/>
  <c r="AD393" i="46" s="1"/>
  <c r="X396" i="46"/>
  <c r="AD396" i="46" s="1"/>
  <c r="X399" i="46"/>
  <c r="AD399" i="46" s="1"/>
  <c r="X402" i="46"/>
  <c r="AD402" i="46" s="1"/>
  <c r="X405" i="46"/>
  <c r="AD405" i="46" s="1"/>
  <c r="X408" i="46"/>
  <c r="AD408" i="46" s="1"/>
  <c r="X411" i="46"/>
  <c r="AD411" i="46" s="1"/>
  <c r="X414" i="46"/>
  <c r="AD414" i="46" s="1"/>
  <c r="X417" i="46"/>
  <c r="AD417" i="46" s="1"/>
  <c r="X420" i="46"/>
  <c r="AD420" i="46" s="1"/>
  <c r="X423" i="46"/>
  <c r="AD423" i="46" s="1"/>
  <c r="X426" i="46"/>
  <c r="AD426" i="46" s="1"/>
  <c r="X429" i="46"/>
  <c r="AD429" i="46" s="1"/>
  <c r="X432" i="46"/>
  <c r="AD432" i="46" s="1"/>
  <c r="X435" i="46"/>
  <c r="AD435" i="46" s="1"/>
  <c r="AK435" i="46" s="1"/>
  <c r="X438" i="46"/>
  <c r="AD438" i="46" s="1"/>
  <c r="X441" i="46"/>
  <c r="AD441" i="46" s="1"/>
  <c r="X444" i="46"/>
  <c r="AD444" i="46" s="1"/>
  <c r="X447" i="46"/>
  <c r="AD447" i="46" s="1"/>
  <c r="X450" i="46"/>
  <c r="AD450" i="46" s="1"/>
  <c r="X453" i="46"/>
  <c r="AD453" i="46" s="1"/>
  <c r="X456" i="46"/>
  <c r="AD456" i="46" s="1"/>
  <c r="X459" i="46"/>
  <c r="AD459" i="46" s="1"/>
  <c r="X462" i="46"/>
  <c r="AD462" i="46" s="1"/>
  <c r="X465" i="46"/>
  <c r="AD465" i="46" s="1"/>
  <c r="X468" i="46"/>
  <c r="AD468" i="46" s="1"/>
  <c r="X471" i="46"/>
  <c r="AD471" i="46" s="1"/>
  <c r="AK471" i="46" s="1"/>
  <c r="X474" i="46"/>
  <c r="AD474" i="46" s="1"/>
  <c r="X477" i="46"/>
  <c r="AD477" i="46" s="1"/>
  <c r="X480" i="46"/>
  <c r="AD480" i="46" s="1"/>
  <c r="X483" i="46"/>
  <c r="AD483" i="46" s="1"/>
  <c r="X19" i="46"/>
  <c r="AD19" i="46" s="1"/>
  <c r="X28" i="46"/>
  <c r="AD28" i="46" s="1"/>
  <c r="X37" i="46"/>
  <c r="AD37" i="46" s="1"/>
  <c r="X46" i="46"/>
  <c r="AD46" i="46" s="1"/>
  <c r="X55" i="46"/>
  <c r="AD55" i="46" s="1"/>
  <c r="X64" i="46"/>
  <c r="AD64" i="46" s="1"/>
  <c r="X73" i="46"/>
  <c r="AD73" i="46" s="1"/>
  <c r="X82" i="46"/>
  <c r="AD82" i="46" s="1"/>
  <c r="AK82" i="46" s="1"/>
  <c r="X91" i="46"/>
  <c r="AD91" i="46" s="1"/>
  <c r="X100" i="46"/>
  <c r="AD100" i="46" s="1"/>
  <c r="X109" i="46"/>
  <c r="AD109" i="46" s="1"/>
  <c r="X118" i="46"/>
  <c r="AD118" i="46" s="1"/>
  <c r="X127" i="46"/>
  <c r="AD127" i="46" s="1"/>
  <c r="X136" i="46"/>
  <c r="AD136" i="46" s="1"/>
  <c r="X145" i="46"/>
  <c r="AD145" i="46" s="1"/>
  <c r="X157" i="46"/>
  <c r="AD157" i="46" s="1"/>
  <c r="X172" i="46"/>
  <c r="AD172" i="46" s="1"/>
  <c r="X190" i="46"/>
  <c r="AD190" i="46" s="1"/>
  <c r="X208" i="46"/>
  <c r="AD208" i="46" s="1"/>
  <c r="X226" i="46"/>
  <c r="AD226" i="46" s="1"/>
  <c r="X154" i="46"/>
  <c r="AD154" i="46" s="1"/>
  <c r="X169" i="46"/>
  <c r="AD169" i="46" s="1"/>
  <c r="X187" i="46"/>
  <c r="AD187" i="46" s="1"/>
  <c r="X205" i="46"/>
  <c r="AD205" i="46" s="1"/>
  <c r="X223" i="46"/>
  <c r="AD223" i="46" s="1"/>
  <c r="X241" i="46"/>
  <c r="AD241" i="46" s="1"/>
  <c r="X244" i="46"/>
  <c r="AD244" i="46" s="1"/>
  <c r="X247" i="46"/>
  <c r="AD247" i="46" s="1"/>
  <c r="X250" i="46"/>
  <c r="AD250" i="46" s="1"/>
  <c r="X253" i="46"/>
  <c r="AD253" i="46" s="1"/>
  <c r="X256" i="46"/>
  <c r="AD256" i="46" s="1"/>
  <c r="X259" i="46"/>
  <c r="AD259" i="46" s="1"/>
  <c r="AK259" i="46" s="1"/>
  <c r="X262" i="46"/>
  <c r="AD262" i="46" s="1"/>
  <c r="X265" i="46"/>
  <c r="AD265" i="46" s="1"/>
  <c r="X268" i="46"/>
  <c r="AD268" i="46" s="1"/>
  <c r="X271" i="46"/>
  <c r="AD271" i="46" s="1"/>
  <c r="X274" i="46"/>
  <c r="AD274" i="46" s="1"/>
  <c r="X277" i="46"/>
  <c r="AD277" i="46" s="1"/>
  <c r="X280" i="46"/>
  <c r="AD280" i="46" s="1"/>
  <c r="X283" i="46"/>
  <c r="AD283" i="46" s="1"/>
  <c r="X286" i="46"/>
  <c r="AD286" i="46" s="1"/>
  <c r="X289" i="46"/>
  <c r="AD289" i="46" s="1"/>
  <c r="X292" i="46"/>
  <c r="AD292" i="46" s="1"/>
  <c r="X295" i="46"/>
  <c r="AD295" i="46" s="1"/>
  <c r="X298" i="46"/>
  <c r="AD298" i="46" s="1"/>
  <c r="X301" i="46"/>
  <c r="AD301" i="46" s="1"/>
  <c r="X304" i="46"/>
  <c r="AD304" i="46" s="1"/>
  <c r="X307" i="46"/>
  <c r="AD307" i="46" s="1"/>
  <c r="X310" i="46"/>
  <c r="AD310" i="46" s="1"/>
  <c r="X313" i="46"/>
  <c r="AD313" i="46" s="1"/>
  <c r="X316" i="46"/>
  <c r="AD316" i="46" s="1"/>
  <c r="X319" i="46"/>
  <c r="AD319" i="46" s="1"/>
  <c r="X322" i="46"/>
  <c r="AD322" i="46" s="1"/>
  <c r="X325" i="46"/>
  <c r="AD325" i="46" s="1"/>
  <c r="X328" i="46"/>
  <c r="AD328" i="46" s="1"/>
  <c r="X331" i="46"/>
  <c r="AD331" i="46" s="1"/>
  <c r="X334" i="46"/>
  <c r="AD334" i="46" s="1"/>
  <c r="X337" i="46"/>
  <c r="AD337" i="46" s="1"/>
  <c r="X340" i="46"/>
  <c r="AD340" i="46" s="1"/>
  <c r="X343" i="46"/>
  <c r="AD343" i="46" s="1"/>
  <c r="X346" i="46"/>
  <c r="AD346" i="46" s="1"/>
  <c r="X349" i="46"/>
  <c r="AD349" i="46" s="1"/>
  <c r="X352" i="46"/>
  <c r="AD352" i="46" s="1"/>
  <c r="X355" i="46"/>
  <c r="AD355" i="46" s="1"/>
  <c r="X358" i="46"/>
  <c r="AD358" i="46" s="1"/>
  <c r="X361" i="46"/>
  <c r="AD361" i="46" s="1"/>
  <c r="X364" i="46"/>
  <c r="AD364" i="46" s="1"/>
  <c r="X367" i="46"/>
  <c r="AD367" i="46" s="1"/>
  <c r="AK367" i="46" s="1"/>
  <c r="X370" i="46"/>
  <c r="AD370" i="46" s="1"/>
  <c r="X373" i="46"/>
  <c r="AD373" i="46" s="1"/>
  <c r="X376" i="46"/>
  <c r="AD376" i="46" s="1"/>
  <c r="X379" i="46"/>
  <c r="AD379" i="46" s="1"/>
  <c r="X382" i="46"/>
  <c r="AD382" i="46" s="1"/>
  <c r="X385" i="46"/>
  <c r="AD385" i="46" s="1"/>
  <c r="X388" i="46"/>
  <c r="AD388" i="46" s="1"/>
  <c r="X391" i="46"/>
  <c r="AD391" i="46" s="1"/>
  <c r="X394" i="46"/>
  <c r="AD394" i="46" s="1"/>
  <c r="AK394" i="46" s="1"/>
  <c r="X397" i="46"/>
  <c r="AD397" i="46" s="1"/>
  <c r="X400" i="46"/>
  <c r="AD400" i="46" s="1"/>
  <c r="X403" i="46"/>
  <c r="AD403" i="46" s="1"/>
  <c r="X406" i="46"/>
  <c r="AD406" i="46" s="1"/>
  <c r="X409" i="46"/>
  <c r="AD409" i="46" s="1"/>
  <c r="X412" i="46"/>
  <c r="AD412" i="46" s="1"/>
  <c r="X415" i="46"/>
  <c r="AD415" i="46" s="1"/>
  <c r="X418" i="46"/>
  <c r="AD418" i="46" s="1"/>
  <c r="X421" i="46"/>
  <c r="AD421" i="46" s="1"/>
  <c r="X424" i="46"/>
  <c r="AD424" i="46" s="1"/>
  <c r="X427" i="46"/>
  <c r="AD427" i="46" s="1"/>
  <c r="X430" i="46"/>
  <c r="AD430" i="46" s="1"/>
  <c r="AK430" i="46" s="1"/>
  <c r="X433" i="46"/>
  <c r="AD433" i="46" s="1"/>
  <c r="X436" i="46"/>
  <c r="AD436" i="46" s="1"/>
  <c r="X439" i="46"/>
  <c r="AD439" i="46" s="1"/>
  <c r="AK439" i="46" s="1"/>
  <c r="X442" i="46"/>
  <c r="AD442" i="46" s="1"/>
  <c r="X445" i="46"/>
  <c r="AD445" i="46" s="1"/>
  <c r="X448" i="46"/>
  <c r="AD448" i="46" s="1"/>
  <c r="X451" i="46"/>
  <c r="AD451" i="46" s="1"/>
  <c r="X454" i="46"/>
  <c r="AD454" i="46" s="1"/>
  <c r="X457" i="46"/>
  <c r="AD457" i="46" s="1"/>
  <c r="X460" i="46"/>
  <c r="AD460" i="46" s="1"/>
  <c r="X463" i="46"/>
  <c r="AD463" i="46" s="1"/>
  <c r="X466" i="46"/>
  <c r="AD466" i="46" s="1"/>
  <c r="X469" i="46"/>
  <c r="AD469" i="46" s="1"/>
  <c r="X472" i="46"/>
  <c r="AD472" i="46" s="1"/>
  <c r="X475" i="46"/>
  <c r="AD475" i="46" s="1"/>
  <c r="AK475" i="46" s="1"/>
  <c r="X478" i="46"/>
  <c r="AD478" i="46" s="1"/>
  <c r="X481" i="46"/>
  <c r="AD481" i="46" s="1"/>
  <c r="X484" i="46"/>
  <c r="AD484" i="46" s="1"/>
  <c r="X487" i="46"/>
  <c r="AD487" i="46" s="1"/>
  <c r="X490" i="46"/>
  <c r="AD490" i="46" s="1"/>
  <c r="X493" i="46"/>
  <c r="AD493" i="46" s="1"/>
  <c r="X496" i="46"/>
  <c r="AD496" i="46" s="1"/>
  <c r="X499" i="46"/>
  <c r="AD499" i="46" s="1"/>
  <c r="X502" i="46"/>
  <c r="AD502" i="46" s="1"/>
  <c r="X505" i="46"/>
  <c r="AD505" i="46" s="1"/>
  <c r="X508" i="46"/>
  <c r="AD508" i="46" s="1"/>
  <c r="X511" i="46"/>
  <c r="AD511" i="46" s="1"/>
  <c r="AK511" i="46" s="1"/>
  <c r="X514" i="46"/>
  <c r="AD514" i="46" s="1"/>
  <c r="X517" i="46"/>
  <c r="AD517" i="46" s="1"/>
  <c r="X520" i="46"/>
  <c r="AD520" i="46" s="1"/>
  <c r="X16" i="46"/>
  <c r="AD16" i="46" s="1"/>
  <c r="X25" i="46"/>
  <c r="AD25" i="46" s="1"/>
  <c r="X34" i="46"/>
  <c r="AD34" i="46" s="1"/>
  <c r="X43" i="46"/>
  <c r="AD43" i="46" s="1"/>
  <c r="X52" i="46"/>
  <c r="AD52" i="46" s="1"/>
  <c r="X61" i="46"/>
  <c r="AD61" i="46" s="1"/>
  <c r="X70" i="46"/>
  <c r="AD70" i="46" s="1"/>
  <c r="X79" i="46"/>
  <c r="AD79" i="46" s="1"/>
  <c r="X88" i="46"/>
  <c r="AD88" i="46" s="1"/>
  <c r="AK88" i="46" s="1"/>
  <c r="X97" i="46"/>
  <c r="AD97" i="46" s="1"/>
  <c r="X106" i="46"/>
  <c r="AD106" i="46" s="1"/>
  <c r="X115" i="46"/>
  <c r="AD115" i="46" s="1"/>
  <c r="X124" i="46"/>
  <c r="AD124" i="46" s="1"/>
  <c r="X133" i="46"/>
  <c r="AD133" i="46" s="1"/>
  <c r="X142" i="46"/>
  <c r="AD142" i="46" s="1"/>
  <c r="X166" i="46"/>
  <c r="AD166" i="46" s="1"/>
  <c r="X184" i="46"/>
  <c r="AD184" i="46" s="1"/>
  <c r="X202" i="46"/>
  <c r="AD202" i="46" s="1"/>
  <c r="X220" i="46"/>
  <c r="AD220" i="46" s="1"/>
  <c r="X238" i="46"/>
  <c r="AD238" i="46" s="1"/>
  <c r="X431" i="46"/>
  <c r="AD431" i="46" s="1"/>
  <c r="X440" i="46"/>
  <c r="AD440" i="46" s="1"/>
  <c r="X449" i="46"/>
  <c r="AD449" i="46" s="1"/>
  <c r="X458" i="46"/>
  <c r="AD458" i="46" s="1"/>
  <c r="X467" i="46"/>
  <c r="AD467" i="46" s="1"/>
  <c r="X476" i="46"/>
  <c r="AD476" i="46" s="1"/>
  <c r="X485" i="46"/>
  <c r="AD485" i="46" s="1"/>
  <c r="X497" i="46"/>
  <c r="AD497" i="46" s="1"/>
  <c r="X509" i="46"/>
  <c r="AD509" i="46" s="1"/>
  <c r="X521" i="46"/>
  <c r="AD521" i="46" s="1"/>
  <c r="X534" i="46"/>
  <c r="AD534" i="46" s="1"/>
  <c r="X544" i="46"/>
  <c r="AD544" i="46" s="1"/>
  <c r="X557" i="46"/>
  <c r="AD557" i="46" s="1"/>
  <c r="AK557" i="46" s="1"/>
  <c r="X570" i="46"/>
  <c r="AD570" i="46" s="1"/>
  <c r="X580" i="46"/>
  <c r="AD580" i="46" s="1"/>
  <c r="X49" i="46"/>
  <c r="AD49" i="46" s="1"/>
  <c r="X103" i="46"/>
  <c r="AD103" i="46" s="1"/>
  <c r="X489" i="46"/>
  <c r="AD489" i="46" s="1"/>
  <c r="X501" i="46"/>
  <c r="AD501" i="46" s="1"/>
  <c r="X513" i="46"/>
  <c r="AD513" i="46" s="1"/>
  <c r="X531" i="46"/>
  <c r="AD531" i="46" s="1"/>
  <c r="X541" i="46"/>
  <c r="AD541" i="46" s="1"/>
  <c r="X554" i="46"/>
  <c r="AD554" i="46" s="1"/>
  <c r="X567" i="46"/>
  <c r="AD567" i="46" s="1"/>
  <c r="X577" i="46"/>
  <c r="AD577" i="46" s="1"/>
  <c r="AK577" i="46" s="1"/>
  <c r="X528" i="46"/>
  <c r="AD528" i="46" s="1"/>
  <c r="X538" i="46"/>
  <c r="AD538" i="46" s="1"/>
  <c r="X551" i="46"/>
  <c r="AD551" i="46" s="1"/>
  <c r="X564" i="46"/>
  <c r="AD564" i="46" s="1"/>
  <c r="X574" i="46"/>
  <c r="AD574" i="46" s="1"/>
  <c r="X58" i="46"/>
  <c r="AD58" i="46" s="1"/>
  <c r="X112" i="46"/>
  <c r="AD112" i="46" s="1"/>
  <c r="X494" i="46"/>
  <c r="AD494" i="46" s="1"/>
  <c r="X506" i="46"/>
  <c r="AD506" i="46" s="1"/>
  <c r="X518" i="46"/>
  <c r="AD518" i="46" s="1"/>
  <c r="X525" i="46"/>
  <c r="AD525" i="46" s="1"/>
  <c r="AK525" i="46" s="1"/>
  <c r="X535" i="46"/>
  <c r="AD535" i="46" s="1"/>
  <c r="AK535" i="46" s="1"/>
  <c r="X548" i="46"/>
  <c r="AD548" i="46" s="1"/>
  <c r="X561" i="46"/>
  <c r="AD561" i="46" s="1"/>
  <c r="X571" i="46"/>
  <c r="AD571" i="46" s="1"/>
  <c r="X584" i="46"/>
  <c r="AD584" i="46" s="1"/>
  <c r="X587" i="46"/>
  <c r="AD587" i="46" s="1"/>
  <c r="X590" i="46"/>
  <c r="AD590" i="46" s="1"/>
  <c r="X593" i="46"/>
  <c r="AD593" i="46" s="1"/>
  <c r="X596" i="46"/>
  <c r="AD596" i="46" s="1"/>
  <c r="X599" i="46"/>
  <c r="AD599" i="46" s="1"/>
  <c r="X602" i="46"/>
  <c r="AD602" i="46" s="1"/>
  <c r="X605" i="46"/>
  <c r="AD605" i="46" s="1"/>
  <c r="X608" i="46"/>
  <c r="AD608" i="46" s="1"/>
  <c r="X611" i="46"/>
  <c r="AD611" i="46" s="1"/>
  <c r="X614" i="46"/>
  <c r="AD614" i="46" s="1"/>
  <c r="X617" i="46"/>
  <c r="AD617" i="46" s="1"/>
  <c r="X620" i="46"/>
  <c r="AD620" i="46" s="1"/>
  <c r="X623" i="46"/>
  <c r="AD623" i="46" s="1"/>
  <c r="X626" i="46"/>
  <c r="AD626" i="46" s="1"/>
  <c r="X629" i="46"/>
  <c r="AD629" i="46" s="1"/>
  <c r="X632" i="46"/>
  <c r="AD632" i="46" s="1"/>
  <c r="X635" i="46"/>
  <c r="AD635" i="46" s="1"/>
  <c r="X638" i="46"/>
  <c r="AD638" i="46" s="1"/>
  <c r="X641" i="46"/>
  <c r="AD641" i="46" s="1"/>
  <c r="X644" i="46"/>
  <c r="AD644" i="46" s="1"/>
  <c r="AK644" i="46" s="1"/>
  <c r="X647" i="46"/>
  <c r="AD647" i="46" s="1"/>
  <c r="X650" i="46"/>
  <c r="AD650" i="46" s="1"/>
  <c r="X653" i="46"/>
  <c r="AD653" i="46" s="1"/>
  <c r="X656" i="46"/>
  <c r="AD656" i="46" s="1"/>
  <c r="X659" i="46"/>
  <c r="AD659" i="46" s="1"/>
  <c r="X662" i="46"/>
  <c r="AD662" i="46" s="1"/>
  <c r="X665" i="46"/>
  <c r="AD665" i="46" s="1"/>
  <c r="X668" i="46"/>
  <c r="AD668" i="46" s="1"/>
  <c r="X671" i="46"/>
  <c r="AD671" i="46" s="1"/>
  <c r="X674" i="46"/>
  <c r="AD674" i="46" s="1"/>
  <c r="X677" i="46"/>
  <c r="AD677" i="46" s="1"/>
  <c r="X680" i="46"/>
  <c r="AD680" i="46" s="1"/>
  <c r="AK680" i="46" s="1"/>
  <c r="X683" i="46"/>
  <c r="AD683" i="46" s="1"/>
  <c r="AK683" i="46" s="1"/>
  <c r="X686" i="46"/>
  <c r="AD686" i="46" s="1"/>
  <c r="X689" i="46"/>
  <c r="AD689" i="46" s="1"/>
  <c r="X692" i="46"/>
  <c r="AD692" i="46" s="1"/>
  <c r="X695" i="46"/>
  <c r="AD695" i="46" s="1"/>
  <c r="X698" i="46"/>
  <c r="AD698" i="46" s="1"/>
  <c r="X701" i="46"/>
  <c r="AD701" i="46" s="1"/>
  <c r="X704" i="46"/>
  <c r="AD704" i="46" s="1"/>
  <c r="X707" i="46"/>
  <c r="AD707" i="46" s="1"/>
  <c r="X710" i="46"/>
  <c r="AD710" i="46" s="1"/>
  <c r="X713" i="46"/>
  <c r="AD713" i="46" s="1"/>
  <c r="X716" i="46"/>
  <c r="AD716" i="46" s="1"/>
  <c r="X719" i="46"/>
  <c r="AD719" i="46" s="1"/>
  <c r="X722" i="46"/>
  <c r="AD722" i="46" s="1"/>
  <c r="X725" i="46"/>
  <c r="AD725" i="46" s="1"/>
  <c r="X728" i="46"/>
  <c r="AD728" i="46" s="1"/>
  <c r="AK728" i="46" s="1"/>
  <c r="X731" i="46"/>
  <c r="AD731" i="46" s="1"/>
  <c r="X734" i="46"/>
  <c r="AD734" i="46" s="1"/>
  <c r="X737" i="46"/>
  <c r="AD737" i="46" s="1"/>
  <c r="X740" i="46"/>
  <c r="AD740" i="46" s="1"/>
  <c r="X743" i="46"/>
  <c r="AD743" i="46" s="1"/>
  <c r="X746" i="46"/>
  <c r="AD746" i="46" s="1"/>
  <c r="X749" i="46"/>
  <c r="AD749" i="46" s="1"/>
  <c r="X752" i="46"/>
  <c r="AD752" i="46" s="1"/>
  <c r="AK752" i="46" s="1"/>
  <c r="X755" i="46"/>
  <c r="AD755" i="46" s="1"/>
  <c r="X758" i="46"/>
  <c r="AD758" i="46" s="1"/>
  <c r="X761" i="46"/>
  <c r="AD761" i="46" s="1"/>
  <c r="X764" i="46"/>
  <c r="AD764" i="46" s="1"/>
  <c r="X767" i="46"/>
  <c r="AD767" i="46" s="1"/>
  <c r="X428" i="46"/>
  <c r="AD428" i="46" s="1"/>
  <c r="X437" i="46"/>
  <c r="AD437" i="46" s="1"/>
  <c r="X446" i="46"/>
  <c r="AD446" i="46" s="1"/>
  <c r="X455" i="46"/>
  <c r="AD455" i="46" s="1"/>
  <c r="X464" i="46"/>
  <c r="AD464" i="46" s="1"/>
  <c r="X473" i="46"/>
  <c r="AD473" i="46" s="1"/>
  <c r="X482" i="46"/>
  <c r="AD482" i="46" s="1"/>
  <c r="AK482" i="46" s="1"/>
  <c r="X486" i="46"/>
  <c r="AD486" i="46" s="1"/>
  <c r="X498" i="46"/>
  <c r="AD498" i="46" s="1"/>
  <c r="X510" i="46"/>
  <c r="AD510" i="46" s="1"/>
  <c r="X522" i="46"/>
  <c r="AD522" i="46" s="1"/>
  <c r="X532" i="46"/>
  <c r="AD532" i="46" s="1"/>
  <c r="X545" i="46"/>
  <c r="AD545" i="46" s="1"/>
  <c r="X558" i="46"/>
  <c r="AD558" i="46" s="1"/>
  <c r="X568" i="46"/>
  <c r="AD568" i="46" s="1"/>
  <c r="X581" i="46"/>
  <c r="AD581" i="46" s="1"/>
  <c r="X67" i="46"/>
  <c r="AD67" i="46" s="1"/>
  <c r="X121" i="46"/>
  <c r="AD121" i="46" s="1"/>
  <c r="X529" i="46"/>
  <c r="AD529" i="46" s="1"/>
  <c r="AK529" i="46" s="1"/>
  <c r="X542" i="46"/>
  <c r="AD542" i="46" s="1"/>
  <c r="X555" i="46"/>
  <c r="AD555" i="46" s="1"/>
  <c r="X565" i="46"/>
  <c r="AD565" i="46" s="1"/>
  <c r="X578" i="46"/>
  <c r="AD578" i="46" s="1"/>
  <c r="X491" i="46"/>
  <c r="AD491" i="46" s="1"/>
  <c r="X503" i="46"/>
  <c r="AD503" i="46" s="1"/>
  <c r="X515" i="46"/>
  <c r="AD515" i="46" s="1"/>
  <c r="AK515" i="46" s="1"/>
  <c r="X526" i="46"/>
  <c r="AD526" i="46" s="1"/>
  <c r="AK526" i="46" s="1"/>
  <c r="X539" i="46"/>
  <c r="AD539" i="46" s="1"/>
  <c r="X552" i="46"/>
  <c r="AD552" i="46" s="1"/>
  <c r="X562" i="46"/>
  <c r="AD562" i="46" s="1"/>
  <c r="X575" i="46"/>
  <c r="AD575" i="46" s="1"/>
  <c r="AK575" i="46" s="1"/>
  <c r="X22" i="46"/>
  <c r="AD22" i="46" s="1"/>
  <c r="X76" i="46"/>
  <c r="AD76" i="46" s="1"/>
  <c r="X130" i="46"/>
  <c r="AD130" i="46" s="1"/>
  <c r="X495" i="46"/>
  <c r="AD495" i="46" s="1"/>
  <c r="X507" i="46"/>
  <c r="AD507" i="46" s="1"/>
  <c r="X519" i="46"/>
  <c r="AD519" i="46" s="1"/>
  <c r="X523" i="46"/>
  <c r="AD523" i="46" s="1"/>
  <c r="X536" i="46"/>
  <c r="AD536" i="46" s="1"/>
  <c r="X549" i="46"/>
  <c r="AD549" i="46" s="1"/>
  <c r="X559" i="46"/>
  <c r="AD559" i="46" s="1"/>
  <c r="X572" i="46"/>
  <c r="AD572" i="46" s="1"/>
  <c r="X585" i="46"/>
  <c r="AD585" i="46" s="1"/>
  <c r="AK585" i="46" s="1"/>
  <c r="X588" i="46"/>
  <c r="AD588" i="46" s="1"/>
  <c r="X591" i="46"/>
  <c r="AD591" i="46" s="1"/>
  <c r="X594" i="46"/>
  <c r="AD594" i="46" s="1"/>
  <c r="X597" i="46"/>
  <c r="AD597" i="46" s="1"/>
  <c r="X600" i="46"/>
  <c r="AD600" i="46" s="1"/>
  <c r="X603" i="46"/>
  <c r="AD603" i="46" s="1"/>
  <c r="X606" i="46"/>
  <c r="AD606" i="46" s="1"/>
  <c r="X609" i="46"/>
  <c r="AD609" i="46" s="1"/>
  <c r="X612" i="46"/>
  <c r="AD612" i="46" s="1"/>
  <c r="X615" i="46"/>
  <c r="AD615" i="46" s="1"/>
  <c r="X618" i="46"/>
  <c r="AD618" i="46" s="1"/>
  <c r="X621" i="46"/>
  <c r="AD621" i="46" s="1"/>
  <c r="X624" i="46"/>
  <c r="AD624" i="46" s="1"/>
  <c r="X627" i="46"/>
  <c r="AD627" i="46" s="1"/>
  <c r="X630" i="46"/>
  <c r="AD630" i="46" s="1"/>
  <c r="X633" i="46"/>
  <c r="AD633" i="46" s="1"/>
  <c r="X636" i="46"/>
  <c r="AD636" i="46" s="1"/>
  <c r="X639" i="46"/>
  <c r="AD639" i="46" s="1"/>
  <c r="X642" i="46"/>
  <c r="AD642" i="46" s="1"/>
  <c r="X645" i="46"/>
  <c r="AD645" i="46" s="1"/>
  <c r="X648" i="46"/>
  <c r="AD648" i="46" s="1"/>
  <c r="X651" i="46"/>
  <c r="AD651" i="46" s="1"/>
  <c r="X654" i="46"/>
  <c r="AD654" i="46" s="1"/>
  <c r="X657" i="46"/>
  <c r="AD657" i="46" s="1"/>
  <c r="AK657" i="46" s="1"/>
  <c r="X660" i="46"/>
  <c r="AD660" i="46" s="1"/>
  <c r="X663" i="46"/>
  <c r="AD663" i="46" s="1"/>
  <c r="X666" i="46"/>
  <c r="AD666" i="46" s="1"/>
  <c r="X669" i="46"/>
  <c r="AD669" i="46" s="1"/>
  <c r="X672" i="46"/>
  <c r="AD672" i="46" s="1"/>
  <c r="X675" i="46"/>
  <c r="AD675" i="46" s="1"/>
  <c r="X678" i="46"/>
  <c r="AD678" i="46" s="1"/>
  <c r="X681" i="46"/>
  <c r="AD681" i="46" s="1"/>
  <c r="X684" i="46"/>
  <c r="AD684" i="46" s="1"/>
  <c r="X687" i="46"/>
  <c r="AD687" i="46" s="1"/>
  <c r="X690" i="46"/>
  <c r="AD690" i="46" s="1"/>
  <c r="X693" i="46"/>
  <c r="AD693" i="46" s="1"/>
  <c r="X696" i="46"/>
  <c r="AD696" i="46" s="1"/>
  <c r="X699" i="46"/>
  <c r="AD699" i="46" s="1"/>
  <c r="X702" i="46"/>
  <c r="AD702" i="46" s="1"/>
  <c r="X705" i="46"/>
  <c r="AD705" i="46" s="1"/>
  <c r="X708" i="46"/>
  <c r="AD708" i="46" s="1"/>
  <c r="X711" i="46"/>
  <c r="AD711" i="46" s="1"/>
  <c r="X714" i="46"/>
  <c r="AD714" i="46" s="1"/>
  <c r="X717" i="46"/>
  <c r="AD717" i="46" s="1"/>
  <c r="X720" i="46"/>
  <c r="AD720" i="46" s="1"/>
  <c r="X723" i="46"/>
  <c r="AD723" i="46" s="1"/>
  <c r="X726" i="46"/>
  <c r="AD726" i="46" s="1"/>
  <c r="X729" i="46"/>
  <c r="AD729" i="46" s="1"/>
  <c r="AK729" i="46" s="1"/>
  <c r="X732" i="46"/>
  <c r="AD732" i="46" s="1"/>
  <c r="X735" i="46"/>
  <c r="AD735" i="46" s="1"/>
  <c r="X738" i="46"/>
  <c r="AD738" i="46" s="1"/>
  <c r="X741" i="46"/>
  <c r="AD741" i="46" s="1"/>
  <c r="X744" i="46"/>
  <c r="AD744" i="46" s="1"/>
  <c r="X747" i="46"/>
  <c r="AD747" i="46" s="1"/>
  <c r="X750" i="46"/>
  <c r="AD750" i="46" s="1"/>
  <c r="X753" i="46"/>
  <c r="AD753" i="46" s="1"/>
  <c r="X756" i="46"/>
  <c r="AD756" i="46" s="1"/>
  <c r="X759" i="46"/>
  <c r="AD759" i="46" s="1"/>
  <c r="X762" i="46"/>
  <c r="AD762" i="46" s="1"/>
  <c r="X765" i="46"/>
  <c r="AD765" i="46" s="1"/>
  <c r="AK765" i="46" s="1"/>
  <c r="X768" i="46"/>
  <c r="AD768" i="46" s="1"/>
  <c r="X771" i="46"/>
  <c r="AD771" i="46" s="1"/>
  <c r="AK771" i="46" s="1"/>
  <c r="X774" i="46"/>
  <c r="AD774" i="46" s="1"/>
  <c r="X777" i="46"/>
  <c r="AD777" i="46" s="1"/>
  <c r="X780" i="46"/>
  <c r="AD780" i="46" s="1"/>
  <c r="X783" i="46"/>
  <c r="AD783" i="46" s="1"/>
  <c r="X786" i="46"/>
  <c r="AD786" i="46" s="1"/>
  <c r="X789" i="46"/>
  <c r="AD789" i="46" s="1"/>
  <c r="X792" i="46"/>
  <c r="AD792" i="46" s="1"/>
  <c r="X795" i="46"/>
  <c r="AD795" i="46" s="1"/>
  <c r="X798" i="46"/>
  <c r="AD798" i="46" s="1"/>
  <c r="X801" i="46"/>
  <c r="AD801" i="46" s="1"/>
  <c r="AK801" i="46" s="1"/>
  <c r="X804" i="46"/>
  <c r="AD804" i="46" s="1"/>
  <c r="X807" i="46"/>
  <c r="AD807" i="46" s="1"/>
  <c r="X810" i="46"/>
  <c r="AD810" i="46" s="1"/>
  <c r="X813" i="46"/>
  <c r="AD813" i="46" s="1"/>
  <c r="X816" i="46"/>
  <c r="AD816" i="46" s="1"/>
  <c r="X819" i="46"/>
  <c r="AD819" i="46" s="1"/>
  <c r="X822" i="46"/>
  <c r="AD822" i="46" s="1"/>
  <c r="X825" i="46"/>
  <c r="AD825" i="46" s="1"/>
  <c r="X828" i="46"/>
  <c r="AD828" i="46" s="1"/>
  <c r="X831" i="46"/>
  <c r="AD831" i="46" s="1"/>
  <c r="X834" i="46"/>
  <c r="AD834" i="46" s="1"/>
  <c r="X837" i="46"/>
  <c r="AD837" i="46" s="1"/>
  <c r="AK837" i="46" s="1"/>
  <c r="X840" i="46"/>
  <c r="AD840" i="46" s="1"/>
  <c r="X843" i="46"/>
  <c r="AD843" i="46" s="1"/>
  <c r="X846" i="46"/>
  <c r="AD846" i="46" s="1"/>
  <c r="X849" i="46"/>
  <c r="AD849" i="46" s="1"/>
  <c r="X852" i="46"/>
  <c r="AD852" i="46" s="1"/>
  <c r="X855" i="46"/>
  <c r="AD855" i="46" s="1"/>
  <c r="X858" i="46"/>
  <c r="AD858" i="46" s="1"/>
  <c r="X861" i="46"/>
  <c r="AD861" i="46" s="1"/>
  <c r="X864" i="46"/>
  <c r="AD864" i="46" s="1"/>
  <c r="X867" i="46"/>
  <c r="AD867" i="46" s="1"/>
  <c r="X870" i="46"/>
  <c r="AD870" i="46" s="1"/>
  <c r="X873" i="46"/>
  <c r="AD873" i="46" s="1"/>
  <c r="AK873" i="46" s="1"/>
  <c r="X876" i="46"/>
  <c r="AD876" i="46" s="1"/>
  <c r="X879" i="46"/>
  <c r="AD879" i="46" s="1"/>
  <c r="X882" i="46"/>
  <c r="AD882" i="46" s="1"/>
  <c r="X885" i="46"/>
  <c r="AD885" i="46" s="1"/>
  <c r="X888" i="46"/>
  <c r="AD888" i="46" s="1"/>
  <c r="X434" i="46"/>
  <c r="AD434" i="46" s="1"/>
  <c r="X443" i="46"/>
  <c r="AD443" i="46" s="1"/>
  <c r="X452" i="46"/>
  <c r="AD452" i="46" s="1"/>
  <c r="X461" i="46"/>
  <c r="AD461" i="46" s="1"/>
  <c r="X470" i="46"/>
  <c r="AD470" i="46" s="1"/>
  <c r="X479" i="46"/>
  <c r="AD479" i="46" s="1"/>
  <c r="AK479" i="46" s="1"/>
  <c r="X533" i="46"/>
  <c r="AD533" i="46" s="1"/>
  <c r="AK533" i="46" s="1"/>
  <c r="X546" i="46"/>
  <c r="AD546" i="46" s="1"/>
  <c r="X556" i="46"/>
  <c r="AD556" i="46" s="1"/>
  <c r="X569" i="46"/>
  <c r="AD569" i="46" s="1"/>
  <c r="X582" i="46"/>
  <c r="AD582" i="46" s="1"/>
  <c r="X492" i="46"/>
  <c r="AD492" i="46" s="1"/>
  <c r="X504" i="46"/>
  <c r="AD504" i="46" s="1"/>
  <c r="X516" i="46"/>
  <c r="AD516" i="46" s="1"/>
  <c r="AK516" i="46" s="1"/>
  <c r="X527" i="46"/>
  <c r="AD527" i="46" s="1"/>
  <c r="X40" i="46"/>
  <c r="AD40" i="46" s="1"/>
  <c r="X94" i="46"/>
  <c r="AD94" i="46" s="1"/>
  <c r="X524" i="46"/>
  <c r="AD524" i="46" s="1"/>
  <c r="AK524" i="46" s="1"/>
  <c r="X537" i="46"/>
  <c r="AD537" i="46" s="1"/>
  <c r="AK537" i="46" s="1"/>
  <c r="X547" i="46"/>
  <c r="AD547" i="46" s="1"/>
  <c r="X560" i="46"/>
  <c r="AD560" i="46" s="1"/>
  <c r="X573" i="46"/>
  <c r="AD573" i="46" s="1"/>
  <c r="X583" i="46"/>
  <c r="AD583" i="46" s="1"/>
  <c r="X586" i="46"/>
  <c r="AD586" i="46" s="1"/>
  <c r="X589" i="46"/>
  <c r="AD589" i="46" s="1"/>
  <c r="X592" i="46"/>
  <c r="AD592" i="46" s="1"/>
  <c r="X595" i="46"/>
  <c r="AD595" i="46" s="1"/>
  <c r="X598" i="46"/>
  <c r="AD598" i="46" s="1"/>
  <c r="X601" i="46"/>
  <c r="AD601" i="46" s="1"/>
  <c r="X604" i="46"/>
  <c r="AD604" i="46" s="1"/>
  <c r="X607" i="46"/>
  <c r="AD607" i="46" s="1"/>
  <c r="X610" i="46"/>
  <c r="AD610" i="46" s="1"/>
  <c r="X613" i="46"/>
  <c r="AD613" i="46" s="1"/>
  <c r="X616" i="46"/>
  <c r="AD616" i="46" s="1"/>
  <c r="X619" i="46"/>
  <c r="AD619" i="46" s="1"/>
  <c r="X622" i="46"/>
  <c r="AD622" i="46" s="1"/>
  <c r="X625" i="46"/>
  <c r="AD625" i="46" s="1"/>
  <c r="X628" i="46"/>
  <c r="AD628" i="46" s="1"/>
  <c r="X631" i="46"/>
  <c r="AD631" i="46" s="1"/>
  <c r="X634" i="46"/>
  <c r="AD634" i="46" s="1"/>
  <c r="X637" i="46"/>
  <c r="AD637" i="46" s="1"/>
  <c r="X640" i="46"/>
  <c r="AD640" i="46" s="1"/>
  <c r="X643" i="46"/>
  <c r="AD643" i="46" s="1"/>
  <c r="AK643" i="46" s="1"/>
  <c r="X646" i="46"/>
  <c r="AD646" i="46" s="1"/>
  <c r="AK646" i="46" s="1"/>
  <c r="X649" i="46"/>
  <c r="AD649" i="46" s="1"/>
  <c r="X652" i="46"/>
  <c r="AD652" i="46" s="1"/>
  <c r="X655" i="46"/>
  <c r="AD655" i="46" s="1"/>
  <c r="X658" i="46"/>
  <c r="AD658" i="46" s="1"/>
  <c r="X661" i="46"/>
  <c r="AD661" i="46" s="1"/>
  <c r="X664" i="46"/>
  <c r="AD664" i="46" s="1"/>
  <c r="X667" i="46"/>
  <c r="AD667" i="46" s="1"/>
  <c r="X670" i="46"/>
  <c r="AD670" i="46" s="1"/>
  <c r="X673" i="46"/>
  <c r="AD673" i="46" s="1"/>
  <c r="X676" i="46"/>
  <c r="AD676" i="46" s="1"/>
  <c r="X679" i="46"/>
  <c r="AD679" i="46" s="1"/>
  <c r="AK679" i="46" s="1"/>
  <c r="X682" i="46"/>
  <c r="AD682" i="46" s="1"/>
  <c r="X685" i="46"/>
  <c r="AD685" i="46" s="1"/>
  <c r="X688" i="46"/>
  <c r="AD688" i="46" s="1"/>
  <c r="X691" i="46"/>
  <c r="AD691" i="46" s="1"/>
  <c r="X694" i="46"/>
  <c r="AD694" i="46" s="1"/>
  <c r="X697" i="46"/>
  <c r="AD697" i="46" s="1"/>
  <c r="X700" i="46"/>
  <c r="AD700" i="46" s="1"/>
  <c r="X703" i="46"/>
  <c r="AD703" i="46" s="1"/>
  <c r="X706" i="46"/>
  <c r="AD706" i="46" s="1"/>
  <c r="X709" i="46"/>
  <c r="AD709" i="46" s="1"/>
  <c r="X712" i="46"/>
  <c r="AD712" i="46" s="1"/>
  <c r="X715" i="46"/>
  <c r="AD715" i="46" s="1"/>
  <c r="X718" i="46"/>
  <c r="AD718" i="46" s="1"/>
  <c r="X721" i="46"/>
  <c r="AD721" i="46" s="1"/>
  <c r="X724" i="46"/>
  <c r="AD724" i="46" s="1"/>
  <c r="X727" i="46"/>
  <c r="AD727" i="46" s="1"/>
  <c r="X730" i="46"/>
  <c r="AD730" i="46" s="1"/>
  <c r="AK730" i="46" s="1"/>
  <c r="X733" i="46"/>
  <c r="AD733" i="46" s="1"/>
  <c r="X736" i="46"/>
  <c r="AD736" i="46" s="1"/>
  <c r="X739" i="46"/>
  <c r="AD739" i="46" s="1"/>
  <c r="X742" i="46"/>
  <c r="AD742" i="46" s="1"/>
  <c r="X745" i="46"/>
  <c r="AD745" i="46" s="1"/>
  <c r="X748" i="46"/>
  <c r="AD748" i="46" s="1"/>
  <c r="X751" i="46"/>
  <c r="AD751" i="46" s="1"/>
  <c r="AK751" i="46" s="1"/>
  <c r="X754" i="46"/>
  <c r="AD754" i="46" s="1"/>
  <c r="X757" i="46"/>
  <c r="AD757" i="46" s="1"/>
  <c r="X760" i="46"/>
  <c r="AD760" i="46" s="1"/>
  <c r="X763" i="46"/>
  <c r="AD763" i="46" s="1"/>
  <c r="X766" i="46"/>
  <c r="AD766" i="46" s="1"/>
  <c r="X769" i="46"/>
  <c r="AD769" i="46" s="1"/>
  <c r="X772" i="46"/>
  <c r="AD772" i="46" s="1"/>
  <c r="X775" i="46"/>
  <c r="AD775" i="46" s="1"/>
  <c r="X778" i="46"/>
  <c r="AD778" i="46" s="1"/>
  <c r="X781" i="46"/>
  <c r="AD781" i="46" s="1"/>
  <c r="X784" i="46"/>
  <c r="AD784" i="46" s="1"/>
  <c r="X787" i="46"/>
  <c r="AD787" i="46" s="1"/>
  <c r="AK787" i="46" s="1"/>
  <c r="X790" i="46"/>
  <c r="AD790" i="46" s="1"/>
  <c r="X793" i="46"/>
  <c r="AD793" i="46" s="1"/>
  <c r="X796" i="46"/>
  <c r="AD796" i="46" s="1"/>
  <c r="X799" i="46"/>
  <c r="AD799" i="46" s="1"/>
  <c r="X802" i="46"/>
  <c r="AD802" i="46" s="1"/>
  <c r="X805" i="46"/>
  <c r="AD805" i="46" s="1"/>
  <c r="AK805" i="46" s="1"/>
  <c r="X808" i="46"/>
  <c r="AD808" i="46" s="1"/>
  <c r="AK808" i="46" s="1"/>
  <c r="X811" i="46"/>
  <c r="AD811" i="46" s="1"/>
  <c r="X814" i="46"/>
  <c r="AD814" i="46" s="1"/>
  <c r="X817" i="46"/>
  <c r="AD817" i="46" s="1"/>
  <c r="X820" i="46"/>
  <c r="AD820" i="46" s="1"/>
  <c r="X823" i="46"/>
  <c r="AD823" i="46" s="1"/>
  <c r="AK823" i="46" s="1"/>
  <c r="X826" i="46"/>
  <c r="AD826" i="46" s="1"/>
  <c r="X576" i="46"/>
  <c r="AD576" i="46" s="1"/>
  <c r="X833" i="46"/>
  <c r="AD833" i="46" s="1"/>
  <c r="X842" i="46"/>
  <c r="AD842" i="46" s="1"/>
  <c r="X851" i="46"/>
  <c r="AD851" i="46" s="1"/>
  <c r="X860" i="46"/>
  <c r="AD860" i="46" s="1"/>
  <c r="X869" i="46"/>
  <c r="AD869" i="46" s="1"/>
  <c r="X878" i="46"/>
  <c r="AD878" i="46" s="1"/>
  <c r="X887" i="46"/>
  <c r="AD887" i="46" s="1"/>
  <c r="X579" i="46"/>
  <c r="AD579" i="46" s="1"/>
  <c r="X891" i="46"/>
  <c r="AD891" i="46" s="1"/>
  <c r="X894" i="46"/>
  <c r="AD894" i="46" s="1"/>
  <c r="AK894" i="46" s="1"/>
  <c r="X897" i="46"/>
  <c r="AD897" i="46" s="1"/>
  <c r="X900" i="46"/>
  <c r="AD900" i="46" s="1"/>
  <c r="X903" i="46"/>
  <c r="AD903" i="46" s="1"/>
  <c r="X906" i="46"/>
  <c r="AD906" i="46" s="1"/>
  <c r="X909" i="46"/>
  <c r="AD909" i="46" s="1"/>
  <c r="X912" i="46"/>
  <c r="AD912" i="46" s="1"/>
  <c r="X915" i="46"/>
  <c r="AD915" i="46" s="1"/>
  <c r="X918" i="46"/>
  <c r="AD918" i="46" s="1"/>
  <c r="X921" i="46"/>
  <c r="AD921" i="46" s="1"/>
  <c r="X924" i="46"/>
  <c r="AD924" i="46" s="1"/>
  <c r="X927" i="46"/>
  <c r="AD927" i="46" s="1"/>
  <c r="X930" i="46"/>
  <c r="AD930" i="46" s="1"/>
  <c r="X933" i="46"/>
  <c r="AD933" i="46" s="1"/>
  <c r="X936" i="46"/>
  <c r="AD936" i="46" s="1"/>
  <c r="X939" i="46"/>
  <c r="AD939" i="46" s="1"/>
  <c r="X942" i="46"/>
  <c r="AD942" i="46" s="1"/>
  <c r="X945" i="46"/>
  <c r="AD945" i="46" s="1"/>
  <c r="X948" i="46"/>
  <c r="AD948" i="46" s="1"/>
  <c r="X951" i="46"/>
  <c r="AD951" i="46" s="1"/>
  <c r="X954" i="46"/>
  <c r="AD954" i="46" s="1"/>
  <c r="X957" i="46"/>
  <c r="AD957" i="46" s="1"/>
  <c r="X960" i="46"/>
  <c r="AD960" i="46" s="1"/>
  <c r="X963" i="46"/>
  <c r="AD963" i="46" s="1"/>
  <c r="X966" i="46"/>
  <c r="AD966" i="46" s="1"/>
  <c r="AK966" i="46" s="1"/>
  <c r="X969" i="46"/>
  <c r="AD969" i="46" s="1"/>
  <c r="X972" i="46"/>
  <c r="AD972" i="46" s="1"/>
  <c r="X975" i="46"/>
  <c r="AD975" i="46" s="1"/>
  <c r="X978" i="46"/>
  <c r="AD978" i="46" s="1"/>
  <c r="X981" i="46"/>
  <c r="AD981" i="46" s="1"/>
  <c r="X984" i="46"/>
  <c r="AD984" i="46" s="1"/>
  <c r="X987" i="46"/>
  <c r="AD987" i="46" s="1"/>
  <c r="X990" i="46"/>
  <c r="AD990" i="46" s="1"/>
  <c r="X993" i="46"/>
  <c r="AD993" i="46" s="1"/>
  <c r="X996" i="46"/>
  <c r="AD996" i="46" s="1"/>
  <c r="X999" i="46"/>
  <c r="AD999" i="46" s="1"/>
  <c r="X1002" i="46"/>
  <c r="AD1002" i="46" s="1"/>
  <c r="AK1002" i="46" s="1"/>
  <c r="X1005" i="46"/>
  <c r="AD1005" i="46" s="1"/>
  <c r="X1008" i="46"/>
  <c r="AD1008" i="46" s="1"/>
  <c r="X1011" i="46"/>
  <c r="AD1011" i="46" s="1"/>
  <c r="X1014" i="46"/>
  <c r="AD1014" i="46" s="1"/>
  <c r="X1017" i="46"/>
  <c r="AD1017" i="46" s="1"/>
  <c r="X1020" i="46"/>
  <c r="AD1020" i="46" s="1"/>
  <c r="X1023" i="46"/>
  <c r="AD1023" i="46" s="1"/>
  <c r="X1026" i="46"/>
  <c r="AD1026" i="46" s="1"/>
  <c r="X1029" i="46"/>
  <c r="AD1029" i="46" s="1"/>
  <c r="X1032" i="46"/>
  <c r="AD1032" i="46" s="1"/>
  <c r="X1035" i="46"/>
  <c r="AD1035" i="46" s="1"/>
  <c r="X1038" i="46"/>
  <c r="AD1038" i="46" s="1"/>
  <c r="AK1038" i="46" s="1"/>
  <c r="X1041" i="46"/>
  <c r="AD1041" i="46" s="1"/>
  <c r="X1044" i="46"/>
  <c r="AD1044" i="46" s="1"/>
  <c r="X1047" i="46"/>
  <c r="AD1047" i="46" s="1"/>
  <c r="X1050" i="46"/>
  <c r="AD1050" i="46" s="1"/>
  <c r="X1053" i="46"/>
  <c r="AD1053" i="46" s="1"/>
  <c r="X1056" i="46"/>
  <c r="AD1056" i="46" s="1"/>
  <c r="X1059" i="46"/>
  <c r="AD1059" i="46" s="1"/>
  <c r="X1062" i="46"/>
  <c r="AD1062" i="46" s="1"/>
  <c r="X1065" i="46"/>
  <c r="AD1065" i="46" s="1"/>
  <c r="X1068" i="46"/>
  <c r="AD1068" i="46" s="1"/>
  <c r="X1071" i="46"/>
  <c r="AD1071" i="46" s="1"/>
  <c r="X1074" i="46"/>
  <c r="AD1074" i="46" s="1"/>
  <c r="AK1074" i="46" s="1"/>
  <c r="X1077" i="46"/>
  <c r="AD1077" i="46" s="1"/>
  <c r="X1080" i="46"/>
  <c r="AD1080" i="46" s="1"/>
  <c r="X1083" i="46"/>
  <c r="AD1083" i="46" s="1"/>
  <c r="X1086" i="46"/>
  <c r="AD1086" i="46" s="1"/>
  <c r="X1089" i="46"/>
  <c r="AD1089" i="46" s="1"/>
  <c r="X1092" i="46"/>
  <c r="AD1092" i="46" s="1"/>
  <c r="X1095" i="46"/>
  <c r="AD1095" i="46" s="1"/>
  <c r="X1098" i="46"/>
  <c r="AD1098" i="46" s="1"/>
  <c r="X1101" i="46"/>
  <c r="AD1101" i="46" s="1"/>
  <c r="X1104" i="46"/>
  <c r="AD1104" i="46" s="1"/>
  <c r="X1107" i="46"/>
  <c r="AD1107" i="46" s="1"/>
  <c r="X1110" i="46"/>
  <c r="AD1110" i="46" s="1"/>
  <c r="AK1110" i="46" s="1"/>
  <c r="X1113" i="46"/>
  <c r="AD1113" i="46" s="1"/>
  <c r="X1116" i="46"/>
  <c r="AD1116" i="46" s="1"/>
  <c r="X1119" i="46"/>
  <c r="AD1119" i="46" s="1"/>
  <c r="X1122" i="46"/>
  <c r="AD1122" i="46" s="1"/>
  <c r="X1125" i="46"/>
  <c r="AD1125" i="46" s="1"/>
  <c r="X1128" i="46"/>
  <c r="AD1128" i="46" s="1"/>
  <c r="X1131" i="46"/>
  <c r="AD1131" i="46" s="1"/>
  <c r="X1134" i="46"/>
  <c r="AD1134" i="46" s="1"/>
  <c r="X1137" i="46"/>
  <c r="AD1137" i="46" s="1"/>
  <c r="X1140" i="46"/>
  <c r="AD1140" i="46" s="1"/>
  <c r="X1143" i="46"/>
  <c r="AD1143" i="46" s="1"/>
  <c r="X1146" i="46"/>
  <c r="AD1146" i="46" s="1"/>
  <c r="AK1146" i="46" s="1"/>
  <c r="X1149" i="46"/>
  <c r="AD1149" i="46" s="1"/>
  <c r="X1152" i="46"/>
  <c r="AD1152" i="46" s="1"/>
  <c r="X1155" i="46"/>
  <c r="AD1155" i="46" s="1"/>
  <c r="X1158" i="46"/>
  <c r="AD1158" i="46" s="1"/>
  <c r="X1161" i="46"/>
  <c r="AD1161" i="46" s="1"/>
  <c r="X1164" i="46"/>
  <c r="AD1164" i="46" s="1"/>
  <c r="X1167" i="46"/>
  <c r="AD1167" i="46" s="1"/>
  <c r="X1170" i="46"/>
  <c r="AD1170" i="46" s="1"/>
  <c r="X1173" i="46"/>
  <c r="AD1173" i="46" s="1"/>
  <c r="X1176" i="46"/>
  <c r="AD1176" i="46" s="1"/>
  <c r="X1179" i="46"/>
  <c r="AD1179" i="46" s="1"/>
  <c r="X1182" i="46"/>
  <c r="AD1182" i="46" s="1"/>
  <c r="AK1182" i="46" s="1"/>
  <c r="X1185" i="46"/>
  <c r="AD1185" i="46" s="1"/>
  <c r="X1188" i="46"/>
  <c r="AD1188" i="46" s="1"/>
  <c r="X1191" i="46"/>
  <c r="AD1191" i="46" s="1"/>
  <c r="AK1191" i="46" s="1"/>
  <c r="X1194" i="46"/>
  <c r="AD1194" i="46" s="1"/>
  <c r="X1197" i="46"/>
  <c r="AD1197" i="46" s="1"/>
  <c r="X1200" i="46"/>
  <c r="AD1200" i="46" s="1"/>
  <c r="X1203" i="46"/>
  <c r="AD1203" i="46" s="1"/>
  <c r="X1206" i="46"/>
  <c r="AD1206" i="46" s="1"/>
  <c r="X1209" i="46"/>
  <c r="AD1209" i="46" s="1"/>
  <c r="X1212" i="46"/>
  <c r="AD1212" i="46" s="1"/>
  <c r="AK1212" i="46" s="1"/>
  <c r="X1215" i="46"/>
  <c r="AD1215" i="46" s="1"/>
  <c r="X1218" i="46"/>
  <c r="AD1218" i="46" s="1"/>
  <c r="AK1218" i="46" s="1"/>
  <c r="X1221" i="46"/>
  <c r="AD1221" i="46" s="1"/>
  <c r="X1224" i="46"/>
  <c r="AD1224" i="46" s="1"/>
  <c r="X1227" i="46"/>
  <c r="AD1227" i="46" s="1"/>
  <c r="X1230" i="46"/>
  <c r="AD1230" i="46" s="1"/>
  <c r="X1233" i="46"/>
  <c r="AD1233" i="46" s="1"/>
  <c r="X1236" i="46"/>
  <c r="AD1236" i="46" s="1"/>
  <c r="X1239" i="46"/>
  <c r="AD1239" i="46" s="1"/>
  <c r="X1242" i="46"/>
  <c r="AD1242" i="46" s="1"/>
  <c r="X1245" i="46"/>
  <c r="AD1245" i="46" s="1"/>
  <c r="X1248" i="46"/>
  <c r="AD1248" i="46" s="1"/>
  <c r="X1251" i="46"/>
  <c r="AD1251" i="46" s="1"/>
  <c r="X1254" i="46"/>
  <c r="AD1254" i="46" s="1"/>
  <c r="AK1254" i="46" s="1"/>
  <c r="X1257" i="46"/>
  <c r="AD1257" i="46" s="1"/>
  <c r="X1260" i="46"/>
  <c r="AD1260" i="46" s="1"/>
  <c r="X1263" i="46"/>
  <c r="AD1263" i="46" s="1"/>
  <c r="X1266" i="46"/>
  <c r="AD1266" i="46" s="1"/>
  <c r="X1269" i="46"/>
  <c r="AD1269" i="46" s="1"/>
  <c r="X1272" i="46"/>
  <c r="AD1272" i="46" s="1"/>
  <c r="X1275" i="46"/>
  <c r="AD1275" i="46" s="1"/>
  <c r="X1278" i="46"/>
  <c r="AD1278" i="46" s="1"/>
  <c r="X1281" i="46"/>
  <c r="AD1281" i="46" s="1"/>
  <c r="X500" i="46"/>
  <c r="AD500" i="46" s="1"/>
  <c r="X540" i="46"/>
  <c r="AD540" i="46" s="1"/>
  <c r="X829" i="46"/>
  <c r="AD829" i="46" s="1"/>
  <c r="AK829" i="46" s="1"/>
  <c r="X838" i="46"/>
  <c r="AD838" i="46" s="1"/>
  <c r="X847" i="46"/>
  <c r="AD847" i="46" s="1"/>
  <c r="X856" i="46"/>
  <c r="AD856" i="46" s="1"/>
  <c r="X865" i="46"/>
  <c r="AD865" i="46" s="1"/>
  <c r="X874" i="46"/>
  <c r="AD874" i="46" s="1"/>
  <c r="X883" i="46"/>
  <c r="AD883" i="46" s="1"/>
  <c r="X543" i="46"/>
  <c r="AD543" i="46" s="1"/>
  <c r="X770" i="46"/>
  <c r="AD770" i="46" s="1"/>
  <c r="X776" i="46"/>
  <c r="AD776" i="46" s="1"/>
  <c r="X782" i="46"/>
  <c r="AD782" i="46" s="1"/>
  <c r="X788" i="46"/>
  <c r="AD788" i="46" s="1"/>
  <c r="AK788" i="46" s="1"/>
  <c r="X794" i="46"/>
  <c r="AD794" i="46" s="1"/>
  <c r="AK794" i="46" s="1"/>
  <c r="X800" i="46"/>
  <c r="AD800" i="46" s="1"/>
  <c r="X806" i="46"/>
  <c r="AD806" i="46" s="1"/>
  <c r="AK806" i="46" s="1"/>
  <c r="X812" i="46"/>
  <c r="AD812" i="46" s="1"/>
  <c r="X818" i="46"/>
  <c r="AD818" i="46" s="1"/>
  <c r="X824" i="46"/>
  <c r="AD824" i="46" s="1"/>
  <c r="X563" i="46"/>
  <c r="AD563" i="46" s="1"/>
  <c r="X830" i="46"/>
  <c r="AD830" i="46" s="1"/>
  <c r="X839" i="46"/>
  <c r="AD839" i="46" s="1"/>
  <c r="X848" i="46"/>
  <c r="AD848" i="46" s="1"/>
  <c r="X857" i="46"/>
  <c r="AD857" i="46" s="1"/>
  <c r="X866" i="46"/>
  <c r="AD866" i="46" s="1"/>
  <c r="X875" i="46"/>
  <c r="AD875" i="46" s="1"/>
  <c r="AK875" i="46" s="1"/>
  <c r="X884" i="46"/>
  <c r="AD884" i="46" s="1"/>
  <c r="X512" i="46"/>
  <c r="AD512" i="46" s="1"/>
  <c r="X566" i="46"/>
  <c r="AD566" i="46" s="1"/>
  <c r="X892" i="46"/>
  <c r="AD892" i="46" s="1"/>
  <c r="X895" i="46"/>
  <c r="AD895" i="46" s="1"/>
  <c r="X898" i="46"/>
  <c r="AD898" i="46" s="1"/>
  <c r="X901" i="46"/>
  <c r="AD901" i="46" s="1"/>
  <c r="X904" i="46"/>
  <c r="AD904" i="46" s="1"/>
  <c r="X907" i="46"/>
  <c r="AD907" i="46" s="1"/>
  <c r="X910" i="46"/>
  <c r="AD910" i="46" s="1"/>
  <c r="X913" i="46"/>
  <c r="AD913" i="46" s="1"/>
  <c r="X916" i="46"/>
  <c r="AD916" i="46" s="1"/>
  <c r="AK916" i="46" s="1"/>
  <c r="X919" i="46"/>
  <c r="AD919" i="46" s="1"/>
  <c r="X922" i="46"/>
  <c r="AD922" i="46" s="1"/>
  <c r="X925" i="46"/>
  <c r="AD925" i="46" s="1"/>
  <c r="X928" i="46"/>
  <c r="AD928" i="46" s="1"/>
  <c r="X931" i="46"/>
  <c r="AD931" i="46" s="1"/>
  <c r="X934" i="46"/>
  <c r="AD934" i="46" s="1"/>
  <c r="X937" i="46"/>
  <c r="AD937" i="46" s="1"/>
  <c r="X940" i="46"/>
  <c r="AD940" i="46" s="1"/>
  <c r="X943" i="46"/>
  <c r="AD943" i="46" s="1"/>
  <c r="X946" i="46"/>
  <c r="AD946" i="46" s="1"/>
  <c r="X949" i="46"/>
  <c r="AD949" i="46" s="1"/>
  <c r="X952" i="46"/>
  <c r="AD952" i="46" s="1"/>
  <c r="X955" i="46"/>
  <c r="AD955" i="46" s="1"/>
  <c r="X958" i="46"/>
  <c r="AD958" i="46" s="1"/>
  <c r="X961" i="46"/>
  <c r="AD961" i="46" s="1"/>
  <c r="X964" i="46"/>
  <c r="AD964" i="46" s="1"/>
  <c r="X967" i="46"/>
  <c r="AD967" i="46" s="1"/>
  <c r="X970" i="46"/>
  <c r="AD970" i="46" s="1"/>
  <c r="X973" i="46"/>
  <c r="AD973" i="46" s="1"/>
  <c r="X976" i="46"/>
  <c r="AD976" i="46" s="1"/>
  <c r="X979" i="46"/>
  <c r="AD979" i="46" s="1"/>
  <c r="X982" i="46"/>
  <c r="AD982" i="46" s="1"/>
  <c r="X985" i="46"/>
  <c r="AD985" i="46" s="1"/>
  <c r="X988" i="46"/>
  <c r="AD988" i="46" s="1"/>
  <c r="AK988" i="46" s="1"/>
  <c r="X991" i="46"/>
  <c r="AD991" i="46" s="1"/>
  <c r="X994" i="46"/>
  <c r="AD994" i="46" s="1"/>
  <c r="X997" i="46"/>
  <c r="AD997" i="46" s="1"/>
  <c r="X1000" i="46"/>
  <c r="AD1000" i="46" s="1"/>
  <c r="X1003" i="46"/>
  <c r="AD1003" i="46" s="1"/>
  <c r="X1006" i="46"/>
  <c r="AD1006" i="46" s="1"/>
  <c r="X1009" i="46"/>
  <c r="AD1009" i="46" s="1"/>
  <c r="X1012" i="46"/>
  <c r="AD1012" i="46" s="1"/>
  <c r="X1015" i="46"/>
  <c r="AD1015" i="46" s="1"/>
  <c r="X1018" i="46"/>
  <c r="AD1018" i="46" s="1"/>
  <c r="X1021" i="46"/>
  <c r="AD1021" i="46" s="1"/>
  <c r="X1024" i="46"/>
  <c r="AD1024" i="46" s="1"/>
  <c r="AK1024" i="46" s="1"/>
  <c r="X1027" i="46"/>
  <c r="AD1027" i="46" s="1"/>
  <c r="X1030" i="46"/>
  <c r="AD1030" i="46" s="1"/>
  <c r="X1033" i="46"/>
  <c r="AD1033" i="46" s="1"/>
  <c r="X1036" i="46"/>
  <c r="AD1036" i="46" s="1"/>
  <c r="X1039" i="46"/>
  <c r="AD1039" i="46" s="1"/>
  <c r="X1042" i="46"/>
  <c r="AD1042" i="46" s="1"/>
  <c r="X1045" i="46"/>
  <c r="AD1045" i="46" s="1"/>
  <c r="X1048" i="46"/>
  <c r="AD1048" i="46" s="1"/>
  <c r="X1051" i="46"/>
  <c r="AD1051" i="46" s="1"/>
  <c r="X1054" i="46"/>
  <c r="AD1054" i="46" s="1"/>
  <c r="X1057" i="46"/>
  <c r="AD1057" i="46" s="1"/>
  <c r="X1060" i="46"/>
  <c r="AD1060" i="46" s="1"/>
  <c r="AK1060" i="46" s="1"/>
  <c r="X1063" i="46"/>
  <c r="AD1063" i="46" s="1"/>
  <c r="X1066" i="46"/>
  <c r="AD1066" i="46" s="1"/>
  <c r="X1069" i="46"/>
  <c r="AD1069" i="46" s="1"/>
  <c r="X1072" i="46"/>
  <c r="AD1072" i="46" s="1"/>
  <c r="X1075" i="46"/>
  <c r="AD1075" i="46" s="1"/>
  <c r="X1078" i="46"/>
  <c r="AD1078" i="46" s="1"/>
  <c r="X1081" i="46"/>
  <c r="AD1081" i="46" s="1"/>
  <c r="X1084" i="46"/>
  <c r="AD1084" i="46" s="1"/>
  <c r="X1087" i="46"/>
  <c r="AD1087" i="46" s="1"/>
  <c r="X1090" i="46"/>
  <c r="AD1090" i="46" s="1"/>
  <c r="X1093" i="46"/>
  <c r="AD1093" i="46" s="1"/>
  <c r="X1096" i="46"/>
  <c r="AD1096" i="46" s="1"/>
  <c r="AK1096" i="46" s="1"/>
  <c r="X1099" i="46"/>
  <c r="AD1099" i="46" s="1"/>
  <c r="X1102" i="46"/>
  <c r="AD1102" i="46" s="1"/>
  <c r="X1105" i="46"/>
  <c r="AD1105" i="46" s="1"/>
  <c r="X1108" i="46"/>
  <c r="AD1108" i="46" s="1"/>
  <c r="X1111" i="46"/>
  <c r="AD1111" i="46" s="1"/>
  <c r="AK1111" i="46" s="1"/>
  <c r="X1114" i="46"/>
  <c r="AD1114" i="46" s="1"/>
  <c r="X1117" i="46"/>
  <c r="AD1117" i="46" s="1"/>
  <c r="X1120" i="46"/>
  <c r="AD1120" i="46" s="1"/>
  <c r="X1123" i="46"/>
  <c r="AD1123" i="46" s="1"/>
  <c r="X1126" i="46"/>
  <c r="AD1126" i="46" s="1"/>
  <c r="X1129" i="46"/>
  <c r="AD1129" i="46" s="1"/>
  <c r="X1132" i="46"/>
  <c r="AD1132" i="46" s="1"/>
  <c r="AK1132" i="46" s="1"/>
  <c r="X1135" i="46"/>
  <c r="AD1135" i="46" s="1"/>
  <c r="X1138" i="46"/>
  <c r="AD1138" i="46" s="1"/>
  <c r="X1141" i="46"/>
  <c r="AD1141" i="46" s="1"/>
  <c r="X1144" i="46"/>
  <c r="AD1144" i="46" s="1"/>
  <c r="X1147" i="46"/>
  <c r="AD1147" i="46" s="1"/>
  <c r="X1150" i="46"/>
  <c r="AD1150" i="46" s="1"/>
  <c r="X1153" i="46"/>
  <c r="AD1153" i="46" s="1"/>
  <c r="X1156" i="46"/>
  <c r="AD1156" i="46" s="1"/>
  <c r="X1159" i="46"/>
  <c r="AD1159" i="46" s="1"/>
  <c r="X1162" i="46"/>
  <c r="AD1162" i="46" s="1"/>
  <c r="X1165" i="46"/>
  <c r="AD1165" i="46" s="1"/>
  <c r="X1168" i="46"/>
  <c r="AD1168" i="46" s="1"/>
  <c r="AK1168" i="46" s="1"/>
  <c r="X1171" i="46"/>
  <c r="AD1171" i="46" s="1"/>
  <c r="X1174" i="46"/>
  <c r="AD1174" i="46" s="1"/>
  <c r="X1177" i="46"/>
  <c r="AD1177" i="46" s="1"/>
  <c r="X1180" i="46"/>
  <c r="AD1180" i="46" s="1"/>
  <c r="X1183" i="46"/>
  <c r="AD1183" i="46" s="1"/>
  <c r="X1186" i="46"/>
  <c r="AD1186" i="46" s="1"/>
  <c r="X1189" i="46"/>
  <c r="AD1189" i="46" s="1"/>
  <c r="X1192" i="46"/>
  <c r="AD1192" i="46" s="1"/>
  <c r="X1195" i="46"/>
  <c r="AD1195" i="46" s="1"/>
  <c r="X1198" i="46"/>
  <c r="AD1198" i="46" s="1"/>
  <c r="X1201" i="46"/>
  <c r="AD1201" i="46" s="1"/>
  <c r="X1204" i="46"/>
  <c r="AD1204" i="46" s="1"/>
  <c r="AK1204" i="46" s="1"/>
  <c r="X1207" i="46"/>
  <c r="AD1207" i="46" s="1"/>
  <c r="X1210" i="46"/>
  <c r="AD1210" i="46" s="1"/>
  <c r="X1213" i="46"/>
  <c r="AD1213" i="46" s="1"/>
  <c r="X1216" i="46"/>
  <c r="AD1216" i="46" s="1"/>
  <c r="X1219" i="46"/>
  <c r="AD1219" i="46" s="1"/>
  <c r="AK1219" i="46" s="1"/>
  <c r="X1222" i="46"/>
  <c r="AD1222" i="46" s="1"/>
  <c r="X1225" i="46"/>
  <c r="AD1225" i="46" s="1"/>
  <c r="X1228" i="46"/>
  <c r="AD1228" i="46" s="1"/>
  <c r="X1231" i="46"/>
  <c r="AD1231" i="46" s="1"/>
  <c r="X1234" i="46"/>
  <c r="AD1234" i="46" s="1"/>
  <c r="X1237" i="46"/>
  <c r="AD1237" i="46" s="1"/>
  <c r="X1240" i="46"/>
  <c r="AD1240" i="46" s="1"/>
  <c r="X1243" i="46"/>
  <c r="AD1243" i="46" s="1"/>
  <c r="X1246" i="46"/>
  <c r="AD1246" i="46" s="1"/>
  <c r="X31" i="46"/>
  <c r="AD31" i="46" s="1"/>
  <c r="X835" i="46"/>
  <c r="AD835" i="46" s="1"/>
  <c r="X844" i="46"/>
  <c r="AD844" i="46" s="1"/>
  <c r="X853" i="46"/>
  <c r="AD853" i="46" s="1"/>
  <c r="X862" i="46"/>
  <c r="AD862" i="46" s="1"/>
  <c r="X871" i="46"/>
  <c r="AD871" i="46" s="1"/>
  <c r="X880" i="46"/>
  <c r="AD880" i="46" s="1"/>
  <c r="X889" i="46"/>
  <c r="AD889" i="46" s="1"/>
  <c r="X85" i="46"/>
  <c r="AD85" i="46" s="1"/>
  <c r="X139" i="46"/>
  <c r="AD139" i="46" s="1"/>
  <c r="AK139" i="46" s="1"/>
  <c r="X550" i="46"/>
  <c r="AD550" i="46" s="1"/>
  <c r="X836" i="46"/>
  <c r="AD836" i="46" s="1"/>
  <c r="X845" i="46"/>
  <c r="AD845" i="46" s="1"/>
  <c r="X854" i="46"/>
  <c r="AD854" i="46" s="1"/>
  <c r="X863" i="46"/>
  <c r="AD863" i="46" s="1"/>
  <c r="X872" i="46"/>
  <c r="AD872" i="46" s="1"/>
  <c r="X881" i="46"/>
  <c r="AD881" i="46" s="1"/>
  <c r="X553" i="46"/>
  <c r="AD553" i="46" s="1"/>
  <c r="X773" i="46"/>
  <c r="AD773" i="46" s="1"/>
  <c r="X779" i="46"/>
  <c r="AD779" i="46" s="1"/>
  <c r="X785" i="46"/>
  <c r="AD785" i="46" s="1"/>
  <c r="X791" i="46"/>
  <c r="AD791" i="46" s="1"/>
  <c r="AK791" i="46" s="1"/>
  <c r="X797" i="46"/>
  <c r="AD797" i="46" s="1"/>
  <c r="X803" i="46"/>
  <c r="AD803" i="46" s="1"/>
  <c r="X809" i="46"/>
  <c r="AD809" i="46" s="1"/>
  <c r="X815" i="46"/>
  <c r="AD815" i="46" s="1"/>
  <c r="X821" i="46"/>
  <c r="AD821" i="46" s="1"/>
  <c r="X827" i="46"/>
  <c r="AD827" i="46" s="1"/>
  <c r="X890" i="46"/>
  <c r="AD890" i="46" s="1"/>
  <c r="X893" i="46"/>
  <c r="AD893" i="46" s="1"/>
  <c r="X896" i="46"/>
  <c r="AD896" i="46" s="1"/>
  <c r="X899" i="46"/>
  <c r="AD899" i="46" s="1"/>
  <c r="X902" i="46"/>
  <c r="AD902" i="46" s="1"/>
  <c r="X905" i="46"/>
  <c r="AD905" i="46" s="1"/>
  <c r="X908" i="46"/>
  <c r="AD908" i="46" s="1"/>
  <c r="AK908" i="46" s="1"/>
  <c r="X911" i="46"/>
  <c r="AD911" i="46" s="1"/>
  <c r="X914" i="46"/>
  <c r="AD914" i="46" s="1"/>
  <c r="X917" i="46"/>
  <c r="AD917" i="46" s="1"/>
  <c r="X920" i="46"/>
  <c r="AD920" i="46" s="1"/>
  <c r="X923" i="46"/>
  <c r="AD923" i="46" s="1"/>
  <c r="X926" i="46"/>
  <c r="AD926" i="46" s="1"/>
  <c r="X929" i="46"/>
  <c r="AD929" i="46" s="1"/>
  <c r="X932" i="46"/>
  <c r="AD932" i="46" s="1"/>
  <c r="X935" i="46"/>
  <c r="AD935" i="46" s="1"/>
  <c r="X938" i="46"/>
  <c r="AD938" i="46" s="1"/>
  <c r="X941" i="46"/>
  <c r="AD941" i="46" s="1"/>
  <c r="X944" i="46"/>
  <c r="AD944" i="46" s="1"/>
  <c r="X947" i="46"/>
  <c r="AD947" i="46" s="1"/>
  <c r="X950" i="46"/>
  <c r="AD950" i="46" s="1"/>
  <c r="X953" i="46"/>
  <c r="AD953" i="46" s="1"/>
  <c r="X956" i="46"/>
  <c r="AD956" i="46" s="1"/>
  <c r="X959" i="46"/>
  <c r="AD959" i="46" s="1"/>
  <c r="X962" i="46"/>
  <c r="AD962" i="46" s="1"/>
  <c r="X965" i="46"/>
  <c r="AD965" i="46" s="1"/>
  <c r="X968" i="46"/>
  <c r="AD968" i="46" s="1"/>
  <c r="X971" i="46"/>
  <c r="AD971" i="46" s="1"/>
  <c r="X974" i="46"/>
  <c r="AD974" i="46" s="1"/>
  <c r="X977" i="46"/>
  <c r="AD977" i="46" s="1"/>
  <c r="X980" i="46"/>
  <c r="AD980" i="46" s="1"/>
  <c r="X983" i="46"/>
  <c r="AD983" i="46" s="1"/>
  <c r="X986" i="46"/>
  <c r="AD986" i="46" s="1"/>
  <c r="X989" i="46"/>
  <c r="AD989" i="46" s="1"/>
  <c r="X992" i="46"/>
  <c r="AD992" i="46" s="1"/>
  <c r="X995" i="46"/>
  <c r="AD995" i="46" s="1"/>
  <c r="X998" i="46"/>
  <c r="AD998" i="46" s="1"/>
  <c r="AK998" i="46" s="1"/>
  <c r="X1001" i="46"/>
  <c r="AD1001" i="46" s="1"/>
  <c r="X1004" i="46"/>
  <c r="AD1004" i="46" s="1"/>
  <c r="X1007" i="46"/>
  <c r="AD1007" i="46" s="1"/>
  <c r="X1010" i="46"/>
  <c r="AD1010" i="46" s="1"/>
  <c r="X1013" i="46"/>
  <c r="AD1013" i="46" s="1"/>
  <c r="AK1013" i="46" s="1"/>
  <c r="X1016" i="46"/>
  <c r="AD1016" i="46" s="1"/>
  <c r="X1019" i="46"/>
  <c r="AD1019" i="46" s="1"/>
  <c r="X1022" i="46"/>
  <c r="AD1022" i="46" s="1"/>
  <c r="X1025" i="46"/>
  <c r="AD1025" i="46" s="1"/>
  <c r="X1028" i="46"/>
  <c r="AD1028" i="46" s="1"/>
  <c r="X1031" i="46"/>
  <c r="AD1031" i="46" s="1"/>
  <c r="X1034" i="46"/>
  <c r="AD1034" i="46" s="1"/>
  <c r="X1037" i="46"/>
  <c r="AD1037" i="46" s="1"/>
  <c r="X1040" i="46"/>
  <c r="AD1040" i="46" s="1"/>
  <c r="X1043" i="46"/>
  <c r="AD1043" i="46" s="1"/>
  <c r="X1046" i="46"/>
  <c r="AD1046" i="46" s="1"/>
  <c r="X1049" i="46"/>
  <c r="AD1049" i="46" s="1"/>
  <c r="AK1049" i="46" s="1"/>
  <c r="X1052" i="46"/>
  <c r="AD1052" i="46" s="1"/>
  <c r="X1055" i="46"/>
  <c r="AD1055" i="46" s="1"/>
  <c r="X1058" i="46"/>
  <c r="AD1058" i="46" s="1"/>
  <c r="X1061" i="46"/>
  <c r="AD1061" i="46" s="1"/>
  <c r="X1064" i="46"/>
  <c r="AD1064" i="46" s="1"/>
  <c r="X1067" i="46"/>
  <c r="AD1067" i="46" s="1"/>
  <c r="X1070" i="46"/>
  <c r="AD1070" i="46" s="1"/>
  <c r="X1073" i="46"/>
  <c r="AD1073" i="46" s="1"/>
  <c r="X1076" i="46"/>
  <c r="AD1076" i="46" s="1"/>
  <c r="X1079" i="46"/>
  <c r="AD1079" i="46" s="1"/>
  <c r="X1082" i="46"/>
  <c r="AD1082" i="46" s="1"/>
  <c r="X1085" i="46"/>
  <c r="AD1085" i="46" s="1"/>
  <c r="AK1085" i="46" s="1"/>
  <c r="X1088" i="46"/>
  <c r="AD1088" i="46" s="1"/>
  <c r="X1091" i="46"/>
  <c r="AD1091" i="46" s="1"/>
  <c r="X1094" i="46"/>
  <c r="AD1094" i="46" s="1"/>
  <c r="X1097" i="46"/>
  <c r="AD1097" i="46" s="1"/>
  <c r="X1100" i="46"/>
  <c r="AD1100" i="46" s="1"/>
  <c r="X1103" i="46"/>
  <c r="AD1103" i="46" s="1"/>
  <c r="X1106" i="46"/>
  <c r="AD1106" i="46" s="1"/>
  <c r="X1109" i="46"/>
  <c r="AD1109" i="46" s="1"/>
  <c r="X1112" i="46"/>
  <c r="AD1112" i="46" s="1"/>
  <c r="X1115" i="46"/>
  <c r="AD1115" i="46" s="1"/>
  <c r="X1118" i="46"/>
  <c r="AD1118" i="46" s="1"/>
  <c r="X1121" i="46"/>
  <c r="AD1121" i="46" s="1"/>
  <c r="AK1121" i="46" s="1"/>
  <c r="X1124" i="46"/>
  <c r="AD1124" i="46" s="1"/>
  <c r="X1127" i="46"/>
  <c r="AD1127" i="46" s="1"/>
  <c r="X1130" i="46"/>
  <c r="AD1130" i="46" s="1"/>
  <c r="X1133" i="46"/>
  <c r="AD1133" i="46" s="1"/>
  <c r="AK1133" i="46" s="1"/>
  <c r="X1136" i="46"/>
  <c r="AD1136" i="46" s="1"/>
  <c r="X1139" i="46"/>
  <c r="AD1139" i="46" s="1"/>
  <c r="X1142" i="46"/>
  <c r="AD1142" i="46" s="1"/>
  <c r="X1145" i="46"/>
  <c r="AD1145" i="46" s="1"/>
  <c r="X1148" i="46"/>
  <c r="AD1148" i="46" s="1"/>
  <c r="X1151" i="46"/>
  <c r="AD1151" i="46" s="1"/>
  <c r="X1154" i="46"/>
  <c r="AD1154" i="46" s="1"/>
  <c r="X1157" i="46"/>
  <c r="AD1157" i="46" s="1"/>
  <c r="X1160" i="46"/>
  <c r="AD1160" i="46" s="1"/>
  <c r="X1163" i="46"/>
  <c r="AD1163" i="46" s="1"/>
  <c r="X1166" i="46"/>
  <c r="AD1166" i="46" s="1"/>
  <c r="X1169" i="46"/>
  <c r="AD1169" i="46" s="1"/>
  <c r="X1172" i="46"/>
  <c r="AD1172" i="46" s="1"/>
  <c r="X1175" i="46"/>
  <c r="AD1175" i="46" s="1"/>
  <c r="X1178" i="46"/>
  <c r="AD1178" i="46" s="1"/>
  <c r="X1181" i="46"/>
  <c r="AD1181" i="46" s="1"/>
  <c r="X1184" i="46"/>
  <c r="AD1184" i="46" s="1"/>
  <c r="X1187" i="46"/>
  <c r="AD1187" i="46" s="1"/>
  <c r="X1190" i="46"/>
  <c r="AD1190" i="46" s="1"/>
  <c r="X1193" i="46"/>
  <c r="AD1193" i="46" s="1"/>
  <c r="X1196" i="46"/>
  <c r="AD1196" i="46" s="1"/>
  <c r="X1199" i="46"/>
  <c r="AD1199" i="46" s="1"/>
  <c r="X1202" i="46"/>
  <c r="AD1202" i="46" s="1"/>
  <c r="X1205" i="46"/>
  <c r="AD1205" i="46" s="1"/>
  <c r="X1208" i="46"/>
  <c r="AD1208" i="46" s="1"/>
  <c r="X1211" i="46"/>
  <c r="AD1211" i="46" s="1"/>
  <c r="X1214" i="46"/>
  <c r="AD1214" i="46" s="1"/>
  <c r="X1217" i="46"/>
  <c r="AD1217" i="46" s="1"/>
  <c r="X1220" i="46"/>
  <c r="AD1220" i="46" s="1"/>
  <c r="X1223" i="46"/>
  <c r="AD1223" i="46" s="1"/>
  <c r="X1226" i="46"/>
  <c r="AD1226" i="46" s="1"/>
  <c r="X1229" i="46"/>
  <c r="AD1229" i="46" s="1"/>
  <c r="AK1229" i="46" s="1"/>
  <c r="X1232" i="46"/>
  <c r="AD1232" i="46" s="1"/>
  <c r="X1235" i="46"/>
  <c r="AD1235" i="46" s="1"/>
  <c r="X1238" i="46"/>
  <c r="AD1238" i="46" s="1"/>
  <c r="X1241" i="46"/>
  <c r="AD1241" i="46" s="1"/>
  <c r="X1244" i="46"/>
  <c r="AD1244" i="46" s="1"/>
  <c r="X1247" i="46"/>
  <c r="AD1247" i="46" s="1"/>
  <c r="X1250" i="46"/>
  <c r="AD1250" i="46" s="1"/>
  <c r="X1253" i="46"/>
  <c r="AD1253" i="46" s="1"/>
  <c r="X1256" i="46"/>
  <c r="AD1256" i="46" s="1"/>
  <c r="X1259" i="46"/>
  <c r="AD1259" i="46" s="1"/>
  <c r="X1262" i="46"/>
  <c r="AD1262" i="46" s="1"/>
  <c r="X1265" i="46"/>
  <c r="AD1265" i="46" s="1"/>
  <c r="X1268" i="46"/>
  <c r="AD1268" i="46" s="1"/>
  <c r="X1271" i="46"/>
  <c r="AD1271" i="46" s="1"/>
  <c r="X530" i="46"/>
  <c r="AD530" i="46" s="1"/>
  <c r="X832" i="46"/>
  <c r="AD832" i="46" s="1"/>
  <c r="X841" i="46"/>
  <c r="AD841" i="46" s="1"/>
  <c r="X850" i="46"/>
  <c r="AD850" i="46" s="1"/>
  <c r="X859" i="46"/>
  <c r="AD859" i="46" s="1"/>
  <c r="X868" i="46"/>
  <c r="AD868" i="46" s="1"/>
  <c r="X877" i="46"/>
  <c r="AD877" i="46" s="1"/>
  <c r="X886" i="46"/>
  <c r="AD886" i="46" s="1"/>
  <c r="X488" i="46"/>
  <c r="AD488" i="46" s="1"/>
  <c r="X1249" i="46"/>
  <c r="AD1249" i="46" s="1"/>
  <c r="AK1249" i="46" s="1"/>
  <c r="X1258" i="46"/>
  <c r="AD1258" i="46" s="1"/>
  <c r="X1267" i="46"/>
  <c r="AD1267" i="46" s="1"/>
  <c r="X1280" i="46"/>
  <c r="AD1280" i="46" s="1"/>
  <c r="X1284" i="46"/>
  <c r="AD1284" i="46" s="1"/>
  <c r="X1287" i="46"/>
  <c r="AD1287" i="46" s="1"/>
  <c r="X1290" i="46"/>
  <c r="AD1290" i="46" s="1"/>
  <c r="X1293" i="46"/>
  <c r="AD1293" i="46" s="1"/>
  <c r="X1296" i="46"/>
  <c r="AD1296" i="46" s="1"/>
  <c r="X1299" i="46"/>
  <c r="AD1299" i="46" s="1"/>
  <c r="X1302" i="46"/>
  <c r="AD1302" i="46" s="1"/>
  <c r="X1305" i="46"/>
  <c r="AD1305" i="46" s="1"/>
  <c r="X1308" i="46"/>
  <c r="AD1308" i="46" s="1"/>
  <c r="AK1308" i="46" s="1"/>
  <c r="X1311" i="46"/>
  <c r="AD1311" i="46" s="1"/>
  <c r="X1314" i="46"/>
  <c r="AD1314" i="46" s="1"/>
  <c r="X1317" i="46"/>
  <c r="AD1317" i="46" s="1"/>
  <c r="X1320" i="46"/>
  <c r="AD1320" i="46" s="1"/>
  <c r="X1323" i="46"/>
  <c r="AD1323" i="46" s="1"/>
  <c r="X1326" i="46"/>
  <c r="AD1326" i="46" s="1"/>
  <c r="X1329" i="46"/>
  <c r="AD1329" i="46" s="1"/>
  <c r="X1332" i="46"/>
  <c r="AD1332" i="46" s="1"/>
  <c r="X1335" i="46"/>
  <c r="AD1335" i="46" s="1"/>
  <c r="X1338" i="46"/>
  <c r="AD1338" i="46" s="1"/>
  <c r="X1341" i="46"/>
  <c r="AD1341" i="46" s="1"/>
  <c r="X1344" i="46"/>
  <c r="AD1344" i="46" s="1"/>
  <c r="AK1344" i="46" s="1"/>
  <c r="X1347" i="46"/>
  <c r="AD1347" i="46" s="1"/>
  <c r="X1350" i="46"/>
  <c r="AD1350" i="46" s="1"/>
  <c r="X1353" i="46"/>
  <c r="AD1353" i="46" s="1"/>
  <c r="X1356" i="46"/>
  <c r="AD1356" i="46" s="1"/>
  <c r="X1359" i="46"/>
  <c r="AD1359" i="46" s="1"/>
  <c r="X1362" i="46"/>
  <c r="AD1362" i="46" s="1"/>
  <c r="X1365" i="46"/>
  <c r="AD1365" i="46" s="1"/>
  <c r="X1368" i="46"/>
  <c r="AD1368" i="46" s="1"/>
  <c r="X1371" i="46"/>
  <c r="AD1371" i="46" s="1"/>
  <c r="X1374" i="46"/>
  <c r="AD1374" i="46" s="1"/>
  <c r="X1377" i="46"/>
  <c r="AD1377" i="46" s="1"/>
  <c r="X1380" i="46"/>
  <c r="AD1380" i="46" s="1"/>
  <c r="X1383" i="46"/>
  <c r="AD1383" i="46" s="1"/>
  <c r="X1386" i="46"/>
  <c r="AD1386" i="46" s="1"/>
  <c r="X1389" i="46"/>
  <c r="AD1389" i="46" s="1"/>
  <c r="X1392" i="46"/>
  <c r="AD1392" i="46" s="1"/>
  <c r="X1395" i="46"/>
  <c r="AD1395" i="46" s="1"/>
  <c r="AK1395" i="46" s="1"/>
  <c r="X1398" i="46"/>
  <c r="AD1398" i="46" s="1"/>
  <c r="X1401" i="46"/>
  <c r="AD1401" i="46" s="1"/>
  <c r="X1404" i="46"/>
  <c r="AD1404" i="46" s="1"/>
  <c r="X1407" i="46"/>
  <c r="AD1407" i="46" s="1"/>
  <c r="X1410" i="46"/>
  <c r="AD1410" i="46" s="1"/>
  <c r="X1413" i="46"/>
  <c r="AD1413" i="46" s="1"/>
  <c r="X1416" i="46"/>
  <c r="AD1416" i="46" s="1"/>
  <c r="AK1416" i="46" s="1"/>
  <c r="X1419" i="46"/>
  <c r="AD1419" i="46" s="1"/>
  <c r="X1422" i="46"/>
  <c r="AD1422" i="46" s="1"/>
  <c r="X1425" i="46"/>
  <c r="AD1425" i="46" s="1"/>
  <c r="X1428" i="46"/>
  <c r="AD1428" i="46" s="1"/>
  <c r="AK1428" i="46" s="1"/>
  <c r="X1431" i="46"/>
  <c r="AD1431" i="46" s="1"/>
  <c r="X1434" i="46"/>
  <c r="AD1434" i="46" s="1"/>
  <c r="X1437" i="46"/>
  <c r="AD1437" i="46" s="1"/>
  <c r="X1440" i="46"/>
  <c r="AD1440" i="46" s="1"/>
  <c r="X1443" i="46"/>
  <c r="AD1443" i="46" s="1"/>
  <c r="X1446" i="46"/>
  <c r="AD1446" i="46" s="1"/>
  <c r="X1449" i="46"/>
  <c r="AD1449" i="46" s="1"/>
  <c r="X1452" i="46"/>
  <c r="AD1452" i="46" s="1"/>
  <c r="AK1452" i="46" s="1"/>
  <c r="X1455" i="46"/>
  <c r="AD1455" i="46" s="1"/>
  <c r="X1458" i="46"/>
  <c r="AD1458" i="46" s="1"/>
  <c r="X1461" i="46"/>
  <c r="AD1461" i="46" s="1"/>
  <c r="X1464" i="46"/>
  <c r="AD1464" i="46" s="1"/>
  <c r="X1467" i="46"/>
  <c r="AD1467" i="46" s="1"/>
  <c r="X1470" i="46"/>
  <c r="AD1470" i="46" s="1"/>
  <c r="X1473" i="46"/>
  <c r="AD1473" i="46" s="1"/>
  <c r="X1476" i="46"/>
  <c r="AD1476" i="46" s="1"/>
  <c r="X1479" i="46"/>
  <c r="AD1479" i="46" s="1"/>
  <c r="X1482" i="46"/>
  <c r="AD1482" i="46" s="1"/>
  <c r="X1485" i="46"/>
  <c r="AD1485" i="46" s="1"/>
  <c r="X1488" i="46"/>
  <c r="AD1488" i="46" s="1"/>
  <c r="AK1488" i="46" s="1"/>
  <c r="X1491" i="46"/>
  <c r="AD1491" i="46" s="1"/>
  <c r="X1494" i="46"/>
  <c r="AD1494" i="46" s="1"/>
  <c r="X1497" i="46"/>
  <c r="AD1497" i="46" s="1"/>
  <c r="X1500" i="46"/>
  <c r="AD1500" i="46" s="1"/>
  <c r="X1503" i="46"/>
  <c r="AD1503" i="46" s="1"/>
  <c r="X1506" i="46"/>
  <c r="AD1506" i="46" s="1"/>
  <c r="X1509" i="46"/>
  <c r="AD1509" i="46" s="1"/>
  <c r="X1512" i="46"/>
  <c r="AD1512" i="46" s="1"/>
  <c r="X1515" i="46"/>
  <c r="AD1515" i="46" s="1"/>
  <c r="X1518" i="46"/>
  <c r="AD1518" i="46" s="1"/>
  <c r="X1521" i="46"/>
  <c r="AD1521" i="46" s="1"/>
  <c r="X1524" i="46"/>
  <c r="AD1524" i="46" s="1"/>
  <c r="X1527" i="46"/>
  <c r="AD1527" i="46" s="1"/>
  <c r="X1530" i="46"/>
  <c r="AD1530" i="46" s="1"/>
  <c r="X1533" i="46"/>
  <c r="AD1533" i="46" s="1"/>
  <c r="X1536" i="46"/>
  <c r="AD1536" i="46" s="1"/>
  <c r="X1539" i="46"/>
  <c r="AD1539" i="46" s="1"/>
  <c r="X1542" i="46"/>
  <c r="AD1542" i="46" s="1"/>
  <c r="X1545" i="46"/>
  <c r="AD1545" i="46" s="1"/>
  <c r="X1548" i="46"/>
  <c r="AD1548" i="46" s="1"/>
  <c r="AK1548" i="46" s="1"/>
  <c r="X1551" i="46"/>
  <c r="AD1551" i="46" s="1"/>
  <c r="X1554" i="46"/>
  <c r="AD1554" i="46" s="1"/>
  <c r="X1557" i="46"/>
  <c r="AD1557" i="46" s="1"/>
  <c r="X1560" i="46"/>
  <c r="AD1560" i="46" s="1"/>
  <c r="AK1560" i="46" s="1"/>
  <c r="X1563" i="46"/>
  <c r="AD1563" i="46" s="1"/>
  <c r="X1566" i="46"/>
  <c r="AD1566" i="46" s="1"/>
  <c r="X1569" i="46"/>
  <c r="AD1569" i="46" s="1"/>
  <c r="X1572" i="46"/>
  <c r="AD1572" i="46" s="1"/>
  <c r="X1575" i="46"/>
  <c r="AD1575" i="46" s="1"/>
  <c r="X1578" i="46"/>
  <c r="AD1578" i="46" s="1"/>
  <c r="X1581" i="46"/>
  <c r="AD1581" i="46" s="1"/>
  <c r="X1584" i="46"/>
  <c r="AD1584" i="46" s="1"/>
  <c r="X1587" i="46"/>
  <c r="AD1587" i="46" s="1"/>
  <c r="X1590" i="46"/>
  <c r="AD1590" i="46" s="1"/>
  <c r="X1593" i="46"/>
  <c r="AD1593" i="46" s="1"/>
  <c r="X1596" i="46"/>
  <c r="AD1596" i="46" s="1"/>
  <c r="AK1596" i="46" s="1"/>
  <c r="X1599" i="46"/>
  <c r="AD1599" i="46" s="1"/>
  <c r="X1602" i="46"/>
  <c r="AD1602" i="46" s="1"/>
  <c r="X1605" i="46"/>
  <c r="AD1605" i="46" s="1"/>
  <c r="X1608" i="46"/>
  <c r="AD1608" i="46" s="1"/>
  <c r="X1611" i="46"/>
  <c r="AD1611" i="46" s="1"/>
  <c r="X1614" i="46"/>
  <c r="AD1614" i="46" s="1"/>
  <c r="X1617" i="46"/>
  <c r="AD1617" i="46" s="1"/>
  <c r="X1620" i="46"/>
  <c r="AD1620" i="46" s="1"/>
  <c r="X1623" i="46"/>
  <c r="AD1623" i="46" s="1"/>
  <c r="X1626" i="46"/>
  <c r="AD1626" i="46" s="1"/>
  <c r="X1629" i="46"/>
  <c r="AD1629" i="46" s="1"/>
  <c r="X1632" i="46"/>
  <c r="AD1632" i="46" s="1"/>
  <c r="AK1632" i="46" s="1"/>
  <c r="X1635" i="46"/>
  <c r="AD1635" i="46" s="1"/>
  <c r="X1638" i="46"/>
  <c r="AD1638" i="46" s="1"/>
  <c r="X1641" i="46"/>
  <c r="AD1641" i="46" s="1"/>
  <c r="X1644" i="46"/>
  <c r="AD1644" i="46" s="1"/>
  <c r="X1647" i="46"/>
  <c r="AD1647" i="46" s="1"/>
  <c r="X1650" i="46"/>
  <c r="AD1650" i="46" s="1"/>
  <c r="X1653" i="46"/>
  <c r="AD1653" i="46" s="1"/>
  <c r="X1656" i="46"/>
  <c r="AD1656" i="46" s="1"/>
  <c r="X1659" i="46"/>
  <c r="AD1659" i="46" s="1"/>
  <c r="X1662" i="46"/>
  <c r="AD1662" i="46" s="1"/>
  <c r="X1665" i="46"/>
  <c r="AD1665" i="46" s="1"/>
  <c r="X1668" i="46"/>
  <c r="AD1668" i="46" s="1"/>
  <c r="AK1668" i="46" s="1"/>
  <c r="X1671" i="46"/>
  <c r="AD1671" i="46" s="1"/>
  <c r="X1674" i="46"/>
  <c r="AD1674" i="46" s="1"/>
  <c r="X1677" i="46"/>
  <c r="AD1677" i="46" s="1"/>
  <c r="X1680" i="46"/>
  <c r="AD1680" i="46" s="1"/>
  <c r="X1683" i="46"/>
  <c r="AD1683" i="46" s="1"/>
  <c r="X1686" i="46"/>
  <c r="AD1686" i="46" s="1"/>
  <c r="X1689" i="46"/>
  <c r="AD1689" i="46" s="1"/>
  <c r="X1692" i="46"/>
  <c r="AD1692" i="46" s="1"/>
  <c r="X1695" i="46"/>
  <c r="AD1695" i="46" s="1"/>
  <c r="AK1695" i="46" s="1"/>
  <c r="X1698" i="46"/>
  <c r="AD1698" i="46" s="1"/>
  <c r="X1701" i="46"/>
  <c r="AD1701" i="46" s="1"/>
  <c r="X1704" i="46"/>
  <c r="AD1704" i="46" s="1"/>
  <c r="AK1704" i="46" s="1"/>
  <c r="X1707" i="46"/>
  <c r="AD1707" i="46" s="1"/>
  <c r="X1276" i="46"/>
  <c r="AD1276" i="46" s="1"/>
  <c r="X1252" i="46"/>
  <c r="AD1252" i="46" s="1"/>
  <c r="X1261" i="46"/>
  <c r="AD1261" i="46" s="1"/>
  <c r="X1270" i="46"/>
  <c r="AD1270" i="46" s="1"/>
  <c r="X1277" i="46"/>
  <c r="AD1277" i="46" s="1"/>
  <c r="X1285" i="46"/>
  <c r="AD1285" i="46" s="1"/>
  <c r="X1288" i="46"/>
  <c r="AD1288" i="46" s="1"/>
  <c r="X1291" i="46"/>
  <c r="AD1291" i="46" s="1"/>
  <c r="X1294" i="46"/>
  <c r="AD1294" i="46" s="1"/>
  <c r="X1297" i="46"/>
  <c r="AD1297" i="46" s="1"/>
  <c r="X1300" i="46"/>
  <c r="AD1300" i="46" s="1"/>
  <c r="AK1300" i="46" s="1"/>
  <c r="X1303" i="46"/>
  <c r="AD1303" i="46" s="1"/>
  <c r="X1306" i="46"/>
  <c r="AD1306" i="46" s="1"/>
  <c r="X1309" i="46"/>
  <c r="AD1309" i="46" s="1"/>
  <c r="X1312" i="46"/>
  <c r="AD1312" i="46" s="1"/>
  <c r="X1315" i="46"/>
  <c r="AD1315" i="46" s="1"/>
  <c r="X1318" i="46"/>
  <c r="AD1318" i="46" s="1"/>
  <c r="X1321" i="46"/>
  <c r="AD1321" i="46" s="1"/>
  <c r="X1324" i="46"/>
  <c r="AD1324" i="46" s="1"/>
  <c r="X1327" i="46"/>
  <c r="AD1327" i="46" s="1"/>
  <c r="X1330" i="46"/>
  <c r="AD1330" i="46" s="1"/>
  <c r="X1333" i="46"/>
  <c r="AD1333" i="46" s="1"/>
  <c r="X1336" i="46"/>
  <c r="AD1336" i="46" s="1"/>
  <c r="AK1336" i="46" s="1"/>
  <c r="X1339" i="46"/>
  <c r="AD1339" i="46" s="1"/>
  <c r="X1342" i="46"/>
  <c r="AD1342" i="46" s="1"/>
  <c r="X1345" i="46"/>
  <c r="AD1345" i="46" s="1"/>
  <c r="X1348" i="46"/>
  <c r="AD1348" i="46" s="1"/>
  <c r="X1351" i="46"/>
  <c r="AD1351" i="46" s="1"/>
  <c r="X1354" i="46"/>
  <c r="AD1354" i="46" s="1"/>
  <c r="X1357" i="46"/>
  <c r="AD1357" i="46" s="1"/>
  <c r="X1360" i="46"/>
  <c r="AD1360" i="46" s="1"/>
  <c r="X1363" i="46"/>
  <c r="AD1363" i="46" s="1"/>
  <c r="X1366" i="46"/>
  <c r="AD1366" i="46" s="1"/>
  <c r="X1369" i="46"/>
  <c r="AD1369" i="46" s="1"/>
  <c r="X1372" i="46"/>
  <c r="AD1372" i="46" s="1"/>
  <c r="AK1372" i="46" s="1"/>
  <c r="X1375" i="46"/>
  <c r="AD1375" i="46" s="1"/>
  <c r="X1378" i="46"/>
  <c r="AD1378" i="46" s="1"/>
  <c r="X1381" i="46"/>
  <c r="AD1381" i="46" s="1"/>
  <c r="X1384" i="46"/>
  <c r="AD1384" i="46" s="1"/>
  <c r="X1387" i="46"/>
  <c r="AD1387" i="46" s="1"/>
  <c r="X1390" i="46"/>
  <c r="AD1390" i="46" s="1"/>
  <c r="X1393" i="46"/>
  <c r="AD1393" i="46" s="1"/>
  <c r="X1396" i="46"/>
  <c r="AD1396" i="46" s="1"/>
  <c r="AK1396" i="46" s="1"/>
  <c r="X1399" i="46"/>
  <c r="AD1399" i="46" s="1"/>
  <c r="X1402" i="46"/>
  <c r="AD1402" i="46" s="1"/>
  <c r="X1405" i="46"/>
  <c r="AD1405" i="46" s="1"/>
  <c r="X1408" i="46"/>
  <c r="AD1408" i="46" s="1"/>
  <c r="AK1408" i="46" s="1"/>
  <c r="X1411" i="46"/>
  <c r="AD1411" i="46" s="1"/>
  <c r="X1414" i="46"/>
  <c r="AD1414" i="46" s="1"/>
  <c r="X1417" i="46"/>
  <c r="AD1417" i="46" s="1"/>
  <c r="X1420" i="46"/>
  <c r="AD1420" i="46" s="1"/>
  <c r="X1423" i="46"/>
  <c r="AD1423" i="46" s="1"/>
  <c r="X1426" i="46"/>
  <c r="AD1426" i="46" s="1"/>
  <c r="X1429" i="46"/>
  <c r="AD1429" i="46" s="1"/>
  <c r="X1432" i="46"/>
  <c r="AD1432" i="46" s="1"/>
  <c r="X1435" i="46"/>
  <c r="AD1435" i="46" s="1"/>
  <c r="X1438" i="46"/>
  <c r="AD1438" i="46" s="1"/>
  <c r="X1441" i="46"/>
  <c r="AD1441" i="46" s="1"/>
  <c r="X1444" i="46"/>
  <c r="AD1444" i="46" s="1"/>
  <c r="AK1444" i="46" s="1"/>
  <c r="X1447" i="46"/>
  <c r="AD1447" i="46" s="1"/>
  <c r="X1450" i="46"/>
  <c r="AD1450" i="46" s="1"/>
  <c r="X1453" i="46"/>
  <c r="AD1453" i="46" s="1"/>
  <c r="X1456" i="46"/>
  <c r="AD1456" i="46" s="1"/>
  <c r="X1459" i="46"/>
  <c r="AD1459" i="46" s="1"/>
  <c r="X1462" i="46"/>
  <c r="AD1462" i="46" s="1"/>
  <c r="X1465" i="46"/>
  <c r="AD1465" i="46" s="1"/>
  <c r="X1468" i="46"/>
  <c r="AD1468" i="46" s="1"/>
  <c r="X1471" i="46"/>
  <c r="AD1471" i="46" s="1"/>
  <c r="X1474" i="46"/>
  <c r="AD1474" i="46" s="1"/>
  <c r="X1477" i="46"/>
  <c r="AD1477" i="46" s="1"/>
  <c r="X1480" i="46"/>
  <c r="AD1480" i="46" s="1"/>
  <c r="AK1480" i="46" s="1"/>
  <c r="X1483" i="46"/>
  <c r="AD1483" i="46" s="1"/>
  <c r="X1486" i="46"/>
  <c r="AD1486" i="46" s="1"/>
  <c r="X1489" i="46"/>
  <c r="AD1489" i="46" s="1"/>
  <c r="X1492" i="46"/>
  <c r="AD1492" i="46" s="1"/>
  <c r="X1495" i="46"/>
  <c r="AD1495" i="46" s="1"/>
  <c r="X1498" i="46"/>
  <c r="AD1498" i="46" s="1"/>
  <c r="X1501" i="46"/>
  <c r="AD1501" i="46" s="1"/>
  <c r="X1504" i="46"/>
  <c r="AD1504" i="46" s="1"/>
  <c r="X1507" i="46"/>
  <c r="AD1507" i="46" s="1"/>
  <c r="X1510" i="46"/>
  <c r="AD1510" i="46" s="1"/>
  <c r="X1513" i="46"/>
  <c r="AD1513" i="46" s="1"/>
  <c r="X1516" i="46"/>
  <c r="AD1516" i="46" s="1"/>
  <c r="AK1516" i="46" s="1"/>
  <c r="X1519" i="46"/>
  <c r="AD1519" i="46" s="1"/>
  <c r="X1522" i="46"/>
  <c r="AD1522" i="46" s="1"/>
  <c r="X1525" i="46"/>
  <c r="AD1525" i="46" s="1"/>
  <c r="X1528" i="46"/>
  <c r="AD1528" i="46" s="1"/>
  <c r="X1531" i="46"/>
  <c r="AD1531" i="46" s="1"/>
  <c r="X1534" i="46"/>
  <c r="AD1534" i="46" s="1"/>
  <c r="X1537" i="46"/>
  <c r="AD1537" i="46" s="1"/>
  <c r="X1540" i="46"/>
  <c r="AD1540" i="46" s="1"/>
  <c r="X1543" i="46"/>
  <c r="AD1543" i="46" s="1"/>
  <c r="X1546" i="46"/>
  <c r="AD1546" i="46" s="1"/>
  <c r="X1549" i="46"/>
  <c r="AD1549" i="46" s="1"/>
  <c r="X1552" i="46"/>
  <c r="AD1552" i="46" s="1"/>
  <c r="AK1552" i="46" s="1"/>
  <c r="X1555" i="46"/>
  <c r="AD1555" i="46" s="1"/>
  <c r="X1558" i="46"/>
  <c r="AD1558" i="46" s="1"/>
  <c r="X1561" i="46"/>
  <c r="AD1561" i="46" s="1"/>
  <c r="AK1561" i="46" s="1"/>
  <c r="X1564" i="46"/>
  <c r="AD1564" i="46" s="1"/>
  <c r="AK1564" i="46" s="1"/>
  <c r="X1567" i="46"/>
  <c r="AD1567" i="46" s="1"/>
  <c r="X1570" i="46"/>
  <c r="AD1570" i="46" s="1"/>
  <c r="X1573" i="46"/>
  <c r="AD1573" i="46" s="1"/>
  <c r="X1576" i="46"/>
  <c r="AD1576" i="46" s="1"/>
  <c r="X1579" i="46"/>
  <c r="AD1579" i="46" s="1"/>
  <c r="X1582" i="46"/>
  <c r="AD1582" i="46" s="1"/>
  <c r="X1585" i="46"/>
  <c r="AD1585" i="46" s="1"/>
  <c r="X1588" i="46"/>
  <c r="AD1588" i="46" s="1"/>
  <c r="AK1588" i="46" s="1"/>
  <c r="X1591" i="46"/>
  <c r="AD1591" i="46" s="1"/>
  <c r="X1594" i="46"/>
  <c r="AD1594" i="46" s="1"/>
  <c r="X1597" i="46"/>
  <c r="AD1597" i="46" s="1"/>
  <c r="X1600" i="46"/>
  <c r="AD1600" i="46" s="1"/>
  <c r="X1603" i="46"/>
  <c r="AD1603" i="46" s="1"/>
  <c r="X1606" i="46"/>
  <c r="AD1606" i="46" s="1"/>
  <c r="X1609" i="46"/>
  <c r="AD1609" i="46" s="1"/>
  <c r="X1612" i="46"/>
  <c r="AD1612" i="46" s="1"/>
  <c r="X1615" i="46"/>
  <c r="AD1615" i="46" s="1"/>
  <c r="X1618" i="46"/>
  <c r="AD1618" i="46" s="1"/>
  <c r="X1621" i="46"/>
  <c r="AD1621" i="46" s="1"/>
  <c r="X1624" i="46"/>
  <c r="AD1624" i="46" s="1"/>
  <c r="AK1624" i="46" s="1"/>
  <c r="X1627" i="46"/>
  <c r="AD1627" i="46" s="1"/>
  <c r="X1630" i="46"/>
  <c r="AD1630" i="46" s="1"/>
  <c r="X1633" i="46"/>
  <c r="AD1633" i="46" s="1"/>
  <c r="X1636" i="46"/>
  <c r="AD1636" i="46" s="1"/>
  <c r="X1639" i="46"/>
  <c r="AD1639" i="46" s="1"/>
  <c r="X1642" i="46"/>
  <c r="AD1642" i="46" s="1"/>
  <c r="X1645" i="46"/>
  <c r="AD1645" i="46" s="1"/>
  <c r="X1648" i="46"/>
  <c r="AD1648" i="46" s="1"/>
  <c r="X1651" i="46"/>
  <c r="AD1651" i="46" s="1"/>
  <c r="X1654" i="46"/>
  <c r="AD1654" i="46" s="1"/>
  <c r="X1657" i="46"/>
  <c r="AD1657" i="46" s="1"/>
  <c r="X1660" i="46"/>
  <c r="AD1660" i="46" s="1"/>
  <c r="AK1660" i="46" s="1"/>
  <c r="X1663" i="46"/>
  <c r="AD1663" i="46" s="1"/>
  <c r="X1666" i="46"/>
  <c r="AD1666" i="46" s="1"/>
  <c r="X1669" i="46"/>
  <c r="AD1669" i="46" s="1"/>
  <c r="X1672" i="46"/>
  <c r="AD1672" i="46" s="1"/>
  <c r="X1675" i="46"/>
  <c r="AD1675" i="46" s="1"/>
  <c r="X1678" i="46"/>
  <c r="AD1678" i="46" s="1"/>
  <c r="X1681" i="46"/>
  <c r="AD1681" i="46" s="1"/>
  <c r="X1684" i="46"/>
  <c r="AD1684" i="46" s="1"/>
  <c r="X1687" i="46"/>
  <c r="AD1687" i="46" s="1"/>
  <c r="X1690" i="46"/>
  <c r="AD1690" i="46" s="1"/>
  <c r="X1693" i="46"/>
  <c r="AD1693" i="46" s="1"/>
  <c r="X1696" i="46"/>
  <c r="AD1696" i="46" s="1"/>
  <c r="AK1696" i="46" s="1"/>
  <c r="X1699" i="46"/>
  <c r="AD1699" i="46" s="1"/>
  <c r="X1702" i="46"/>
  <c r="AD1702" i="46" s="1"/>
  <c r="X1705" i="46"/>
  <c r="AD1705" i="46" s="1"/>
  <c r="X1708" i="46"/>
  <c r="AD1708" i="46" s="1"/>
  <c r="X1282" i="46"/>
  <c r="AD1282" i="46" s="1"/>
  <c r="X1255" i="46"/>
  <c r="AD1255" i="46" s="1"/>
  <c r="X1264" i="46"/>
  <c r="AD1264" i="46" s="1"/>
  <c r="X1273" i="46"/>
  <c r="AD1273" i="46" s="1"/>
  <c r="X1283" i="46"/>
  <c r="AD1283" i="46" s="1"/>
  <c r="X1286" i="46"/>
  <c r="AD1286" i="46" s="1"/>
  <c r="X1289" i="46"/>
  <c r="AD1289" i="46" s="1"/>
  <c r="X1292" i="46"/>
  <c r="AD1292" i="46" s="1"/>
  <c r="AK1292" i="46" s="1"/>
  <c r="X1295" i="46"/>
  <c r="AD1295" i="46" s="1"/>
  <c r="X1298" i="46"/>
  <c r="AD1298" i="46" s="1"/>
  <c r="AK1298" i="46" s="1"/>
  <c r="X1301" i="46"/>
  <c r="AD1301" i="46" s="1"/>
  <c r="X1304" i="46"/>
  <c r="AD1304" i="46" s="1"/>
  <c r="X1307" i="46"/>
  <c r="AD1307" i="46" s="1"/>
  <c r="X1310" i="46"/>
  <c r="AD1310" i="46" s="1"/>
  <c r="X1313" i="46"/>
  <c r="AD1313" i="46" s="1"/>
  <c r="X1316" i="46"/>
  <c r="AD1316" i="46" s="1"/>
  <c r="X1319" i="46"/>
  <c r="AD1319" i="46" s="1"/>
  <c r="X1322" i="46"/>
  <c r="AD1322" i="46" s="1"/>
  <c r="X1325" i="46"/>
  <c r="AD1325" i="46" s="1"/>
  <c r="X1328" i="46"/>
  <c r="AD1328" i="46" s="1"/>
  <c r="AK1328" i="46" s="1"/>
  <c r="X1331" i="46"/>
  <c r="AD1331" i="46" s="1"/>
  <c r="X1334" i="46"/>
  <c r="AD1334" i="46" s="1"/>
  <c r="X1337" i="46"/>
  <c r="AD1337" i="46" s="1"/>
  <c r="X1340" i="46"/>
  <c r="AD1340" i="46" s="1"/>
  <c r="X1343" i="46"/>
  <c r="AD1343" i="46" s="1"/>
  <c r="X1346" i="46"/>
  <c r="AD1346" i="46" s="1"/>
  <c r="X1349" i="46"/>
  <c r="AD1349" i="46" s="1"/>
  <c r="X1352" i="46"/>
  <c r="AD1352" i="46" s="1"/>
  <c r="X1355" i="46"/>
  <c r="AD1355" i="46" s="1"/>
  <c r="X1358" i="46"/>
  <c r="AD1358" i="46" s="1"/>
  <c r="X1361" i="46"/>
  <c r="AD1361" i="46" s="1"/>
  <c r="X1364" i="46"/>
  <c r="AD1364" i="46" s="1"/>
  <c r="AK1364" i="46" s="1"/>
  <c r="X1367" i="46"/>
  <c r="AD1367" i="46" s="1"/>
  <c r="X1370" i="46"/>
  <c r="AD1370" i="46" s="1"/>
  <c r="X1373" i="46"/>
  <c r="AD1373" i="46" s="1"/>
  <c r="X1376" i="46"/>
  <c r="AD1376" i="46" s="1"/>
  <c r="X1379" i="46"/>
  <c r="AD1379" i="46" s="1"/>
  <c r="X1382" i="46"/>
  <c r="AD1382" i="46" s="1"/>
  <c r="X1385" i="46"/>
  <c r="AD1385" i="46" s="1"/>
  <c r="X1388" i="46"/>
  <c r="AD1388" i="46" s="1"/>
  <c r="X1391" i="46"/>
  <c r="AD1391" i="46" s="1"/>
  <c r="X1394" i="46"/>
  <c r="AD1394" i="46" s="1"/>
  <c r="X1397" i="46"/>
  <c r="AD1397" i="46" s="1"/>
  <c r="AK1397" i="46" s="1"/>
  <c r="X1400" i="46"/>
  <c r="AD1400" i="46" s="1"/>
  <c r="X1403" i="46"/>
  <c r="AD1403" i="46" s="1"/>
  <c r="X1406" i="46"/>
  <c r="AD1406" i="46" s="1"/>
  <c r="X1409" i="46"/>
  <c r="AD1409" i="46" s="1"/>
  <c r="X1412" i="46"/>
  <c r="AD1412" i="46" s="1"/>
  <c r="X1415" i="46"/>
  <c r="AD1415" i="46" s="1"/>
  <c r="X1418" i="46"/>
  <c r="AD1418" i="46" s="1"/>
  <c r="X1421" i="46"/>
  <c r="AD1421" i="46" s="1"/>
  <c r="X1424" i="46"/>
  <c r="AD1424" i="46" s="1"/>
  <c r="X1427" i="46"/>
  <c r="AD1427" i="46" s="1"/>
  <c r="X1430" i="46"/>
  <c r="AD1430" i="46" s="1"/>
  <c r="X1433" i="46"/>
  <c r="AD1433" i="46" s="1"/>
  <c r="X1436" i="46"/>
  <c r="AD1436" i="46" s="1"/>
  <c r="AK1436" i="46" s="1"/>
  <c r="X1439" i="46"/>
  <c r="AD1439" i="46" s="1"/>
  <c r="X1442" i="46"/>
  <c r="AD1442" i="46" s="1"/>
  <c r="X1445" i="46"/>
  <c r="AD1445" i="46" s="1"/>
  <c r="X1448" i="46"/>
  <c r="AD1448" i="46" s="1"/>
  <c r="X1451" i="46"/>
  <c r="AD1451" i="46" s="1"/>
  <c r="X1454" i="46"/>
  <c r="AD1454" i="46" s="1"/>
  <c r="X1457" i="46"/>
  <c r="AD1457" i="46" s="1"/>
  <c r="X1460" i="46"/>
  <c r="AD1460" i="46" s="1"/>
  <c r="X1463" i="46"/>
  <c r="AD1463" i="46" s="1"/>
  <c r="X1466" i="46"/>
  <c r="AD1466" i="46" s="1"/>
  <c r="X1469" i="46"/>
  <c r="AD1469" i="46" s="1"/>
  <c r="X1472" i="46"/>
  <c r="AD1472" i="46" s="1"/>
  <c r="AK1472" i="46" s="1"/>
  <c r="X1475" i="46"/>
  <c r="AD1475" i="46" s="1"/>
  <c r="X1478" i="46"/>
  <c r="AD1478" i="46" s="1"/>
  <c r="X1481" i="46"/>
  <c r="AD1481" i="46" s="1"/>
  <c r="X1484" i="46"/>
  <c r="AD1484" i="46" s="1"/>
  <c r="X1487" i="46"/>
  <c r="AD1487" i="46" s="1"/>
  <c r="X1490" i="46"/>
  <c r="AD1490" i="46" s="1"/>
  <c r="X1493" i="46"/>
  <c r="AD1493" i="46" s="1"/>
  <c r="X1496" i="46"/>
  <c r="AD1496" i="46" s="1"/>
  <c r="X1499" i="46"/>
  <c r="AD1499" i="46" s="1"/>
  <c r="X1502" i="46"/>
  <c r="AD1502" i="46" s="1"/>
  <c r="X1505" i="46"/>
  <c r="AD1505" i="46" s="1"/>
  <c r="X1508" i="46"/>
  <c r="AD1508" i="46" s="1"/>
  <c r="AK1508" i="46" s="1"/>
  <c r="X1511" i="46"/>
  <c r="AD1511" i="46" s="1"/>
  <c r="X1514" i="46"/>
  <c r="AD1514" i="46" s="1"/>
  <c r="X1517" i="46"/>
  <c r="AD1517" i="46" s="1"/>
  <c r="X1520" i="46"/>
  <c r="AD1520" i="46" s="1"/>
  <c r="X1523" i="46"/>
  <c r="AD1523" i="46" s="1"/>
  <c r="X1526" i="46"/>
  <c r="AD1526" i="46" s="1"/>
  <c r="X1529" i="46"/>
  <c r="AD1529" i="46" s="1"/>
  <c r="X1532" i="46"/>
  <c r="AD1532" i="46" s="1"/>
  <c r="X1535" i="46"/>
  <c r="AD1535" i="46" s="1"/>
  <c r="X1538" i="46"/>
  <c r="AD1538" i="46" s="1"/>
  <c r="AK1538" i="46" s="1"/>
  <c r="X1541" i="46"/>
  <c r="AD1541" i="46" s="1"/>
  <c r="X1544" i="46"/>
  <c r="AD1544" i="46" s="1"/>
  <c r="AK1544" i="46" s="1"/>
  <c r="X1547" i="46"/>
  <c r="AD1547" i="46" s="1"/>
  <c r="X1550" i="46"/>
  <c r="AD1550" i="46" s="1"/>
  <c r="X1553" i="46"/>
  <c r="AD1553" i="46" s="1"/>
  <c r="X1556" i="46"/>
  <c r="AD1556" i="46" s="1"/>
  <c r="X1559" i="46"/>
  <c r="AD1559" i="46" s="1"/>
  <c r="X1562" i="46"/>
  <c r="AD1562" i="46" s="1"/>
  <c r="X1565" i="46"/>
  <c r="AD1565" i="46" s="1"/>
  <c r="X1568" i="46"/>
  <c r="AD1568" i="46" s="1"/>
  <c r="X1571" i="46"/>
  <c r="AD1571" i="46" s="1"/>
  <c r="X1574" i="46"/>
  <c r="AD1574" i="46" s="1"/>
  <c r="X1577" i="46"/>
  <c r="AD1577" i="46" s="1"/>
  <c r="X1580" i="46"/>
  <c r="AD1580" i="46" s="1"/>
  <c r="AK1580" i="46" s="1"/>
  <c r="X1583" i="46"/>
  <c r="AD1583" i="46" s="1"/>
  <c r="X1586" i="46"/>
  <c r="AD1586" i="46" s="1"/>
  <c r="X1589" i="46"/>
  <c r="AD1589" i="46" s="1"/>
  <c r="X1592" i="46"/>
  <c r="AD1592" i="46" s="1"/>
  <c r="X1595" i="46"/>
  <c r="AD1595" i="46" s="1"/>
  <c r="X1598" i="46"/>
  <c r="AD1598" i="46" s="1"/>
  <c r="X1601" i="46"/>
  <c r="AD1601" i="46" s="1"/>
  <c r="X1604" i="46"/>
  <c r="AD1604" i="46" s="1"/>
  <c r="X1607" i="46"/>
  <c r="AD1607" i="46" s="1"/>
  <c r="X1610" i="46"/>
  <c r="AD1610" i="46" s="1"/>
  <c r="X1613" i="46"/>
  <c r="AD1613" i="46" s="1"/>
  <c r="X1616" i="46"/>
  <c r="AD1616" i="46" s="1"/>
  <c r="AK1616" i="46" s="1"/>
  <c r="X1619" i="46"/>
  <c r="AD1619" i="46" s="1"/>
  <c r="X1622" i="46"/>
  <c r="AD1622" i="46" s="1"/>
  <c r="X1625" i="46"/>
  <c r="AD1625" i="46" s="1"/>
  <c r="X1628" i="46"/>
  <c r="AD1628" i="46" s="1"/>
  <c r="X1631" i="46"/>
  <c r="AD1631" i="46" s="1"/>
  <c r="X1634" i="46"/>
  <c r="AD1634" i="46" s="1"/>
  <c r="X1637" i="46"/>
  <c r="AD1637" i="46" s="1"/>
  <c r="X1640" i="46"/>
  <c r="AD1640" i="46" s="1"/>
  <c r="X1643" i="46"/>
  <c r="AD1643" i="46" s="1"/>
  <c r="X1646" i="46"/>
  <c r="AD1646" i="46" s="1"/>
  <c r="X1649" i="46"/>
  <c r="AD1649" i="46" s="1"/>
  <c r="X1652" i="46"/>
  <c r="AD1652" i="46" s="1"/>
  <c r="X1655" i="46"/>
  <c r="AD1655" i="46" s="1"/>
  <c r="X1658" i="46"/>
  <c r="AD1658" i="46" s="1"/>
  <c r="X1661" i="46"/>
  <c r="AD1661" i="46" s="1"/>
  <c r="X1664" i="46"/>
  <c r="AD1664" i="46" s="1"/>
  <c r="X1667" i="46"/>
  <c r="AD1667" i="46" s="1"/>
  <c r="X1670" i="46"/>
  <c r="AD1670" i="46" s="1"/>
  <c r="X1673" i="46"/>
  <c r="AD1673" i="46" s="1"/>
  <c r="X1676" i="46"/>
  <c r="AD1676" i="46" s="1"/>
  <c r="X1679" i="46"/>
  <c r="AD1679" i="46" s="1"/>
  <c r="X1682" i="46"/>
  <c r="AD1682" i="46" s="1"/>
  <c r="X1685" i="46"/>
  <c r="AD1685" i="46" s="1"/>
  <c r="AK1685" i="46" s="1"/>
  <c r="X1688" i="46"/>
  <c r="AD1688" i="46" s="1"/>
  <c r="X1691" i="46"/>
  <c r="AD1691" i="46" s="1"/>
  <c r="X1694" i="46"/>
  <c r="AD1694" i="46" s="1"/>
  <c r="X1697" i="46"/>
  <c r="AD1697" i="46" s="1"/>
  <c r="X1700" i="46"/>
  <c r="AD1700" i="46" s="1"/>
  <c r="X1703" i="46"/>
  <c r="AD1703" i="46" s="1"/>
  <c r="X1706" i="46"/>
  <c r="AD1706" i="46" s="1"/>
  <c r="X1274" i="46"/>
  <c r="AD1274" i="46" s="1"/>
  <c r="X1279" i="46"/>
  <c r="AD1279" i="46" s="1"/>
  <c r="X1712" i="46"/>
  <c r="AD1712" i="46" s="1"/>
  <c r="X1722" i="46"/>
  <c r="AD1722" i="46" s="1"/>
  <c r="X1737" i="46"/>
  <c r="AD1737" i="46" s="1"/>
  <c r="X1746" i="46"/>
  <c r="AD1746" i="46" s="1"/>
  <c r="AK1746" i="46" s="1"/>
  <c r="X1755" i="46"/>
  <c r="AD1755" i="46" s="1"/>
  <c r="X1764" i="46"/>
  <c r="AD1764" i="46" s="1"/>
  <c r="X1723" i="46"/>
  <c r="AD1723" i="46" s="1"/>
  <c r="X1733" i="46"/>
  <c r="AD1733" i="46" s="1"/>
  <c r="X1742" i="46"/>
  <c r="AD1742" i="46" s="1"/>
  <c r="X1751" i="46"/>
  <c r="AD1751" i="46" s="1"/>
  <c r="X1760" i="46"/>
  <c r="AD1760" i="46" s="1"/>
  <c r="X1769" i="46"/>
  <c r="AD1769" i="46" s="1"/>
  <c r="X1776" i="46"/>
  <c r="AD1776" i="46" s="1"/>
  <c r="X1779" i="46"/>
  <c r="AD1779" i="46" s="1"/>
  <c r="X1782" i="46"/>
  <c r="AD1782" i="46" s="1"/>
  <c r="X1785" i="46"/>
  <c r="AD1785" i="46" s="1"/>
  <c r="X1788" i="46"/>
  <c r="AD1788" i="46" s="1"/>
  <c r="X1791" i="46"/>
  <c r="AD1791" i="46" s="1"/>
  <c r="X1794" i="46"/>
  <c r="AD1794" i="46" s="1"/>
  <c r="X1797" i="46"/>
  <c r="AD1797" i="46" s="1"/>
  <c r="X1800" i="46"/>
  <c r="AD1800" i="46" s="1"/>
  <c r="X1803" i="46"/>
  <c r="AD1803" i="46" s="1"/>
  <c r="AK1803" i="46" s="1"/>
  <c r="X1806" i="46"/>
  <c r="AD1806" i="46" s="1"/>
  <c r="X1809" i="46"/>
  <c r="AD1809" i="46" s="1"/>
  <c r="X1812" i="46"/>
  <c r="AD1812" i="46" s="1"/>
  <c r="X1815" i="46"/>
  <c r="AD1815" i="46" s="1"/>
  <c r="X1818" i="46"/>
  <c r="AD1818" i="46" s="1"/>
  <c r="X1821" i="46"/>
  <c r="AD1821" i="46" s="1"/>
  <c r="AK1821" i="46" s="1"/>
  <c r="X1824" i="46"/>
  <c r="AD1824" i="46" s="1"/>
  <c r="X1827" i="46"/>
  <c r="AD1827" i="46" s="1"/>
  <c r="X1830" i="46"/>
  <c r="AD1830" i="46" s="1"/>
  <c r="X1833" i="46"/>
  <c r="AD1833" i="46" s="1"/>
  <c r="X1836" i="46"/>
  <c r="AD1836" i="46" s="1"/>
  <c r="X1839" i="46"/>
  <c r="AD1839" i="46" s="1"/>
  <c r="X1842" i="46"/>
  <c r="AD1842" i="46" s="1"/>
  <c r="X1845" i="46"/>
  <c r="AD1845" i="46" s="1"/>
  <c r="X1848" i="46"/>
  <c r="AD1848" i="46" s="1"/>
  <c r="X1851" i="46"/>
  <c r="AD1851" i="46" s="1"/>
  <c r="X1854" i="46"/>
  <c r="AD1854" i="46" s="1"/>
  <c r="X1857" i="46"/>
  <c r="AD1857" i="46" s="1"/>
  <c r="AK1857" i="46" s="1"/>
  <c r="X1860" i="46"/>
  <c r="AD1860" i="46" s="1"/>
  <c r="X1863" i="46"/>
  <c r="AD1863" i="46" s="1"/>
  <c r="X1866" i="46"/>
  <c r="AD1866" i="46" s="1"/>
  <c r="X1869" i="46"/>
  <c r="AD1869" i="46" s="1"/>
  <c r="X1872" i="46"/>
  <c r="AD1872" i="46" s="1"/>
  <c r="X1875" i="46"/>
  <c r="AD1875" i="46" s="1"/>
  <c r="X1878" i="46"/>
  <c r="AD1878" i="46" s="1"/>
  <c r="X1881" i="46"/>
  <c r="AD1881" i="46" s="1"/>
  <c r="X1884" i="46"/>
  <c r="AD1884" i="46" s="1"/>
  <c r="X1887" i="46"/>
  <c r="AD1887" i="46" s="1"/>
  <c r="X1890" i="46"/>
  <c r="AD1890" i="46" s="1"/>
  <c r="X1893" i="46"/>
  <c r="AD1893" i="46" s="1"/>
  <c r="AK1893" i="46" s="1"/>
  <c r="X1896" i="46"/>
  <c r="AD1896" i="46" s="1"/>
  <c r="X1899" i="46"/>
  <c r="AD1899" i="46" s="1"/>
  <c r="X1902" i="46"/>
  <c r="AD1902" i="46" s="1"/>
  <c r="X1905" i="46"/>
  <c r="AD1905" i="46" s="1"/>
  <c r="X1908" i="46"/>
  <c r="AD1908" i="46" s="1"/>
  <c r="X1911" i="46"/>
  <c r="AD1911" i="46" s="1"/>
  <c r="X1914" i="46"/>
  <c r="AD1914" i="46" s="1"/>
  <c r="X1917" i="46"/>
  <c r="AD1917" i="46" s="1"/>
  <c r="X1920" i="46"/>
  <c r="AD1920" i="46" s="1"/>
  <c r="X1923" i="46"/>
  <c r="AD1923" i="46" s="1"/>
  <c r="X1926" i="46"/>
  <c r="AD1926" i="46" s="1"/>
  <c r="X1929" i="46"/>
  <c r="AD1929" i="46" s="1"/>
  <c r="AK1929" i="46" s="1"/>
  <c r="X1932" i="46"/>
  <c r="AD1932" i="46" s="1"/>
  <c r="X1935" i="46"/>
  <c r="AD1935" i="46" s="1"/>
  <c r="X1938" i="46"/>
  <c r="AD1938" i="46" s="1"/>
  <c r="X1941" i="46"/>
  <c r="AD1941" i="46" s="1"/>
  <c r="X1944" i="46"/>
  <c r="AD1944" i="46" s="1"/>
  <c r="X1947" i="46"/>
  <c r="AD1947" i="46" s="1"/>
  <c r="X1950" i="46"/>
  <c r="AD1950" i="46" s="1"/>
  <c r="X1953" i="46"/>
  <c r="AD1953" i="46" s="1"/>
  <c r="X1956" i="46"/>
  <c r="AD1956" i="46" s="1"/>
  <c r="X1959" i="46"/>
  <c r="AD1959" i="46" s="1"/>
  <c r="X1962" i="46"/>
  <c r="AD1962" i="46" s="1"/>
  <c r="X1965" i="46"/>
  <c r="AD1965" i="46" s="1"/>
  <c r="AK1965" i="46" s="1"/>
  <c r="X1968" i="46"/>
  <c r="AD1968" i="46" s="1"/>
  <c r="X1971" i="46"/>
  <c r="AD1971" i="46" s="1"/>
  <c r="X1974" i="46"/>
  <c r="AD1974" i="46" s="1"/>
  <c r="X1977" i="46"/>
  <c r="AD1977" i="46" s="1"/>
  <c r="X1980" i="46"/>
  <c r="AD1980" i="46" s="1"/>
  <c r="X1983" i="46"/>
  <c r="AD1983" i="46" s="1"/>
  <c r="X1986" i="46"/>
  <c r="AD1986" i="46" s="1"/>
  <c r="X1989" i="46"/>
  <c r="AD1989" i="46" s="1"/>
  <c r="X1992" i="46"/>
  <c r="AD1992" i="46" s="1"/>
  <c r="X1995" i="46"/>
  <c r="AD1995" i="46" s="1"/>
  <c r="X1998" i="46"/>
  <c r="AD1998" i="46" s="1"/>
  <c r="X2001" i="46"/>
  <c r="AD2001" i="46" s="1"/>
  <c r="AK2001" i="46" s="1"/>
  <c r="X2004" i="46"/>
  <c r="AD2004" i="46" s="1"/>
  <c r="X2007" i="46"/>
  <c r="AD2007" i="46" s="1"/>
  <c r="X2010" i="46"/>
  <c r="AD2010" i="46" s="1"/>
  <c r="X2013" i="46"/>
  <c r="AD2013" i="46" s="1"/>
  <c r="X2016" i="46"/>
  <c r="AD2016" i="46" s="1"/>
  <c r="X2019" i="46"/>
  <c r="AD2019" i="46" s="1"/>
  <c r="X2022" i="46"/>
  <c r="AD2022" i="46" s="1"/>
  <c r="X2025" i="46"/>
  <c r="AD2025" i="46" s="1"/>
  <c r="X2028" i="46"/>
  <c r="AD2028" i="46" s="1"/>
  <c r="X2031" i="46"/>
  <c r="AD2031" i="46" s="1"/>
  <c r="X2034" i="46"/>
  <c r="AD2034" i="46" s="1"/>
  <c r="X2037" i="46"/>
  <c r="AD2037" i="46" s="1"/>
  <c r="AK2037" i="46" s="1"/>
  <c r="X2040" i="46"/>
  <c r="AD2040" i="46" s="1"/>
  <c r="X2043" i="46"/>
  <c r="AD2043" i="46" s="1"/>
  <c r="X2046" i="46"/>
  <c r="AD2046" i="46" s="1"/>
  <c r="X2049" i="46"/>
  <c r="AD2049" i="46" s="1"/>
  <c r="X2052" i="46"/>
  <c r="AD2052" i="46" s="1"/>
  <c r="X2055" i="46"/>
  <c r="AD2055" i="46" s="1"/>
  <c r="X2058" i="46"/>
  <c r="AD2058" i="46" s="1"/>
  <c r="X2061" i="46"/>
  <c r="AD2061" i="46" s="1"/>
  <c r="X2064" i="46"/>
  <c r="AD2064" i="46" s="1"/>
  <c r="X2067" i="46"/>
  <c r="AD2067" i="46" s="1"/>
  <c r="X2070" i="46"/>
  <c r="AD2070" i="46" s="1"/>
  <c r="AK2070" i="46" s="1"/>
  <c r="X2073" i="46"/>
  <c r="AD2073" i="46" s="1"/>
  <c r="AK2073" i="46" s="1"/>
  <c r="X2076" i="46"/>
  <c r="AD2076" i="46" s="1"/>
  <c r="X2079" i="46"/>
  <c r="AD2079" i="46" s="1"/>
  <c r="X2082" i="46"/>
  <c r="AD2082" i="46" s="1"/>
  <c r="X2085" i="46"/>
  <c r="AD2085" i="46" s="1"/>
  <c r="X2088" i="46"/>
  <c r="AD2088" i="46" s="1"/>
  <c r="X2091" i="46"/>
  <c r="AD2091" i="46" s="1"/>
  <c r="X2094" i="46"/>
  <c r="AD2094" i="46" s="1"/>
  <c r="X2097" i="46"/>
  <c r="AD2097" i="46" s="1"/>
  <c r="X2100" i="46"/>
  <c r="AD2100" i="46" s="1"/>
  <c r="X2103" i="46"/>
  <c r="AD2103" i="46" s="1"/>
  <c r="X2106" i="46"/>
  <c r="AD2106" i="46" s="1"/>
  <c r="X2109" i="46"/>
  <c r="AD2109" i="46" s="1"/>
  <c r="AK2109" i="46" s="1"/>
  <c r="X2112" i="46"/>
  <c r="AD2112" i="46" s="1"/>
  <c r="X2115" i="46"/>
  <c r="AD2115" i="46" s="1"/>
  <c r="X2118" i="46"/>
  <c r="AD2118" i="46" s="1"/>
  <c r="X2121" i="46"/>
  <c r="AD2121" i="46" s="1"/>
  <c r="X2124" i="46"/>
  <c r="AD2124" i="46" s="1"/>
  <c r="X2127" i="46"/>
  <c r="AD2127" i="46" s="1"/>
  <c r="AK2127" i="46" s="1"/>
  <c r="X2130" i="46"/>
  <c r="AD2130" i="46" s="1"/>
  <c r="X2133" i="46"/>
  <c r="AD2133" i="46" s="1"/>
  <c r="X2136" i="46"/>
  <c r="AD2136" i="46" s="1"/>
  <c r="X2139" i="46"/>
  <c r="AD2139" i="46" s="1"/>
  <c r="X2142" i="46"/>
  <c r="AD2142" i="46" s="1"/>
  <c r="X2145" i="46"/>
  <c r="AD2145" i="46" s="1"/>
  <c r="X2148" i="46"/>
  <c r="AD2148" i="46" s="1"/>
  <c r="X2151" i="46"/>
  <c r="AD2151" i="46" s="1"/>
  <c r="X2154" i="46"/>
  <c r="AD2154" i="46" s="1"/>
  <c r="X2157" i="46"/>
  <c r="AD2157" i="46" s="1"/>
  <c r="X2160" i="46"/>
  <c r="AD2160" i="46" s="1"/>
  <c r="X2163" i="46"/>
  <c r="AD2163" i="46" s="1"/>
  <c r="X2166" i="46"/>
  <c r="AD2166" i="46" s="1"/>
  <c r="X2169" i="46"/>
  <c r="AD2169" i="46" s="1"/>
  <c r="X2172" i="46"/>
  <c r="AD2172" i="46" s="1"/>
  <c r="X2175" i="46"/>
  <c r="AD2175" i="46" s="1"/>
  <c r="X2178" i="46"/>
  <c r="AD2178" i="46" s="1"/>
  <c r="X2181" i="46"/>
  <c r="AD2181" i="46" s="1"/>
  <c r="AK2181" i="46" s="1"/>
  <c r="X2184" i="46"/>
  <c r="AD2184" i="46" s="1"/>
  <c r="X2187" i="46"/>
  <c r="AD2187" i="46" s="1"/>
  <c r="X2190" i="46"/>
  <c r="AD2190" i="46" s="1"/>
  <c r="X2193" i="46"/>
  <c r="AD2193" i="46" s="1"/>
  <c r="X2196" i="46"/>
  <c r="AD2196" i="46" s="1"/>
  <c r="X2199" i="46"/>
  <c r="AD2199" i="46" s="1"/>
  <c r="X2202" i="46"/>
  <c r="AD2202" i="46" s="1"/>
  <c r="X2205" i="46"/>
  <c r="AD2205" i="46" s="1"/>
  <c r="X2208" i="46"/>
  <c r="AD2208" i="46" s="1"/>
  <c r="X2211" i="46"/>
  <c r="AD2211" i="46" s="1"/>
  <c r="AK2211" i="46" s="1"/>
  <c r="X2214" i="46"/>
  <c r="AD2214" i="46" s="1"/>
  <c r="X2217" i="46"/>
  <c r="AD2217" i="46" s="1"/>
  <c r="AK2217" i="46" s="1"/>
  <c r="X2220" i="46"/>
  <c r="AD2220" i="46" s="1"/>
  <c r="X2223" i="46"/>
  <c r="AD2223" i="46" s="1"/>
  <c r="X2226" i="46"/>
  <c r="AD2226" i="46" s="1"/>
  <c r="X2229" i="46"/>
  <c r="AD2229" i="46" s="1"/>
  <c r="X2232" i="46"/>
  <c r="AD2232" i="46" s="1"/>
  <c r="X2235" i="46"/>
  <c r="AD2235" i="46" s="1"/>
  <c r="X2238" i="46"/>
  <c r="AD2238" i="46" s="1"/>
  <c r="X2241" i="46"/>
  <c r="AD2241" i="46" s="1"/>
  <c r="X2244" i="46"/>
  <c r="AD2244" i="46" s="1"/>
  <c r="X2247" i="46"/>
  <c r="AD2247" i="46" s="1"/>
  <c r="X2250" i="46"/>
  <c r="AD2250" i="46" s="1"/>
  <c r="X1718" i="46"/>
  <c r="AD1718" i="46" s="1"/>
  <c r="X1728" i="46"/>
  <c r="AD1728" i="46" s="1"/>
  <c r="X1738" i="46"/>
  <c r="AD1738" i="46" s="1"/>
  <c r="X1747" i="46"/>
  <c r="AD1747" i="46" s="1"/>
  <c r="X1756" i="46"/>
  <c r="AD1756" i="46" s="1"/>
  <c r="X1765" i="46"/>
  <c r="AD1765" i="46" s="1"/>
  <c r="X1773" i="46"/>
  <c r="AD1773" i="46" s="1"/>
  <c r="X1713" i="46"/>
  <c r="AD1713" i="46" s="1"/>
  <c r="X1729" i="46"/>
  <c r="AD1729" i="46" s="1"/>
  <c r="X1714" i="46"/>
  <c r="AD1714" i="46" s="1"/>
  <c r="X1724" i="46"/>
  <c r="AD1724" i="46" s="1"/>
  <c r="X1734" i="46"/>
  <c r="AD1734" i="46" s="1"/>
  <c r="X1743" i="46"/>
  <c r="AD1743" i="46" s="1"/>
  <c r="AK1743" i="46" s="1"/>
  <c r="X1752" i="46"/>
  <c r="AD1752" i="46" s="1"/>
  <c r="X1761" i="46"/>
  <c r="AD1761" i="46" s="1"/>
  <c r="X1770" i="46"/>
  <c r="AD1770" i="46" s="1"/>
  <c r="X1719" i="46"/>
  <c r="AD1719" i="46" s="1"/>
  <c r="X1739" i="46"/>
  <c r="AD1739" i="46" s="1"/>
  <c r="X1748" i="46"/>
  <c r="AD1748" i="46" s="1"/>
  <c r="X1757" i="46"/>
  <c r="AD1757" i="46" s="1"/>
  <c r="X1766" i="46"/>
  <c r="AD1766" i="46" s="1"/>
  <c r="X1774" i="46"/>
  <c r="AD1774" i="46" s="1"/>
  <c r="X1777" i="46"/>
  <c r="AD1777" i="46" s="1"/>
  <c r="X1780" i="46"/>
  <c r="AD1780" i="46" s="1"/>
  <c r="AK1780" i="46" s="1"/>
  <c r="X1783" i="46"/>
  <c r="AD1783" i="46" s="1"/>
  <c r="AK1783" i="46" s="1"/>
  <c r="X1786" i="46"/>
  <c r="AD1786" i="46" s="1"/>
  <c r="X1789" i="46"/>
  <c r="AD1789" i="46" s="1"/>
  <c r="X1792" i="46"/>
  <c r="AD1792" i="46" s="1"/>
  <c r="X1795" i="46"/>
  <c r="AD1795" i="46" s="1"/>
  <c r="X1798" i="46"/>
  <c r="AD1798" i="46" s="1"/>
  <c r="X1801" i="46"/>
  <c r="AD1801" i="46" s="1"/>
  <c r="X1804" i="46"/>
  <c r="AD1804" i="46" s="1"/>
  <c r="AK1804" i="46" s="1"/>
  <c r="X1807" i="46"/>
  <c r="AD1807" i="46" s="1"/>
  <c r="X1810" i="46"/>
  <c r="AD1810" i="46" s="1"/>
  <c r="X1813" i="46"/>
  <c r="AD1813" i="46" s="1"/>
  <c r="X1816" i="46"/>
  <c r="AD1816" i="46" s="1"/>
  <c r="X1819" i="46"/>
  <c r="AD1819" i="46" s="1"/>
  <c r="AK1819" i="46" s="1"/>
  <c r="X1822" i="46"/>
  <c r="AD1822" i="46" s="1"/>
  <c r="X1825" i="46"/>
  <c r="AD1825" i="46" s="1"/>
  <c r="X1828" i="46"/>
  <c r="AD1828" i="46" s="1"/>
  <c r="X1831" i="46"/>
  <c r="AD1831" i="46" s="1"/>
  <c r="X1834" i="46"/>
  <c r="AD1834" i="46" s="1"/>
  <c r="X1837" i="46"/>
  <c r="AD1837" i="46" s="1"/>
  <c r="X1840" i="46"/>
  <c r="AD1840" i="46" s="1"/>
  <c r="X1843" i="46"/>
  <c r="AD1843" i="46" s="1"/>
  <c r="X1846" i="46"/>
  <c r="AD1846" i="46" s="1"/>
  <c r="X1849" i="46"/>
  <c r="AD1849" i="46" s="1"/>
  <c r="X1852" i="46"/>
  <c r="AD1852" i="46" s="1"/>
  <c r="X1855" i="46"/>
  <c r="AD1855" i="46" s="1"/>
  <c r="X1858" i="46"/>
  <c r="AD1858" i="46" s="1"/>
  <c r="X1861" i="46"/>
  <c r="AD1861" i="46" s="1"/>
  <c r="X1864" i="46"/>
  <c r="AD1864" i="46" s="1"/>
  <c r="X1867" i="46"/>
  <c r="AD1867" i="46" s="1"/>
  <c r="X1870" i="46"/>
  <c r="AD1870" i="46" s="1"/>
  <c r="X1873" i="46"/>
  <c r="AD1873" i="46" s="1"/>
  <c r="X1876" i="46"/>
  <c r="AD1876" i="46" s="1"/>
  <c r="X1879" i="46"/>
  <c r="AD1879" i="46" s="1"/>
  <c r="X1882" i="46"/>
  <c r="AD1882" i="46" s="1"/>
  <c r="X1885" i="46"/>
  <c r="AD1885" i="46" s="1"/>
  <c r="X1888" i="46"/>
  <c r="AD1888" i="46" s="1"/>
  <c r="X1891" i="46"/>
  <c r="AD1891" i="46" s="1"/>
  <c r="X1894" i="46"/>
  <c r="AD1894" i="46" s="1"/>
  <c r="X1897" i="46"/>
  <c r="AD1897" i="46" s="1"/>
  <c r="X1900" i="46"/>
  <c r="AD1900" i="46" s="1"/>
  <c r="X1903" i="46"/>
  <c r="AD1903" i="46" s="1"/>
  <c r="X1906" i="46"/>
  <c r="AD1906" i="46" s="1"/>
  <c r="X1909" i="46"/>
  <c r="AD1909" i="46" s="1"/>
  <c r="X1912" i="46"/>
  <c r="AD1912" i="46" s="1"/>
  <c r="X1915" i="46"/>
  <c r="AD1915" i="46" s="1"/>
  <c r="X1918" i="46"/>
  <c r="AD1918" i="46" s="1"/>
  <c r="X1921" i="46"/>
  <c r="AD1921" i="46" s="1"/>
  <c r="X1924" i="46"/>
  <c r="AD1924" i="46" s="1"/>
  <c r="X1927" i="46"/>
  <c r="AD1927" i="46" s="1"/>
  <c r="AK1927" i="46" s="1"/>
  <c r="X1930" i="46"/>
  <c r="AD1930" i="46" s="1"/>
  <c r="X1933" i="46"/>
  <c r="AD1933" i="46" s="1"/>
  <c r="X1936" i="46"/>
  <c r="AD1936" i="46" s="1"/>
  <c r="X1939" i="46"/>
  <c r="AD1939" i="46" s="1"/>
  <c r="X1942" i="46"/>
  <c r="AD1942" i="46" s="1"/>
  <c r="X1945" i="46"/>
  <c r="AD1945" i="46" s="1"/>
  <c r="X1948" i="46"/>
  <c r="AD1948" i="46" s="1"/>
  <c r="X1951" i="46"/>
  <c r="AD1951" i="46" s="1"/>
  <c r="X1954" i="46"/>
  <c r="AD1954" i="46" s="1"/>
  <c r="X1957" i="46"/>
  <c r="AD1957" i="46" s="1"/>
  <c r="X1960" i="46"/>
  <c r="AD1960" i="46" s="1"/>
  <c r="X1963" i="46"/>
  <c r="AD1963" i="46" s="1"/>
  <c r="AK1963" i="46" s="1"/>
  <c r="X1966" i="46"/>
  <c r="AD1966" i="46" s="1"/>
  <c r="X1969" i="46"/>
  <c r="AD1969" i="46" s="1"/>
  <c r="X1972" i="46"/>
  <c r="AD1972" i="46" s="1"/>
  <c r="X1975" i="46"/>
  <c r="AD1975" i="46" s="1"/>
  <c r="X1978" i="46"/>
  <c r="AD1978" i="46" s="1"/>
  <c r="X1981" i="46"/>
  <c r="AD1981" i="46" s="1"/>
  <c r="X1984" i="46"/>
  <c r="AD1984" i="46" s="1"/>
  <c r="X1987" i="46"/>
  <c r="AD1987" i="46" s="1"/>
  <c r="AK1987" i="46" s="1"/>
  <c r="X1990" i="46"/>
  <c r="AD1990" i="46" s="1"/>
  <c r="X1993" i="46"/>
  <c r="AD1993" i="46" s="1"/>
  <c r="X1996" i="46"/>
  <c r="AD1996" i="46" s="1"/>
  <c r="X1999" i="46"/>
  <c r="AD1999" i="46" s="1"/>
  <c r="AK1999" i="46" s="1"/>
  <c r="X2002" i="46"/>
  <c r="AD2002" i="46" s="1"/>
  <c r="X2005" i="46"/>
  <c r="AD2005" i="46" s="1"/>
  <c r="X2008" i="46"/>
  <c r="AD2008" i="46" s="1"/>
  <c r="X2011" i="46"/>
  <c r="AD2011" i="46" s="1"/>
  <c r="X2014" i="46"/>
  <c r="AD2014" i="46" s="1"/>
  <c r="X2017" i="46"/>
  <c r="AD2017" i="46" s="1"/>
  <c r="X2020" i="46"/>
  <c r="AD2020" i="46" s="1"/>
  <c r="X2023" i="46"/>
  <c r="AD2023" i="46" s="1"/>
  <c r="X2026" i="46"/>
  <c r="AD2026" i="46" s="1"/>
  <c r="X2029" i="46"/>
  <c r="AD2029" i="46" s="1"/>
  <c r="X2032" i="46"/>
  <c r="AD2032" i="46" s="1"/>
  <c r="X2035" i="46"/>
  <c r="AD2035" i="46" s="1"/>
  <c r="AK2035" i="46" s="1"/>
  <c r="X2038" i="46"/>
  <c r="AD2038" i="46" s="1"/>
  <c r="X2041" i="46"/>
  <c r="AD2041" i="46" s="1"/>
  <c r="X2044" i="46"/>
  <c r="AD2044" i="46" s="1"/>
  <c r="X2047" i="46"/>
  <c r="AD2047" i="46" s="1"/>
  <c r="X2050" i="46"/>
  <c r="AD2050" i="46" s="1"/>
  <c r="X2053" i="46"/>
  <c r="AD2053" i="46" s="1"/>
  <c r="X2056" i="46"/>
  <c r="AD2056" i="46" s="1"/>
  <c r="X2059" i="46"/>
  <c r="AD2059" i="46" s="1"/>
  <c r="X2062" i="46"/>
  <c r="AD2062" i="46" s="1"/>
  <c r="X2065" i="46"/>
  <c r="AD2065" i="46" s="1"/>
  <c r="X2068" i="46"/>
  <c r="AD2068" i="46" s="1"/>
  <c r="X2071" i="46"/>
  <c r="AD2071" i="46" s="1"/>
  <c r="X2074" i="46"/>
  <c r="AD2074" i="46" s="1"/>
  <c r="X2077" i="46"/>
  <c r="AD2077" i="46" s="1"/>
  <c r="X2080" i="46"/>
  <c r="AD2080" i="46" s="1"/>
  <c r="X2083" i="46"/>
  <c r="AD2083" i="46" s="1"/>
  <c r="X2086" i="46"/>
  <c r="AD2086" i="46" s="1"/>
  <c r="X2089" i="46"/>
  <c r="AD2089" i="46" s="1"/>
  <c r="X2092" i="46"/>
  <c r="AD2092" i="46" s="1"/>
  <c r="X2095" i="46"/>
  <c r="AD2095" i="46" s="1"/>
  <c r="X2098" i="46"/>
  <c r="AD2098" i="46" s="1"/>
  <c r="X2101" i="46"/>
  <c r="AD2101" i="46" s="1"/>
  <c r="X2104" i="46"/>
  <c r="AD2104" i="46" s="1"/>
  <c r="X2107" i="46"/>
  <c r="AD2107" i="46" s="1"/>
  <c r="AK2107" i="46" s="1"/>
  <c r="X2110" i="46"/>
  <c r="AD2110" i="46" s="1"/>
  <c r="X2113" i="46"/>
  <c r="AD2113" i="46" s="1"/>
  <c r="X2116" i="46"/>
  <c r="AD2116" i="46" s="1"/>
  <c r="X2119" i="46"/>
  <c r="AD2119" i="46" s="1"/>
  <c r="X2122" i="46"/>
  <c r="AD2122" i="46" s="1"/>
  <c r="X2125" i="46"/>
  <c r="AD2125" i="46" s="1"/>
  <c r="AK2125" i="46" s="1"/>
  <c r="X2128" i="46"/>
  <c r="AD2128" i="46" s="1"/>
  <c r="X2131" i="46"/>
  <c r="AD2131" i="46" s="1"/>
  <c r="X2134" i="46"/>
  <c r="AD2134" i="46" s="1"/>
  <c r="X2137" i="46"/>
  <c r="AD2137" i="46" s="1"/>
  <c r="X2140" i="46"/>
  <c r="AD2140" i="46" s="1"/>
  <c r="X2143" i="46"/>
  <c r="AD2143" i="46" s="1"/>
  <c r="X2146" i="46"/>
  <c r="AD2146" i="46" s="1"/>
  <c r="X2149" i="46"/>
  <c r="AD2149" i="46" s="1"/>
  <c r="AK2149" i="46" s="1"/>
  <c r="X2152" i="46"/>
  <c r="AD2152" i="46" s="1"/>
  <c r="X2155" i="46"/>
  <c r="AD2155" i="46" s="1"/>
  <c r="X2158" i="46"/>
  <c r="AD2158" i="46" s="1"/>
  <c r="X2161" i="46"/>
  <c r="AD2161" i="46" s="1"/>
  <c r="X2164" i="46"/>
  <c r="AD2164" i="46" s="1"/>
  <c r="X2167" i="46"/>
  <c r="AD2167" i="46" s="1"/>
  <c r="X2170" i="46"/>
  <c r="AD2170" i="46" s="1"/>
  <c r="X2173" i="46"/>
  <c r="AD2173" i="46" s="1"/>
  <c r="X2176" i="46"/>
  <c r="AD2176" i="46" s="1"/>
  <c r="X2179" i="46"/>
  <c r="AD2179" i="46" s="1"/>
  <c r="AK2179" i="46" s="1"/>
  <c r="X2182" i="46"/>
  <c r="AD2182" i="46" s="1"/>
  <c r="X2185" i="46"/>
  <c r="AD2185" i="46" s="1"/>
  <c r="X2188" i="46"/>
  <c r="AD2188" i="46" s="1"/>
  <c r="X2191" i="46"/>
  <c r="AD2191" i="46" s="1"/>
  <c r="X2194" i="46"/>
  <c r="AD2194" i="46" s="1"/>
  <c r="X2197" i="46"/>
  <c r="AD2197" i="46" s="1"/>
  <c r="X2200" i="46"/>
  <c r="AD2200" i="46" s="1"/>
  <c r="X1709" i="46"/>
  <c r="AD1709" i="46" s="1"/>
  <c r="X1720" i="46"/>
  <c r="AD1720" i="46" s="1"/>
  <c r="X1730" i="46"/>
  <c r="AD1730" i="46" s="1"/>
  <c r="AK1730" i="46" s="1"/>
  <c r="X1735" i="46"/>
  <c r="AD1735" i="46" s="1"/>
  <c r="X1744" i="46"/>
  <c r="AD1744" i="46" s="1"/>
  <c r="AK1744" i="46" s="1"/>
  <c r="X1753" i="46"/>
  <c r="AD1753" i="46" s="1"/>
  <c r="X1762" i="46"/>
  <c r="AD1762" i="46" s="1"/>
  <c r="X1715" i="46"/>
  <c r="AD1715" i="46" s="1"/>
  <c r="X1725" i="46"/>
  <c r="AD1725" i="46" s="1"/>
  <c r="X1771" i="46"/>
  <c r="AD1771" i="46" s="1"/>
  <c r="X1710" i="46"/>
  <c r="AD1710" i="46" s="1"/>
  <c r="X1726" i="46"/>
  <c r="AD1726" i="46" s="1"/>
  <c r="X1740" i="46"/>
  <c r="AD1740" i="46" s="1"/>
  <c r="X1749" i="46"/>
  <c r="AD1749" i="46" s="1"/>
  <c r="X1758" i="46"/>
  <c r="AD1758" i="46" s="1"/>
  <c r="X1767" i="46"/>
  <c r="AD1767" i="46" s="1"/>
  <c r="X1711" i="46"/>
  <c r="AD1711" i="46" s="1"/>
  <c r="AK1711" i="46" s="1"/>
  <c r="X1721" i="46"/>
  <c r="AD1721" i="46" s="1"/>
  <c r="X1731" i="46"/>
  <c r="AD1731" i="46" s="1"/>
  <c r="X1736" i="46"/>
  <c r="AD1736" i="46" s="1"/>
  <c r="X1745" i="46"/>
  <c r="AD1745" i="46" s="1"/>
  <c r="X1754" i="46"/>
  <c r="AD1754" i="46" s="1"/>
  <c r="X1763" i="46"/>
  <c r="AD1763" i="46" s="1"/>
  <c r="X1775" i="46"/>
  <c r="AD1775" i="46" s="1"/>
  <c r="X1778" i="46"/>
  <c r="AD1778" i="46" s="1"/>
  <c r="X1781" i="46"/>
  <c r="AD1781" i="46" s="1"/>
  <c r="X1784" i="46"/>
  <c r="AD1784" i="46" s="1"/>
  <c r="AK1784" i="46" s="1"/>
  <c r="X1787" i="46"/>
  <c r="AD1787" i="46" s="1"/>
  <c r="X1790" i="46"/>
  <c r="AD1790" i="46" s="1"/>
  <c r="AK1790" i="46" s="1"/>
  <c r="X1793" i="46"/>
  <c r="AD1793" i="46" s="1"/>
  <c r="X1796" i="46"/>
  <c r="AD1796" i="46" s="1"/>
  <c r="X1799" i="46"/>
  <c r="AD1799" i="46" s="1"/>
  <c r="X1802" i="46"/>
  <c r="AD1802" i="46" s="1"/>
  <c r="X1805" i="46"/>
  <c r="AD1805" i="46" s="1"/>
  <c r="X1808" i="46"/>
  <c r="AD1808" i="46" s="1"/>
  <c r="X1811" i="46"/>
  <c r="AD1811" i="46" s="1"/>
  <c r="X1814" i="46"/>
  <c r="AD1814" i="46" s="1"/>
  <c r="X1817" i="46"/>
  <c r="AD1817" i="46" s="1"/>
  <c r="X1820" i="46"/>
  <c r="AD1820" i="46" s="1"/>
  <c r="X1823" i="46"/>
  <c r="AD1823" i="46" s="1"/>
  <c r="X1826" i="46"/>
  <c r="AD1826" i="46" s="1"/>
  <c r="AK1826" i="46" s="1"/>
  <c r="X1829" i="46"/>
  <c r="AD1829" i="46" s="1"/>
  <c r="X1832" i="46"/>
  <c r="AD1832" i="46" s="1"/>
  <c r="X1835" i="46"/>
  <c r="AD1835" i="46" s="1"/>
  <c r="X1838" i="46"/>
  <c r="AD1838" i="46" s="1"/>
  <c r="X1841" i="46"/>
  <c r="AD1841" i="46" s="1"/>
  <c r="X1844" i="46"/>
  <c r="AD1844" i="46" s="1"/>
  <c r="X1847" i="46"/>
  <c r="AD1847" i="46" s="1"/>
  <c r="X1850" i="46"/>
  <c r="AD1850" i="46" s="1"/>
  <c r="X1853" i="46"/>
  <c r="AD1853" i="46" s="1"/>
  <c r="X1856" i="46"/>
  <c r="AD1856" i="46" s="1"/>
  <c r="X1859" i="46"/>
  <c r="AD1859" i="46" s="1"/>
  <c r="X1862" i="46"/>
  <c r="AD1862" i="46" s="1"/>
  <c r="AK1862" i="46" s="1"/>
  <c r="X1865" i="46"/>
  <c r="AD1865" i="46" s="1"/>
  <c r="X1868" i="46"/>
  <c r="AD1868" i="46" s="1"/>
  <c r="X1871" i="46"/>
  <c r="AD1871" i="46" s="1"/>
  <c r="X1874" i="46"/>
  <c r="AD1874" i="46" s="1"/>
  <c r="X1877" i="46"/>
  <c r="AD1877" i="46" s="1"/>
  <c r="X1880" i="46"/>
  <c r="AD1880" i="46" s="1"/>
  <c r="X1883" i="46"/>
  <c r="AD1883" i="46" s="1"/>
  <c r="X1886" i="46"/>
  <c r="AD1886" i="46" s="1"/>
  <c r="X1889" i="46"/>
  <c r="AD1889" i="46" s="1"/>
  <c r="X1892" i="46"/>
  <c r="AD1892" i="46" s="1"/>
  <c r="X1895" i="46"/>
  <c r="AD1895" i="46" s="1"/>
  <c r="X1898" i="46"/>
  <c r="AD1898" i="46" s="1"/>
  <c r="X1901" i="46"/>
  <c r="AD1901" i="46" s="1"/>
  <c r="X1904" i="46"/>
  <c r="AD1904" i="46" s="1"/>
  <c r="X1907" i="46"/>
  <c r="AD1907" i="46" s="1"/>
  <c r="X1910" i="46"/>
  <c r="AD1910" i="46" s="1"/>
  <c r="X1913" i="46"/>
  <c r="AD1913" i="46" s="1"/>
  <c r="X1916" i="46"/>
  <c r="AD1916" i="46" s="1"/>
  <c r="X1919" i="46"/>
  <c r="AD1919" i="46" s="1"/>
  <c r="X1922" i="46"/>
  <c r="AD1922" i="46" s="1"/>
  <c r="X1925" i="46"/>
  <c r="AD1925" i="46" s="1"/>
  <c r="X1928" i="46"/>
  <c r="AD1928" i="46" s="1"/>
  <c r="X1931" i="46"/>
  <c r="AD1931" i="46" s="1"/>
  <c r="X1934" i="46"/>
  <c r="AD1934" i="46" s="1"/>
  <c r="X1937" i="46"/>
  <c r="AD1937" i="46" s="1"/>
  <c r="X1940" i="46"/>
  <c r="AD1940" i="46" s="1"/>
  <c r="X1943" i="46"/>
  <c r="AD1943" i="46" s="1"/>
  <c r="X1946" i="46"/>
  <c r="AD1946" i="46" s="1"/>
  <c r="X1949" i="46"/>
  <c r="AD1949" i="46" s="1"/>
  <c r="X1952" i="46"/>
  <c r="AD1952" i="46" s="1"/>
  <c r="X1955" i="46"/>
  <c r="AD1955" i="46" s="1"/>
  <c r="X1958" i="46"/>
  <c r="AD1958" i="46" s="1"/>
  <c r="X1961" i="46"/>
  <c r="AD1961" i="46" s="1"/>
  <c r="X1964" i="46"/>
  <c r="AD1964" i="46" s="1"/>
  <c r="X1967" i="46"/>
  <c r="AD1967" i="46" s="1"/>
  <c r="X1970" i="46"/>
  <c r="AD1970" i="46" s="1"/>
  <c r="AK1970" i="46" s="1"/>
  <c r="X1973" i="46"/>
  <c r="AD1973" i="46" s="1"/>
  <c r="X1976" i="46"/>
  <c r="AD1976" i="46" s="1"/>
  <c r="X1979" i="46"/>
  <c r="AD1979" i="46" s="1"/>
  <c r="X1982" i="46"/>
  <c r="AD1982" i="46" s="1"/>
  <c r="X1985" i="46"/>
  <c r="AD1985" i="46" s="1"/>
  <c r="X1988" i="46"/>
  <c r="AD1988" i="46" s="1"/>
  <c r="AK1988" i="46" s="1"/>
  <c r="X1991" i="46"/>
  <c r="AD1991" i="46" s="1"/>
  <c r="X1994" i="46"/>
  <c r="AD1994" i="46" s="1"/>
  <c r="X1997" i="46"/>
  <c r="AD1997" i="46" s="1"/>
  <c r="X2000" i="46"/>
  <c r="AD2000" i="46" s="1"/>
  <c r="X2003" i="46"/>
  <c r="AD2003" i="46" s="1"/>
  <c r="X2006" i="46"/>
  <c r="AD2006" i="46" s="1"/>
  <c r="AK2006" i="46" s="1"/>
  <c r="X2009" i="46"/>
  <c r="AD2009" i="46" s="1"/>
  <c r="X2012" i="46"/>
  <c r="AD2012" i="46" s="1"/>
  <c r="X2015" i="46"/>
  <c r="AD2015" i="46" s="1"/>
  <c r="X2018" i="46"/>
  <c r="AD2018" i="46" s="1"/>
  <c r="X2021" i="46"/>
  <c r="AD2021" i="46" s="1"/>
  <c r="X2024" i="46"/>
  <c r="AD2024" i="46" s="1"/>
  <c r="X2027" i="46"/>
  <c r="AD2027" i="46" s="1"/>
  <c r="X2030" i="46"/>
  <c r="AD2030" i="46" s="1"/>
  <c r="X2033" i="46"/>
  <c r="AD2033" i="46" s="1"/>
  <c r="X2036" i="46"/>
  <c r="AD2036" i="46" s="1"/>
  <c r="X2039" i="46"/>
  <c r="AD2039" i="46" s="1"/>
  <c r="X2042" i="46"/>
  <c r="AD2042" i="46" s="1"/>
  <c r="X2045" i="46"/>
  <c r="AD2045" i="46" s="1"/>
  <c r="X2048" i="46"/>
  <c r="AD2048" i="46" s="1"/>
  <c r="X2051" i="46"/>
  <c r="AD2051" i="46" s="1"/>
  <c r="X2054" i="46"/>
  <c r="AD2054" i="46" s="1"/>
  <c r="X2057" i="46"/>
  <c r="AD2057" i="46" s="1"/>
  <c r="X2060" i="46"/>
  <c r="AD2060" i="46" s="1"/>
  <c r="X2063" i="46"/>
  <c r="AD2063" i="46" s="1"/>
  <c r="X2066" i="46"/>
  <c r="AD2066" i="46" s="1"/>
  <c r="X2069" i="46"/>
  <c r="AD2069" i="46" s="1"/>
  <c r="X2072" i="46"/>
  <c r="AD2072" i="46" s="1"/>
  <c r="AK2072" i="46" s="1"/>
  <c r="X2075" i="46"/>
  <c r="AD2075" i="46" s="1"/>
  <c r="X2078" i="46"/>
  <c r="AD2078" i="46" s="1"/>
  <c r="X2081" i="46"/>
  <c r="AD2081" i="46" s="1"/>
  <c r="X2084" i="46"/>
  <c r="AD2084" i="46" s="1"/>
  <c r="X2087" i="46"/>
  <c r="AD2087" i="46" s="1"/>
  <c r="X2090" i="46"/>
  <c r="AD2090" i="46" s="1"/>
  <c r="X2093" i="46"/>
  <c r="AD2093" i="46" s="1"/>
  <c r="X2096" i="46"/>
  <c r="AD2096" i="46" s="1"/>
  <c r="X2099" i="46"/>
  <c r="AD2099" i="46" s="1"/>
  <c r="X2102" i="46"/>
  <c r="AD2102" i="46" s="1"/>
  <c r="X2105" i="46"/>
  <c r="AD2105" i="46" s="1"/>
  <c r="X2108" i="46"/>
  <c r="AD2108" i="46" s="1"/>
  <c r="AK2108" i="46" s="1"/>
  <c r="X2111" i="46"/>
  <c r="AD2111" i="46" s="1"/>
  <c r="X2114" i="46"/>
  <c r="AD2114" i="46" s="1"/>
  <c r="AK2114" i="46" s="1"/>
  <c r="X2117" i="46"/>
  <c r="AD2117" i="46" s="1"/>
  <c r="X2120" i="46"/>
  <c r="AD2120" i="46" s="1"/>
  <c r="AK2120" i="46" s="1"/>
  <c r="X2123" i="46"/>
  <c r="AD2123" i="46" s="1"/>
  <c r="X2126" i="46"/>
  <c r="AD2126" i="46" s="1"/>
  <c r="X2129" i="46"/>
  <c r="AD2129" i="46" s="1"/>
  <c r="X2132" i="46"/>
  <c r="AD2132" i="46" s="1"/>
  <c r="X2135" i="46"/>
  <c r="AD2135" i="46" s="1"/>
  <c r="X2138" i="46"/>
  <c r="AD2138" i="46" s="1"/>
  <c r="X2141" i="46"/>
  <c r="AD2141" i="46" s="1"/>
  <c r="X2144" i="46"/>
  <c r="AD2144" i="46" s="1"/>
  <c r="AK2144" i="46" s="1"/>
  <c r="X2147" i="46"/>
  <c r="AD2147" i="46" s="1"/>
  <c r="X2150" i="46"/>
  <c r="AD2150" i="46" s="1"/>
  <c r="AK2150" i="46" s="1"/>
  <c r="X2153" i="46"/>
  <c r="AD2153" i="46" s="1"/>
  <c r="X2156" i="46"/>
  <c r="AD2156" i="46" s="1"/>
  <c r="X2159" i="46"/>
  <c r="AD2159" i="46" s="1"/>
  <c r="X2162" i="46"/>
  <c r="AD2162" i="46" s="1"/>
  <c r="X2165" i="46"/>
  <c r="AD2165" i="46" s="1"/>
  <c r="X2168" i="46"/>
  <c r="AD2168" i="46" s="1"/>
  <c r="X2171" i="46"/>
  <c r="AD2171" i="46" s="1"/>
  <c r="X2174" i="46"/>
  <c r="AD2174" i="46" s="1"/>
  <c r="X2177" i="46"/>
  <c r="AD2177" i="46" s="1"/>
  <c r="X2180" i="46"/>
  <c r="AD2180" i="46" s="1"/>
  <c r="X2183" i="46"/>
  <c r="AD2183" i="46" s="1"/>
  <c r="X2186" i="46"/>
  <c r="AD2186" i="46" s="1"/>
  <c r="AK2186" i="46" s="1"/>
  <c r="X2189" i="46"/>
  <c r="AD2189" i="46" s="1"/>
  <c r="X2192" i="46"/>
  <c r="AD2192" i="46" s="1"/>
  <c r="X2195" i="46"/>
  <c r="AD2195" i="46" s="1"/>
  <c r="X2198" i="46"/>
  <c r="AD2198" i="46" s="1"/>
  <c r="X2201" i="46"/>
  <c r="AD2201" i="46" s="1"/>
  <c r="X2204" i="46"/>
  <c r="AD2204" i="46" s="1"/>
  <c r="X2207" i="46"/>
  <c r="AD2207" i="46" s="1"/>
  <c r="X2210" i="46"/>
  <c r="AD2210" i="46" s="1"/>
  <c r="X2213" i="46"/>
  <c r="AD2213" i="46" s="1"/>
  <c r="X2216" i="46"/>
  <c r="AD2216" i="46" s="1"/>
  <c r="AK2216" i="46" s="1"/>
  <c r="X2219" i="46"/>
  <c r="AD2219" i="46" s="1"/>
  <c r="X2222" i="46"/>
  <c r="AD2222" i="46" s="1"/>
  <c r="AK2222" i="46" s="1"/>
  <c r="X2225" i="46"/>
  <c r="AD2225" i="46" s="1"/>
  <c r="AK2225" i="46" s="1"/>
  <c r="X2228" i="46"/>
  <c r="AD2228" i="46" s="1"/>
  <c r="X2231" i="46"/>
  <c r="AD2231" i="46" s="1"/>
  <c r="X2234" i="46"/>
  <c r="AD2234" i="46" s="1"/>
  <c r="X2237" i="46"/>
  <c r="AD2237" i="46" s="1"/>
  <c r="X2240" i="46"/>
  <c r="AD2240" i="46" s="1"/>
  <c r="X2243" i="46"/>
  <c r="AD2243" i="46" s="1"/>
  <c r="X1716" i="46"/>
  <c r="AD1716" i="46" s="1"/>
  <c r="X1732" i="46"/>
  <c r="AD1732" i="46" s="1"/>
  <c r="AK1732" i="46" s="1"/>
  <c r="X1741" i="46"/>
  <c r="AD1741" i="46" s="1"/>
  <c r="AK1741" i="46" s="1"/>
  <c r="X1750" i="46"/>
  <c r="AD1750" i="46" s="1"/>
  <c r="X1759" i="46"/>
  <c r="AD1759" i="46" s="1"/>
  <c r="X1768" i="46"/>
  <c r="AD1768" i="46" s="1"/>
  <c r="X1717" i="46"/>
  <c r="AD1717" i="46" s="1"/>
  <c r="X1727" i="46"/>
  <c r="AD1727" i="46" s="1"/>
  <c r="X1772" i="46"/>
  <c r="AD1772" i="46" s="1"/>
  <c r="X14" i="46"/>
  <c r="AD14" i="46" s="1"/>
  <c r="X2203" i="46"/>
  <c r="AD2203" i="46" s="1"/>
  <c r="X2212" i="46"/>
  <c r="AD2212" i="46" s="1"/>
  <c r="X2221" i="46"/>
  <c r="AD2221" i="46" s="1"/>
  <c r="X2230" i="46"/>
  <c r="AD2230" i="46" s="1"/>
  <c r="X2239" i="46"/>
  <c r="AD2239" i="46" s="1"/>
  <c r="AK2239" i="46" s="1"/>
  <c r="X2254" i="46"/>
  <c r="AD2254" i="46" s="1"/>
  <c r="X2257" i="46"/>
  <c r="AD2257" i="46" s="1"/>
  <c r="AK2257" i="46" s="1"/>
  <c r="X2260" i="46"/>
  <c r="AD2260" i="46" s="1"/>
  <c r="X2263" i="46"/>
  <c r="AD2263" i="46" s="1"/>
  <c r="X2266" i="46"/>
  <c r="AD2266" i="46" s="1"/>
  <c r="X2269" i="46"/>
  <c r="AD2269" i="46" s="1"/>
  <c r="X2272" i="46"/>
  <c r="AD2272" i="46" s="1"/>
  <c r="X2275" i="46"/>
  <c r="AD2275" i="46" s="1"/>
  <c r="X2278" i="46"/>
  <c r="AD2278" i="46" s="1"/>
  <c r="X2281" i="46"/>
  <c r="AD2281" i="46" s="1"/>
  <c r="X2284" i="46"/>
  <c r="AD2284" i="46" s="1"/>
  <c r="X2287" i="46"/>
  <c r="AD2287" i="46" s="1"/>
  <c r="AK2287" i="46" s="1"/>
  <c r="X2290" i="46"/>
  <c r="AD2290" i="46" s="1"/>
  <c r="X2293" i="46"/>
  <c r="AD2293" i="46" s="1"/>
  <c r="AK2293" i="46" s="1"/>
  <c r="X2296" i="46"/>
  <c r="AD2296" i="46" s="1"/>
  <c r="AK2296" i="46" s="1"/>
  <c r="X2299" i="46"/>
  <c r="AD2299" i="46" s="1"/>
  <c r="X2302" i="46"/>
  <c r="AD2302" i="46" s="1"/>
  <c r="X2305" i="46"/>
  <c r="AD2305" i="46" s="1"/>
  <c r="X2308" i="46"/>
  <c r="AD2308" i="46" s="1"/>
  <c r="X2311" i="46"/>
  <c r="AD2311" i="46" s="1"/>
  <c r="X2314" i="46"/>
  <c r="AD2314" i="46" s="1"/>
  <c r="AK2314" i="46" s="1"/>
  <c r="X2317" i="46"/>
  <c r="AD2317" i="46" s="1"/>
  <c r="X2320" i="46"/>
  <c r="AD2320" i="46" s="1"/>
  <c r="X2323" i="46"/>
  <c r="AD2323" i="46" s="1"/>
  <c r="AK2323" i="46" s="1"/>
  <c r="X2326" i="46"/>
  <c r="AD2326" i="46" s="1"/>
  <c r="X2329" i="46"/>
  <c r="AD2329" i="46" s="1"/>
  <c r="AK2329" i="46" s="1"/>
  <c r="X2332" i="46"/>
  <c r="AD2332" i="46" s="1"/>
  <c r="X2335" i="46"/>
  <c r="AD2335" i="46" s="1"/>
  <c r="X2338" i="46"/>
  <c r="AD2338" i="46" s="1"/>
  <c r="X2341" i="46"/>
  <c r="AD2341" i="46" s="1"/>
  <c r="X2344" i="46"/>
  <c r="AD2344" i="46" s="1"/>
  <c r="X2347" i="46"/>
  <c r="AD2347" i="46" s="1"/>
  <c r="X2350" i="46"/>
  <c r="AD2350" i="46" s="1"/>
  <c r="X2353" i="46"/>
  <c r="AD2353" i="46" s="1"/>
  <c r="X2356" i="46"/>
  <c r="AD2356" i="46" s="1"/>
  <c r="X2359" i="46"/>
  <c r="AD2359" i="46" s="1"/>
  <c r="AK2359" i="46" s="1"/>
  <c r="X2362" i="46"/>
  <c r="AD2362" i="46" s="1"/>
  <c r="X2365" i="46"/>
  <c r="AD2365" i="46" s="1"/>
  <c r="X2368" i="46"/>
  <c r="AD2368" i="46" s="1"/>
  <c r="AK2368" i="46" s="1"/>
  <c r="X2371" i="46"/>
  <c r="AD2371" i="46" s="1"/>
  <c r="X2374" i="46"/>
  <c r="AD2374" i="46" s="1"/>
  <c r="X2377" i="46"/>
  <c r="AD2377" i="46" s="1"/>
  <c r="X2380" i="46"/>
  <c r="AD2380" i="46" s="1"/>
  <c r="X2383" i="46"/>
  <c r="AD2383" i="46" s="1"/>
  <c r="X2386" i="46"/>
  <c r="AD2386" i="46" s="1"/>
  <c r="X2389" i="46"/>
  <c r="AD2389" i="46" s="1"/>
  <c r="X2392" i="46"/>
  <c r="AD2392" i="46" s="1"/>
  <c r="X2395" i="46"/>
  <c r="AD2395" i="46" s="1"/>
  <c r="X2398" i="46"/>
  <c r="AD2398" i="46" s="1"/>
  <c r="X2401" i="46"/>
  <c r="AD2401" i="46" s="1"/>
  <c r="AK2401" i="46" s="1"/>
  <c r="X2404" i="46"/>
  <c r="AD2404" i="46" s="1"/>
  <c r="X2407" i="46"/>
  <c r="AD2407" i="46" s="1"/>
  <c r="X2410" i="46"/>
  <c r="AD2410" i="46" s="1"/>
  <c r="X2413" i="46"/>
  <c r="AD2413" i="46" s="1"/>
  <c r="X2416" i="46"/>
  <c r="AD2416" i="46" s="1"/>
  <c r="X2419" i="46"/>
  <c r="AD2419" i="46" s="1"/>
  <c r="X2422" i="46"/>
  <c r="AD2422" i="46" s="1"/>
  <c r="X2425" i="46"/>
  <c r="AD2425" i="46" s="1"/>
  <c r="X2428" i="46"/>
  <c r="AD2428" i="46" s="1"/>
  <c r="X2431" i="46"/>
  <c r="AD2431" i="46" s="1"/>
  <c r="AK2431" i="46" s="1"/>
  <c r="X2434" i="46"/>
  <c r="AD2434" i="46" s="1"/>
  <c r="X2437" i="46"/>
  <c r="AD2437" i="46" s="1"/>
  <c r="X2440" i="46"/>
  <c r="AD2440" i="46" s="1"/>
  <c r="X2443" i="46"/>
  <c r="AD2443" i="46" s="1"/>
  <c r="X2446" i="46"/>
  <c r="AD2446" i="46" s="1"/>
  <c r="X2449" i="46"/>
  <c r="AD2449" i="46" s="1"/>
  <c r="X2452" i="46"/>
  <c r="AD2452" i="46" s="1"/>
  <c r="X2455" i="46"/>
  <c r="AD2455" i="46" s="1"/>
  <c r="X2458" i="46"/>
  <c r="AD2458" i="46" s="1"/>
  <c r="X2461" i="46"/>
  <c r="AD2461" i="46" s="1"/>
  <c r="X2464" i="46"/>
  <c r="AD2464" i="46" s="1"/>
  <c r="X2467" i="46"/>
  <c r="AD2467" i="46" s="1"/>
  <c r="AK2467" i="46" s="1"/>
  <c r="X2470" i="46"/>
  <c r="AD2470" i="46" s="1"/>
  <c r="X2473" i="46"/>
  <c r="AD2473" i="46" s="1"/>
  <c r="AK2473" i="46" s="1"/>
  <c r="X2476" i="46"/>
  <c r="AD2476" i="46" s="1"/>
  <c r="X2479" i="46"/>
  <c r="AD2479" i="46" s="1"/>
  <c r="X2482" i="46"/>
  <c r="AD2482" i="46" s="1"/>
  <c r="X2485" i="46"/>
  <c r="AD2485" i="46" s="1"/>
  <c r="X2251" i="46"/>
  <c r="AD2251" i="46" s="1"/>
  <c r="X2248" i="46"/>
  <c r="AD2248" i="46" s="1"/>
  <c r="X2209" i="46"/>
  <c r="AD2209" i="46" s="1"/>
  <c r="X2218" i="46"/>
  <c r="AD2218" i="46" s="1"/>
  <c r="X2227" i="46"/>
  <c r="AD2227" i="46" s="1"/>
  <c r="X2236" i="46"/>
  <c r="AD2236" i="46" s="1"/>
  <c r="AK2236" i="46" s="1"/>
  <c r="X2252" i="46"/>
  <c r="AD2252" i="46" s="1"/>
  <c r="X2255" i="46"/>
  <c r="AD2255" i="46" s="1"/>
  <c r="AK2255" i="46" s="1"/>
  <c r="X2258" i="46"/>
  <c r="AD2258" i="46" s="1"/>
  <c r="X2261" i="46"/>
  <c r="AD2261" i="46" s="1"/>
  <c r="X2264" i="46"/>
  <c r="AD2264" i="46" s="1"/>
  <c r="X2267" i="46"/>
  <c r="AD2267" i="46" s="1"/>
  <c r="X2270" i="46"/>
  <c r="AD2270" i="46" s="1"/>
  <c r="X2273" i="46"/>
  <c r="AD2273" i="46" s="1"/>
  <c r="X2276" i="46"/>
  <c r="AD2276" i="46" s="1"/>
  <c r="X2279" i="46"/>
  <c r="AD2279" i="46" s="1"/>
  <c r="X2282" i="46"/>
  <c r="AD2282" i="46" s="1"/>
  <c r="X2285" i="46"/>
  <c r="AD2285" i="46" s="1"/>
  <c r="AK2285" i="46" s="1"/>
  <c r="X2288" i="46"/>
  <c r="AD2288" i="46" s="1"/>
  <c r="X2291" i="46"/>
  <c r="AD2291" i="46" s="1"/>
  <c r="AK2291" i="46" s="1"/>
  <c r="X2294" i="46"/>
  <c r="AD2294" i="46" s="1"/>
  <c r="X2297" i="46"/>
  <c r="AD2297" i="46" s="1"/>
  <c r="AK2297" i="46" s="1"/>
  <c r="X2300" i="46"/>
  <c r="AD2300" i="46" s="1"/>
  <c r="X2303" i="46"/>
  <c r="AD2303" i="46" s="1"/>
  <c r="X2306" i="46"/>
  <c r="AD2306" i="46" s="1"/>
  <c r="X2309" i="46"/>
  <c r="AD2309" i="46" s="1"/>
  <c r="X2312" i="46"/>
  <c r="AD2312" i="46" s="1"/>
  <c r="X2315" i="46"/>
  <c r="AD2315" i="46" s="1"/>
  <c r="X2318" i="46"/>
  <c r="AD2318" i="46" s="1"/>
  <c r="AK2318" i="46" s="1"/>
  <c r="X2321" i="46"/>
  <c r="AD2321" i="46" s="1"/>
  <c r="AK2321" i="46" s="1"/>
  <c r="X2324" i="46"/>
  <c r="AD2324" i="46" s="1"/>
  <c r="X2327" i="46"/>
  <c r="AD2327" i="46" s="1"/>
  <c r="X2330" i="46"/>
  <c r="AD2330" i="46" s="1"/>
  <c r="X2333" i="46"/>
  <c r="AD2333" i="46" s="1"/>
  <c r="X2336" i="46"/>
  <c r="AD2336" i="46" s="1"/>
  <c r="X2339" i="46"/>
  <c r="AD2339" i="46" s="1"/>
  <c r="X2342" i="46"/>
  <c r="AD2342" i="46" s="1"/>
  <c r="X2345" i="46"/>
  <c r="AD2345" i="46" s="1"/>
  <c r="X2348" i="46"/>
  <c r="AD2348" i="46" s="1"/>
  <c r="X2351" i="46"/>
  <c r="AD2351" i="46" s="1"/>
  <c r="X2354" i="46"/>
  <c r="AD2354" i="46" s="1"/>
  <c r="X2357" i="46"/>
  <c r="AD2357" i="46" s="1"/>
  <c r="X2360" i="46"/>
  <c r="AD2360" i="46" s="1"/>
  <c r="X2363" i="46"/>
  <c r="AD2363" i="46" s="1"/>
  <c r="X2366" i="46"/>
  <c r="AD2366" i="46" s="1"/>
  <c r="X2369" i="46"/>
  <c r="AD2369" i="46" s="1"/>
  <c r="X2372" i="46"/>
  <c r="AD2372" i="46" s="1"/>
  <c r="X2375" i="46"/>
  <c r="AD2375" i="46" s="1"/>
  <c r="X2378" i="46"/>
  <c r="AD2378" i="46" s="1"/>
  <c r="X2381" i="46"/>
  <c r="AD2381" i="46" s="1"/>
  <c r="X2384" i="46"/>
  <c r="AD2384" i="46" s="1"/>
  <c r="X2387" i="46"/>
  <c r="AD2387" i="46" s="1"/>
  <c r="X2390" i="46"/>
  <c r="AD2390" i="46" s="1"/>
  <c r="X2393" i="46"/>
  <c r="AD2393" i="46" s="1"/>
  <c r="X2396" i="46"/>
  <c r="AD2396" i="46" s="1"/>
  <c r="X2399" i="46"/>
  <c r="AD2399" i="46" s="1"/>
  <c r="AK2399" i="46" s="1"/>
  <c r="X2402" i="46"/>
  <c r="AD2402" i="46" s="1"/>
  <c r="X2405" i="46"/>
  <c r="AD2405" i="46" s="1"/>
  <c r="X2408" i="46"/>
  <c r="AD2408" i="46" s="1"/>
  <c r="X2411" i="46"/>
  <c r="AD2411" i="46" s="1"/>
  <c r="X2414" i="46"/>
  <c r="AD2414" i="46" s="1"/>
  <c r="X2417" i="46"/>
  <c r="AD2417" i="46" s="1"/>
  <c r="X2420" i="46"/>
  <c r="AD2420" i="46" s="1"/>
  <c r="X2423" i="46"/>
  <c r="AD2423" i="46" s="1"/>
  <c r="X2426" i="46"/>
  <c r="AD2426" i="46" s="1"/>
  <c r="X2429" i="46"/>
  <c r="AD2429" i="46" s="1"/>
  <c r="AK2429" i="46" s="1"/>
  <c r="X2432" i="46"/>
  <c r="AD2432" i="46" s="1"/>
  <c r="X2435" i="46"/>
  <c r="AD2435" i="46" s="1"/>
  <c r="AK2435" i="46" s="1"/>
  <c r="X2438" i="46"/>
  <c r="AD2438" i="46" s="1"/>
  <c r="X2441" i="46"/>
  <c r="AD2441" i="46" s="1"/>
  <c r="X2444" i="46"/>
  <c r="AD2444" i="46" s="1"/>
  <c r="X2447" i="46"/>
  <c r="AD2447" i="46" s="1"/>
  <c r="X2450" i="46"/>
  <c r="AD2450" i="46" s="1"/>
  <c r="X2453" i="46"/>
  <c r="AD2453" i="46" s="1"/>
  <c r="X2456" i="46"/>
  <c r="AD2456" i="46" s="1"/>
  <c r="X2459" i="46"/>
  <c r="AD2459" i="46" s="1"/>
  <c r="X2462" i="46"/>
  <c r="AD2462" i="46" s="1"/>
  <c r="X2465" i="46"/>
  <c r="AD2465" i="46" s="1"/>
  <c r="AK2465" i="46" s="1"/>
  <c r="X2468" i="46"/>
  <c r="AD2468" i="46" s="1"/>
  <c r="X2471" i="46"/>
  <c r="AD2471" i="46" s="1"/>
  <c r="AK2471" i="46" s="1"/>
  <c r="X2474" i="46"/>
  <c r="AD2474" i="46" s="1"/>
  <c r="X2477" i="46"/>
  <c r="AD2477" i="46" s="1"/>
  <c r="X2480" i="46"/>
  <c r="AD2480" i="46" s="1"/>
  <c r="X2483" i="46"/>
  <c r="AD2483" i="46" s="1"/>
  <c r="X2486" i="46"/>
  <c r="AD2486" i="46" s="1"/>
  <c r="X2245" i="46"/>
  <c r="AD2245" i="46" s="1"/>
  <c r="X2249" i="46"/>
  <c r="AD2249" i="46" s="1"/>
  <c r="X2206" i="46"/>
  <c r="AD2206" i="46" s="1"/>
  <c r="X2215" i="46"/>
  <c r="AD2215" i="46" s="1"/>
  <c r="X2224" i="46"/>
  <c r="AD2224" i="46" s="1"/>
  <c r="X2233" i="46"/>
  <c r="AD2233" i="46" s="1"/>
  <c r="X2242" i="46"/>
  <c r="AD2242" i="46" s="1"/>
  <c r="X2246" i="46"/>
  <c r="AD2246" i="46" s="1"/>
  <c r="X2253" i="46"/>
  <c r="AD2253" i="46" s="1"/>
  <c r="X2256" i="46"/>
  <c r="AD2256" i="46" s="1"/>
  <c r="X2259" i="46"/>
  <c r="AD2259" i="46" s="1"/>
  <c r="X2262" i="46"/>
  <c r="AD2262" i="46" s="1"/>
  <c r="X2265" i="46"/>
  <c r="AD2265" i="46" s="1"/>
  <c r="X2268" i="46"/>
  <c r="AD2268" i="46" s="1"/>
  <c r="X2271" i="46"/>
  <c r="AD2271" i="46" s="1"/>
  <c r="X2274" i="46"/>
  <c r="AD2274" i="46" s="1"/>
  <c r="X2277" i="46"/>
  <c r="AD2277" i="46" s="1"/>
  <c r="X2280" i="46"/>
  <c r="AD2280" i="46" s="1"/>
  <c r="X2283" i="46"/>
  <c r="AD2283" i="46" s="1"/>
  <c r="X2286" i="46"/>
  <c r="AD2286" i="46" s="1"/>
  <c r="X2289" i="46"/>
  <c r="AD2289" i="46" s="1"/>
  <c r="X2292" i="46"/>
  <c r="AD2292" i="46" s="1"/>
  <c r="X2295" i="46"/>
  <c r="AD2295" i="46" s="1"/>
  <c r="AK2295" i="46" s="1"/>
  <c r="X2298" i="46"/>
  <c r="AD2298" i="46" s="1"/>
  <c r="X2301" i="46"/>
  <c r="AD2301" i="46" s="1"/>
  <c r="X2304" i="46"/>
  <c r="AD2304" i="46" s="1"/>
  <c r="X2307" i="46"/>
  <c r="AD2307" i="46" s="1"/>
  <c r="X2310" i="46"/>
  <c r="AD2310" i="46" s="1"/>
  <c r="X2313" i="46"/>
  <c r="AD2313" i="46" s="1"/>
  <c r="AK2313" i="46" s="1"/>
  <c r="X2316" i="46"/>
  <c r="AD2316" i="46" s="1"/>
  <c r="X2319" i="46"/>
  <c r="AD2319" i="46" s="1"/>
  <c r="AK2319" i="46" s="1"/>
  <c r="X2322" i="46"/>
  <c r="AD2322" i="46" s="1"/>
  <c r="X2325" i="46"/>
  <c r="AD2325" i="46" s="1"/>
  <c r="X2328" i="46"/>
  <c r="AD2328" i="46" s="1"/>
  <c r="X2331" i="46"/>
  <c r="AD2331" i="46" s="1"/>
  <c r="X2334" i="46"/>
  <c r="AD2334" i="46" s="1"/>
  <c r="X2337" i="46"/>
  <c r="AD2337" i="46" s="1"/>
  <c r="X2340" i="46"/>
  <c r="AD2340" i="46" s="1"/>
  <c r="X2343" i="46"/>
  <c r="AD2343" i="46" s="1"/>
  <c r="X2346" i="46"/>
  <c r="AD2346" i="46" s="1"/>
  <c r="AK2346" i="46" s="1"/>
  <c r="X2349" i="46"/>
  <c r="AD2349" i="46" s="1"/>
  <c r="AK2349" i="46" s="1"/>
  <c r="X2352" i="46"/>
  <c r="AD2352" i="46" s="1"/>
  <c r="X2355" i="46"/>
  <c r="AD2355" i="46" s="1"/>
  <c r="X2358" i="46"/>
  <c r="AD2358" i="46" s="1"/>
  <c r="X2361" i="46"/>
  <c r="AD2361" i="46" s="1"/>
  <c r="X2364" i="46"/>
  <c r="AD2364" i="46" s="1"/>
  <c r="X2367" i="46"/>
  <c r="AD2367" i="46" s="1"/>
  <c r="X2370" i="46"/>
  <c r="AD2370" i="46" s="1"/>
  <c r="X2373" i="46"/>
  <c r="AD2373" i="46" s="1"/>
  <c r="X2376" i="46"/>
  <c r="AD2376" i="46" s="1"/>
  <c r="X2379" i="46"/>
  <c r="AD2379" i="46" s="1"/>
  <c r="X2382" i="46"/>
  <c r="AD2382" i="46" s="1"/>
  <c r="X2385" i="46"/>
  <c r="AD2385" i="46" s="1"/>
  <c r="AK2385" i="46" s="1"/>
  <c r="X2388" i="46"/>
  <c r="AD2388" i="46" s="1"/>
  <c r="X2391" i="46"/>
  <c r="AD2391" i="46" s="1"/>
  <c r="X2394" i="46"/>
  <c r="AD2394" i="46" s="1"/>
  <c r="X2397" i="46"/>
  <c r="AD2397" i="46" s="1"/>
  <c r="X2400" i="46"/>
  <c r="AD2400" i="46" s="1"/>
  <c r="X2403" i="46"/>
  <c r="AD2403" i="46" s="1"/>
  <c r="X2406" i="46"/>
  <c r="AD2406" i="46" s="1"/>
  <c r="X2409" i="46"/>
  <c r="AD2409" i="46" s="1"/>
  <c r="X2412" i="46"/>
  <c r="AD2412" i="46" s="1"/>
  <c r="X2415" i="46"/>
  <c r="AD2415" i="46" s="1"/>
  <c r="X2418" i="46"/>
  <c r="AD2418" i="46" s="1"/>
  <c r="X2421" i="46"/>
  <c r="AD2421" i="46" s="1"/>
  <c r="AK2421" i="46" s="1"/>
  <c r="X2424" i="46"/>
  <c r="AD2424" i="46" s="1"/>
  <c r="X2427" i="46"/>
  <c r="AD2427" i="46" s="1"/>
  <c r="X2430" i="46"/>
  <c r="AD2430" i="46" s="1"/>
  <c r="X2433" i="46"/>
  <c r="AD2433" i="46" s="1"/>
  <c r="X2436" i="46"/>
  <c r="AD2436" i="46" s="1"/>
  <c r="X2439" i="46"/>
  <c r="AD2439" i="46" s="1"/>
  <c r="X2442" i="46"/>
  <c r="AD2442" i="46" s="1"/>
  <c r="X2445" i="46"/>
  <c r="AD2445" i="46" s="1"/>
  <c r="X2448" i="46"/>
  <c r="AD2448" i="46" s="1"/>
  <c r="X2451" i="46"/>
  <c r="AD2451" i="46" s="1"/>
  <c r="X2454" i="46"/>
  <c r="AD2454" i="46" s="1"/>
  <c r="X2457" i="46"/>
  <c r="AD2457" i="46" s="1"/>
  <c r="AK2457" i="46" s="1"/>
  <c r="X2460" i="46"/>
  <c r="AD2460" i="46" s="1"/>
  <c r="AK2460" i="46" s="1"/>
  <c r="X2463" i="46"/>
  <c r="AD2463" i="46" s="1"/>
  <c r="X2466" i="46"/>
  <c r="AD2466" i="46" s="1"/>
  <c r="X2469" i="46"/>
  <c r="AD2469" i="46" s="1"/>
  <c r="X2472" i="46"/>
  <c r="AD2472" i="46" s="1"/>
  <c r="X2475" i="46"/>
  <c r="AD2475" i="46" s="1"/>
  <c r="X2478" i="46"/>
  <c r="AD2478" i="46" s="1"/>
  <c r="X2481" i="46"/>
  <c r="AD2481" i="46" s="1"/>
  <c r="X2484" i="46"/>
  <c r="AD2484" i="46" s="1"/>
  <c r="X2487" i="46"/>
  <c r="AD2487" i="46" s="1"/>
  <c r="AI19" i="39"/>
  <c r="AO19" i="39" s="1"/>
  <c r="BB19" i="39" s="1"/>
  <c r="AI22" i="39"/>
  <c r="AO22" i="39" s="1"/>
  <c r="BB22" i="39" s="1"/>
  <c r="AI25" i="39"/>
  <c r="AO25" i="39" s="1"/>
  <c r="BB25" i="39" s="1"/>
  <c r="AI28" i="39"/>
  <c r="AO28" i="39" s="1"/>
  <c r="AI31" i="39"/>
  <c r="AO31" i="39" s="1"/>
  <c r="AI34" i="39"/>
  <c r="AO34" i="39" s="1"/>
  <c r="AI37" i="39"/>
  <c r="AO37" i="39" s="1"/>
  <c r="AI40" i="39"/>
  <c r="AO40" i="39" s="1"/>
  <c r="AI43" i="39"/>
  <c r="AO43" i="39" s="1"/>
  <c r="AI46" i="39"/>
  <c r="AO46" i="39" s="1"/>
  <c r="AI49" i="39"/>
  <c r="AO49" i="39" s="1"/>
  <c r="AI52" i="39"/>
  <c r="AO52" i="39" s="1"/>
  <c r="AI55" i="39"/>
  <c r="AO55" i="39" s="1"/>
  <c r="AI58" i="39"/>
  <c r="AO58" i="39" s="1"/>
  <c r="BB58" i="39" s="1"/>
  <c r="AI61" i="39"/>
  <c r="AO61" i="39" s="1"/>
  <c r="BB61" i="39" s="1"/>
  <c r="AI64" i="39"/>
  <c r="AO64" i="39" s="1"/>
  <c r="AI67" i="39"/>
  <c r="AO67" i="39" s="1"/>
  <c r="BB67" i="39" s="1"/>
  <c r="AI70" i="39"/>
  <c r="AO70" i="39" s="1"/>
  <c r="BB70" i="39" s="1"/>
  <c r="AI73" i="39"/>
  <c r="AO73" i="39" s="1"/>
  <c r="BB73" i="39" s="1"/>
  <c r="AI76" i="39"/>
  <c r="AO76" i="39" s="1"/>
  <c r="AI79" i="39"/>
  <c r="AO79" i="39" s="1"/>
  <c r="AI82" i="39"/>
  <c r="AO82" i="39" s="1"/>
  <c r="AI85" i="39"/>
  <c r="AO85" i="39" s="1"/>
  <c r="BB85" i="39" s="1"/>
  <c r="AI88" i="39"/>
  <c r="AO88" i="39" s="1"/>
  <c r="AI91" i="39"/>
  <c r="AO91" i="39" s="1"/>
  <c r="AI94" i="39"/>
  <c r="AO94" i="39" s="1"/>
  <c r="AI97" i="39"/>
  <c r="AO97" i="39" s="1"/>
  <c r="BB97" i="39" s="1"/>
  <c r="AI100" i="39"/>
  <c r="AO100" i="39" s="1"/>
  <c r="BB100" i="39" s="1"/>
  <c r="AI103" i="39"/>
  <c r="AO103" i="39" s="1"/>
  <c r="AI106" i="39"/>
  <c r="AO106" i="39" s="1"/>
  <c r="AI109" i="39"/>
  <c r="AO109" i="39" s="1"/>
  <c r="AI112" i="39"/>
  <c r="AO112" i="39" s="1"/>
  <c r="AI115" i="39"/>
  <c r="AO115" i="39" s="1"/>
  <c r="AI118" i="39"/>
  <c r="AO118" i="39" s="1"/>
  <c r="BB118" i="39" s="1"/>
  <c r="AI121" i="39"/>
  <c r="AO121" i="39" s="1"/>
  <c r="AI124" i="39"/>
  <c r="AO124" i="39" s="1"/>
  <c r="AI127" i="39"/>
  <c r="AO127" i="39" s="1"/>
  <c r="BB127" i="39" s="1"/>
  <c r="AI130" i="39"/>
  <c r="AO130" i="39" s="1"/>
  <c r="AI133" i="39"/>
  <c r="AO133" i="39" s="1"/>
  <c r="BB133" i="39" s="1"/>
  <c r="AI136" i="39"/>
  <c r="AO136" i="39" s="1"/>
  <c r="BB136" i="39" s="1"/>
  <c r="AI139" i="39"/>
  <c r="AO139" i="39" s="1"/>
  <c r="BB139" i="39" s="1"/>
  <c r="AI142" i="39"/>
  <c r="AO142" i="39" s="1"/>
  <c r="AI145" i="39"/>
  <c r="AO145" i="39" s="1"/>
  <c r="BB145" i="39" s="1"/>
  <c r="AI148" i="39"/>
  <c r="AO148" i="39" s="1"/>
  <c r="AI151" i="39"/>
  <c r="AO151" i="39" s="1"/>
  <c r="BB151" i="39" s="1"/>
  <c r="AI154" i="39"/>
  <c r="AO154" i="39" s="1"/>
  <c r="BB154" i="39" s="1"/>
  <c r="AI157" i="39"/>
  <c r="AO157" i="39" s="1"/>
  <c r="AI160" i="39"/>
  <c r="AO160" i="39" s="1"/>
  <c r="AI163" i="39"/>
  <c r="AO163" i="39" s="1"/>
  <c r="AI166" i="39"/>
  <c r="AO166" i="39" s="1"/>
  <c r="BB166" i="39" s="1"/>
  <c r="AI169" i="39"/>
  <c r="AO169" i="39" s="1"/>
  <c r="BB169" i="39" s="1"/>
  <c r="AI172" i="39"/>
  <c r="AO172" i="39" s="1"/>
  <c r="BB172" i="39" s="1"/>
  <c r="AI175" i="39"/>
  <c r="AO175" i="39" s="1"/>
  <c r="BB175" i="39" s="1"/>
  <c r="AI178" i="39"/>
  <c r="AO178" i="39" s="1"/>
  <c r="BB178" i="39" s="1"/>
  <c r="AI181" i="39"/>
  <c r="AO181" i="39" s="1"/>
  <c r="BB181" i="39" s="1"/>
  <c r="AI184" i="39"/>
  <c r="AO184" i="39" s="1"/>
  <c r="BB184" i="39" s="1"/>
  <c r="AI187" i="39"/>
  <c r="AO187" i="39" s="1"/>
  <c r="BB187" i="39" s="1"/>
  <c r="AI147" i="39"/>
  <c r="AO147" i="39" s="1"/>
  <c r="AI141" i="39"/>
  <c r="AO141" i="39" s="1"/>
  <c r="BB141" i="39" s="1"/>
  <c r="AI17" i="39"/>
  <c r="AO17" i="39" s="1"/>
  <c r="BB17" i="39" s="1"/>
  <c r="AI20" i="39"/>
  <c r="AO20" i="39" s="1"/>
  <c r="AI23" i="39"/>
  <c r="AO23" i="39" s="1"/>
  <c r="AI26" i="39"/>
  <c r="AO26" i="39" s="1"/>
  <c r="BB26" i="39" s="1"/>
  <c r="AI29" i="39"/>
  <c r="AO29" i="39" s="1"/>
  <c r="AI32" i="39"/>
  <c r="AO32" i="39" s="1"/>
  <c r="AI35" i="39"/>
  <c r="AO35" i="39" s="1"/>
  <c r="BB35" i="39" s="1"/>
  <c r="AI38" i="39"/>
  <c r="AO38" i="39" s="1"/>
  <c r="BB38" i="39" s="1"/>
  <c r="AI41" i="39"/>
  <c r="AO41" i="39" s="1"/>
  <c r="AI44" i="39"/>
  <c r="AO44" i="39" s="1"/>
  <c r="AI47" i="39"/>
  <c r="AO47" i="39" s="1"/>
  <c r="AI50" i="39"/>
  <c r="AO50" i="39" s="1"/>
  <c r="AI53" i="39"/>
  <c r="AO53" i="39" s="1"/>
  <c r="AI56" i="39"/>
  <c r="AO56" i="39" s="1"/>
  <c r="BB56" i="39" s="1"/>
  <c r="AI59" i="39"/>
  <c r="AO59" i="39" s="1"/>
  <c r="BB59" i="39" s="1"/>
  <c r="AI62" i="39"/>
  <c r="AO62" i="39" s="1"/>
  <c r="BB62" i="39" s="1"/>
  <c r="AI65" i="39"/>
  <c r="AO65" i="39" s="1"/>
  <c r="AI68" i="39"/>
  <c r="AO68" i="39" s="1"/>
  <c r="BB68" i="39" s="1"/>
  <c r="AI71" i="39"/>
  <c r="AO71" i="39" s="1"/>
  <c r="BB71" i="39" s="1"/>
  <c r="AI74" i="39"/>
  <c r="AO74" i="39" s="1"/>
  <c r="AI77" i="39"/>
  <c r="AO77" i="39" s="1"/>
  <c r="AI80" i="39"/>
  <c r="AO80" i="39" s="1"/>
  <c r="AI83" i="39"/>
  <c r="AO83" i="39" s="1"/>
  <c r="AI86" i="39"/>
  <c r="AO86" i="39" s="1"/>
  <c r="AI89" i="39"/>
  <c r="AO89" i="39" s="1"/>
  <c r="AI92" i="39"/>
  <c r="AO92" i="39" s="1"/>
  <c r="AI95" i="39"/>
  <c r="AO95" i="39" s="1"/>
  <c r="AI98" i="39"/>
  <c r="AO98" i="39" s="1"/>
  <c r="BB98" i="39" s="1"/>
  <c r="AI101" i="39"/>
  <c r="AO101" i="39" s="1"/>
  <c r="AI104" i="39"/>
  <c r="AO104" i="39" s="1"/>
  <c r="AI107" i="39"/>
  <c r="AO107" i="39" s="1"/>
  <c r="AI110" i="39"/>
  <c r="AO110" i="39" s="1"/>
  <c r="AI113" i="39"/>
  <c r="AO113" i="39" s="1"/>
  <c r="AI116" i="39"/>
  <c r="AO116" i="39" s="1"/>
  <c r="AI119" i="39"/>
  <c r="AO119" i="39" s="1"/>
  <c r="BB119" i="39" s="1"/>
  <c r="AI122" i="39"/>
  <c r="AO122" i="39" s="1"/>
  <c r="AI125" i="39"/>
  <c r="AO125" i="39" s="1"/>
  <c r="AI128" i="39"/>
  <c r="AO128" i="39" s="1"/>
  <c r="AI131" i="39"/>
  <c r="AO131" i="39" s="1"/>
  <c r="AI134" i="39"/>
  <c r="AO134" i="39" s="1"/>
  <c r="BB134" i="39" s="1"/>
  <c r="AI137" i="39"/>
  <c r="AO137" i="39" s="1"/>
  <c r="BB137" i="39" s="1"/>
  <c r="AI140" i="39"/>
  <c r="AO140" i="39" s="1"/>
  <c r="AI143" i="39"/>
  <c r="AO143" i="39" s="1"/>
  <c r="AI146" i="39"/>
  <c r="AO146" i="39" s="1"/>
  <c r="AI149" i="39"/>
  <c r="AO149" i="39" s="1"/>
  <c r="BB149" i="39" s="1"/>
  <c r="AI152" i="39"/>
  <c r="AO152" i="39" s="1"/>
  <c r="AI155" i="39"/>
  <c r="AO155" i="39" s="1"/>
  <c r="AI158" i="39"/>
  <c r="AO158" i="39" s="1"/>
  <c r="BB158" i="39" s="1"/>
  <c r="AI161" i="39"/>
  <c r="AO161" i="39" s="1"/>
  <c r="BB161" i="39" s="1"/>
  <c r="AI164" i="39"/>
  <c r="AO164" i="39" s="1"/>
  <c r="BB164" i="39" s="1"/>
  <c r="AI167" i="39"/>
  <c r="AO167" i="39" s="1"/>
  <c r="BB167" i="39" s="1"/>
  <c r="AI170" i="39"/>
  <c r="AO170" i="39" s="1"/>
  <c r="BB170" i="39" s="1"/>
  <c r="AI173" i="39"/>
  <c r="AO173" i="39" s="1"/>
  <c r="BB173" i="39" s="1"/>
  <c r="AI176" i="39"/>
  <c r="AO176" i="39" s="1"/>
  <c r="BB176" i="39" s="1"/>
  <c r="AI179" i="39"/>
  <c r="AO179" i="39" s="1"/>
  <c r="BB179" i="39" s="1"/>
  <c r="AI182" i="39"/>
  <c r="AO182" i="39" s="1"/>
  <c r="BB182" i="39" s="1"/>
  <c r="AI185" i="39"/>
  <c r="AO185" i="39" s="1"/>
  <c r="BB185" i="39" s="1"/>
  <c r="AI188" i="39"/>
  <c r="AO188" i="39" s="1"/>
  <c r="AI21" i="39"/>
  <c r="AO21" i="39" s="1"/>
  <c r="AI69" i="39"/>
  <c r="AO69" i="39" s="1"/>
  <c r="AI18" i="39"/>
  <c r="AO18" i="39" s="1"/>
  <c r="AI24" i="39"/>
  <c r="AO24" i="39" s="1"/>
  <c r="AI27" i="39"/>
  <c r="AO27" i="39" s="1"/>
  <c r="AI30" i="39"/>
  <c r="AO30" i="39" s="1"/>
  <c r="BB30" i="39" s="1"/>
  <c r="AI33" i="39"/>
  <c r="AO33" i="39" s="1"/>
  <c r="AI36" i="39"/>
  <c r="AO36" i="39" s="1"/>
  <c r="BB36" i="39" s="1"/>
  <c r="AI39" i="39"/>
  <c r="AO39" i="39" s="1"/>
  <c r="BB39" i="39" s="1"/>
  <c r="AI42" i="39"/>
  <c r="AO42" i="39" s="1"/>
  <c r="AI45" i="39"/>
  <c r="AO45" i="39" s="1"/>
  <c r="BB45" i="39" s="1"/>
  <c r="AI48" i="39"/>
  <c r="AO48" i="39" s="1"/>
  <c r="AI51" i="39"/>
  <c r="AO51" i="39" s="1"/>
  <c r="AI54" i="39"/>
  <c r="AO54" i="39" s="1"/>
  <c r="AI57" i="39"/>
  <c r="AO57" i="39" s="1"/>
  <c r="AI60" i="39"/>
  <c r="AO60" i="39" s="1"/>
  <c r="AI66" i="39"/>
  <c r="AO66" i="39" s="1"/>
  <c r="AI72" i="39"/>
  <c r="AO72" i="39" s="1"/>
  <c r="BB72" i="39" s="1"/>
  <c r="AI75" i="39"/>
  <c r="AO75" i="39" s="1"/>
  <c r="AI78" i="39"/>
  <c r="AO78" i="39" s="1"/>
  <c r="AI81" i="39"/>
  <c r="AO81" i="39" s="1"/>
  <c r="BB81" i="39" s="1"/>
  <c r="AI84" i="39"/>
  <c r="AO84" i="39" s="1"/>
  <c r="AI87" i="39"/>
  <c r="AO87" i="39" s="1"/>
  <c r="BB87" i="39" s="1"/>
  <c r="AI90" i="39"/>
  <c r="AO90" i="39" s="1"/>
  <c r="AI93" i="39"/>
  <c r="AO93" i="39" s="1"/>
  <c r="AI96" i="39"/>
  <c r="AO96" i="39" s="1"/>
  <c r="AI99" i="39"/>
  <c r="AO99" i="39" s="1"/>
  <c r="AI102" i="39"/>
  <c r="AO102" i="39" s="1"/>
  <c r="AI105" i="39"/>
  <c r="AO105" i="39" s="1"/>
  <c r="AI108" i="39"/>
  <c r="AO108" i="39" s="1"/>
  <c r="AI111" i="39"/>
  <c r="AO111" i="39" s="1"/>
  <c r="AI114" i="39"/>
  <c r="AO114" i="39" s="1"/>
  <c r="AI117" i="39"/>
  <c r="AO117" i="39" s="1"/>
  <c r="BB117" i="39" s="1"/>
  <c r="AI120" i="39"/>
  <c r="AO120" i="39" s="1"/>
  <c r="BB120" i="39" s="1"/>
  <c r="AI123" i="39"/>
  <c r="AO123" i="39" s="1"/>
  <c r="AI126" i="39"/>
  <c r="AO126" i="39" s="1"/>
  <c r="BB126" i="39" s="1"/>
  <c r="AI129" i="39"/>
  <c r="AO129" i="39" s="1"/>
  <c r="AI132" i="39"/>
  <c r="AO132" i="39" s="1"/>
  <c r="AI135" i="39"/>
  <c r="AO135" i="39" s="1"/>
  <c r="AI138" i="39"/>
  <c r="AO138" i="39" s="1"/>
  <c r="AI144" i="39"/>
  <c r="AO144" i="39" s="1"/>
  <c r="BB144" i="39" s="1"/>
  <c r="AI150" i="39"/>
  <c r="AO150" i="39" s="1"/>
  <c r="BB150" i="39" s="1"/>
  <c r="AI153" i="39"/>
  <c r="AO153" i="39" s="1"/>
  <c r="AI156" i="39"/>
  <c r="AO156" i="39" s="1"/>
  <c r="AI159" i="39"/>
  <c r="AO159" i="39" s="1"/>
  <c r="BB159" i="39" s="1"/>
  <c r="AI162" i="39"/>
  <c r="AO162" i="39" s="1"/>
  <c r="BB162" i="39" s="1"/>
  <c r="AI165" i="39"/>
  <c r="AO165" i="39" s="1"/>
  <c r="AI168" i="39"/>
  <c r="AO168" i="39" s="1"/>
  <c r="BB168" i="39" s="1"/>
  <c r="AI171" i="39"/>
  <c r="AO171" i="39" s="1"/>
  <c r="BB171" i="39" s="1"/>
  <c r="AI174" i="39"/>
  <c r="AO174" i="39" s="1"/>
  <c r="BB174" i="39" s="1"/>
  <c r="AI177" i="39"/>
  <c r="AO177" i="39" s="1"/>
  <c r="BB177" i="39" s="1"/>
  <c r="AI180" i="39"/>
  <c r="AO180" i="39" s="1"/>
  <c r="BB180" i="39" s="1"/>
  <c r="AI183" i="39"/>
  <c r="AO183" i="39" s="1"/>
  <c r="BB183" i="39" s="1"/>
  <c r="AI186" i="39"/>
  <c r="AO186" i="39" s="1"/>
  <c r="BB186" i="39" s="1"/>
  <c r="AI189" i="39"/>
  <c r="AO189" i="39" s="1"/>
  <c r="AI63" i="39"/>
  <c r="AO63" i="39" s="1"/>
  <c r="AJ17" i="39"/>
  <c r="AP17" i="39" s="1"/>
  <c r="BC17" i="39" s="1"/>
  <c r="AJ19" i="39"/>
  <c r="AP19" i="39" s="1"/>
  <c r="AJ22" i="39"/>
  <c r="AP22" i="39" s="1"/>
  <c r="AJ25" i="39"/>
  <c r="AP25" i="39" s="1"/>
  <c r="BC25" i="39" s="1"/>
  <c r="AJ28" i="39"/>
  <c r="AP28" i="39" s="1"/>
  <c r="BC28" i="39" s="1"/>
  <c r="AJ31" i="39"/>
  <c r="AP31" i="39" s="1"/>
  <c r="AJ34" i="39"/>
  <c r="AP34" i="39" s="1"/>
  <c r="AJ37" i="39"/>
  <c r="AP37" i="39" s="1"/>
  <c r="BC37" i="39" s="1"/>
  <c r="AJ40" i="39"/>
  <c r="AP40" i="39" s="1"/>
  <c r="AJ43" i="39"/>
  <c r="AP43" i="39" s="1"/>
  <c r="BC43" i="39" s="1"/>
  <c r="AJ46" i="39"/>
  <c r="AP46" i="39" s="1"/>
  <c r="AJ49" i="39"/>
  <c r="AP49" i="39" s="1"/>
  <c r="AJ52" i="39"/>
  <c r="AP52" i="39" s="1"/>
  <c r="BC52" i="39" s="1"/>
  <c r="AJ55" i="39"/>
  <c r="AP55" i="39" s="1"/>
  <c r="AJ58" i="39"/>
  <c r="AP58" i="39" s="1"/>
  <c r="AJ61" i="39"/>
  <c r="AP61" i="39" s="1"/>
  <c r="AJ64" i="39"/>
  <c r="AP64" i="39" s="1"/>
  <c r="AJ67" i="39"/>
  <c r="AP67" i="39" s="1"/>
  <c r="BC67" i="39" s="1"/>
  <c r="AJ70" i="39"/>
  <c r="AP70" i="39" s="1"/>
  <c r="AJ73" i="39"/>
  <c r="AP73" i="39" s="1"/>
  <c r="AJ76" i="39"/>
  <c r="AP76" i="39" s="1"/>
  <c r="AJ79" i="39"/>
  <c r="AP79" i="39" s="1"/>
  <c r="BC79" i="39" s="1"/>
  <c r="AJ82" i="39"/>
  <c r="AP82" i="39" s="1"/>
  <c r="AJ85" i="39"/>
  <c r="AP85" i="39" s="1"/>
  <c r="BC85" i="39" s="1"/>
  <c r="AJ88" i="39"/>
  <c r="AP88" i="39" s="1"/>
  <c r="BC88" i="39" s="1"/>
  <c r="AJ91" i="39"/>
  <c r="AP91" i="39" s="1"/>
  <c r="AJ94" i="39"/>
  <c r="AP94" i="39" s="1"/>
  <c r="AJ97" i="39"/>
  <c r="AP97" i="39" s="1"/>
  <c r="AJ100" i="39"/>
  <c r="AP100" i="39" s="1"/>
  <c r="AJ103" i="39"/>
  <c r="AP103" i="39" s="1"/>
  <c r="AJ106" i="39"/>
  <c r="AP106" i="39" s="1"/>
  <c r="AJ109" i="39"/>
  <c r="AP109" i="39" s="1"/>
  <c r="AJ112" i="39"/>
  <c r="AP112" i="39" s="1"/>
  <c r="AJ115" i="39"/>
  <c r="AP115" i="39" s="1"/>
  <c r="BC115" i="39" s="1"/>
  <c r="AJ118" i="39"/>
  <c r="AP118" i="39" s="1"/>
  <c r="AJ121" i="39"/>
  <c r="AP121" i="39" s="1"/>
  <c r="AJ124" i="39"/>
  <c r="AP124" i="39" s="1"/>
  <c r="BC124" i="39" s="1"/>
  <c r="AJ127" i="39"/>
  <c r="AP127" i="39" s="1"/>
  <c r="BC127" i="39" s="1"/>
  <c r="AJ130" i="39"/>
  <c r="AP130" i="39" s="1"/>
  <c r="BC130" i="39" s="1"/>
  <c r="AJ133" i="39"/>
  <c r="AP133" i="39" s="1"/>
  <c r="AJ136" i="39"/>
  <c r="AP136" i="39" s="1"/>
  <c r="BC136" i="39" s="1"/>
  <c r="AJ139" i="39"/>
  <c r="AP139" i="39" s="1"/>
  <c r="BC139" i="39" s="1"/>
  <c r="AJ142" i="39"/>
  <c r="AP142" i="39" s="1"/>
  <c r="AJ145" i="39"/>
  <c r="AP145" i="39" s="1"/>
  <c r="AJ148" i="39"/>
  <c r="AP148" i="39" s="1"/>
  <c r="AJ151" i="39"/>
  <c r="AP151" i="39" s="1"/>
  <c r="BC151" i="39" s="1"/>
  <c r="AJ154" i="39"/>
  <c r="AP154" i="39" s="1"/>
  <c r="AJ157" i="39"/>
  <c r="AP157" i="39" s="1"/>
  <c r="AJ160" i="39"/>
  <c r="AP160" i="39" s="1"/>
  <c r="AJ163" i="39"/>
  <c r="AP163" i="39" s="1"/>
  <c r="AJ166" i="39"/>
  <c r="AP166" i="39" s="1"/>
  <c r="BC166" i="39" s="1"/>
  <c r="AJ169" i="39"/>
  <c r="AP169" i="39" s="1"/>
  <c r="BC169" i="39" s="1"/>
  <c r="AJ172" i="39"/>
  <c r="AP172" i="39" s="1"/>
  <c r="BC172" i="39" s="1"/>
  <c r="AJ175" i="39"/>
  <c r="AP175" i="39" s="1"/>
  <c r="BC175" i="39" s="1"/>
  <c r="AJ178" i="39"/>
  <c r="AP178" i="39" s="1"/>
  <c r="AJ181" i="39"/>
  <c r="AP181" i="39" s="1"/>
  <c r="AJ184" i="39"/>
  <c r="AP184" i="39" s="1"/>
  <c r="AJ187" i="39"/>
  <c r="AP187" i="39" s="1"/>
  <c r="BC187" i="39" s="1"/>
  <c r="AJ20" i="39"/>
  <c r="AP20" i="39" s="1"/>
  <c r="AJ23" i="39"/>
  <c r="AP23" i="39" s="1"/>
  <c r="AJ26" i="39"/>
  <c r="AP26" i="39" s="1"/>
  <c r="AJ29" i="39"/>
  <c r="AP29" i="39" s="1"/>
  <c r="AJ32" i="39"/>
  <c r="AP32" i="39" s="1"/>
  <c r="AJ35" i="39"/>
  <c r="AP35" i="39" s="1"/>
  <c r="AJ38" i="39"/>
  <c r="AP38" i="39" s="1"/>
  <c r="BC38" i="39" s="1"/>
  <c r="AJ41" i="39"/>
  <c r="AP41" i="39" s="1"/>
  <c r="AJ44" i="39"/>
  <c r="AP44" i="39" s="1"/>
  <c r="AJ47" i="39"/>
  <c r="AP47" i="39" s="1"/>
  <c r="AJ50" i="39"/>
  <c r="AP50" i="39" s="1"/>
  <c r="AJ53" i="39"/>
  <c r="AP53" i="39" s="1"/>
  <c r="BC53" i="39" s="1"/>
  <c r="AJ56" i="39"/>
  <c r="AP56" i="39" s="1"/>
  <c r="AJ59" i="39"/>
  <c r="AP59" i="39" s="1"/>
  <c r="AJ62" i="39"/>
  <c r="AP62" i="39" s="1"/>
  <c r="BC62" i="39" s="1"/>
  <c r="AJ65" i="39"/>
  <c r="AP65" i="39" s="1"/>
  <c r="AJ68" i="39"/>
  <c r="AP68" i="39" s="1"/>
  <c r="AJ71" i="39"/>
  <c r="AP71" i="39" s="1"/>
  <c r="AJ74" i="39"/>
  <c r="AP74" i="39" s="1"/>
  <c r="AJ77" i="39"/>
  <c r="AP77" i="39" s="1"/>
  <c r="AJ80" i="39"/>
  <c r="AP80" i="39" s="1"/>
  <c r="AJ83" i="39"/>
  <c r="AP83" i="39" s="1"/>
  <c r="BC83" i="39" s="1"/>
  <c r="AJ86" i="39"/>
  <c r="AP86" i="39" s="1"/>
  <c r="AJ89" i="39"/>
  <c r="AP89" i="39" s="1"/>
  <c r="BC89" i="39" s="1"/>
  <c r="AJ92" i="39"/>
  <c r="AP92" i="39" s="1"/>
  <c r="AJ95" i="39"/>
  <c r="AP95" i="39" s="1"/>
  <c r="AJ98" i="39"/>
  <c r="AP98" i="39" s="1"/>
  <c r="BC98" i="39" s="1"/>
  <c r="AJ101" i="39"/>
  <c r="AP101" i="39" s="1"/>
  <c r="AJ104" i="39"/>
  <c r="AP104" i="39" s="1"/>
  <c r="AJ107" i="39"/>
  <c r="AP107" i="39" s="1"/>
  <c r="AJ110" i="39"/>
  <c r="AP110" i="39" s="1"/>
  <c r="AJ113" i="39"/>
  <c r="AP113" i="39" s="1"/>
  <c r="AJ116" i="39"/>
  <c r="AP116" i="39" s="1"/>
  <c r="AJ119" i="39"/>
  <c r="AP119" i="39" s="1"/>
  <c r="AJ122" i="39"/>
  <c r="AP122" i="39" s="1"/>
  <c r="AJ125" i="39"/>
  <c r="AP125" i="39" s="1"/>
  <c r="BC125" i="39" s="1"/>
  <c r="AJ128" i="39"/>
  <c r="AP128" i="39" s="1"/>
  <c r="AJ131" i="39"/>
  <c r="AP131" i="39" s="1"/>
  <c r="AJ134" i="39"/>
  <c r="AP134" i="39" s="1"/>
  <c r="BC134" i="39" s="1"/>
  <c r="AJ137" i="39"/>
  <c r="AP137" i="39" s="1"/>
  <c r="BC137" i="39" s="1"/>
  <c r="AJ140" i="39"/>
  <c r="AP140" i="39" s="1"/>
  <c r="AJ143" i="39"/>
  <c r="AP143" i="39" s="1"/>
  <c r="AJ146" i="39"/>
  <c r="AP146" i="39" s="1"/>
  <c r="AJ149" i="39"/>
  <c r="AP149" i="39" s="1"/>
  <c r="BC149" i="39" s="1"/>
  <c r="AJ152" i="39"/>
  <c r="AP152" i="39" s="1"/>
  <c r="AJ155" i="39"/>
  <c r="AP155" i="39" s="1"/>
  <c r="AJ158" i="39"/>
  <c r="AP158" i="39" s="1"/>
  <c r="BC158" i="39" s="1"/>
  <c r="AJ161" i="39"/>
  <c r="AP161" i="39" s="1"/>
  <c r="BC161" i="39" s="1"/>
  <c r="AJ164" i="39"/>
  <c r="AP164" i="39" s="1"/>
  <c r="BC164" i="39" s="1"/>
  <c r="AJ167" i="39"/>
  <c r="AP167" i="39" s="1"/>
  <c r="BC167" i="39" s="1"/>
  <c r="AJ170" i="39"/>
  <c r="AP170" i="39" s="1"/>
  <c r="BC170" i="39" s="1"/>
  <c r="AJ173" i="39"/>
  <c r="AP173" i="39" s="1"/>
  <c r="BC173" i="39" s="1"/>
  <c r="AJ176" i="39"/>
  <c r="AP176" i="39" s="1"/>
  <c r="AJ179" i="39"/>
  <c r="AP179" i="39" s="1"/>
  <c r="AJ182" i="39"/>
  <c r="AP182" i="39" s="1"/>
  <c r="BC182" i="39" s="1"/>
  <c r="AJ185" i="39"/>
  <c r="AP185" i="39" s="1"/>
  <c r="AJ188" i="39"/>
  <c r="AP188" i="39" s="1"/>
  <c r="BC188" i="39" s="1"/>
  <c r="AJ18" i="39"/>
  <c r="AP18" i="39" s="1"/>
  <c r="BC18" i="39" s="1"/>
  <c r="AJ21" i="39"/>
  <c r="AP21" i="39" s="1"/>
  <c r="AJ24" i="39"/>
  <c r="AP24" i="39" s="1"/>
  <c r="BC24" i="39" s="1"/>
  <c r="AJ27" i="39"/>
  <c r="AP27" i="39" s="1"/>
  <c r="AJ30" i="39"/>
  <c r="AP30" i="39" s="1"/>
  <c r="AJ33" i="39"/>
  <c r="AP33" i="39" s="1"/>
  <c r="AJ36" i="39"/>
  <c r="AP36" i="39" s="1"/>
  <c r="BC36" i="39" s="1"/>
  <c r="AJ39" i="39"/>
  <c r="AP39" i="39" s="1"/>
  <c r="AJ42" i="39"/>
  <c r="AP42" i="39" s="1"/>
  <c r="AJ45" i="39"/>
  <c r="AP45" i="39" s="1"/>
  <c r="AJ48" i="39"/>
  <c r="AP48" i="39" s="1"/>
  <c r="AJ51" i="39"/>
  <c r="AP51" i="39" s="1"/>
  <c r="AJ54" i="39"/>
  <c r="AP54" i="39" s="1"/>
  <c r="AJ57" i="39"/>
  <c r="AP57" i="39" s="1"/>
  <c r="AJ60" i="39"/>
  <c r="AP60" i="39" s="1"/>
  <c r="AJ63" i="39"/>
  <c r="AP63" i="39" s="1"/>
  <c r="AJ66" i="39"/>
  <c r="AP66" i="39" s="1"/>
  <c r="BC66" i="39" s="1"/>
  <c r="AJ69" i="39"/>
  <c r="AP69" i="39" s="1"/>
  <c r="BC69" i="39" s="1"/>
  <c r="AJ72" i="39"/>
  <c r="AP72" i="39" s="1"/>
  <c r="AJ75" i="39"/>
  <c r="AP75" i="39" s="1"/>
  <c r="AJ78" i="39"/>
  <c r="AP78" i="39" s="1"/>
  <c r="AJ81" i="39"/>
  <c r="AP81" i="39" s="1"/>
  <c r="AJ84" i="39"/>
  <c r="AP84" i="39" s="1"/>
  <c r="AJ87" i="39"/>
  <c r="AP87" i="39" s="1"/>
  <c r="BC87" i="39" s="1"/>
  <c r="AJ90" i="39"/>
  <c r="AP90" i="39" s="1"/>
  <c r="AJ93" i="39"/>
  <c r="AP93" i="39" s="1"/>
  <c r="AJ96" i="39"/>
  <c r="AP96" i="39" s="1"/>
  <c r="BC96" i="39" s="1"/>
  <c r="AJ99" i="39"/>
  <c r="AP99" i="39" s="1"/>
  <c r="AJ102" i="39"/>
  <c r="AP102" i="39" s="1"/>
  <c r="AJ105" i="39"/>
  <c r="AP105" i="39" s="1"/>
  <c r="BC105" i="39" s="1"/>
  <c r="AJ108" i="39"/>
  <c r="AP108" i="39" s="1"/>
  <c r="AJ111" i="39"/>
  <c r="AP111" i="39" s="1"/>
  <c r="AJ114" i="39"/>
  <c r="AP114" i="39" s="1"/>
  <c r="AJ117" i="39"/>
  <c r="AP117" i="39" s="1"/>
  <c r="AJ120" i="39"/>
  <c r="AP120" i="39" s="1"/>
  <c r="BC120" i="39" s="1"/>
  <c r="AJ123" i="39"/>
  <c r="AP123" i="39" s="1"/>
  <c r="AJ126" i="39"/>
  <c r="AP126" i="39" s="1"/>
  <c r="BC126" i="39" s="1"/>
  <c r="AJ129" i="39"/>
  <c r="AP129" i="39" s="1"/>
  <c r="AJ132" i="39"/>
  <c r="AP132" i="39" s="1"/>
  <c r="AJ135" i="39"/>
  <c r="AP135" i="39" s="1"/>
  <c r="AJ138" i="39"/>
  <c r="AP138" i="39" s="1"/>
  <c r="AJ141" i="39"/>
  <c r="AP141" i="39" s="1"/>
  <c r="BC141" i="39" s="1"/>
  <c r="AJ144" i="39"/>
  <c r="AP144" i="39" s="1"/>
  <c r="BC144" i="39" s="1"/>
  <c r="AJ147" i="39"/>
  <c r="AP147" i="39" s="1"/>
  <c r="AJ150" i="39"/>
  <c r="AP150" i="39" s="1"/>
  <c r="AJ153" i="39"/>
  <c r="AP153" i="39" s="1"/>
  <c r="AJ156" i="39"/>
  <c r="AP156" i="39" s="1"/>
  <c r="AJ159" i="39"/>
  <c r="AP159" i="39" s="1"/>
  <c r="BC159" i="39" s="1"/>
  <c r="AJ162" i="39"/>
  <c r="AP162" i="39" s="1"/>
  <c r="AJ165" i="39"/>
  <c r="AP165" i="39" s="1"/>
  <c r="BC165" i="39" s="1"/>
  <c r="AJ168" i="39"/>
  <c r="AP168" i="39" s="1"/>
  <c r="AJ171" i="39"/>
  <c r="AP171" i="39" s="1"/>
  <c r="BC171" i="39" s="1"/>
  <c r="AJ174" i="39"/>
  <c r="AP174" i="39" s="1"/>
  <c r="AJ177" i="39"/>
  <c r="AP177" i="39" s="1"/>
  <c r="BC177" i="39" s="1"/>
  <c r="AJ180" i="39"/>
  <c r="AP180" i="39" s="1"/>
  <c r="BC180" i="39" s="1"/>
  <c r="AJ183" i="39"/>
  <c r="AP183" i="39" s="1"/>
  <c r="AJ186" i="39"/>
  <c r="AP186" i="39" s="1"/>
  <c r="AJ189" i="39"/>
  <c r="AP189" i="39" s="1"/>
  <c r="BC189" i="39" s="1"/>
  <c r="AK17" i="39"/>
  <c r="AQ17" i="39" s="1"/>
  <c r="AK19" i="39"/>
  <c r="AQ19" i="39" s="1"/>
  <c r="AK22" i="39"/>
  <c r="AQ22" i="39" s="1"/>
  <c r="AK25" i="39"/>
  <c r="AQ25" i="39" s="1"/>
  <c r="BD25" i="39" s="1"/>
  <c r="AK28" i="39"/>
  <c r="AQ28" i="39" s="1"/>
  <c r="BD28" i="39" s="1"/>
  <c r="AK31" i="39"/>
  <c r="AQ31" i="39" s="1"/>
  <c r="AK34" i="39"/>
  <c r="AQ34" i="39" s="1"/>
  <c r="AK37" i="39"/>
  <c r="AQ37" i="39" s="1"/>
  <c r="BD37" i="39" s="1"/>
  <c r="AK40" i="39"/>
  <c r="AQ40" i="39" s="1"/>
  <c r="AK43" i="39"/>
  <c r="AQ43" i="39" s="1"/>
  <c r="AK46" i="39"/>
  <c r="AQ46" i="39" s="1"/>
  <c r="AK49" i="39"/>
  <c r="AQ49" i="39" s="1"/>
  <c r="AK52" i="39"/>
  <c r="AQ52" i="39" s="1"/>
  <c r="BD52" i="39" s="1"/>
  <c r="AK55" i="39"/>
  <c r="AQ55" i="39" s="1"/>
  <c r="AK58" i="39"/>
  <c r="AQ58" i="39" s="1"/>
  <c r="BD58" i="39" s="1"/>
  <c r="AK61" i="39"/>
  <c r="AQ61" i="39" s="1"/>
  <c r="BD61" i="39" s="1"/>
  <c r="AK64" i="39"/>
  <c r="AQ64" i="39" s="1"/>
  <c r="BD64" i="39" s="1"/>
  <c r="AK67" i="39"/>
  <c r="AQ67" i="39" s="1"/>
  <c r="AK70" i="39"/>
  <c r="AQ70" i="39" s="1"/>
  <c r="AK73" i="39"/>
  <c r="AQ73" i="39" s="1"/>
  <c r="BD73" i="39" s="1"/>
  <c r="AK76" i="39"/>
  <c r="AQ76" i="39" s="1"/>
  <c r="AK79" i="39"/>
  <c r="AQ79" i="39" s="1"/>
  <c r="AK82" i="39"/>
  <c r="AQ82" i="39" s="1"/>
  <c r="AK85" i="39"/>
  <c r="AQ85" i="39" s="1"/>
  <c r="BD85" i="39" s="1"/>
  <c r="AK88" i="39"/>
  <c r="AQ88" i="39" s="1"/>
  <c r="AK91" i="39"/>
  <c r="AQ91" i="39" s="1"/>
  <c r="AK94" i="39"/>
  <c r="AQ94" i="39" s="1"/>
  <c r="BD94" i="39" s="1"/>
  <c r="AK97" i="39"/>
  <c r="AQ97" i="39" s="1"/>
  <c r="AK100" i="39"/>
  <c r="AQ100" i="39" s="1"/>
  <c r="BD100" i="39" s="1"/>
  <c r="AK103" i="39"/>
  <c r="AQ103" i="39" s="1"/>
  <c r="AK106" i="39"/>
  <c r="AQ106" i="39" s="1"/>
  <c r="BD106" i="39" s="1"/>
  <c r="AK109" i="39"/>
  <c r="AQ109" i="39" s="1"/>
  <c r="BD109" i="39" s="1"/>
  <c r="AK112" i="39"/>
  <c r="AQ112" i="39" s="1"/>
  <c r="AK115" i="39"/>
  <c r="AQ115" i="39" s="1"/>
  <c r="AK118" i="39"/>
  <c r="AQ118" i="39" s="1"/>
  <c r="AK121" i="39"/>
  <c r="AQ121" i="39" s="1"/>
  <c r="AK124" i="39"/>
  <c r="AQ124" i="39" s="1"/>
  <c r="AK127" i="39"/>
  <c r="AQ127" i="39" s="1"/>
  <c r="BD127" i="39" s="1"/>
  <c r="AK130" i="39"/>
  <c r="AQ130" i="39" s="1"/>
  <c r="AK133" i="39"/>
  <c r="AQ133" i="39" s="1"/>
  <c r="AK136" i="39"/>
  <c r="AQ136" i="39" s="1"/>
  <c r="BD136" i="39" s="1"/>
  <c r="AK139" i="39"/>
  <c r="AQ139" i="39" s="1"/>
  <c r="BD139" i="39" s="1"/>
  <c r="AK142" i="39"/>
  <c r="AQ142" i="39" s="1"/>
  <c r="AK145" i="39"/>
  <c r="AQ145" i="39" s="1"/>
  <c r="BD145" i="39" s="1"/>
  <c r="AK148" i="39"/>
  <c r="AQ148" i="39" s="1"/>
  <c r="AK151" i="39"/>
  <c r="AQ151" i="39" s="1"/>
  <c r="BD151" i="39" s="1"/>
  <c r="AK154" i="39"/>
  <c r="AQ154" i="39" s="1"/>
  <c r="AK157" i="39"/>
  <c r="AQ157" i="39" s="1"/>
  <c r="AK160" i="39"/>
  <c r="AQ160" i="39" s="1"/>
  <c r="AK163" i="39"/>
  <c r="AQ163" i="39" s="1"/>
  <c r="BD163" i="39" s="1"/>
  <c r="AK166" i="39"/>
  <c r="AQ166" i="39" s="1"/>
  <c r="AK169" i="39"/>
  <c r="AQ169" i="39" s="1"/>
  <c r="BD169" i="39" s="1"/>
  <c r="AK172" i="39"/>
  <c r="AQ172" i="39" s="1"/>
  <c r="AK175" i="39"/>
  <c r="AQ175" i="39" s="1"/>
  <c r="AK178" i="39"/>
  <c r="AQ178" i="39" s="1"/>
  <c r="BD178" i="39" s="1"/>
  <c r="AK181" i="39"/>
  <c r="AQ181" i="39" s="1"/>
  <c r="BD181" i="39" s="1"/>
  <c r="AK184" i="39"/>
  <c r="AQ184" i="39" s="1"/>
  <c r="BD184" i="39" s="1"/>
  <c r="AK187" i="39"/>
  <c r="AQ187" i="39" s="1"/>
  <c r="AK20" i="39"/>
  <c r="AQ20" i="39" s="1"/>
  <c r="BD20" i="39" s="1"/>
  <c r="AK23" i="39"/>
  <c r="AQ23" i="39" s="1"/>
  <c r="AK26" i="39"/>
  <c r="AQ26" i="39" s="1"/>
  <c r="BD26" i="39" s="1"/>
  <c r="AK29" i="39"/>
  <c r="AQ29" i="39" s="1"/>
  <c r="AK32" i="39"/>
  <c r="AQ32" i="39" s="1"/>
  <c r="AK35" i="39"/>
  <c r="AQ35" i="39" s="1"/>
  <c r="AK38" i="39"/>
  <c r="AQ38" i="39" s="1"/>
  <c r="BD38" i="39" s="1"/>
  <c r="AK41" i="39"/>
  <c r="AQ41" i="39" s="1"/>
  <c r="AK44" i="39"/>
  <c r="AQ44" i="39" s="1"/>
  <c r="AK47" i="39"/>
  <c r="AQ47" i="39" s="1"/>
  <c r="AK50" i="39"/>
  <c r="AQ50" i="39" s="1"/>
  <c r="BD50" i="39" s="1"/>
  <c r="AK53" i="39"/>
  <c r="AQ53" i="39" s="1"/>
  <c r="AK56" i="39"/>
  <c r="AQ56" i="39" s="1"/>
  <c r="AK59" i="39"/>
  <c r="AQ59" i="39" s="1"/>
  <c r="AK62" i="39"/>
  <c r="AQ62" i="39" s="1"/>
  <c r="BD62" i="39" s="1"/>
  <c r="AK65" i="39"/>
  <c r="AQ65" i="39" s="1"/>
  <c r="AK68" i="39"/>
  <c r="AQ68" i="39" s="1"/>
  <c r="AK71" i="39"/>
  <c r="AQ71" i="39" s="1"/>
  <c r="AK74" i="39"/>
  <c r="AQ74" i="39" s="1"/>
  <c r="AK77" i="39"/>
  <c r="AQ77" i="39" s="1"/>
  <c r="AK80" i="39"/>
  <c r="AQ80" i="39" s="1"/>
  <c r="AK83" i="39"/>
  <c r="AQ83" i="39" s="1"/>
  <c r="AK86" i="39"/>
  <c r="AQ86" i="39" s="1"/>
  <c r="AK89" i="39"/>
  <c r="AQ89" i="39" s="1"/>
  <c r="AK92" i="39"/>
  <c r="AQ92" i="39" s="1"/>
  <c r="AK95" i="39"/>
  <c r="AQ95" i="39" s="1"/>
  <c r="BD95" i="39" s="1"/>
  <c r="AK98" i="39"/>
  <c r="AQ98" i="39" s="1"/>
  <c r="AK101" i="39"/>
  <c r="AQ101" i="39" s="1"/>
  <c r="AK104" i="39"/>
  <c r="AQ104" i="39" s="1"/>
  <c r="AK107" i="39"/>
  <c r="AQ107" i="39" s="1"/>
  <c r="AK110" i="39"/>
  <c r="AQ110" i="39" s="1"/>
  <c r="AK113" i="39"/>
  <c r="AQ113" i="39" s="1"/>
  <c r="AK116" i="39"/>
  <c r="AQ116" i="39" s="1"/>
  <c r="AK119" i="39"/>
  <c r="AQ119" i="39" s="1"/>
  <c r="BD119" i="39" s="1"/>
  <c r="AK122" i="39"/>
  <c r="AQ122" i="39" s="1"/>
  <c r="AK125" i="39"/>
  <c r="AQ125" i="39" s="1"/>
  <c r="BD125" i="39" s="1"/>
  <c r="AK128" i="39"/>
  <c r="AQ128" i="39" s="1"/>
  <c r="BD128" i="39" s="1"/>
  <c r="AK131" i="39"/>
  <c r="AQ131" i="39" s="1"/>
  <c r="AK134" i="39"/>
  <c r="AQ134" i="39" s="1"/>
  <c r="AK137" i="39"/>
  <c r="AQ137" i="39" s="1"/>
  <c r="BD137" i="39" s="1"/>
  <c r="AK140" i="39"/>
  <c r="AQ140" i="39" s="1"/>
  <c r="AK143" i="39"/>
  <c r="AQ143" i="39" s="1"/>
  <c r="AK146" i="39"/>
  <c r="AQ146" i="39" s="1"/>
  <c r="AK149" i="39"/>
  <c r="AQ149" i="39" s="1"/>
  <c r="BD149" i="39" s="1"/>
  <c r="AK152" i="39"/>
  <c r="AQ152" i="39" s="1"/>
  <c r="BD152" i="39" s="1"/>
  <c r="AK155" i="39"/>
  <c r="AQ155" i="39" s="1"/>
  <c r="BD155" i="39" s="1"/>
  <c r="AK158" i="39"/>
  <c r="AQ158" i="39" s="1"/>
  <c r="BD158" i="39" s="1"/>
  <c r="AK161" i="39"/>
  <c r="AQ161" i="39" s="1"/>
  <c r="BD161" i="39" s="1"/>
  <c r="AK164" i="39"/>
  <c r="AQ164" i="39" s="1"/>
  <c r="BD164" i="39" s="1"/>
  <c r="AK167" i="39"/>
  <c r="AQ167" i="39" s="1"/>
  <c r="AK170" i="39"/>
  <c r="AQ170" i="39" s="1"/>
  <c r="AK173" i="39"/>
  <c r="AQ173" i="39" s="1"/>
  <c r="BD173" i="39" s="1"/>
  <c r="AK176" i="39"/>
  <c r="AQ176" i="39" s="1"/>
  <c r="BD176" i="39" s="1"/>
  <c r="AK179" i="39"/>
  <c r="AQ179" i="39" s="1"/>
  <c r="BD179" i="39" s="1"/>
  <c r="AK182" i="39"/>
  <c r="AQ182" i="39" s="1"/>
  <c r="AK185" i="39"/>
  <c r="AQ185" i="39" s="1"/>
  <c r="AK188" i="39"/>
  <c r="AQ188" i="39" s="1"/>
  <c r="AK18" i="39"/>
  <c r="AQ18" i="39" s="1"/>
  <c r="AK21" i="39"/>
  <c r="AQ21" i="39" s="1"/>
  <c r="AK24" i="39"/>
  <c r="AQ24" i="39" s="1"/>
  <c r="AK27" i="39"/>
  <c r="AQ27" i="39" s="1"/>
  <c r="AK30" i="39"/>
  <c r="AQ30" i="39" s="1"/>
  <c r="AK33" i="39"/>
  <c r="AQ33" i="39" s="1"/>
  <c r="AK36" i="39"/>
  <c r="AQ36" i="39" s="1"/>
  <c r="BD36" i="39" s="1"/>
  <c r="AK39" i="39"/>
  <c r="AQ39" i="39" s="1"/>
  <c r="AK42" i="39"/>
  <c r="AQ42" i="39" s="1"/>
  <c r="AK45" i="39"/>
  <c r="AQ45" i="39" s="1"/>
  <c r="AK48" i="39"/>
  <c r="AQ48" i="39" s="1"/>
  <c r="AK51" i="39"/>
  <c r="AQ51" i="39" s="1"/>
  <c r="BD51" i="39" s="1"/>
  <c r="AK54" i="39"/>
  <c r="AQ54" i="39" s="1"/>
  <c r="AK57" i="39"/>
  <c r="AQ57" i="39" s="1"/>
  <c r="BD57" i="39" s="1"/>
  <c r="AK60" i="39"/>
  <c r="AQ60" i="39" s="1"/>
  <c r="AK63" i="39"/>
  <c r="AQ63" i="39" s="1"/>
  <c r="BD63" i="39" s="1"/>
  <c r="AK66" i="39"/>
  <c r="AQ66" i="39" s="1"/>
  <c r="AK69" i="39"/>
  <c r="AQ69" i="39" s="1"/>
  <c r="AK72" i="39"/>
  <c r="AQ72" i="39" s="1"/>
  <c r="AK75" i="39"/>
  <c r="AQ75" i="39" s="1"/>
  <c r="AK78" i="39"/>
  <c r="AQ78" i="39" s="1"/>
  <c r="AK81" i="39"/>
  <c r="AQ81" i="39" s="1"/>
  <c r="AK84" i="39"/>
  <c r="AQ84" i="39" s="1"/>
  <c r="AK87" i="39"/>
  <c r="AQ87" i="39" s="1"/>
  <c r="BD87" i="39" s="1"/>
  <c r="AK90" i="39"/>
  <c r="AQ90" i="39" s="1"/>
  <c r="BD90" i="39" s="1"/>
  <c r="AK93" i="39"/>
  <c r="AQ93" i="39" s="1"/>
  <c r="AK96" i="39"/>
  <c r="AQ96" i="39" s="1"/>
  <c r="BD96" i="39" s="1"/>
  <c r="AK99" i="39"/>
  <c r="AQ99" i="39" s="1"/>
  <c r="AK102" i="39"/>
  <c r="AQ102" i="39" s="1"/>
  <c r="AK105" i="39"/>
  <c r="AQ105" i="39" s="1"/>
  <c r="AK108" i="39"/>
  <c r="AQ108" i="39" s="1"/>
  <c r="AK111" i="39"/>
  <c r="AQ111" i="39" s="1"/>
  <c r="AK114" i="39"/>
  <c r="AQ114" i="39" s="1"/>
  <c r="AK117" i="39"/>
  <c r="AQ117" i="39" s="1"/>
  <c r="AK120" i="39"/>
  <c r="AQ120" i="39" s="1"/>
  <c r="BD120" i="39" s="1"/>
  <c r="AK123" i="39"/>
  <c r="AQ123" i="39" s="1"/>
  <c r="BD123" i="39" s="1"/>
  <c r="AK126" i="39"/>
  <c r="AQ126" i="39" s="1"/>
  <c r="BD126" i="39" s="1"/>
  <c r="AK129" i="39"/>
  <c r="AQ129" i="39" s="1"/>
  <c r="AK132" i="39"/>
  <c r="AQ132" i="39" s="1"/>
  <c r="AK135" i="39"/>
  <c r="AQ135" i="39" s="1"/>
  <c r="AK138" i="39"/>
  <c r="AQ138" i="39" s="1"/>
  <c r="AK141" i="39"/>
  <c r="AQ141" i="39" s="1"/>
  <c r="AK144" i="39"/>
  <c r="AQ144" i="39" s="1"/>
  <c r="AK147" i="39"/>
  <c r="AQ147" i="39" s="1"/>
  <c r="AK150" i="39"/>
  <c r="AQ150" i="39" s="1"/>
  <c r="BD150" i="39" s="1"/>
  <c r="AK153" i="39"/>
  <c r="AQ153" i="39" s="1"/>
  <c r="BD153" i="39" s="1"/>
  <c r="AK156" i="39"/>
  <c r="AQ156" i="39" s="1"/>
  <c r="AK159" i="39"/>
  <c r="AQ159" i="39" s="1"/>
  <c r="BD159" i="39" s="1"/>
  <c r="AK162" i="39"/>
  <c r="AQ162" i="39" s="1"/>
  <c r="BD162" i="39" s="1"/>
  <c r="AK165" i="39"/>
  <c r="AQ165" i="39" s="1"/>
  <c r="AK168" i="39"/>
  <c r="AQ168" i="39" s="1"/>
  <c r="BD168" i="39" s="1"/>
  <c r="AK171" i="39"/>
  <c r="AQ171" i="39" s="1"/>
  <c r="BD171" i="39" s="1"/>
  <c r="AK174" i="39"/>
  <c r="AQ174" i="39" s="1"/>
  <c r="BD174" i="39" s="1"/>
  <c r="AK177" i="39"/>
  <c r="AQ177" i="39" s="1"/>
  <c r="AK180" i="39"/>
  <c r="AQ180" i="39" s="1"/>
  <c r="AK183" i="39"/>
  <c r="AQ183" i="39" s="1"/>
  <c r="BD183" i="39" s="1"/>
  <c r="AK186" i="39"/>
  <c r="AQ186" i="39" s="1"/>
  <c r="BD186" i="39" s="1"/>
  <c r="AK189" i="39"/>
  <c r="AQ189" i="39" s="1"/>
  <c r="AL18" i="39"/>
  <c r="AR18" i="39" s="1"/>
  <c r="AL21" i="39"/>
  <c r="AR21" i="39" s="1"/>
  <c r="AL24" i="39"/>
  <c r="AR24" i="39" s="1"/>
  <c r="AL27" i="39"/>
  <c r="AR27" i="39" s="1"/>
  <c r="BE27" i="39" s="1"/>
  <c r="AL30" i="39"/>
  <c r="AR30" i="39" s="1"/>
  <c r="AL33" i="39"/>
  <c r="AR33" i="39" s="1"/>
  <c r="AL36" i="39"/>
  <c r="AR36" i="39" s="1"/>
  <c r="BE36" i="39" s="1"/>
  <c r="AL39" i="39"/>
  <c r="AR39" i="39" s="1"/>
  <c r="AL42" i="39"/>
  <c r="AR42" i="39" s="1"/>
  <c r="AL45" i="39"/>
  <c r="AR45" i="39" s="1"/>
  <c r="AL48" i="39"/>
  <c r="AR48" i="39" s="1"/>
  <c r="AL51" i="39"/>
  <c r="AR51" i="39" s="1"/>
  <c r="AL54" i="39"/>
  <c r="AR54" i="39" s="1"/>
  <c r="AL57" i="39"/>
  <c r="AR57" i="39" s="1"/>
  <c r="AL60" i="39"/>
  <c r="AR60" i="39" s="1"/>
  <c r="BE60" i="39" s="1"/>
  <c r="AL63" i="39"/>
  <c r="AR63" i="39" s="1"/>
  <c r="AL66" i="39"/>
  <c r="AR66" i="39" s="1"/>
  <c r="AL69" i="39"/>
  <c r="AR69" i="39" s="1"/>
  <c r="AL72" i="39"/>
  <c r="AR72" i="39" s="1"/>
  <c r="AL75" i="39"/>
  <c r="AR75" i="39" s="1"/>
  <c r="AL78" i="39"/>
  <c r="AR78" i="39" s="1"/>
  <c r="BE78" i="39" s="1"/>
  <c r="AL81" i="39"/>
  <c r="AR81" i="39" s="1"/>
  <c r="AL84" i="39"/>
  <c r="AR84" i="39" s="1"/>
  <c r="AL87" i="39"/>
  <c r="AR87" i="39" s="1"/>
  <c r="BE87" i="39" s="1"/>
  <c r="AL90" i="39"/>
  <c r="AR90" i="39" s="1"/>
  <c r="AL93" i="39"/>
  <c r="AR93" i="39" s="1"/>
  <c r="AL96" i="39"/>
  <c r="AR96" i="39" s="1"/>
  <c r="AL99" i="39"/>
  <c r="AR99" i="39" s="1"/>
  <c r="AL102" i="39"/>
  <c r="AR102" i="39" s="1"/>
  <c r="AL105" i="39"/>
  <c r="AR105" i="39" s="1"/>
  <c r="AL108" i="39"/>
  <c r="AR108" i="39" s="1"/>
  <c r="AL111" i="39"/>
  <c r="AR111" i="39" s="1"/>
  <c r="AL114" i="39"/>
  <c r="AR114" i="39" s="1"/>
  <c r="AL117" i="39"/>
  <c r="AR117" i="39" s="1"/>
  <c r="AL120" i="39"/>
  <c r="AR120" i="39" s="1"/>
  <c r="BE120" i="39" s="1"/>
  <c r="AL123" i="39"/>
  <c r="AR123" i="39" s="1"/>
  <c r="AL126" i="39"/>
  <c r="AR126" i="39" s="1"/>
  <c r="BE126" i="39" s="1"/>
  <c r="AL129" i="39"/>
  <c r="AR129" i="39" s="1"/>
  <c r="BE129" i="39" s="1"/>
  <c r="AL132" i="39"/>
  <c r="AR132" i="39" s="1"/>
  <c r="AL135" i="39"/>
  <c r="AR135" i="39" s="1"/>
  <c r="BE135" i="39" s="1"/>
  <c r="AL138" i="39"/>
  <c r="AR138" i="39" s="1"/>
  <c r="BE138" i="39" s="1"/>
  <c r="AL141" i="39"/>
  <c r="AR141" i="39" s="1"/>
  <c r="AL144" i="39"/>
  <c r="AR144" i="39" s="1"/>
  <c r="AL147" i="39"/>
  <c r="AR147" i="39" s="1"/>
  <c r="AL150" i="39"/>
  <c r="AR150" i="39" s="1"/>
  <c r="AL153" i="39"/>
  <c r="AR153" i="39" s="1"/>
  <c r="AL156" i="39"/>
  <c r="AR156" i="39" s="1"/>
  <c r="AL159" i="39"/>
  <c r="AR159" i="39" s="1"/>
  <c r="BE159" i="39" s="1"/>
  <c r="AL162" i="39"/>
  <c r="AR162" i="39" s="1"/>
  <c r="AL165" i="39"/>
  <c r="AR165" i="39" s="1"/>
  <c r="AL168" i="39"/>
  <c r="AR168" i="39" s="1"/>
  <c r="BE168" i="39" s="1"/>
  <c r="AL171" i="39"/>
  <c r="AR171" i="39" s="1"/>
  <c r="BE171" i="39" s="1"/>
  <c r="AL174" i="39"/>
  <c r="AR174" i="39" s="1"/>
  <c r="BE174" i="39" s="1"/>
  <c r="AL177" i="39"/>
  <c r="AR177" i="39" s="1"/>
  <c r="BE177" i="39" s="1"/>
  <c r="AL180" i="39"/>
  <c r="AR180" i="39" s="1"/>
  <c r="AL183" i="39"/>
  <c r="AR183" i="39" s="1"/>
  <c r="BE183" i="39" s="1"/>
  <c r="AL186" i="39"/>
  <c r="AR186" i="39" s="1"/>
  <c r="BE186" i="39" s="1"/>
  <c r="AL189" i="39"/>
  <c r="AR189" i="39" s="1"/>
  <c r="AL17" i="39"/>
  <c r="AR17" i="39" s="1"/>
  <c r="BE17" i="39" s="1"/>
  <c r="AL19" i="39"/>
  <c r="AR19" i="39" s="1"/>
  <c r="AL22" i="39"/>
  <c r="AR22" i="39" s="1"/>
  <c r="AL25" i="39"/>
  <c r="AR25" i="39" s="1"/>
  <c r="BE25" i="39" s="1"/>
  <c r="AL28" i="39"/>
  <c r="AR28" i="39" s="1"/>
  <c r="AL31" i="39"/>
  <c r="AR31" i="39" s="1"/>
  <c r="BE31" i="39" s="1"/>
  <c r="AL34" i="39"/>
  <c r="AR34" i="39" s="1"/>
  <c r="AL37" i="39"/>
  <c r="AR37" i="39" s="1"/>
  <c r="AL40" i="39"/>
  <c r="AR40" i="39" s="1"/>
  <c r="AL43" i="39"/>
  <c r="AR43" i="39" s="1"/>
  <c r="AL46" i="39"/>
  <c r="AR46" i="39" s="1"/>
  <c r="AL49" i="39"/>
  <c r="AR49" i="39" s="1"/>
  <c r="AL52" i="39"/>
  <c r="AR52" i="39" s="1"/>
  <c r="AL55" i="39"/>
  <c r="AR55" i="39" s="1"/>
  <c r="AL58" i="39"/>
  <c r="AR58" i="39" s="1"/>
  <c r="AL61" i="39"/>
  <c r="AR61" i="39" s="1"/>
  <c r="AL64" i="39"/>
  <c r="AR64" i="39" s="1"/>
  <c r="AL67" i="39"/>
  <c r="AR67" i="39" s="1"/>
  <c r="AL70" i="39"/>
  <c r="AR70" i="39" s="1"/>
  <c r="AL73" i="39"/>
  <c r="AR73" i="39" s="1"/>
  <c r="AL76" i="39"/>
  <c r="AR76" i="39" s="1"/>
  <c r="AL79" i="39"/>
  <c r="AR79" i="39" s="1"/>
  <c r="BE79" i="39" s="1"/>
  <c r="AL82" i="39"/>
  <c r="AR82" i="39" s="1"/>
  <c r="AL85" i="39"/>
  <c r="AR85" i="39" s="1"/>
  <c r="BE85" i="39" s="1"/>
  <c r="AL88" i="39"/>
  <c r="AR88" i="39" s="1"/>
  <c r="AL91" i="39"/>
  <c r="AR91" i="39" s="1"/>
  <c r="BE91" i="39" s="1"/>
  <c r="AL94" i="39"/>
  <c r="AR94" i="39" s="1"/>
  <c r="AL97" i="39"/>
  <c r="AR97" i="39" s="1"/>
  <c r="AL100" i="39"/>
  <c r="AR100" i="39" s="1"/>
  <c r="AL103" i="39"/>
  <c r="AR103" i="39" s="1"/>
  <c r="AL106" i="39"/>
  <c r="AR106" i="39" s="1"/>
  <c r="AL109" i="39"/>
  <c r="AR109" i="39" s="1"/>
  <c r="AL112" i="39"/>
  <c r="AR112" i="39" s="1"/>
  <c r="AL115" i="39"/>
  <c r="AR115" i="39" s="1"/>
  <c r="AL118" i="39"/>
  <c r="AR118" i="39" s="1"/>
  <c r="AL121" i="39"/>
  <c r="AR121" i="39" s="1"/>
  <c r="AL124" i="39"/>
  <c r="AR124" i="39" s="1"/>
  <c r="AL127" i="39"/>
  <c r="AR127" i="39" s="1"/>
  <c r="BE127" i="39" s="1"/>
  <c r="AL130" i="39"/>
  <c r="AR130" i="39" s="1"/>
  <c r="AL133" i="39"/>
  <c r="AR133" i="39" s="1"/>
  <c r="AL136" i="39"/>
  <c r="AR136" i="39" s="1"/>
  <c r="BE136" i="39" s="1"/>
  <c r="AL139" i="39"/>
  <c r="AR139" i="39" s="1"/>
  <c r="BE139" i="39" s="1"/>
  <c r="AL142" i="39"/>
  <c r="AR142" i="39" s="1"/>
  <c r="AL145" i="39"/>
  <c r="AR145" i="39" s="1"/>
  <c r="AL148" i="39"/>
  <c r="AR148" i="39" s="1"/>
  <c r="AL151" i="39"/>
  <c r="AR151" i="39" s="1"/>
  <c r="BE151" i="39" s="1"/>
  <c r="AL154" i="39"/>
  <c r="AR154" i="39" s="1"/>
  <c r="AL157" i="39"/>
  <c r="AR157" i="39" s="1"/>
  <c r="AL160" i="39"/>
  <c r="AR160" i="39" s="1"/>
  <c r="AL163" i="39"/>
  <c r="AR163" i="39" s="1"/>
  <c r="AL166" i="39"/>
  <c r="AR166" i="39" s="1"/>
  <c r="AL169" i="39"/>
  <c r="AR169" i="39" s="1"/>
  <c r="BE169" i="39" s="1"/>
  <c r="AL172" i="39"/>
  <c r="AR172" i="39" s="1"/>
  <c r="AL175" i="39"/>
  <c r="AR175" i="39" s="1"/>
  <c r="BE175" i="39" s="1"/>
  <c r="AL178" i="39"/>
  <c r="AR178" i="39" s="1"/>
  <c r="AL181" i="39"/>
  <c r="AR181" i="39" s="1"/>
  <c r="AL184" i="39"/>
  <c r="AR184" i="39" s="1"/>
  <c r="AL187" i="39"/>
  <c r="AR187" i="39" s="1"/>
  <c r="BE187" i="39" s="1"/>
  <c r="AL20" i="39"/>
  <c r="AR20" i="39" s="1"/>
  <c r="AL23" i="39"/>
  <c r="AR23" i="39" s="1"/>
  <c r="AL26" i="39"/>
  <c r="AR26" i="39" s="1"/>
  <c r="AL29" i="39"/>
  <c r="AR29" i="39" s="1"/>
  <c r="AL32" i="39"/>
  <c r="AR32" i="39" s="1"/>
  <c r="BE32" i="39" s="1"/>
  <c r="AL35" i="39"/>
  <c r="AR35" i="39" s="1"/>
  <c r="AL38" i="39"/>
  <c r="AR38" i="39" s="1"/>
  <c r="AL41" i="39"/>
  <c r="AR41" i="39" s="1"/>
  <c r="BE41" i="39" s="1"/>
  <c r="AL44" i="39"/>
  <c r="AR44" i="39" s="1"/>
  <c r="AL47" i="39"/>
  <c r="AR47" i="39" s="1"/>
  <c r="AL50" i="39"/>
  <c r="AR50" i="39" s="1"/>
  <c r="AL53" i="39"/>
  <c r="AR53" i="39" s="1"/>
  <c r="AL56" i="39"/>
  <c r="AR56" i="39" s="1"/>
  <c r="AL59" i="39"/>
  <c r="AR59" i="39" s="1"/>
  <c r="AL62" i="39"/>
  <c r="AR62" i="39" s="1"/>
  <c r="AL65" i="39"/>
  <c r="AR65" i="39" s="1"/>
  <c r="AL68" i="39"/>
  <c r="AR68" i="39" s="1"/>
  <c r="AL71" i="39"/>
  <c r="AR71" i="39" s="1"/>
  <c r="AL74" i="39"/>
  <c r="AR74" i="39" s="1"/>
  <c r="AL77" i="39"/>
  <c r="AR77" i="39" s="1"/>
  <c r="BE77" i="39" s="1"/>
  <c r="AL80" i="39"/>
  <c r="AR80" i="39" s="1"/>
  <c r="BE80" i="39" s="1"/>
  <c r="AL83" i="39"/>
  <c r="AR83" i="39" s="1"/>
  <c r="AL86" i="39"/>
  <c r="AR86" i="39" s="1"/>
  <c r="AL89" i="39"/>
  <c r="AR89" i="39" s="1"/>
  <c r="AL92" i="39"/>
  <c r="AR92" i="39" s="1"/>
  <c r="AL95" i="39"/>
  <c r="AR95" i="39" s="1"/>
  <c r="AL98" i="39"/>
  <c r="AR98" i="39" s="1"/>
  <c r="AL101" i="39"/>
  <c r="AR101" i="39" s="1"/>
  <c r="AL104" i="39"/>
  <c r="AR104" i="39" s="1"/>
  <c r="AL107" i="39"/>
  <c r="AR107" i="39" s="1"/>
  <c r="AL110" i="39"/>
  <c r="AR110" i="39" s="1"/>
  <c r="AL113" i="39"/>
  <c r="AR113" i="39" s="1"/>
  <c r="AL116" i="39"/>
  <c r="AR116" i="39" s="1"/>
  <c r="AL119" i="39"/>
  <c r="AR119" i="39" s="1"/>
  <c r="AL122" i="39"/>
  <c r="AR122" i="39" s="1"/>
  <c r="AL125" i="39"/>
  <c r="AR125" i="39" s="1"/>
  <c r="AL128" i="39"/>
  <c r="AR128" i="39" s="1"/>
  <c r="AL131" i="39"/>
  <c r="AR131" i="39" s="1"/>
  <c r="AL134" i="39"/>
  <c r="AR134" i="39" s="1"/>
  <c r="AL137" i="39"/>
  <c r="AR137" i="39" s="1"/>
  <c r="BE137" i="39" s="1"/>
  <c r="AL140" i="39"/>
  <c r="AR140" i="39" s="1"/>
  <c r="AL143" i="39"/>
  <c r="AR143" i="39" s="1"/>
  <c r="AL146" i="39"/>
  <c r="AR146" i="39" s="1"/>
  <c r="AL149" i="39"/>
  <c r="AR149" i="39" s="1"/>
  <c r="BE149" i="39" s="1"/>
  <c r="AL152" i="39"/>
  <c r="AR152" i="39" s="1"/>
  <c r="AL155" i="39"/>
  <c r="AR155" i="39" s="1"/>
  <c r="AL158" i="39"/>
  <c r="AR158" i="39" s="1"/>
  <c r="BE158" i="39" s="1"/>
  <c r="AL161" i="39"/>
  <c r="AR161" i="39" s="1"/>
  <c r="BE161" i="39" s="1"/>
  <c r="AL164" i="39"/>
  <c r="AR164" i="39" s="1"/>
  <c r="AL167" i="39"/>
  <c r="AR167" i="39" s="1"/>
  <c r="BE167" i="39" s="1"/>
  <c r="AL170" i="39"/>
  <c r="AR170" i="39" s="1"/>
  <c r="BE170" i="39" s="1"/>
  <c r="AL173" i="39"/>
  <c r="AR173" i="39" s="1"/>
  <c r="BE173" i="39" s="1"/>
  <c r="AL176" i="39"/>
  <c r="AR176" i="39" s="1"/>
  <c r="BE176" i="39" s="1"/>
  <c r="AL179" i="39"/>
  <c r="AR179" i="39" s="1"/>
  <c r="BE179" i="39" s="1"/>
  <c r="AL182" i="39"/>
  <c r="AR182" i="39" s="1"/>
  <c r="BE182" i="39" s="1"/>
  <c r="AL185" i="39"/>
  <c r="AR185" i="39" s="1"/>
  <c r="BE185" i="39" s="1"/>
  <c r="AL188" i="39"/>
  <c r="AR188" i="39" s="1"/>
  <c r="AM15" i="39"/>
  <c r="AW189" i="39"/>
  <c r="AV13" i="39"/>
  <c r="AV71" i="39"/>
  <c r="AV39" i="39"/>
  <c r="AV81" i="39"/>
  <c r="AV70" i="39"/>
  <c r="AV56" i="39"/>
  <c r="AV38" i="39"/>
  <c r="AW13" i="39"/>
  <c r="AW144" i="39"/>
  <c r="AW130" i="39"/>
  <c r="AK16" i="39"/>
  <c r="AQ16" i="39" s="1"/>
  <c r="AX106" i="39"/>
  <c r="AL16" i="39"/>
  <c r="AR16" i="39" s="1"/>
  <c r="AY27" i="39"/>
  <c r="AH21" i="46"/>
  <c r="AH37" i="46"/>
  <c r="AH45" i="46"/>
  <c r="AH31" i="46"/>
  <c r="AH39" i="46"/>
  <c r="AH32" i="46"/>
  <c r="AH33" i="46"/>
  <c r="AH41" i="46"/>
  <c r="AH34" i="46"/>
  <c r="AH42" i="46"/>
  <c r="AH51" i="46"/>
  <c r="AH36" i="46"/>
  <c r="AH49" i="46"/>
  <c r="AI28" i="46"/>
  <c r="AI36" i="46"/>
  <c r="AI52" i="46"/>
  <c r="AI60" i="46"/>
  <c r="AI76" i="46"/>
  <c r="AI84" i="46"/>
  <c r="AI92" i="46"/>
  <c r="AI100" i="46"/>
  <c r="AI108" i="46"/>
  <c r="AI116" i="46"/>
  <c r="AI124" i="46"/>
  <c r="AI132" i="46"/>
  <c r="AI156" i="46"/>
  <c r="AI164" i="46"/>
  <c r="AI172" i="46"/>
  <c r="AI180" i="46"/>
  <c r="AI188" i="46"/>
  <c r="AI196" i="46"/>
  <c r="AI204" i="46"/>
  <c r="AI212" i="46"/>
  <c r="AI220" i="46"/>
  <c r="AI228" i="46"/>
  <c r="AI236" i="46"/>
  <c r="AI15" i="46"/>
  <c r="AI23" i="46"/>
  <c r="AI31" i="46"/>
  <c r="AI39" i="46"/>
  <c r="AI47" i="46"/>
  <c r="AI55" i="46"/>
  <c r="AI63" i="46"/>
  <c r="AI71" i="46"/>
  <c r="AI18" i="46"/>
  <c r="AI34" i="46"/>
  <c r="AI50" i="46"/>
  <c r="AI58" i="46"/>
  <c r="AI66" i="46"/>
  <c r="AI74" i="46"/>
  <c r="AI82" i="46"/>
  <c r="AI106" i="46"/>
  <c r="AI146" i="46"/>
  <c r="AI162" i="46"/>
  <c r="AI170" i="46"/>
  <c r="AI178" i="46"/>
  <c r="AI186" i="46"/>
  <c r="AI194" i="46"/>
  <c r="AI202" i="46"/>
  <c r="AI210" i="46"/>
  <c r="AI218" i="46"/>
  <c r="AI226" i="46"/>
  <c r="AI234" i="46"/>
  <c r="AI29" i="46"/>
  <c r="AI37" i="46"/>
  <c r="AI61" i="46"/>
  <c r="AI69" i="46"/>
  <c r="AI77" i="46"/>
  <c r="AI85" i="46"/>
  <c r="AI93" i="46"/>
  <c r="AI101" i="46"/>
  <c r="AI109" i="46"/>
  <c r="AI117" i="46"/>
  <c r="AI181" i="46"/>
  <c r="AI189" i="46"/>
  <c r="AI197" i="46"/>
  <c r="AI205" i="46"/>
  <c r="AI213" i="46"/>
  <c r="AI221" i="46"/>
  <c r="AI229" i="46"/>
  <c r="AI24" i="46"/>
  <c r="AI32" i="46"/>
  <c r="AI48" i="46"/>
  <c r="AI56" i="46"/>
  <c r="AI64" i="46"/>
  <c r="AI72" i="46"/>
  <c r="AI88" i="46"/>
  <c r="AI96" i="46"/>
  <c r="AI104" i="46"/>
  <c r="AI112" i="46"/>
  <c r="AI120" i="46"/>
  <c r="AI144" i="46"/>
  <c r="AI160" i="46"/>
  <c r="AI192" i="46"/>
  <c r="AI200" i="46"/>
  <c r="AI208" i="46"/>
  <c r="AI216" i="46"/>
  <c r="AI224" i="46"/>
  <c r="AI232" i="46"/>
  <c r="AI35" i="46"/>
  <c r="AI51" i="46"/>
  <c r="AI59" i="46"/>
  <c r="AI67" i="46"/>
  <c r="AI75" i="46"/>
  <c r="AI83" i="46"/>
  <c r="AI91" i="46"/>
  <c r="AI99" i="46"/>
  <c r="AI115" i="46"/>
  <c r="AI123" i="46"/>
  <c r="AI2487" i="46"/>
  <c r="AI30" i="46"/>
  <c r="AI38" i="46"/>
  <c r="AI46" i="46"/>
  <c r="AI54" i="46"/>
  <c r="AI62" i="46"/>
  <c r="AI70" i="46"/>
  <c r="AI86" i="46"/>
  <c r="AI94" i="46"/>
  <c r="AI102" i="46"/>
  <c r="AI110" i="46"/>
  <c r="AI126" i="46"/>
  <c r="AI174" i="46"/>
  <c r="AI182" i="46"/>
  <c r="AI190" i="46"/>
  <c r="AI198" i="46"/>
  <c r="AI206" i="46"/>
  <c r="AI214" i="46"/>
  <c r="AI222" i="46"/>
  <c r="AI230" i="46"/>
  <c r="AI238" i="46"/>
  <c r="AI33" i="46"/>
  <c r="AI41" i="46"/>
  <c r="AI49" i="46"/>
  <c r="AI57" i="46"/>
  <c r="AI65" i="46"/>
  <c r="AI73" i="46"/>
  <c r="AI81" i="46"/>
  <c r="AI89" i="46"/>
  <c r="AI97" i="46"/>
  <c r="AI105" i="46"/>
  <c r="AI113" i="46"/>
  <c r="AI121" i="46"/>
  <c r="AI169" i="46"/>
  <c r="AI177" i="46"/>
  <c r="AI185" i="46"/>
  <c r="AI193" i="46"/>
  <c r="AI209" i="46"/>
  <c r="AI217" i="46"/>
  <c r="AI233" i="46"/>
  <c r="AI103" i="46"/>
  <c r="AI159" i="46"/>
  <c r="AI191" i="46"/>
  <c r="AI223" i="46"/>
  <c r="AI239" i="46"/>
  <c r="AI242" i="46"/>
  <c r="AI250" i="46"/>
  <c r="AI274" i="46"/>
  <c r="AI282" i="46"/>
  <c r="AI290" i="46"/>
  <c r="AI298" i="46"/>
  <c r="AI306" i="46"/>
  <c r="AI314" i="46"/>
  <c r="AI322" i="46"/>
  <c r="AI330" i="46"/>
  <c r="AI338" i="46"/>
  <c r="AI402" i="46"/>
  <c r="AI410" i="46"/>
  <c r="AI418" i="46"/>
  <c r="AI426" i="46"/>
  <c r="AI111" i="46"/>
  <c r="AI163" i="46"/>
  <c r="AI195" i="46"/>
  <c r="AI227" i="46"/>
  <c r="AI243" i="46"/>
  <c r="AI251" i="46"/>
  <c r="AI275" i="46"/>
  <c r="AI283" i="46"/>
  <c r="AI299" i="46"/>
  <c r="AI307" i="46"/>
  <c r="AI315" i="46"/>
  <c r="AI323" i="46"/>
  <c r="AI331" i="46"/>
  <c r="AI207" i="46"/>
  <c r="AI237" i="46"/>
  <c r="AI246" i="46"/>
  <c r="AI254" i="46"/>
  <c r="AI270" i="46"/>
  <c r="AI278" i="46"/>
  <c r="AI286" i="46"/>
  <c r="AI294" i="46"/>
  <c r="AI302" i="46"/>
  <c r="AI310" i="46"/>
  <c r="AI318" i="46"/>
  <c r="AI326" i="46"/>
  <c r="AI334" i="46"/>
  <c r="AI358" i="46"/>
  <c r="AI398" i="46"/>
  <c r="AI179" i="46"/>
  <c r="AI211" i="46"/>
  <c r="AI247" i="46"/>
  <c r="AI271" i="46"/>
  <c r="AI279" i="46"/>
  <c r="AI287" i="46"/>
  <c r="AI295" i="46"/>
  <c r="AI303" i="46"/>
  <c r="AI311" i="46"/>
  <c r="AI319" i="46"/>
  <c r="AI327" i="46"/>
  <c r="AI335" i="46"/>
  <c r="AI87" i="46"/>
  <c r="AI215" i="46"/>
  <c r="AI280" i="46"/>
  <c r="AI296" i="46"/>
  <c r="AI312" i="46"/>
  <c r="AI328" i="46"/>
  <c r="AI400" i="46"/>
  <c r="AI460" i="46"/>
  <c r="AI468" i="46"/>
  <c r="AI476" i="46"/>
  <c r="AI484" i="46"/>
  <c r="AI492" i="46"/>
  <c r="AI500" i="46"/>
  <c r="AI508" i="46"/>
  <c r="AI203" i="46"/>
  <c r="AI245" i="46"/>
  <c r="AI293" i="46"/>
  <c r="AI309" i="46"/>
  <c r="AI325" i="46"/>
  <c r="AI355" i="46"/>
  <c r="AI461" i="46"/>
  <c r="AI469" i="46"/>
  <c r="AI477" i="46"/>
  <c r="AI485" i="46"/>
  <c r="AI183" i="46"/>
  <c r="AI240" i="46"/>
  <c r="AI272" i="46"/>
  <c r="AI288" i="46"/>
  <c r="AI304" i="46"/>
  <c r="AI405" i="46"/>
  <c r="AI408" i="46"/>
  <c r="AI411" i="46"/>
  <c r="AI414" i="46"/>
  <c r="AI417" i="46"/>
  <c r="AI420" i="46"/>
  <c r="AI423" i="46"/>
  <c r="AI464" i="46"/>
  <c r="AI472" i="46"/>
  <c r="AI480" i="46"/>
  <c r="AI488" i="46"/>
  <c r="AI496" i="46"/>
  <c r="AI504" i="46"/>
  <c r="AI512" i="46"/>
  <c r="AI171" i="46"/>
  <c r="AI235" i="46"/>
  <c r="AI253" i="46"/>
  <c r="AI269" i="46"/>
  <c r="AI285" i="46"/>
  <c r="AI301" i="46"/>
  <c r="AI317" i="46"/>
  <c r="AI333" i="46"/>
  <c r="AI357" i="46"/>
  <c r="AI389" i="46"/>
  <c r="AI396" i="46"/>
  <c r="AI403" i="46"/>
  <c r="AI406" i="46"/>
  <c r="AI409" i="46"/>
  <c r="AI412" i="46"/>
  <c r="AI415" i="46"/>
  <c r="AI465" i="46"/>
  <c r="AI473" i="46"/>
  <c r="AI481" i="46"/>
  <c r="AI489" i="46"/>
  <c r="AI497" i="46"/>
  <c r="AI219" i="46"/>
  <c r="AI297" i="46"/>
  <c r="AI329" i="46"/>
  <c r="AI397" i="46"/>
  <c r="AI416" i="46"/>
  <c r="AI422" i="46"/>
  <c r="AI471" i="46"/>
  <c r="AI487" i="46"/>
  <c r="AI532" i="46"/>
  <c r="AI540" i="46"/>
  <c r="AI548" i="46"/>
  <c r="AI556" i="46"/>
  <c r="AI564" i="46"/>
  <c r="AI572" i="46"/>
  <c r="AI580" i="46"/>
  <c r="AI588" i="46"/>
  <c r="AI596" i="46"/>
  <c r="AI604" i="46"/>
  <c r="AI612" i="46"/>
  <c r="AI620" i="46"/>
  <c r="AI95" i="46"/>
  <c r="AI249" i="46"/>
  <c r="AI281" i="46"/>
  <c r="AI413" i="46"/>
  <c r="AI419" i="46"/>
  <c r="AI425" i="46"/>
  <c r="AI463" i="46"/>
  <c r="AI495" i="46"/>
  <c r="AI499" i="46"/>
  <c r="AI506" i="46"/>
  <c r="AI513" i="46"/>
  <c r="AI520" i="46"/>
  <c r="AI528" i="46"/>
  <c r="AI544" i="46"/>
  <c r="AI552" i="46"/>
  <c r="AI560" i="46"/>
  <c r="AI568" i="46"/>
  <c r="AI584" i="46"/>
  <c r="AI592" i="46"/>
  <c r="AI600" i="46"/>
  <c r="AI608" i="46"/>
  <c r="AI616" i="46"/>
  <c r="AI624" i="46"/>
  <c r="AI199" i="46"/>
  <c r="AI407" i="46"/>
  <c r="AI467" i="46"/>
  <c r="AI474" i="46"/>
  <c r="AI505" i="46"/>
  <c r="AI523" i="46"/>
  <c r="AI555" i="46"/>
  <c r="AI562" i="46"/>
  <c r="AI569" i="46"/>
  <c r="AI594" i="46"/>
  <c r="AI601" i="46"/>
  <c r="AI619" i="46"/>
  <c r="AI626" i="46"/>
  <c r="AI634" i="46"/>
  <c r="AI642" i="46"/>
  <c r="AI167" i="46"/>
  <c r="AI292" i="46"/>
  <c r="AI321" i="46"/>
  <c r="AI356" i="46"/>
  <c r="AI470" i="46"/>
  <c r="AI498" i="46"/>
  <c r="AI503" i="46"/>
  <c r="AI517" i="46"/>
  <c r="AI521" i="46"/>
  <c r="AI546" i="46"/>
  <c r="AI553" i="46"/>
  <c r="AI571" i="46"/>
  <c r="AI578" i="46"/>
  <c r="AI585" i="46"/>
  <c r="AI603" i="46"/>
  <c r="AI610" i="46"/>
  <c r="AI617" i="46"/>
  <c r="AI630" i="46"/>
  <c r="AI638" i="46"/>
  <c r="AI252" i="46"/>
  <c r="AI273" i="46"/>
  <c r="AI486" i="46"/>
  <c r="AI502" i="46"/>
  <c r="AI535" i="46"/>
  <c r="AI549" i="46"/>
  <c r="AI554" i="46"/>
  <c r="AI559" i="46"/>
  <c r="AI573" i="46"/>
  <c r="AI606" i="46"/>
  <c r="AI611" i="46"/>
  <c r="AI625" i="46"/>
  <c r="AI629" i="46"/>
  <c r="AI636" i="46"/>
  <c r="AI643" i="46"/>
  <c r="AI687" i="46"/>
  <c r="AI703" i="46"/>
  <c r="AI711" i="46"/>
  <c r="AI719" i="46"/>
  <c r="AI727" i="46"/>
  <c r="AI735" i="46"/>
  <c r="AI276" i="46"/>
  <c r="AI332" i="46"/>
  <c r="AI522" i="46"/>
  <c r="AI527" i="46"/>
  <c r="AI541" i="46"/>
  <c r="AI187" i="46"/>
  <c r="AI244" i="46"/>
  <c r="AI300" i="46"/>
  <c r="AI424" i="46"/>
  <c r="AI462" i="46"/>
  <c r="AI482" i="46"/>
  <c r="AI491" i="46"/>
  <c r="AI518" i="46"/>
  <c r="AI542" i="46"/>
  <c r="AI547" i="46"/>
  <c r="AI561" i="46"/>
  <c r="AI566" i="46"/>
  <c r="AI599" i="46"/>
  <c r="AI613" i="46"/>
  <c r="AI618" i="46"/>
  <c r="AI627" i="46"/>
  <c r="AI691" i="46"/>
  <c r="AI699" i="46"/>
  <c r="AI707" i="46"/>
  <c r="AI715" i="46"/>
  <c r="AI723" i="46"/>
  <c r="AI305" i="46"/>
  <c r="AI478" i="46"/>
  <c r="AI514" i="46"/>
  <c r="AI531" i="46"/>
  <c r="AI579" i="46"/>
  <c r="AI598" i="46"/>
  <c r="AI702" i="46"/>
  <c r="AI709" i="46"/>
  <c r="AI716" i="46"/>
  <c r="AI734" i="46"/>
  <c r="AI743" i="46"/>
  <c r="AI759" i="46"/>
  <c r="AI308" i="46"/>
  <c r="AI401" i="46"/>
  <c r="AI494" i="46"/>
  <c r="AI567" i="46"/>
  <c r="AI586" i="46"/>
  <c r="AI605" i="46"/>
  <c r="AI404" i="46"/>
  <c r="AI466" i="46"/>
  <c r="AI483" i="46"/>
  <c r="AI507" i="46"/>
  <c r="AI533" i="46"/>
  <c r="AI574" i="46"/>
  <c r="AI593" i="46"/>
  <c r="AI639" i="46"/>
  <c r="AI644" i="46"/>
  <c r="AI685" i="46"/>
  <c r="AI692" i="46"/>
  <c r="AI710" i="46"/>
  <c r="AI717" i="46"/>
  <c r="AI724" i="46"/>
  <c r="AI741" i="46"/>
  <c r="AI757" i="46"/>
  <c r="AI781" i="46"/>
  <c r="AI797" i="46"/>
  <c r="AI813" i="46"/>
  <c r="AI821" i="46"/>
  <c r="AI837" i="46"/>
  <c r="AI845" i="46"/>
  <c r="AI853" i="46"/>
  <c r="AI869" i="46"/>
  <c r="AI877" i="46"/>
  <c r="AI885" i="46"/>
  <c r="AI893" i="46"/>
  <c r="AI901" i="46"/>
  <c r="AI909" i="46"/>
  <c r="AI917" i="46"/>
  <c r="AI925" i="46"/>
  <c r="AI941" i="46"/>
  <c r="AI949" i="46"/>
  <c r="AI957" i="46"/>
  <c r="AI965" i="46"/>
  <c r="AI973" i="46"/>
  <c r="AI981" i="46"/>
  <c r="AI989" i="46"/>
  <c r="AI997" i="46"/>
  <c r="AI1021" i="46"/>
  <c r="AI1029" i="46"/>
  <c r="AI316" i="46"/>
  <c r="AI519" i="46"/>
  <c r="AI534" i="46"/>
  <c r="AI575" i="46"/>
  <c r="AI581" i="46"/>
  <c r="AI635" i="46"/>
  <c r="AI640" i="46"/>
  <c r="AI289" i="46"/>
  <c r="AI388" i="46"/>
  <c r="AI509" i="46"/>
  <c r="AI550" i="46"/>
  <c r="AI557" i="46"/>
  <c r="AI563" i="46"/>
  <c r="AI614" i="46"/>
  <c r="AI631" i="46"/>
  <c r="AI686" i="46"/>
  <c r="AI693" i="46"/>
  <c r="AI700" i="46"/>
  <c r="AI718" i="46"/>
  <c r="AI725" i="46"/>
  <c r="AI732" i="46"/>
  <c r="AI739" i="46"/>
  <c r="AI747" i="46"/>
  <c r="AI755" i="46"/>
  <c r="AI779" i="46"/>
  <c r="AI795" i="46"/>
  <c r="AI811" i="46"/>
  <c r="AI819" i="46"/>
  <c r="AI827" i="46"/>
  <c r="AI835" i="46"/>
  <c r="AI843" i="46"/>
  <c r="AI851" i="46"/>
  <c r="AI859" i="46"/>
  <c r="AI867" i="46"/>
  <c r="AI883" i="46"/>
  <c r="AI891" i="46"/>
  <c r="AI899" i="46"/>
  <c r="AI907" i="46"/>
  <c r="AI923" i="46"/>
  <c r="AI931" i="46"/>
  <c r="AI939" i="46"/>
  <c r="AI955" i="46"/>
  <c r="AI324" i="46"/>
  <c r="AI501" i="46"/>
  <c r="AI511" i="46"/>
  <c r="AI551" i="46"/>
  <c r="AI570" i="46"/>
  <c r="AI583" i="46"/>
  <c r="AI589" i="46"/>
  <c r="AI602" i="46"/>
  <c r="AI621" i="46"/>
  <c r="AI641" i="46"/>
  <c r="AI690" i="46"/>
  <c r="AI697" i="46"/>
  <c r="AI704" i="46"/>
  <c r="AI722" i="46"/>
  <c r="AI736" i="46"/>
  <c r="AI742" i="46"/>
  <c r="AI758" i="46"/>
  <c r="AI766" i="46"/>
  <c r="AI231" i="46"/>
  <c r="AI459" i="46"/>
  <c r="AI475" i="46"/>
  <c r="AI490" i="46"/>
  <c r="AI558" i="46"/>
  <c r="AI577" i="46"/>
  <c r="AI590" i="46"/>
  <c r="AI615" i="46"/>
  <c r="AI632" i="46"/>
  <c r="AI637" i="46"/>
  <c r="AI701" i="46"/>
  <c r="AI708" i="46"/>
  <c r="AI726" i="46"/>
  <c r="AI733" i="46"/>
  <c r="AI745" i="46"/>
  <c r="AI769" i="46"/>
  <c r="AI777" i="46"/>
  <c r="AI785" i="46"/>
  <c r="AI793" i="46"/>
  <c r="AI801" i="46"/>
  <c r="AI809" i="46"/>
  <c r="AI817" i="46"/>
  <c r="AI833" i="46"/>
  <c r="AI849" i="46"/>
  <c r="AI857" i="46"/>
  <c r="AI865" i="46"/>
  <c r="AI873" i="46"/>
  <c r="AI881" i="46"/>
  <c r="AI889" i="46"/>
  <c r="AI905" i="46"/>
  <c r="AI913" i="46"/>
  <c r="AI921" i="46"/>
  <c r="AI929" i="46"/>
  <c r="AI945" i="46"/>
  <c r="AI977" i="46"/>
  <c r="AI985" i="46"/>
  <c r="AI993" i="46"/>
  <c r="AI1001" i="46"/>
  <c r="AI1009" i="46"/>
  <c r="AI1017" i="46"/>
  <c r="AI1025" i="46"/>
  <c r="AI545" i="46"/>
  <c r="AI597" i="46"/>
  <c r="AI713" i="46"/>
  <c r="AI748" i="46"/>
  <c r="AI775" i="46"/>
  <c r="AI792" i="46"/>
  <c r="AI822" i="46"/>
  <c r="AI826" i="46"/>
  <c r="AI852" i="46"/>
  <c r="AI856" i="46"/>
  <c r="AI886" i="46"/>
  <c r="AI890" i="46"/>
  <c r="AI903" i="46"/>
  <c r="AI696" i="46"/>
  <c r="AI706" i="46"/>
  <c r="AI776" i="46"/>
  <c r="AI810" i="46"/>
  <c r="AI823" i="46"/>
  <c r="AI836" i="46"/>
  <c r="AI840" i="46"/>
  <c r="AI870" i="46"/>
  <c r="AI874" i="46"/>
  <c r="AI887" i="46"/>
  <c r="AI900" i="46"/>
  <c r="AI904" i="46"/>
  <c r="AI934" i="46"/>
  <c r="AI951" i="46"/>
  <c r="AI967" i="46"/>
  <c r="AI992" i="46"/>
  <c r="AI999" i="46"/>
  <c r="AI1006" i="46"/>
  <c r="AI1024" i="46"/>
  <c r="AI1034" i="46"/>
  <c r="AI1042" i="46"/>
  <c r="AI1058" i="46"/>
  <c r="AI1066" i="46"/>
  <c r="AI1074" i="46"/>
  <c r="AI1090" i="46"/>
  <c r="AI1106" i="46"/>
  <c r="AI1114" i="46"/>
  <c r="AI1122" i="46"/>
  <c r="AI1130" i="46"/>
  <c r="AI1138" i="46"/>
  <c r="AI1146" i="46"/>
  <c r="AI1162" i="46"/>
  <c r="AI1170" i="46"/>
  <c r="AI1178" i="46"/>
  <c r="AI1186" i="46"/>
  <c r="AI1194" i="46"/>
  <c r="AI1202" i="46"/>
  <c r="AI1234" i="46"/>
  <c r="AI1242" i="46"/>
  <c r="AI1250" i="46"/>
  <c r="AI1258" i="46"/>
  <c r="AI1266" i="46"/>
  <c r="AI565" i="46"/>
  <c r="AI688" i="46"/>
  <c r="AI698" i="46"/>
  <c r="AI798" i="46"/>
  <c r="AI802" i="46"/>
  <c r="AI815" i="46"/>
  <c r="AI828" i="46"/>
  <c r="AI832" i="46"/>
  <c r="AI866" i="46"/>
  <c r="AI879" i="46"/>
  <c r="AI896" i="46"/>
  <c r="AI926" i="46"/>
  <c r="AI930" i="46"/>
  <c r="AI943" i="46"/>
  <c r="AI956" i="46"/>
  <c r="AI960" i="46"/>
  <c r="AI971" i="46"/>
  <c r="AI978" i="46"/>
  <c r="AI996" i="46"/>
  <c r="AI1003" i="46"/>
  <c r="AI1028" i="46"/>
  <c r="AI1037" i="46"/>
  <c r="AI1045" i="46"/>
  <c r="AI1053" i="46"/>
  <c r="AI1061" i="46"/>
  <c r="AI1069" i="46"/>
  <c r="AI622" i="46"/>
  <c r="AI689" i="46"/>
  <c r="AI737" i="46"/>
  <c r="AI744" i="46"/>
  <c r="AI790" i="46"/>
  <c r="AI794" i="46"/>
  <c r="AI807" i="46"/>
  <c r="AI820" i="46"/>
  <c r="AI824" i="46"/>
  <c r="AI854" i="46"/>
  <c r="AI858" i="46"/>
  <c r="AI871" i="46"/>
  <c r="AI884" i="46"/>
  <c r="AI888" i="46"/>
  <c r="AI119" i="46"/>
  <c r="AI268" i="46"/>
  <c r="AI538" i="46"/>
  <c r="AI591" i="46"/>
  <c r="AI712" i="46"/>
  <c r="AI721" i="46"/>
  <c r="AI740" i="46"/>
  <c r="AI768" i="46"/>
  <c r="AI783" i="46"/>
  <c r="AI796" i="46"/>
  <c r="AI800" i="46"/>
  <c r="AI830" i="46"/>
  <c r="AI834" i="46"/>
  <c r="AI847" i="46"/>
  <c r="AI860" i="46"/>
  <c r="AI864" i="46"/>
  <c r="AI894" i="46"/>
  <c r="AI898" i="46"/>
  <c r="AI911" i="46"/>
  <c r="AI924" i="46"/>
  <c r="AI958" i="46"/>
  <c r="AI980" i="46"/>
  <c r="AI987" i="46"/>
  <c r="AI994" i="46"/>
  <c r="AI1012" i="46"/>
  <c r="AI1019" i="46"/>
  <c r="AI1026" i="46"/>
  <c r="AI1033" i="46"/>
  <c r="AI1057" i="46"/>
  <c r="AI1065" i="46"/>
  <c r="AI1073" i="46"/>
  <c r="AI1089" i="46"/>
  <c r="AI1097" i="46"/>
  <c r="AI1105" i="46"/>
  <c r="AI1121" i="46"/>
  <c r="AI1129" i="46"/>
  <c r="AI1137" i="46"/>
  <c r="AI1145" i="46"/>
  <c r="AI1153" i="46"/>
  <c r="AI1161" i="46"/>
  <c r="AI1169" i="46"/>
  <c r="AI1177" i="46"/>
  <c r="AI1193" i="46"/>
  <c r="AI1201" i="46"/>
  <c r="AI1217" i="46"/>
  <c r="AI1225" i="46"/>
  <c r="AI1233" i="46"/>
  <c r="AI1241" i="46"/>
  <c r="AI1249" i="46"/>
  <c r="AI1257" i="46"/>
  <c r="AI628" i="46"/>
  <c r="AI782" i="46"/>
  <c r="AI804" i="46"/>
  <c r="AI816" i="46"/>
  <c r="AI838" i="46"/>
  <c r="AI633" i="46"/>
  <c r="AI705" i="46"/>
  <c r="AI770" i="46"/>
  <c r="AI738" i="46"/>
  <c r="AI756" i="46"/>
  <c r="AI774" i="46"/>
  <c r="AI786" i="46"/>
  <c r="AI831" i="46"/>
  <c r="AI842" i="46"/>
  <c r="AI910" i="46"/>
  <c r="AI944" i="46"/>
  <c r="AI1004" i="46"/>
  <c r="AI1015" i="46"/>
  <c r="AI1062" i="46"/>
  <c r="AI1079" i="46"/>
  <c r="AI1083" i="46"/>
  <c r="AI1101" i="46"/>
  <c r="AI1115" i="46"/>
  <c r="AI1140" i="46"/>
  <c r="AI1147" i="46"/>
  <c r="AI1165" i="46"/>
  <c r="AI1172" i="46"/>
  <c r="AI1179" i="46"/>
  <c r="AI1197" i="46"/>
  <c r="AI1204" i="46"/>
  <c r="AI1229" i="46"/>
  <c r="AI1236" i="46"/>
  <c r="AI1243" i="46"/>
  <c r="AI1261" i="46"/>
  <c r="AI1264" i="46"/>
  <c r="AI1275" i="46"/>
  <c r="AI1283" i="46"/>
  <c r="AI1291" i="46"/>
  <c r="AI1299" i="46"/>
  <c r="AI1307" i="46"/>
  <c r="AI1315" i="46"/>
  <c r="AI1331" i="46"/>
  <c r="AI1339" i="46"/>
  <c r="AI1355" i="46"/>
  <c r="AI1363" i="46"/>
  <c r="AI1371" i="46"/>
  <c r="AI1379" i="46"/>
  <c r="AI1411" i="46"/>
  <c r="AI1427" i="46"/>
  <c r="AI1435" i="46"/>
  <c r="AI1443" i="46"/>
  <c r="AI714" i="46"/>
  <c r="AI799" i="46"/>
  <c r="AI844" i="46"/>
  <c r="AI760" i="46"/>
  <c r="AI812" i="46"/>
  <c r="AI846" i="46"/>
  <c r="AI746" i="46"/>
  <c r="AI780" i="46"/>
  <c r="AI791" i="46"/>
  <c r="AI848" i="46"/>
  <c r="AI882" i="46"/>
  <c r="AI920" i="46"/>
  <c r="AI927" i="46"/>
  <c r="AI984" i="46"/>
  <c r="AI995" i="46"/>
  <c r="AI1007" i="46"/>
  <c r="AI1043" i="46"/>
  <c r="AI1047" i="46"/>
  <c r="AI1056" i="46"/>
  <c r="AI1060" i="46"/>
  <c r="AI1085" i="46"/>
  <c r="AI1092" i="46"/>
  <c r="AI1099" i="46"/>
  <c r="AI1117" i="46"/>
  <c r="AI1156" i="46"/>
  <c r="AI1163" i="46"/>
  <c r="AI1181" i="46"/>
  <c r="AI1188" i="46"/>
  <c r="AI1195" i="46"/>
  <c r="AI1213" i="46"/>
  <c r="AI1220" i="46"/>
  <c r="AI1227" i="46"/>
  <c r="AI1245" i="46"/>
  <c r="AI1259" i="46"/>
  <c r="AI1271" i="46"/>
  <c r="AI1287" i="46"/>
  <c r="AI1295" i="46"/>
  <c r="AI1303" i="46"/>
  <c r="AI1319" i="46"/>
  <c r="AI1327" i="46"/>
  <c r="AI1335" i="46"/>
  <c r="AI1343" i="46"/>
  <c r="AI1351" i="46"/>
  <c r="AI1359" i="46"/>
  <c r="AI1367" i="46"/>
  <c r="AI1375" i="46"/>
  <c r="AI1391" i="46"/>
  <c r="AI1399" i="46"/>
  <c r="AI1407" i="46"/>
  <c r="AI1423" i="46"/>
  <c r="AI1431" i="46"/>
  <c r="AI1439" i="46"/>
  <c r="AI919" i="46"/>
  <c r="AI946" i="46"/>
  <c r="AI972" i="46"/>
  <c r="AI1002" i="46"/>
  <c r="AI1044" i="46"/>
  <c r="AI1055" i="46"/>
  <c r="AI1067" i="46"/>
  <c r="AI1078" i="46"/>
  <c r="AI1088" i="46"/>
  <c r="AI1093" i="46"/>
  <c r="AI1102" i="46"/>
  <c r="AI1107" i="46"/>
  <c r="AI1112" i="46"/>
  <c r="AI1164" i="46"/>
  <c r="AI1183" i="46"/>
  <c r="AI1216" i="46"/>
  <c r="AI1230" i="46"/>
  <c r="AI1235" i="46"/>
  <c r="AI1240" i="46"/>
  <c r="AI1254" i="46"/>
  <c r="AI1263" i="46"/>
  <c r="AI1285" i="46"/>
  <c r="AI1292" i="46"/>
  <c r="AI1310" i="46"/>
  <c r="AI778" i="46"/>
  <c r="AI855" i="46"/>
  <c r="AI912" i="46"/>
  <c r="AI922" i="46"/>
  <c r="AI940" i="46"/>
  <c r="AI966" i="46"/>
  <c r="AI982" i="46"/>
  <c r="AI1027" i="46"/>
  <c r="AI1040" i="46"/>
  <c r="AI1051" i="46"/>
  <c r="AI1068" i="46"/>
  <c r="AI1080" i="46"/>
  <c r="AI1094" i="46"/>
  <c r="AI1132" i="46"/>
  <c r="AI1151" i="46"/>
  <c r="AI1184" i="46"/>
  <c r="AI1189" i="46"/>
  <c r="AI1198" i="46"/>
  <c r="AI1203" i="46"/>
  <c r="AI1208" i="46"/>
  <c r="AI1222" i="46"/>
  <c r="AI720" i="46"/>
  <c r="AI942" i="46"/>
  <c r="AI976" i="46"/>
  <c r="AI983" i="46"/>
  <c r="AI991" i="46"/>
  <c r="AI1064" i="46"/>
  <c r="AI1095" i="46"/>
  <c r="AI1100" i="46"/>
  <c r="AI1152" i="46"/>
  <c r="AI1157" i="46"/>
  <c r="AI1166" i="46"/>
  <c r="AI1171" i="46"/>
  <c r="AI1176" i="46"/>
  <c r="AI1223" i="46"/>
  <c r="AI1228" i="46"/>
  <c r="AI1247" i="46"/>
  <c r="AI1265" i="46"/>
  <c r="AI1269" i="46"/>
  <c r="AI1276" i="46"/>
  <c r="AI1301" i="46"/>
  <c r="AI1308" i="46"/>
  <c r="AI863" i="46"/>
  <c r="AI878" i="46"/>
  <c r="AI918" i="46"/>
  <c r="AI970" i="46"/>
  <c r="AI1008" i="46"/>
  <c r="AI1016" i="46"/>
  <c r="AI1023" i="46"/>
  <c r="AI1054" i="46"/>
  <c r="AI1071" i="46"/>
  <c r="AI1087" i="46"/>
  <c r="AI1120" i="46"/>
  <c r="AI1134" i="46"/>
  <c r="AI1139" i="46"/>
  <c r="AI1196" i="46"/>
  <c r="AI1215" i="46"/>
  <c r="AI872" i="46"/>
  <c r="AI959" i="46"/>
  <c r="AI975" i="46"/>
  <c r="AI990" i="46"/>
  <c r="AI1020" i="46"/>
  <c r="AI1035" i="46"/>
  <c r="AI1109" i="46"/>
  <c r="AI1128" i="46"/>
  <c r="AI1175" i="46"/>
  <c r="AI1237" i="46"/>
  <c r="AI1256" i="46"/>
  <c r="AI1277" i="46"/>
  <c r="AI1282" i="46"/>
  <c r="AI1322" i="46"/>
  <c r="AI1329" i="46"/>
  <c r="AI1336" i="46"/>
  <c r="AI1354" i="46"/>
  <c r="AI1361" i="46"/>
  <c r="AI1368" i="46"/>
  <c r="AI1386" i="46"/>
  <c r="AI1393" i="46"/>
  <c r="AI1400" i="46"/>
  <c r="AI1418" i="46"/>
  <c r="AI1449" i="46"/>
  <c r="AI1457" i="46"/>
  <c r="AI1465" i="46"/>
  <c r="AI1473" i="46"/>
  <c r="AI1481" i="46"/>
  <c r="AI1489" i="46"/>
  <c r="AI876" i="46"/>
  <c r="AI906" i="46"/>
  <c r="AI1022" i="46"/>
  <c r="AI1048" i="46"/>
  <c r="AI1070" i="46"/>
  <c r="AI1091" i="46"/>
  <c r="AI1110" i="46"/>
  <c r="AI1148" i="46"/>
  <c r="AI1167" i="46"/>
  <c r="AI1205" i="46"/>
  <c r="AI1214" i="46"/>
  <c r="AI1224" i="46"/>
  <c r="AI1231" i="46"/>
  <c r="AI1238" i="46"/>
  <c r="AI1268" i="46"/>
  <c r="AI1273" i="46"/>
  <c r="AI1306" i="46"/>
  <c r="AI1326" i="46"/>
  <c r="AI1333" i="46"/>
  <c r="AI1340" i="46"/>
  <c r="AI1358" i="46"/>
  <c r="AI1372" i="46"/>
  <c r="AI1390" i="46"/>
  <c r="AI1422" i="46"/>
  <c r="AI1429" i="46"/>
  <c r="AI1436" i="46"/>
  <c r="AI850" i="46"/>
  <c r="AI880" i="46"/>
  <c r="AI963" i="46"/>
  <c r="AI979" i="46"/>
  <c r="AI1168" i="46"/>
  <c r="AI1187" i="46"/>
  <c r="AI1206" i="46"/>
  <c r="AI1232" i="46"/>
  <c r="AI1251" i="46"/>
  <c r="AI1302" i="46"/>
  <c r="AI1330" i="46"/>
  <c r="AI1337" i="46"/>
  <c r="AI1344" i="46"/>
  <c r="AI1362" i="46"/>
  <c r="AI1369" i="46"/>
  <c r="AI1394" i="46"/>
  <c r="AI1408" i="46"/>
  <c r="AI1426" i="46"/>
  <c r="AI1433" i="46"/>
  <c r="AI1440" i="46"/>
  <c r="AI1447" i="46"/>
  <c r="AI1084" i="46"/>
  <c r="AI1103" i="46"/>
  <c r="AI1141" i="46"/>
  <c r="AI1150" i="46"/>
  <c r="AI1160" i="46"/>
  <c r="AI1207" i="46"/>
  <c r="AI1239" i="46"/>
  <c r="AI1274" i="46"/>
  <c r="AI1288" i="46"/>
  <c r="AI1334" i="46"/>
  <c r="AI1341" i="46"/>
  <c r="AI1373" i="46"/>
  <c r="AI1380" i="46"/>
  <c r="AI1398" i="46"/>
  <c r="AI784" i="46"/>
  <c r="AI932" i="46"/>
  <c r="AI950" i="46"/>
  <c r="AI968" i="46"/>
  <c r="AI1052" i="46"/>
  <c r="AI1063" i="46"/>
  <c r="AI1104" i="46"/>
  <c r="AI1123" i="46"/>
  <c r="AI1199" i="46"/>
  <c r="AI1246" i="46"/>
  <c r="AI1253" i="46"/>
  <c r="AI1270" i="46"/>
  <c r="AI1284" i="46"/>
  <c r="AI1289" i="46"/>
  <c r="AI1320" i="46"/>
  <c r="AI1338" i="46"/>
  <c r="AI1345" i="46"/>
  <c r="AI1370" i="46"/>
  <c r="AI1377" i="46"/>
  <c r="AI1409" i="46"/>
  <c r="AI1416" i="46"/>
  <c r="AI1434" i="46"/>
  <c r="AI1030" i="46"/>
  <c r="AI1076" i="46"/>
  <c r="AI1086" i="46"/>
  <c r="AI1096" i="46"/>
  <c r="AI1143" i="46"/>
  <c r="AI1200" i="46"/>
  <c r="AI1313" i="46"/>
  <c r="AI1317" i="46"/>
  <c r="AI1324" i="46"/>
  <c r="AI1342" i="46"/>
  <c r="AI1349" i="46"/>
  <c r="AI1356" i="46"/>
  <c r="AI1381" i="46"/>
  <c r="AI1413" i="46"/>
  <c r="AI895" i="46"/>
  <c r="AI986" i="46"/>
  <c r="AI1116" i="46"/>
  <c r="AI1135" i="46"/>
  <c r="AI1173" i="46"/>
  <c r="AI1182" i="46"/>
  <c r="AI1192" i="46"/>
  <c r="AI1248" i="46"/>
  <c r="AI1304" i="46"/>
  <c r="AI1309" i="46"/>
  <c r="AI1321" i="46"/>
  <c r="AI1346" i="46"/>
  <c r="AI1360" i="46"/>
  <c r="AI1378" i="46"/>
  <c r="AI1392" i="46"/>
  <c r="AI818" i="46"/>
  <c r="AI868" i="46"/>
  <c r="AI988" i="46"/>
  <c r="AI1136" i="46"/>
  <c r="AI1155" i="46"/>
  <c r="AI1174" i="46"/>
  <c r="AI1255" i="46"/>
  <c r="AI1286" i="46"/>
  <c r="AI1300" i="46"/>
  <c r="AI1305" i="46"/>
  <c r="AI1314" i="46"/>
  <c r="AI1318" i="46"/>
  <c r="AI1325" i="46"/>
  <c r="AI1332" i="46"/>
  <c r="AI1389" i="46"/>
  <c r="AI1438" i="46"/>
  <c r="AI1444" i="46"/>
  <c r="AI1452" i="46"/>
  <c r="AI1459" i="46"/>
  <c r="AI1462" i="46"/>
  <c r="AI1495" i="46"/>
  <c r="AI1503" i="46"/>
  <c r="AI1511" i="46"/>
  <c r="AI1519" i="46"/>
  <c r="AI1543" i="46"/>
  <c r="AI1551" i="46"/>
  <c r="AI1559" i="46"/>
  <c r="AI1567" i="46"/>
  <c r="AI1575" i="46"/>
  <c r="AI1583" i="46"/>
  <c r="AI1591" i="46"/>
  <c r="AI1607" i="46"/>
  <c r="AI1615" i="46"/>
  <c r="AI1623" i="46"/>
  <c r="AI1639" i="46"/>
  <c r="AI1647" i="46"/>
  <c r="AI1655" i="46"/>
  <c r="AI1679" i="46"/>
  <c r="AI1687" i="46"/>
  <c r="AI1703" i="46"/>
  <c r="AI1711" i="46"/>
  <c r="AI1719" i="46"/>
  <c r="AI1735" i="46"/>
  <c r="AI1743" i="46"/>
  <c r="AI1759" i="46"/>
  <c r="AI1767" i="46"/>
  <c r="AI1775" i="46"/>
  <c r="AI1783" i="46"/>
  <c r="AI1791" i="46"/>
  <c r="AI1799" i="46"/>
  <c r="AI1807" i="46"/>
  <c r="AI1815" i="46"/>
  <c r="AI1823" i="46"/>
  <c r="AI1831" i="46"/>
  <c r="AI1855" i="46"/>
  <c r="AI1863" i="46"/>
  <c r="AI1879" i="46"/>
  <c r="AI1364" i="46"/>
  <c r="AI1417" i="46"/>
  <c r="AI1484" i="46"/>
  <c r="AI1487" i="46"/>
  <c r="AI1498" i="46"/>
  <c r="AI1506" i="46"/>
  <c r="AI1514" i="46"/>
  <c r="AI1522" i="46"/>
  <c r="AI1546" i="46"/>
  <c r="AI1554" i="46"/>
  <c r="AI1570" i="46"/>
  <c r="AI1578" i="46"/>
  <c r="AI1586" i="46"/>
  <c r="AI1594" i="46"/>
  <c r="AI1610" i="46"/>
  <c r="AI1618" i="46"/>
  <c r="AI1634" i="46"/>
  <c r="AI1642" i="46"/>
  <c r="AI1650" i="46"/>
  <c r="AI1658" i="46"/>
  <c r="AI1674" i="46"/>
  <c r="AI1682" i="46"/>
  <c r="AI1690" i="46"/>
  <c r="AI1706" i="46"/>
  <c r="AI1714" i="46"/>
  <c r="AI1722" i="46"/>
  <c r="AI1730" i="46"/>
  <c r="AI1746" i="46"/>
  <c r="AI1754" i="46"/>
  <c r="AI1762" i="46"/>
  <c r="AI1770" i="46"/>
  <c r="AI1778" i="46"/>
  <c r="AI1786" i="46"/>
  <c r="AI1794" i="46"/>
  <c r="AI1802" i="46"/>
  <c r="AI1810" i="46"/>
  <c r="AI1445" i="46"/>
  <c r="AI1463" i="46"/>
  <c r="AI1466" i="46"/>
  <c r="AI1469" i="46"/>
  <c r="AI1472" i="46"/>
  <c r="AI1475" i="46"/>
  <c r="AI1478" i="46"/>
  <c r="AI1493" i="46"/>
  <c r="AI1501" i="46"/>
  <c r="AI1509" i="46"/>
  <c r="AI1517" i="46"/>
  <c r="AI1525" i="46"/>
  <c r="AI1533" i="46"/>
  <c r="AI1549" i="46"/>
  <c r="AI1565" i="46"/>
  <c r="AI1573" i="46"/>
  <c r="AI1581" i="46"/>
  <c r="AI1589" i="46"/>
  <c r="AI1597" i="46"/>
  <c r="AI1605" i="46"/>
  <c r="AI1613" i="46"/>
  <c r="AI1621" i="46"/>
  <c r="AI1637" i="46"/>
  <c r="AI1645" i="46"/>
  <c r="AI1653" i="46"/>
  <c r="AI1661" i="46"/>
  <c r="AI1669" i="46"/>
  <c r="AI1677" i="46"/>
  <c r="AI1693" i="46"/>
  <c r="AI1701" i="46"/>
  <c r="AI1709" i="46"/>
  <c r="AI1717" i="46"/>
  <c r="AI1725" i="46"/>
  <c r="AI1733" i="46"/>
  <c r="AI1741" i="46"/>
  <c r="AI1757" i="46"/>
  <c r="AI1765" i="46"/>
  <c r="AI1773" i="46"/>
  <c r="AI1781" i="46"/>
  <c r="AI1789" i="46"/>
  <c r="AI1797" i="46"/>
  <c r="AI1805" i="46"/>
  <c r="AI1813" i="46"/>
  <c r="AI1821" i="46"/>
  <c r="AI1829" i="46"/>
  <c r="AI1837" i="46"/>
  <c r="AI1410" i="46"/>
  <c r="AI1450" i="46"/>
  <c r="AI1504" i="46"/>
  <c r="AI1512" i="46"/>
  <c r="AI1520" i="46"/>
  <c r="AI1544" i="46"/>
  <c r="AI1552" i="46"/>
  <c r="AI1576" i="46"/>
  <c r="AI1584" i="46"/>
  <c r="AI1592" i="46"/>
  <c r="AI1608" i="46"/>
  <c r="AI1624" i="46"/>
  <c r="AI1632" i="46"/>
  <c r="AI1648" i="46"/>
  <c r="AI1656" i="46"/>
  <c r="AI1680" i="46"/>
  <c r="AI1688" i="46"/>
  <c r="AI1704" i="46"/>
  <c r="AI1712" i="46"/>
  <c r="AI1720" i="46"/>
  <c r="AI1728" i="46"/>
  <c r="AI1736" i="46"/>
  <c r="AI1752" i="46"/>
  <c r="AI1760" i="46"/>
  <c r="AI1768" i="46"/>
  <c r="AI1776" i="46"/>
  <c r="AI1441" i="46"/>
  <c r="AI1446" i="46"/>
  <c r="AI1476" i="46"/>
  <c r="AI1479" i="46"/>
  <c r="AI1482" i="46"/>
  <c r="AI1485" i="46"/>
  <c r="AI1488" i="46"/>
  <c r="AI1499" i="46"/>
  <c r="AI1507" i="46"/>
  <c r="AI1515" i="46"/>
  <c r="AI1523" i="46"/>
  <c r="AI1531" i="46"/>
  <c r="AI1555" i="46"/>
  <c r="AI1571" i="46"/>
  <c r="AI1579" i="46"/>
  <c r="AI1587" i="46"/>
  <c r="AI1595" i="46"/>
  <c r="AI1611" i="46"/>
  <c r="AI1619" i="46"/>
  <c r="AI1627" i="46"/>
  <c r="AI1643" i="46"/>
  <c r="AI1651" i="46"/>
  <c r="AI1659" i="46"/>
  <c r="AI1667" i="46"/>
  <c r="AI1675" i="46"/>
  <c r="AI1691" i="46"/>
  <c r="AI1699" i="46"/>
  <c r="AI1715" i="46"/>
  <c r="AI1723" i="46"/>
  <c r="AI1731" i="46"/>
  <c r="AI1739" i="46"/>
  <c r="AI1747" i="46"/>
  <c r="AI1763" i="46"/>
  <c r="AI1779" i="46"/>
  <c r="AI1787" i="46"/>
  <c r="AI1795" i="46"/>
  <c r="AI1350" i="46"/>
  <c r="AI1412" i="46"/>
  <c r="AI1454" i="46"/>
  <c r="AI1458" i="46"/>
  <c r="AI1461" i="46"/>
  <c r="AI1464" i="46"/>
  <c r="AI1494" i="46"/>
  <c r="AI1502" i="46"/>
  <c r="AI1510" i="46"/>
  <c r="AI1518" i="46"/>
  <c r="AI1526" i="46"/>
  <c r="AI1534" i="46"/>
  <c r="AI1542" i="46"/>
  <c r="AI1550" i="46"/>
  <c r="AI1558" i="46"/>
  <c r="AI1566" i="46"/>
  <c r="AI1574" i="46"/>
  <c r="AI1582" i="46"/>
  <c r="AI1590" i="46"/>
  <c r="AI1598" i="46"/>
  <c r="AI1606" i="46"/>
  <c r="AI1614" i="46"/>
  <c r="AI1622" i="46"/>
  <c r="AI1638" i="46"/>
  <c r="AI1646" i="46"/>
  <c r="AI1654" i="46"/>
  <c r="AI1662" i="46"/>
  <c r="AI1670" i="46"/>
  <c r="AI1686" i="46"/>
  <c r="AI1702" i="46"/>
  <c r="AI1710" i="46"/>
  <c r="AI1718" i="46"/>
  <c r="AI1726" i="46"/>
  <c r="AI1734" i="46"/>
  <c r="AI1742" i="46"/>
  <c r="AI1758" i="46"/>
  <c r="AI1766" i="46"/>
  <c r="AI1774" i="46"/>
  <c r="AI1782" i="46"/>
  <c r="AI1382" i="46"/>
  <c r="AI1421" i="46"/>
  <c r="AI1442" i="46"/>
  <c r="AI1451" i="46"/>
  <c r="AI1497" i="46"/>
  <c r="AI1505" i="46"/>
  <c r="AI1513" i="46"/>
  <c r="AI1521" i="46"/>
  <c r="AI1529" i="46"/>
  <c r="AI1545" i="46"/>
  <c r="AI1553" i="46"/>
  <c r="AI1577" i="46"/>
  <c r="AI1585" i="46"/>
  <c r="AI1593" i="46"/>
  <c r="AI1609" i="46"/>
  <c r="AI1617" i="46"/>
  <c r="AI1625" i="46"/>
  <c r="AI1633" i="46"/>
  <c r="AI1641" i="46"/>
  <c r="AI1649" i="46"/>
  <c r="AI1657" i="46"/>
  <c r="AI1665" i="46"/>
  <c r="AI1673" i="46"/>
  <c r="AI1681" i="46"/>
  <c r="AI1689" i="46"/>
  <c r="AI1705" i="46"/>
  <c r="AI1713" i="46"/>
  <c r="AI1721" i="46"/>
  <c r="AI1729" i="46"/>
  <c r="AI1737" i="46"/>
  <c r="AI1753" i="46"/>
  <c r="AI1761" i="46"/>
  <c r="AI1769" i="46"/>
  <c r="AI1777" i="46"/>
  <c r="AI1357" i="46"/>
  <c r="AI1414" i="46"/>
  <c r="AI1430" i="46"/>
  <c r="AI1437" i="46"/>
  <c r="AI1448" i="46"/>
  <c r="AI1468" i="46"/>
  <c r="AI1471" i="46"/>
  <c r="AI1474" i="46"/>
  <c r="AI1477" i="46"/>
  <c r="AI1480" i="46"/>
  <c r="AI1483" i="46"/>
  <c r="AI1486" i="46"/>
  <c r="AI1500" i="46"/>
  <c r="AI1508" i="46"/>
  <c r="AI1516" i="46"/>
  <c r="AI1524" i="46"/>
  <c r="AI1540" i="46"/>
  <c r="AI1556" i="46"/>
  <c r="AI1572" i="46"/>
  <c r="AI1580" i="46"/>
  <c r="AI1596" i="46"/>
  <c r="AI1612" i="46"/>
  <c r="AI1620" i="46"/>
  <c r="AI1628" i="46"/>
  <c r="AI1644" i="46"/>
  <c r="AI1652" i="46"/>
  <c r="AI1660" i="46"/>
  <c r="AI1668" i="46"/>
  <c r="AI1700" i="46"/>
  <c r="AI1716" i="46"/>
  <c r="AI1724" i="46"/>
  <c r="AI1740" i="46"/>
  <c r="AI1764" i="46"/>
  <c r="AI1801" i="46"/>
  <c r="AI1814" i="46"/>
  <c r="AI1822" i="46"/>
  <c r="AI1836" i="46"/>
  <c r="AI1858" i="46"/>
  <c r="AI1861" i="46"/>
  <c r="AI1864" i="46"/>
  <c r="AI1867" i="46"/>
  <c r="AI1870" i="46"/>
  <c r="AI1873" i="46"/>
  <c r="AI1876" i="46"/>
  <c r="AI1912" i="46"/>
  <c r="AI1920" i="46"/>
  <c r="AI1928" i="46"/>
  <c r="AI1936" i="46"/>
  <c r="AI1944" i="46"/>
  <c r="AI1968" i="46"/>
  <c r="AI1984" i="46"/>
  <c r="AI1992" i="46"/>
  <c r="AI2000" i="46"/>
  <c r="AI2008" i="46"/>
  <c r="AI2016" i="46"/>
  <c r="AI2024" i="46"/>
  <c r="AI2040" i="46"/>
  <c r="AI2056" i="46"/>
  <c r="AI2064" i="46"/>
  <c r="AI1785" i="46"/>
  <c r="AI1806" i="46"/>
  <c r="AI1819" i="46"/>
  <c r="AI1826" i="46"/>
  <c r="AI1833" i="46"/>
  <c r="AI1840" i="46"/>
  <c r="AI1843" i="46"/>
  <c r="AI1846" i="46"/>
  <c r="AI1849" i="46"/>
  <c r="AI1891" i="46"/>
  <c r="AI1899" i="46"/>
  <c r="AI1907" i="46"/>
  <c r="AI1915" i="46"/>
  <c r="AI1931" i="46"/>
  <c r="AI1939" i="46"/>
  <c r="AI1955" i="46"/>
  <c r="AI1963" i="46"/>
  <c r="AI1971" i="46"/>
  <c r="AI1995" i="46"/>
  <c r="AI2011" i="46"/>
  <c r="AI2027" i="46"/>
  <c r="AI2035" i="46"/>
  <c r="AI2043" i="46"/>
  <c r="AI2051" i="46"/>
  <c r="AI2059" i="46"/>
  <c r="AI2067" i="46"/>
  <c r="AI2075" i="46"/>
  <c r="AI2083" i="46"/>
  <c r="AI2099" i="46"/>
  <c r="AI2107" i="46"/>
  <c r="AI2115" i="46"/>
  <c r="AI2123" i="46"/>
  <c r="AI2131" i="46"/>
  <c r="AI2139" i="46"/>
  <c r="AI2147" i="46"/>
  <c r="AI2155" i="46"/>
  <c r="AI2171" i="46"/>
  <c r="AI2179" i="46"/>
  <c r="AI2187" i="46"/>
  <c r="AI2203" i="46"/>
  <c r="AI2219" i="46"/>
  <c r="AI2227" i="46"/>
  <c r="AI2235" i="46"/>
  <c r="AI2243" i="46"/>
  <c r="AI2259" i="46"/>
  <c r="AI1792" i="46"/>
  <c r="AI1811" i="46"/>
  <c r="AI1830" i="46"/>
  <c r="AI1874" i="46"/>
  <c r="AI1877" i="46"/>
  <c r="AI1880" i="46"/>
  <c r="AI1883" i="46"/>
  <c r="AI1886" i="46"/>
  <c r="AI1894" i="46"/>
  <c r="AI1902" i="46"/>
  <c r="AI1910" i="46"/>
  <c r="AI1918" i="46"/>
  <c r="AI1926" i="46"/>
  <c r="AI1934" i="46"/>
  <c r="AI1942" i="46"/>
  <c r="AI1950" i="46"/>
  <c r="AI1958" i="46"/>
  <c r="AI1966" i="46"/>
  <c r="AI1974" i="46"/>
  <c r="AI1982" i="46"/>
  <c r="AI1990" i="46"/>
  <c r="AI1998" i="46"/>
  <c r="AI2006" i="46"/>
  <c r="AI2014" i="46"/>
  <c r="AI2030" i="46"/>
  <c r="AI2038" i="46"/>
  <c r="AI2046" i="46"/>
  <c r="AI2054" i="46"/>
  <c r="AI2062" i="46"/>
  <c r="AI2078" i="46"/>
  <c r="AI2086" i="46"/>
  <c r="AI2094" i="46"/>
  <c r="AI2102" i="46"/>
  <c r="AI2110" i="46"/>
  <c r="AI2118" i="46"/>
  <c r="AI2142" i="46"/>
  <c r="AI2150" i="46"/>
  <c r="AI2166" i="46"/>
  <c r="AI2174" i="46"/>
  <c r="AI2182" i="46"/>
  <c r="AI2190" i="46"/>
  <c r="AI2198" i="46"/>
  <c r="AI2206" i="46"/>
  <c r="AI2214" i="46"/>
  <c r="AI2230" i="46"/>
  <c r="AI2238" i="46"/>
  <c r="AI2246" i="46"/>
  <c r="AI2254" i="46"/>
  <c r="AI2262" i="46"/>
  <c r="AI2270" i="46"/>
  <c r="AI2286" i="46"/>
  <c r="AI2294" i="46"/>
  <c r="AI1772" i="46"/>
  <c r="AI1798" i="46"/>
  <c r="AI1816" i="46"/>
  <c r="AI1827" i="46"/>
  <c r="AI1834" i="46"/>
  <c r="AI1850" i="46"/>
  <c r="AI1853" i="46"/>
  <c r="AI1856" i="46"/>
  <c r="AI1859" i="46"/>
  <c r="AI1865" i="46"/>
  <c r="AI1889" i="46"/>
  <c r="AI1897" i="46"/>
  <c r="AI1905" i="46"/>
  <c r="AI1913" i="46"/>
  <c r="AI1921" i="46"/>
  <c r="AI1929" i="46"/>
  <c r="AI1937" i="46"/>
  <c r="AI1945" i="46"/>
  <c r="AI1953" i="46"/>
  <c r="AI1969" i="46"/>
  <c r="AI1977" i="46"/>
  <c r="AI1985" i="46"/>
  <c r="AI1993" i="46"/>
  <c r="AI2001" i="46"/>
  <c r="AI2009" i="46"/>
  <c r="AI2017" i="46"/>
  <c r="AI2025" i="46"/>
  <c r="AI2033" i="46"/>
  <c r="AI2041" i="46"/>
  <c r="AI2049" i="46"/>
  <c r="AI2057" i="46"/>
  <c r="AI2073" i="46"/>
  <c r="AI2081" i="46"/>
  <c r="AI2089" i="46"/>
  <c r="AI2097" i="46"/>
  <c r="AI2105" i="46"/>
  <c r="AI2121" i="46"/>
  <c r="AI2129" i="46"/>
  <c r="AI2137" i="46"/>
  <c r="AI2145" i="46"/>
  <c r="AI2153" i="46"/>
  <c r="AI2161" i="46"/>
  <c r="AI2169" i="46"/>
  <c r="AI2177" i="46"/>
  <c r="AI2185" i="46"/>
  <c r="AI2193" i="46"/>
  <c r="AI2201" i="46"/>
  <c r="AI1793" i="46"/>
  <c r="AI1808" i="46"/>
  <c r="AI1820" i="46"/>
  <c r="AI1824" i="46"/>
  <c r="AI1838" i="46"/>
  <c r="AI1841" i="46"/>
  <c r="AI1844" i="46"/>
  <c r="AI1892" i="46"/>
  <c r="AI1900" i="46"/>
  <c r="AI1916" i="46"/>
  <c r="AI1932" i="46"/>
  <c r="AI1956" i="46"/>
  <c r="AI1964" i="46"/>
  <c r="AI1972" i="46"/>
  <c r="AI1980" i="46"/>
  <c r="AI2004" i="46"/>
  <c r="AI2020" i="46"/>
  <c r="AI2028" i="46"/>
  <c r="AI2036" i="46"/>
  <c r="AI2044" i="46"/>
  <c r="AI2052" i="46"/>
  <c r="AI2060" i="46"/>
  <c r="AI1788" i="46"/>
  <c r="AI1812" i="46"/>
  <c r="AI1835" i="46"/>
  <c r="AI1866" i="46"/>
  <c r="AI1869" i="46"/>
  <c r="AI1872" i="46"/>
  <c r="AI1878" i="46"/>
  <c r="AI1881" i="46"/>
  <c r="AI1884" i="46"/>
  <c r="AI1887" i="46"/>
  <c r="AI1895" i="46"/>
  <c r="AI1903" i="46"/>
  <c r="AI1919" i="46"/>
  <c r="AI1927" i="46"/>
  <c r="AI1935" i="46"/>
  <c r="AI1959" i="46"/>
  <c r="AI1967" i="46"/>
  <c r="AI1975" i="46"/>
  <c r="AI1991" i="46"/>
  <c r="AI1999" i="46"/>
  <c r="AI2007" i="46"/>
  <c r="AI2015" i="46"/>
  <c r="AI2023" i="46"/>
  <c r="AI2031" i="46"/>
  <c r="AI2039" i="46"/>
  <c r="AI2047" i="46"/>
  <c r="AI2063" i="46"/>
  <c r="AI2071" i="46"/>
  <c r="AI2079" i="46"/>
  <c r="AI2087" i="46"/>
  <c r="AI2095" i="46"/>
  <c r="AI2103" i="46"/>
  <c r="AI2111" i="46"/>
  <c r="AI2119" i="46"/>
  <c r="AI2135" i="46"/>
  <c r="AI2143" i="46"/>
  <c r="AI2151" i="46"/>
  <c r="AI2167" i="46"/>
  <c r="AI2175" i="46"/>
  <c r="AI2183" i="46"/>
  <c r="AI2191" i="46"/>
  <c r="AI2207" i="46"/>
  <c r="AI2215" i="46"/>
  <c r="AI2231" i="46"/>
  <c r="AI2239" i="46"/>
  <c r="AI2247" i="46"/>
  <c r="AI2255" i="46"/>
  <c r="AI1800" i="46"/>
  <c r="AI1817" i="46"/>
  <c r="AI1828" i="46"/>
  <c r="AI1842" i="46"/>
  <c r="AI1845" i="46"/>
  <c r="AI1848" i="46"/>
  <c r="AI1851" i="46"/>
  <c r="AI1854" i="46"/>
  <c r="AI1857" i="46"/>
  <c r="AI1860" i="46"/>
  <c r="AI1890" i="46"/>
  <c r="AI1898" i="46"/>
  <c r="AI1906" i="46"/>
  <c r="AI1914" i="46"/>
  <c r="AI1922" i="46"/>
  <c r="AI1930" i="46"/>
  <c r="AI1938" i="46"/>
  <c r="AI1946" i="46"/>
  <c r="AI1954" i="46"/>
  <c r="AI1962" i="46"/>
  <c r="AI1970" i="46"/>
  <c r="AI1978" i="46"/>
  <c r="AI1986" i="46"/>
  <c r="AI1994" i="46"/>
  <c r="AI2002" i="46"/>
  <c r="AI2018" i="46"/>
  <c r="AI2026" i="46"/>
  <c r="AI2034" i="46"/>
  <c r="AI2042" i="46"/>
  <c r="AI2050" i="46"/>
  <c r="AI2058" i="46"/>
  <c r="AI2066" i="46"/>
  <c r="AI2074" i="46"/>
  <c r="AI2082" i="46"/>
  <c r="AI2090" i="46"/>
  <c r="AI2098" i="46"/>
  <c r="AI2114" i="46"/>
  <c r="AI2122" i="46"/>
  <c r="AI2130" i="46"/>
  <c r="AI2138" i="46"/>
  <c r="AI2146" i="46"/>
  <c r="AI2154" i="46"/>
  <c r="AI2170" i="46"/>
  <c r="AI2178" i="46"/>
  <c r="AI2186" i="46"/>
  <c r="AI2194" i="46"/>
  <c r="AI2202" i="46"/>
  <c r="AI2210" i="46"/>
  <c r="AI1790" i="46"/>
  <c r="AI1809" i="46"/>
  <c r="AI1825" i="46"/>
  <c r="AI1882" i="46"/>
  <c r="AI1885" i="46"/>
  <c r="AI1893" i="46"/>
  <c r="AI1901" i="46"/>
  <c r="AI1909" i="46"/>
  <c r="AI1917" i="46"/>
  <c r="AI1925" i="46"/>
  <c r="AI1933" i="46"/>
  <c r="AI1941" i="46"/>
  <c r="AI1949" i="46"/>
  <c r="AI1957" i="46"/>
  <c r="AI1965" i="46"/>
  <c r="AI1973" i="46"/>
  <c r="AI1981" i="46"/>
  <c r="AI1989" i="46"/>
  <c r="AI1997" i="46"/>
  <c r="AI2005" i="46"/>
  <c r="AI2013" i="46"/>
  <c r="AI2029" i="46"/>
  <c r="AI2037" i="46"/>
  <c r="AI2053" i="46"/>
  <c r="AI2061" i="46"/>
  <c r="AI2069" i="46"/>
  <c r="AI2077" i="46"/>
  <c r="AI2085" i="46"/>
  <c r="AI2101" i="46"/>
  <c r="AI2109" i="46"/>
  <c r="AI2117" i="46"/>
  <c r="AI2141" i="46"/>
  <c r="AI2165" i="46"/>
  <c r="AI2173" i="46"/>
  <c r="AI2072" i="46"/>
  <c r="AI2136" i="46"/>
  <c r="AI2168" i="46"/>
  <c r="AI2188" i="46"/>
  <c r="AI2209" i="46"/>
  <c r="AI2218" i="46"/>
  <c r="AI2252" i="46"/>
  <c r="AI2256" i="46"/>
  <c r="AI2302" i="46"/>
  <c r="AI2342" i="46"/>
  <c r="AI2374" i="46"/>
  <c r="AI2390" i="46"/>
  <c r="AI2406" i="46"/>
  <c r="AI2414" i="46"/>
  <c r="AI2430" i="46"/>
  <c r="AI2438" i="46"/>
  <c r="AI2446" i="46"/>
  <c r="AI2462" i="46"/>
  <c r="AI2486" i="46"/>
  <c r="AI2116" i="46"/>
  <c r="AI2148" i="46"/>
  <c r="AI2180" i="46"/>
  <c r="AI2189" i="46"/>
  <c r="AI2196" i="46"/>
  <c r="AI2244" i="46"/>
  <c r="AI2248" i="46"/>
  <c r="AI2257" i="46"/>
  <c r="AI2273" i="46"/>
  <c r="AI2279" i="46"/>
  <c r="AI2282" i="46"/>
  <c r="AI2285" i="46"/>
  <c r="AI2288" i="46"/>
  <c r="AI2291" i="46"/>
  <c r="AI2305" i="46"/>
  <c r="AI2321" i="46"/>
  <c r="AI2345" i="46"/>
  <c r="AI2353" i="46"/>
  <c r="AI2361" i="46"/>
  <c r="AI2369" i="46"/>
  <c r="AI2377" i="46"/>
  <c r="AI2385" i="46"/>
  <c r="AI2393" i="46"/>
  <c r="AI2401" i="46"/>
  <c r="AI2409" i="46"/>
  <c r="AI2417" i="46"/>
  <c r="AI2433" i="46"/>
  <c r="AI2441" i="46"/>
  <c r="AI2449" i="46"/>
  <c r="AI2457" i="46"/>
  <c r="AI2465" i="46"/>
  <c r="AI2473" i="46"/>
  <c r="AI2096" i="46"/>
  <c r="AI2128" i="46"/>
  <c r="AI2160" i="46"/>
  <c r="AI2197" i="46"/>
  <c r="AI2204" i="46"/>
  <c r="AI2236" i="46"/>
  <c r="AI2249" i="46"/>
  <c r="AI2261" i="46"/>
  <c r="AI2264" i="46"/>
  <c r="AI2267" i="46"/>
  <c r="AI2300" i="46"/>
  <c r="AI2308" i="46"/>
  <c r="AI2316" i="46"/>
  <c r="AI2324" i="46"/>
  <c r="AI2332" i="46"/>
  <c r="AI2340" i="46"/>
  <c r="AI2356" i="46"/>
  <c r="AI2364" i="46"/>
  <c r="AI2372" i="46"/>
  <c r="AI2380" i="46"/>
  <c r="AI2388" i="46"/>
  <c r="AI2404" i="46"/>
  <c r="AI2412" i="46"/>
  <c r="AI2428" i="46"/>
  <c r="AI2444" i="46"/>
  <c r="AI2476" i="46"/>
  <c r="AI2484" i="46"/>
  <c r="AI2076" i="46"/>
  <c r="AI2108" i="46"/>
  <c r="AI2172" i="46"/>
  <c r="AI2228" i="46"/>
  <c r="AI2232" i="46"/>
  <c r="AI2241" i="46"/>
  <c r="AI2258" i="46"/>
  <c r="AI2292" i="46"/>
  <c r="AI2319" i="46"/>
  <c r="AI2327" i="46"/>
  <c r="AI2343" i="46"/>
  <c r="AI2351" i="46"/>
  <c r="AI2359" i="46"/>
  <c r="AI2367" i="46"/>
  <c r="AI2375" i="46"/>
  <c r="AI2383" i="46"/>
  <c r="AI2391" i="46"/>
  <c r="AI2407" i="46"/>
  <c r="AI2415" i="46"/>
  <c r="AI2423" i="46"/>
  <c r="AI2439" i="46"/>
  <c r="AI2447" i="46"/>
  <c r="AI2463" i="46"/>
  <c r="AI2479" i="46"/>
  <c r="AI2088" i="46"/>
  <c r="AI2152" i="46"/>
  <c r="AI2184" i="46"/>
  <c r="AI2220" i="46"/>
  <c r="AI2224" i="46"/>
  <c r="AI2233" i="46"/>
  <c r="AI2237" i="46"/>
  <c r="AI2265" i="46"/>
  <c r="AI2268" i="46"/>
  <c r="AI2271" i="46"/>
  <c r="AI2277" i="46"/>
  <c r="AI2280" i="46"/>
  <c r="AI2283" i="46"/>
  <c r="AI2298" i="46"/>
  <c r="AI2306" i="46"/>
  <c r="AI2322" i="46"/>
  <c r="AI2338" i="46"/>
  <c r="AI2354" i="46"/>
  <c r="AI2362" i="46"/>
  <c r="AI2370" i="46"/>
  <c r="AI2378" i="46"/>
  <c r="AI2394" i="46"/>
  <c r="AI2402" i="46"/>
  <c r="AI2410" i="46"/>
  <c r="AI2426" i="46"/>
  <c r="AI2434" i="46"/>
  <c r="AI2442" i="46"/>
  <c r="AI2450" i="46"/>
  <c r="AI2474" i="46"/>
  <c r="AI2482" i="46"/>
  <c r="AI2100" i="46"/>
  <c r="AI2164" i="46"/>
  <c r="AI2216" i="46"/>
  <c r="AI2229" i="46"/>
  <c r="AI2242" i="46"/>
  <c r="AI2301" i="46"/>
  <c r="AI2309" i="46"/>
  <c r="AI2317" i="46"/>
  <c r="AI2325" i="46"/>
  <c r="AI2333" i="46"/>
  <c r="AI2341" i="46"/>
  <c r="AI2357" i="46"/>
  <c r="AI2365" i="46"/>
  <c r="AI2373" i="46"/>
  <c r="AI2389" i="46"/>
  <c r="AI2405" i="46"/>
  <c r="AI2421" i="46"/>
  <c r="AI2429" i="46"/>
  <c r="AI2437" i="46"/>
  <c r="AI2445" i="46"/>
  <c r="AI2453" i="46"/>
  <c r="AI2461" i="46"/>
  <c r="AI2477" i="46"/>
  <c r="AI2485" i="46"/>
  <c r="AI2080" i="46"/>
  <c r="AI2112" i="46"/>
  <c r="AI2144" i="46"/>
  <c r="AI2200" i="46"/>
  <c r="AI2221" i="46"/>
  <c r="AI2234" i="46"/>
  <c r="AI2281" i="46"/>
  <c r="AI2287" i="46"/>
  <c r="AI2290" i="46"/>
  <c r="AI2304" i="46"/>
  <c r="AI2320" i="46"/>
  <c r="AI2328" i="46"/>
  <c r="AI2336" i="46"/>
  <c r="AI2344" i="46"/>
  <c r="AI2352" i="46"/>
  <c r="AI2360" i="46"/>
  <c r="AI2392" i="46"/>
  <c r="AI2400" i="46"/>
  <c r="AI2408" i="46"/>
  <c r="AI2416" i="46"/>
  <c r="AI2424" i="46"/>
  <c r="AI2432" i="46"/>
  <c r="AI2440" i="46"/>
  <c r="AI2448" i="46"/>
  <c r="AI2464" i="46"/>
  <c r="AI2472" i="46"/>
  <c r="AI2480" i="46"/>
  <c r="AI2092" i="46"/>
  <c r="AI2124" i="46"/>
  <c r="AI2208" i="46"/>
  <c r="AI2213" i="46"/>
  <c r="AI2226" i="46"/>
  <c r="AI2260" i="46"/>
  <c r="AI2263" i="46"/>
  <c r="AI2266" i="46"/>
  <c r="AI2272" i="46"/>
  <c r="AI2275" i="46"/>
  <c r="AI2299" i="46"/>
  <c r="AI2307" i="46"/>
  <c r="AI2315" i="46"/>
  <c r="AI2331" i="46"/>
  <c r="AI2339" i="46"/>
  <c r="AI2347" i="46"/>
  <c r="AI2355" i="46"/>
  <c r="AI2363" i="46"/>
  <c r="AI2371" i="46"/>
  <c r="AI2379" i="46"/>
  <c r="AI2387" i="46"/>
  <c r="AI2395" i="46"/>
  <c r="AI2403" i="46"/>
  <c r="AI2411" i="46"/>
  <c r="AI2419" i="46"/>
  <c r="AI2427" i="46"/>
  <c r="AI2435" i="46"/>
  <c r="AI2443" i="46"/>
  <c r="AI2451" i="46"/>
  <c r="AI2459" i="46"/>
  <c r="AI2475" i="46"/>
  <c r="AI2483" i="46"/>
  <c r="AI14" i="46"/>
  <c r="AJ25" i="46"/>
  <c r="AJ41" i="46"/>
  <c r="AJ57" i="46"/>
  <c r="AJ65" i="46"/>
  <c r="AJ73" i="46"/>
  <c r="AJ81" i="46"/>
  <c r="AJ89" i="46"/>
  <c r="AJ97" i="46"/>
  <c r="AJ105" i="46"/>
  <c r="AJ113" i="46"/>
  <c r="AJ121" i="46"/>
  <c r="AJ129" i="46"/>
  <c r="AJ169" i="46"/>
  <c r="AJ177" i="46"/>
  <c r="AJ185" i="46"/>
  <c r="AJ193" i="46"/>
  <c r="AJ201" i="46"/>
  <c r="AJ209" i="46"/>
  <c r="AJ225" i="46"/>
  <c r="AJ233" i="46"/>
  <c r="AJ36" i="46"/>
  <c r="AJ44" i="46"/>
  <c r="AJ52" i="46"/>
  <c r="AJ60" i="46"/>
  <c r="AJ68" i="46"/>
  <c r="AJ15" i="46"/>
  <c r="AJ23" i="46"/>
  <c r="AJ39" i="46"/>
  <c r="AJ47" i="46"/>
  <c r="AJ55" i="46"/>
  <c r="AJ63" i="46"/>
  <c r="AJ71" i="46"/>
  <c r="AJ87" i="46"/>
  <c r="AJ95" i="46"/>
  <c r="AJ103" i="46"/>
  <c r="AJ111" i="46"/>
  <c r="AJ119" i="46"/>
  <c r="AJ151" i="46"/>
  <c r="AJ159" i="46"/>
  <c r="AJ167" i="46"/>
  <c r="AJ175" i="46"/>
  <c r="AJ183" i="46"/>
  <c r="AJ191" i="46"/>
  <c r="AJ199" i="46"/>
  <c r="AJ207" i="46"/>
  <c r="AJ215" i="46"/>
  <c r="AJ223" i="46"/>
  <c r="AJ231" i="46"/>
  <c r="AJ26" i="46"/>
  <c r="AJ42" i="46"/>
  <c r="AJ58" i="46"/>
  <c r="AJ66" i="46"/>
  <c r="AJ74" i="46"/>
  <c r="AJ82" i="46"/>
  <c r="AJ98" i="46"/>
  <c r="AJ106" i="46"/>
  <c r="AJ114" i="46"/>
  <c r="AJ122" i="46"/>
  <c r="AJ130" i="46"/>
  <c r="AJ146" i="46"/>
  <c r="AJ162" i="46"/>
  <c r="AJ170" i="46"/>
  <c r="AJ178" i="46"/>
  <c r="AJ186" i="46"/>
  <c r="AJ194" i="46"/>
  <c r="AJ202" i="46"/>
  <c r="AJ210" i="46"/>
  <c r="AJ218" i="46"/>
  <c r="AJ226" i="46"/>
  <c r="AJ234" i="46"/>
  <c r="AJ37" i="46"/>
  <c r="AJ45" i="46"/>
  <c r="AJ53" i="46"/>
  <c r="AJ61" i="46"/>
  <c r="AJ69" i="46"/>
  <c r="AJ77" i="46"/>
  <c r="AJ85" i="46"/>
  <c r="AJ93" i="46"/>
  <c r="AJ101" i="46"/>
  <c r="AJ109" i="46"/>
  <c r="AJ117" i="46"/>
  <c r="AJ141" i="46"/>
  <c r="AJ165" i="46"/>
  <c r="AJ181" i="46"/>
  <c r="AJ189" i="46"/>
  <c r="AJ197" i="46"/>
  <c r="AJ205" i="46"/>
  <c r="AJ213" i="46"/>
  <c r="AJ221" i="46"/>
  <c r="AJ229" i="46"/>
  <c r="AJ237" i="46"/>
  <c r="AJ16" i="46"/>
  <c r="AJ24" i="46"/>
  <c r="AJ40" i="46"/>
  <c r="AJ56" i="46"/>
  <c r="AJ64" i="46"/>
  <c r="AJ72" i="46"/>
  <c r="AJ88" i="46"/>
  <c r="AJ96" i="46"/>
  <c r="AJ112" i="46"/>
  <c r="AJ120" i="46"/>
  <c r="AJ128" i="46"/>
  <c r="AJ27" i="46"/>
  <c r="AJ35" i="46"/>
  <c r="AJ43" i="46"/>
  <c r="AJ59" i="46"/>
  <c r="AJ67" i="46"/>
  <c r="AJ75" i="46"/>
  <c r="AJ91" i="46"/>
  <c r="AJ99" i="46"/>
  <c r="AJ107" i="46"/>
  <c r="AJ115" i="46"/>
  <c r="AJ123" i="46"/>
  <c r="AJ139" i="46"/>
  <c r="AJ155" i="46"/>
  <c r="AJ163" i="46"/>
  <c r="AJ179" i="46"/>
  <c r="AJ187" i="46"/>
  <c r="AJ203" i="46"/>
  <c r="AJ211" i="46"/>
  <c r="AJ219" i="46"/>
  <c r="AJ227" i="46"/>
  <c r="AJ235" i="46"/>
  <c r="AJ2487" i="46"/>
  <c r="AJ22" i="46"/>
  <c r="AJ38" i="46"/>
  <c r="AJ46" i="46"/>
  <c r="AJ54" i="46"/>
  <c r="AJ70" i="46"/>
  <c r="AJ86" i="46"/>
  <c r="AJ94" i="46"/>
  <c r="AJ102" i="46"/>
  <c r="AJ110" i="46"/>
  <c r="AJ118" i="46"/>
  <c r="AJ126" i="46"/>
  <c r="AJ142" i="46"/>
  <c r="AJ158" i="46"/>
  <c r="AJ174" i="46"/>
  <c r="AJ182" i="46"/>
  <c r="AJ198" i="46"/>
  <c r="AJ206" i="46"/>
  <c r="AJ214" i="46"/>
  <c r="AJ222" i="46"/>
  <c r="AJ230" i="46"/>
  <c r="AJ124" i="46"/>
  <c r="AJ180" i="46"/>
  <c r="AJ212" i="46"/>
  <c r="AJ247" i="46"/>
  <c r="AJ255" i="46"/>
  <c r="AJ263" i="46"/>
  <c r="AJ271" i="46"/>
  <c r="AJ279" i="46"/>
  <c r="AJ287" i="46"/>
  <c r="AJ295" i="46"/>
  <c r="AJ303" i="46"/>
  <c r="AJ311" i="46"/>
  <c r="AJ319" i="46"/>
  <c r="AJ327" i="46"/>
  <c r="AJ335" i="46"/>
  <c r="AJ351" i="46"/>
  <c r="AJ359" i="46"/>
  <c r="AJ367" i="46"/>
  <c r="AJ375" i="46"/>
  <c r="AJ383" i="46"/>
  <c r="AJ399" i="46"/>
  <c r="AJ407" i="46"/>
  <c r="AJ415" i="46"/>
  <c r="AJ423" i="46"/>
  <c r="AJ152" i="46"/>
  <c r="AJ184" i="46"/>
  <c r="AJ216" i="46"/>
  <c r="AJ240" i="46"/>
  <c r="AJ248" i="46"/>
  <c r="AJ256" i="46"/>
  <c r="AJ264" i="46"/>
  <c r="AJ272" i="46"/>
  <c r="AJ280" i="46"/>
  <c r="AJ288" i="46"/>
  <c r="AJ296" i="46"/>
  <c r="AJ304" i="46"/>
  <c r="AJ320" i="46"/>
  <c r="AJ328" i="46"/>
  <c r="AJ336" i="46"/>
  <c r="AJ92" i="46"/>
  <c r="AJ132" i="46"/>
  <c r="AJ164" i="46"/>
  <c r="AJ196" i="46"/>
  <c r="AJ228" i="46"/>
  <c r="AJ243" i="46"/>
  <c r="AJ251" i="46"/>
  <c r="AJ259" i="46"/>
  <c r="AJ267" i="46"/>
  <c r="AJ275" i="46"/>
  <c r="AJ283" i="46"/>
  <c r="AJ291" i="46"/>
  <c r="AJ307" i="46"/>
  <c r="AJ315" i="46"/>
  <c r="AJ323" i="46"/>
  <c r="AJ331" i="46"/>
  <c r="AJ339" i="46"/>
  <c r="AJ355" i="46"/>
  <c r="AJ363" i="46"/>
  <c r="AJ371" i="46"/>
  <c r="AJ379" i="46"/>
  <c r="AJ387" i="46"/>
  <c r="AJ395" i="46"/>
  <c r="AJ100" i="46"/>
  <c r="AJ200" i="46"/>
  <c r="AJ232" i="46"/>
  <c r="AJ244" i="46"/>
  <c r="AJ252" i="46"/>
  <c r="AJ260" i="46"/>
  <c r="AJ268" i="46"/>
  <c r="AJ284" i="46"/>
  <c r="AJ292" i="46"/>
  <c r="AJ316" i="46"/>
  <c r="AJ324" i="46"/>
  <c r="AJ332" i="46"/>
  <c r="AJ340" i="46"/>
  <c r="AJ172" i="46"/>
  <c r="AJ253" i="46"/>
  <c r="AJ269" i="46"/>
  <c r="AJ285" i="46"/>
  <c r="AJ301" i="46"/>
  <c r="AJ317" i="46"/>
  <c r="AJ350" i="46"/>
  <c r="AJ357" i="46"/>
  <c r="AJ364" i="46"/>
  <c r="AJ389" i="46"/>
  <c r="AJ396" i="46"/>
  <c r="AJ403" i="46"/>
  <c r="AJ406" i="46"/>
  <c r="AJ409" i="46"/>
  <c r="AJ412" i="46"/>
  <c r="AJ433" i="46"/>
  <c r="AJ441" i="46"/>
  <c r="AJ449" i="46"/>
  <c r="AJ457" i="46"/>
  <c r="AJ160" i="46"/>
  <c r="AJ224" i="46"/>
  <c r="AJ250" i="46"/>
  <c r="AJ266" i="46"/>
  <c r="AJ282" i="46"/>
  <c r="AJ314" i="46"/>
  <c r="AJ330" i="46"/>
  <c r="AJ344" i="46"/>
  <c r="AJ369" i="46"/>
  <c r="AJ376" i="46"/>
  <c r="AJ401" i="46"/>
  <c r="AJ404" i="46"/>
  <c r="AJ434" i="46"/>
  <c r="AJ442" i="46"/>
  <c r="AJ450" i="46"/>
  <c r="AJ108" i="46"/>
  <c r="AJ140" i="46"/>
  <c r="AJ204" i="46"/>
  <c r="AJ245" i="46"/>
  <c r="AJ277" i="46"/>
  <c r="AJ293" i="46"/>
  <c r="AJ309" i="46"/>
  <c r="AJ325" i="46"/>
  <c r="AJ341" i="46"/>
  <c r="AJ348" i="46"/>
  <c r="AJ366" i="46"/>
  <c r="AJ373" i="46"/>
  <c r="AJ380" i="46"/>
  <c r="AJ398" i="46"/>
  <c r="AJ426" i="46"/>
  <c r="AJ429" i="46"/>
  <c r="AJ437" i="46"/>
  <c r="AJ453" i="46"/>
  <c r="AJ84" i="46"/>
  <c r="AJ192" i="46"/>
  <c r="AJ242" i="46"/>
  <c r="AJ258" i="46"/>
  <c r="AJ274" i="46"/>
  <c r="AJ306" i="46"/>
  <c r="AJ322" i="46"/>
  <c r="AJ346" i="46"/>
  <c r="AJ353" i="46"/>
  <c r="AJ360" i="46"/>
  <c r="AJ378" i="46"/>
  <c r="AJ418" i="46"/>
  <c r="AJ421" i="46"/>
  <c r="AJ424" i="46"/>
  <c r="AJ427" i="46"/>
  <c r="AJ438" i="46"/>
  <c r="AJ446" i="46"/>
  <c r="AJ454" i="46"/>
  <c r="AJ176" i="46"/>
  <c r="AJ254" i="46"/>
  <c r="AJ286" i="46"/>
  <c r="AJ318" i="46"/>
  <c r="AJ368" i="46"/>
  <c r="AJ537" i="46"/>
  <c r="AJ545" i="46"/>
  <c r="AJ553" i="46"/>
  <c r="AJ585" i="46"/>
  <c r="AJ593" i="46"/>
  <c r="AJ609" i="46"/>
  <c r="AJ617" i="46"/>
  <c r="AJ625" i="46"/>
  <c r="AJ270" i="46"/>
  <c r="AJ302" i="46"/>
  <c r="AJ386" i="46"/>
  <c r="AJ400" i="46"/>
  <c r="AJ436" i="46"/>
  <c r="AJ452" i="46"/>
  <c r="AJ541" i="46"/>
  <c r="AJ621" i="46"/>
  <c r="AJ144" i="46"/>
  <c r="AJ241" i="46"/>
  <c r="AJ313" i="46"/>
  <c r="AJ370" i="46"/>
  <c r="AJ388" i="46"/>
  <c r="AJ544" i="46"/>
  <c r="AJ551" i="46"/>
  <c r="AJ608" i="46"/>
  <c r="AJ615" i="46"/>
  <c r="AJ622" i="46"/>
  <c r="AJ631" i="46"/>
  <c r="AJ639" i="46"/>
  <c r="AJ647" i="46"/>
  <c r="AJ655" i="46"/>
  <c r="AJ663" i="46"/>
  <c r="AJ671" i="46"/>
  <c r="AJ679" i="46"/>
  <c r="AJ249" i="46"/>
  <c r="AJ278" i="46"/>
  <c r="AJ305" i="46"/>
  <c r="AJ365" i="46"/>
  <c r="AJ374" i="46"/>
  <c r="AJ384" i="46"/>
  <c r="AJ411" i="46"/>
  <c r="AJ419" i="46"/>
  <c r="AJ456" i="46"/>
  <c r="AJ535" i="46"/>
  <c r="AJ542" i="46"/>
  <c r="AJ606" i="46"/>
  <c r="AJ624" i="46"/>
  <c r="AJ627" i="46"/>
  <c r="AJ635" i="46"/>
  <c r="AJ643" i="46"/>
  <c r="AJ651" i="46"/>
  <c r="AJ659" i="46"/>
  <c r="AJ667" i="46"/>
  <c r="AJ675" i="46"/>
  <c r="AJ220" i="46"/>
  <c r="AJ289" i="46"/>
  <c r="AJ310" i="46"/>
  <c r="AJ345" i="46"/>
  <c r="AJ358" i="46"/>
  <c r="AJ439" i="46"/>
  <c r="AJ587" i="46"/>
  <c r="AJ620" i="46"/>
  <c r="AJ632" i="46"/>
  <c r="AJ650" i="46"/>
  <c r="AJ657" i="46"/>
  <c r="AJ664" i="46"/>
  <c r="AJ678" i="46"/>
  <c r="AJ681" i="46"/>
  <c r="AJ692" i="46"/>
  <c r="AJ708" i="46"/>
  <c r="AJ716" i="46"/>
  <c r="AJ724" i="46"/>
  <c r="AJ732" i="46"/>
  <c r="AJ238" i="46"/>
  <c r="AJ257" i="46"/>
  <c r="AJ410" i="46"/>
  <c r="AJ536" i="46"/>
  <c r="AJ550" i="46"/>
  <c r="AJ76" i="46"/>
  <c r="AJ262" i="46"/>
  <c r="AJ281" i="46"/>
  <c r="AJ337" i="46"/>
  <c r="AJ352" i="46"/>
  <c r="AJ377" i="46"/>
  <c r="AJ402" i="46"/>
  <c r="AJ413" i="46"/>
  <c r="AJ443" i="46"/>
  <c r="AJ556" i="46"/>
  <c r="AJ634" i="46"/>
  <c r="AJ641" i="46"/>
  <c r="AJ666" i="46"/>
  <c r="AJ673" i="46"/>
  <c r="AJ696" i="46"/>
  <c r="AJ704" i="46"/>
  <c r="AJ712" i="46"/>
  <c r="AJ736" i="46"/>
  <c r="AJ246" i="46"/>
  <c r="AJ273" i="46"/>
  <c r="AJ356" i="46"/>
  <c r="AJ397" i="46"/>
  <c r="AJ416" i="46"/>
  <c r="AJ546" i="46"/>
  <c r="AJ591" i="46"/>
  <c r="AJ610" i="46"/>
  <c r="AJ623" i="46"/>
  <c r="AJ628" i="46"/>
  <c r="AJ633" i="46"/>
  <c r="AJ638" i="46"/>
  <c r="AJ652" i="46"/>
  <c r="AJ680" i="46"/>
  <c r="AJ691" i="46"/>
  <c r="AJ705" i="46"/>
  <c r="AJ723" i="46"/>
  <c r="AJ737" i="46"/>
  <c r="AJ740" i="46"/>
  <c r="AJ748" i="46"/>
  <c r="AJ764" i="46"/>
  <c r="AJ156" i="46"/>
  <c r="AJ417" i="46"/>
  <c r="AJ435" i="46"/>
  <c r="AJ539" i="46"/>
  <c r="AJ547" i="46"/>
  <c r="AJ554" i="46"/>
  <c r="AJ611" i="46"/>
  <c r="AJ629" i="46"/>
  <c r="AJ381" i="46"/>
  <c r="AJ420" i="46"/>
  <c r="AJ540" i="46"/>
  <c r="AJ548" i="46"/>
  <c r="AJ555" i="46"/>
  <c r="AJ586" i="46"/>
  <c r="AJ618" i="46"/>
  <c r="AJ653" i="46"/>
  <c r="AJ658" i="46"/>
  <c r="AJ672" i="46"/>
  <c r="AJ677" i="46"/>
  <c r="AJ699" i="46"/>
  <c r="AJ706" i="46"/>
  <c r="AJ713" i="46"/>
  <c r="AJ731" i="46"/>
  <c r="AJ738" i="46"/>
  <c r="AJ746" i="46"/>
  <c r="AJ754" i="46"/>
  <c r="AJ762" i="46"/>
  <c r="AJ770" i="46"/>
  <c r="AJ778" i="46"/>
  <c r="AJ786" i="46"/>
  <c r="AJ794" i="46"/>
  <c r="AJ874" i="46"/>
  <c r="AJ882" i="46"/>
  <c r="AJ890" i="46"/>
  <c r="AJ906" i="46"/>
  <c r="AJ914" i="46"/>
  <c r="AJ922" i="46"/>
  <c r="AJ930" i="46"/>
  <c r="AJ946" i="46"/>
  <c r="AJ954" i="46"/>
  <c r="AJ962" i="46"/>
  <c r="AJ970" i="46"/>
  <c r="AJ978" i="46"/>
  <c r="AJ986" i="46"/>
  <c r="AJ1018" i="46"/>
  <c r="AJ188" i="46"/>
  <c r="AJ422" i="46"/>
  <c r="AJ619" i="46"/>
  <c r="AJ630" i="46"/>
  <c r="AJ644" i="46"/>
  <c r="AJ649" i="46"/>
  <c r="AJ208" i="46"/>
  <c r="AJ321" i="46"/>
  <c r="AJ425" i="46"/>
  <c r="AJ440" i="46"/>
  <c r="AJ455" i="46"/>
  <c r="AJ588" i="46"/>
  <c r="AJ607" i="46"/>
  <c r="AJ640" i="46"/>
  <c r="AJ645" i="46"/>
  <c r="AJ682" i="46"/>
  <c r="AJ689" i="46"/>
  <c r="AJ707" i="46"/>
  <c r="AJ714" i="46"/>
  <c r="AJ721" i="46"/>
  <c r="AJ744" i="46"/>
  <c r="AJ752" i="46"/>
  <c r="AJ760" i="46"/>
  <c r="AJ768" i="46"/>
  <c r="AJ776" i="46"/>
  <c r="AJ784" i="46"/>
  <c r="AJ824" i="46"/>
  <c r="AJ888" i="46"/>
  <c r="AJ896" i="46"/>
  <c r="AJ904" i="46"/>
  <c r="AJ912" i="46"/>
  <c r="AJ920" i="46"/>
  <c r="AJ944" i="46"/>
  <c r="AJ294" i="46"/>
  <c r="AJ614" i="46"/>
  <c r="AJ636" i="46"/>
  <c r="AJ669" i="46"/>
  <c r="AJ674" i="46"/>
  <c r="AJ686" i="46"/>
  <c r="AJ693" i="46"/>
  <c r="AJ711" i="46"/>
  <c r="AJ718" i="46"/>
  <c r="AJ725" i="46"/>
  <c r="AJ739" i="46"/>
  <c r="AJ747" i="46"/>
  <c r="AJ755" i="46"/>
  <c r="AJ763" i="46"/>
  <c r="AJ297" i="46"/>
  <c r="AJ326" i="46"/>
  <c r="AJ372" i="46"/>
  <c r="AJ428" i="46"/>
  <c r="AJ552" i="46"/>
  <c r="AJ660" i="46"/>
  <c r="AJ665" i="46"/>
  <c r="AJ670" i="46"/>
  <c r="AJ690" i="46"/>
  <c r="AJ697" i="46"/>
  <c r="AJ715" i="46"/>
  <c r="AJ722" i="46"/>
  <c r="AJ742" i="46"/>
  <c r="AJ750" i="46"/>
  <c r="AJ758" i="46"/>
  <c r="AJ766" i="46"/>
  <c r="AJ774" i="46"/>
  <c r="AJ782" i="46"/>
  <c r="AJ790" i="46"/>
  <c r="AJ878" i="46"/>
  <c r="AJ886" i="46"/>
  <c r="AJ894" i="46"/>
  <c r="AJ910" i="46"/>
  <c r="AJ926" i="46"/>
  <c r="AJ934" i="46"/>
  <c r="AJ942" i="46"/>
  <c r="AJ950" i="46"/>
  <c r="AJ966" i="46"/>
  <c r="AJ990" i="46"/>
  <c r="AJ1006" i="46"/>
  <c r="AJ1014" i="46"/>
  <c r="AJ1022" i="46"/>
  <c r="AJ1030" i="46"/>
  <c r="AJ642" i="46"/>
  <c r="AJ661" i="46"/>
  <c r="AJ703" i="46"/>
  <c r="AJ769" i="46"/>
  <c r="AJ779" i="46"/>
  <c r="AJ783" i="46"/>
  <c r="AJ873" i="46"/>
  <c r="AJ877" i="46"/>
  <c r="AJ907" i="46"/>
  <c r="AJ676" i="46"/>
  <c r="AJ687" i="46"/>
  <c r="AJ749" i="46"/>
  <c r="AJ780" i="46"/>
  <c r="AJ793" i="46"/>
  <c r="AJ861" i="46"/>
  <c r="AJ891" i="46"/>
  <c r="AJ895" i="46"/>
  <c r="AJ921" i="46"/>
  <c r="AJ925" i="46"/>
  <c r="AJ963" i="46"/>
  <c r="AJ1013" i="46"/>
  <c r="AJ1020" i="46"/>
  <c r="AJ1039" i="46"/>
  <c r="AJ1047" i="46"/>
  <c r="AJ1071" i="46"/>
  <c r="AJ1079" i="46"/>
  <c r="AJ1103" i="46"/>
  <c r="AJ1119" i="46"/>
  <c r="AJ1127" i="46"/>
  <c r="AJ1159" i="46"/>
  <c r="AJ1183" i="46"/>
  <c r="AJ1199" i="46"/>
  <c r="AJ1223" i="46"/>
  <c r="AJ1231" i="46"/>
  <c r="AJ1239" i="46"/>
  <c r="AJ1247" i="46"/>
  <c r="AJ1255" i="46"/>
  <c r="AJ616" i="46"/>
  <c r="AJ726" i="46"/>
  <c r="AJ735" i="46"/>
  <c r="AJ743" i="46"/>
  <c r="AJ757" i="46"/>
  <c r="AJ789" i="46"/>
  <c r="AJ823" i="46"/>
  <c r="AJ883" i="46"/>
  <c r="AJ887" i="46"/>
  <c r="AJ913" i="46"/>
  <c r="AJ947" i="46"/>
  <c r="AJ951" i="46"/>
  <c r="AJ967" i="46"/>
  <c r="AJ999" i="46"/>
  <c r="AJ1031" i="46"/>
  <c r="AJ1034" i="46"/>
  <c r="AJ1050" i="46"/>
  <c r="AJ1058" i="46"/>
  <c r="AJ1074" i="46"/>
  <c r="AJ654" i="46"/>
  <c r="AJ717" i="46"/>
  <c r="AJ751" i="46"/>
  <c r="AJ765" i="46"/>
  <c r="AJ777" i="46"/>
  <c r="AJ781" i="46"/>
  <c r="AJ879" i="46"/>
  <c r="AJ892" i="46"/>
  <c r="AJ905" i="46"/>
  <c r="AJ637" i="46"/>
  <c r="AJ702" i="46"/>
  <c r="AJ761" i="46"/>
  <c r="AJ791" i="46"/>
  <c r="AJ881" i="46"/>
  <c r="AJ885" i="46"/>
  <c r="AJ915" i="46"/>
  <c r="AJ932" i="46"/>
  <c r="AJ945" i="46"/>
  <c r="AJ969" i="46"/>
  <c r="AJ976" i="46"/>
  <c r="AJ983" i="46"/>
  <c r="AJ1001" i="46"/>
  <c r="AJ1015" i="46"/>
  <c r="AJ1038" i="46"/>
  <c r="AJ1062" i="46"/>
  <c r="AJ1070" i="46"/>
  <c r="AJ1078" i="46"/>
  <c r="AJ1086" i="46"/>
  <c r="AJ1094" i="46"/>
  <c r="AJ1102" i="46"/>
  <c r="AJ1126" i="46"/>
  <c r="AJ1142" i="46"/>
  <c r="AJ1150" i="46"/>
  <c r="AJ1158" i="46"/>
  <c r="AJ1182" i="46"/>
  <c r="AJ1198" i="46"/>
  <c r="AJ1214" i="46"/>
  <c r="AJ1238" i="46"/>
  <c r="AJ1246" i="46"/>
  <c r="AJ1254" i="46"/>
  <c r="AJ701" i="46"/>
  <c r="AJ767" i="46"/>
  <c r="AJ656" i="46"/>
  <c r="AJ685" i="46"/>
  <c r="AJ710" i="46"/>
  <c r="AJ876" i="46"/>
  <c r="AJ916" i="46"/>
  <c r="AJ923" i="46"/>
  <c r="AJ937" i="46"/>
  <c r="AJ964" i="46"/>
  <c r="AJ975" i="46"/>
  <c r="AJ1021" i="46"/>
  <c r="AJ1032" i="46"/>
  <c r="AJ1045" i="46"/>
  <c r="AJ1049" i="46"/>
  <c r="AJ1097" i="46"/>
  <c r="AJ1104" i="46"/>
  <c r="AJ1129" i="46"/>
  <c r="AJ1136" i="46"/>
  <c r="AJ1161" i="46"/>
  <c r="AJ1186" i="46"/>
  <c r="AJ1193" i="46"/>
  <c r="AJ1200" i="46"/>
  <c r="AJ1218" i="46"/>
  <c r="AJ1225" i="46"/>
  <c r="AJ1257" i="46"/>
  <c r="AJ1272" i="46"/>
  <c r="AJ1280" i="46"/>
  <c r="AJ1304" i="46"/>
  <c r="AJ1312" i="46"/>
  <c r="AJ1320" i="46"/>
  <c r="AJ1328" i="46"/>
  <c r="AJ1336" i="46"/>
  <c r="AJ1368" i="46"/>
  <c r="AJ1376" i="46"/>
  <c r="AJ1384" i="46"/>
  <c r="AJ1392" i="46"/>
  <c r="AJ1400" i="46"/>
  <c r="AJ1432" i="46"/>
  <c r="AJ759" i="46"/>
  <c r="AJ719" i="46"/>
  <c r="AJ741" i="46"/>
  <c r="AJ414" i="46"/>
  <c r="AJ825" i="46"/>
  <c r="AJ893" i="46"/>
  <c r="AJ940" i="46"/>
  <c r="AJ961" i="46"/>
  <c r="AJ1051" i="46"/>
  <c r="AJ1064" i="46"/>
  <c r="AJ1068" i="46"/>
  <c r="AJ1077" i="46"/>
  <c r="AJ1081" i="46"/>
  <c r="AJ1106" i="46"/>
  <c r="AJ1113" i="46"/>
  <c r="AJ1120" i="46"/>
  <c r="AJ1138" i="46"/>
  <c r="AJ1145" i="46"/>
  <c r="AJ1170" i="46"/>
  <c r="AJ1184" i="46"/>
  <c r="AJ1202" i="46"/>
  <c r="AJ1209" i="46"/>
  <c r="AJ1234" i="46"/>
  <c r="AJ1248" i="46"/>
  <c r="AJ1265" i="46"/>
  <c r="AJ1268" i="46"/>
  <c r="AJ1276" i="46"/>
  <c r="AJ1284" i="46"/>
  <c r="AJ1300" i="46"/>
  <c r="AJ1332" i="46"/>
  <c r="AJ1340" i="46"/>
  <c r="AJ1372" i="46"/>
  <c r="AJ1404" i="46"/>
  <c r="AJ1420" i="46"/>
  <c r="AJ668" i="46"/>
  <c r="AJ1061" i="46"/>
  <c r="AJ1072" i="46"/>
  <c r="AJ1140" i="46"/>
  <c r="AJ1173" i="46"/>
  <c r="AJ1178" i="46"/>
  <c r="AJ1187" i="46"/>
  <c r="AJ1192" i="46"/>
  <c r="AJ1211" i="46"/>
  <c r="AJ1244" i="46"/>
  <c r="AJ1267" i="46"/>
  <c r="AJ1274" i="46"/>
  <c r="AJ1281" i="46"/>
  <c r="AJ1299" i="46"/>
  <c r="AJ1306" i="46"/>
  <c r="AJ695" i="46"/>
  <c r="AJ931" i="46"/>
  <c r="AJ989" i="46"/>
  <c r="AJ1011" i="46"/>
  <c r="AJ1019" i="46"/>
  <c r="AJ1084" i="46"/>
  <c r="AJ1089" i="46"/>
  <c r="AJ1141" i="46"/>
  <c r="AJ1160" i="46"/>
  <c r="AJ1165" i="46"/>
  <c r="AJ1179" i="46"/>
  <c r="AJ1217" i="46"/>
  <c r="AJ889" i="46"/>
  <c r="AJ903" i="46"/>
  <c r="AJ924" i="46"/>
  <c r="AJ968" i="46"/>
  <c r="AJ1035" i="46"/>
  <c r="AJ1052" i="46"/>
  <c r="AJ1075" i="46"/>
  <c r="AJ1114" i="46"/>
  <c r="AJ1123" i="46"/>
  <c r="AJ1128" i="46"/>
  <c r="AJ1180" i="46"/>
  <c r="AJ1185" i="46"/>
  <c r="AJ1204" i="46"/>
  <c r="AJ1237" i="46"/>
  <c r="AJ1242" i="46"/>
  <c r="AJ1251" i="46"/>
  <c r="AJ1256" i="46"/>
  <c r="AJ1261" i="46"/>
  <c r="AJ1283" i="46"/>
  <c r="AJ1290" i="46"/>
  <c r="AJ745" i="46"/>
  <c r="AJ935" i="46"/>
  <c r="AJ953" i="46"/>
  <c r="AJ977" i="46"/>
  <c r="AJ1037" i="46"/>
  <c r="AJ1048" i="46"/>
  <c r="AJ1059" i="46"/>
  <c r="AJ1065" i="46"/>
  <c r="AJ1148" i="46"/>
  <c r="AJ1172" i="46"/>
  <c r="AJ1210" i="46"/>
  <c r="AJ709" i="46"/>
  <c r="AJ941" i="46"/>
  <c r="AJ1057" i="46"/>
  <c r="AJ1069" i="46"/>
  <c r="AJ1137" i="46"/>
  <c r="AJ1156" i="46"/>
  <c r="AJ1194" i="46"/>
  <c r="AJ1203" i="46"/>
  <c r="AJ1213" i="46"/>
  <c r="AJ1305" i="46"/>
  <c r="AJ1318" i="46"/>
  <c r="AJ1350" i="46"/>
  <c r="AJ1357" i="46"/>
  <c r="AJ1375" i="46"/>
  <c r="AJ1382" i="46"/>
  <c r="AJ1414" i="46"/>
  <c r="AJ1421" i="46"/>
  <c r="AJ1446" i="46"/>
  <c r="AJ1454" i="46"/>
  <c r="AJ1470" i="46"/>
  <c r="AJ1478" i="46"/>
  <c r="AJ1486" i="46"/>
  <c r="AJ733" i="46"/>
  <c r="AJ943" i="46"/>
  <c r="AJ1100" i="46"/>
  <c r="AJ1157" i="46"/>
  <c r="AJ1176" i="46"/>
  <c r="AJ1277" i="46"/>
  <c r="AJ1282" i="46"/>
  <c r="AJ1301" i="46"/>
  <c r="AJ1329" i="46"/>
  <c r="AJ1347" i="46"/>
  <c r="AJ1386" i="46"/>
  <c r="AJ1393" i="46"/>
  <c r="AJ1411" i="46"/>
  <c r="AJ1418" i="46"/>
  <c r="AJ1425" i="46"/>
  <c r="AJ1443" i="46"/>
  <c r="AJ753" i="46"/>
  <c r="AJ909" i="46"/>
  <c r="AJ927" i="46"/>
  <c r="AJ1092" i="46"/>
  <c r="AJ1130" i="46"/>
  <c r="AJ1149" i="46"/>
  <c r="AJ1278" i="46"/>
  <c r="AJ1311" i="46"/>
  <c r="AJ1319" i="46"/>
  <c r="AJ1326" i="46"/>
  <c r="AJ1333" i="46"/>
  <c r="AJ1358" i="46"/>
  <c r="AJ1365" i="46"/>
  <c r="AJ1415" i="46"/>
  <c r="AJ1422" i="46"/>
  <c r="AJ1429" i="46"/>
  <c r="AJ884" i="46"/>
  <c r="AJ911" i="46"/>
  <c r="AJ929" i="46"/>
  <c r="AJ948" i="46"/>
  <c r="AJ965" i="46"/>
  <c r="AJ980" i="46"/>
  <c r="AJ996" i="46"/>
  <c r="AJ1073" i="46"/>
  <c r="AJ1131" i="46"/>
  <c r="AJ1169" i="46"/>
  <c r="AJ1258" i="46"/>
  <c r="AJ1264" i="46"/>
  <c r="AJ1302" i="46"/>
  <c r="AJ1323" i="46"/>
  <c r="AJ1337" i="46"/>
  <c r="AJ1362" i="46"/>
  <c r="AJ1369" i="46"/>
  <c r="AJ1387" i="46"/>
  <c r="AJ1394" i="46"/>
  <c r="AJ997" i="46"/>
  <c r="AJ1085" i="46"/>
  <c r="AJ1189" i="46"/>
  <c r="AJ1208" i="46"/>
  <c r="AJ1240" i="46"/>
  <c r="AJ1259" i="46"/>
  <c r="AJ1279" i="46"/>
  <c r="AJ1293" i="46"/>
  <c r="AJ1303" i="46"/>
  <c r="AJ1334" i="46"/>
  <c r="AJ1341" i="46"/>
  <c r="AJ1366" i="46"/>
  <c r="AJ1373" i="46"/>
  <c r="AJ1398" i="46"/>
  <c r="AJ1405" i="46"/>
  <c r="AJ1423" i="46"/>
  <c r="AJ1430" i="46"/>
  <c r="AJ984" i="46"/>
  <c r="AJ1124" i="46"/>
  <c r="AJ1181" i="46"/>
  <c r="AJ1253" i="46"/>
  <c r="AJ1270" i="46"/>
  <c r="AJ1275" i="46"/>
  <c r="AJ1289" i="46"/>
  <c r="AJ1294" i="46"/>
  <c r="AJ1331" i="46"/>
  <c r="AJ1345" i="46"/>
  <c r="AJ1370" i="46"/>
  <c r="AJ1402" i="46"/>
  <c r="AJ1409" i="46"/>
  <c r="AJ807" i="46"/>
  <c r="AJ971" i="46"/>
  <c r="AJ1043" i="46"/>
  <c r="AJ1125" i="46"/>
  <c r="AJ1144" i="46"/>
  <c r="AJ1201" i="46"/>
  <c r="AJ1220" i="46"/>
  <c r="AJ1228" i="46"/>
  <c r="AJ1266" i="46"/>
  <c r="AJ1271" i="46"/>
  <c r="AJ1285" i="46"/>
  <c r="AJ1313" i="46"/>
  <c r="AJ1335" i="46"/>
  <c r="AJ1342" i="46"/>
  <c r="AJ1349" i="46"/>
  <c r="AJ1374" i="46"/>
  <c r="AJ1381" i="46"/>
  <c r="AJ939" i="46"/>
  <c r="AJ973" i="46"/>
  <c r="AJ1033" i="46"/>
  <c r="AJ1056" i="46"/>
  <c r="AJ1067" i="46"/>
  <c r="AJ1098" i="46"/>
  <c r="AJ1117" i="46"/>
  <c r="AJ1164" i="46"/>
  <c r="AJ1221" i="46"/>
  <c r="AJ1236" i="46"/>
  <c r="AJ1295" i="46"/>
  <c r="AJ1321" i="46"/>
  <c r="AJ1339" i="46"/>
  <c r="AJ1346" i="46"/>
  <c r="AJ1406" i="46"/>
  <c r="AJ1448" i="46"/>
  <c r="AJ1468" i="46"/>
  <c r="AJ1474" i="46"/>
  <c r="AJ1477" i="46"/>
  <c r="AJ1483" i="46"/>
  <c r="AJ1492" i="46"/>
  <c r="AJ1500" i="46"/>
  <c r="AJ1556" i="46"/>
  <c r="AJ1572" i="46"/>
  <c r="AJ1588" i="46"/>
  <c r="AJ1612" i="46"/>
  <c r="AJ1620" i="46"/>
  <c r="AJ1636" i="46"/>
  <c r="AJ1652" i="46"/>
  <c r="AJ1684" i="46"/>
  <c r="AJ1692" i="46"/>
  <c r="AJ1700" i="46"/>
  <c r="AJ1708" i="46"/>
  <c r="AJ1716" i="46"/>
  <c r="AJ1740" i="46"/>
  <c r="AJ1756" i="46"/>
  <c r="AJ1788" i="46"/>
  <c r="AJ1796" i="46"/>
  <c r="AJ1836" i="46"/>
  <c r="AJ1844" i="46"/>
  <c r="AJ1868" i="46"/>
  <c r="AJ1876" i="46"/>
  <c r="AJ1884" i="46"/>
  <c r="AJ1431" i="46"/>
  <c r="AJ1438" i="46"/>
  <c r="AJ1459" i="46"/>
  <c r="AJ1495" i="46"/>
  <c r="AJ1503" i="46"/>
  <c r="AJ1527" i="46"/>
  <c r="AJ1535" i="46"/>
  <c r="AJ1567" i="46"/>
  <c r="AJ1583" i="46"/>
  <c r="AJ1599" i="46"/>
  <c r="AJ1607" i="46"/>
  <c r="AJ1623" i="46"/>
  <c r="AJ1631" i="46"/>
  <c r="AJ1639" i="46"/>
  <c r="AJ1663" i="46"/>
  <c r="AJ1719" i="46"/>
  <c r="AJ1727" i="46"/>
  <c r="AJ1735" i="46"/>
  <c r="AJ1751" i="46"/>
  <c r="AJ1791" i="46"/>
  <c r="AJ1799" i="46"/>
  <c r="AJ1807" i="46"/>
  <c r="AJ1815" i="46"/>
  <c r="AJ1417" i="46"/>
  <c r="AJ1449" i="46"/>
  <c r="AJ1484" i="46"/>
  <c r="AJ1490" i="46"/>
  <c r="AJ1506" i="46"/>
  <c r="AJ1530" i="46"/>
  <c r="AJ1546" i="46"/>
  <c r="AJ1554" i="46"/>
  <c r="AJ1562" i="46"/>
  <c r="AJ1570" i="46"/>
  <c r="AJ1578" i="46"/>
  <c r="AJ1586" i="46"/>
  <c r="AJ1602" i="46"/>
  <c r="AJ1610" i="46"/>
  <c r="AJ1618" i="46"/>
  <c r="AJ1626" i="46"/>
  <c r="AJ1634" i="46"/>
  <c r="AJ1666" i="46"/>
  <c r="AJ1682" i="46"/>
  <c r="AJ1706" i="46"/>
  <c r="AJ1722" i="46"/>
  <c r="AJ1730" i="46"/>
  <c r="AJ1746" i="46"/>
  <c r="AJ1802" i="46"/>
  <c r="AJ1810" i="46"/>
  <c r="AJ1818" i="46"/>
  <c r="AJ1834" i="46"/>
  <c r="AJ1371" i="46"/>
  <c r="AJ1419" i="46"/>
  <c r="AJ1433" i="46"/>
  <c r="AJ1445" i="46"/>
  <c r="AJ1453" i="46"/>
  <c r="AJ1466" i="46"/>
  <c r="AJ1469" i="46"/>
  <c r="AJ1472" i="46"/>
  <c r="AJ1557" i="46"/>
  <c r="AJ1573" i="46"/>
  <c r="AJ1597" i="46"/>
  <c r="AJ1605" i="46"/>
  <c r="AJ1613" i="46"/>
  <c r="AJ1621" i="46"/>
  <c r="AJ1629" i="46"/>
  <c r="AJ1653" i="46"/>
  <c r="AJ1661" i="46"/>
  <c r="AJ1669" i="46"/>
  <c r="AJ1693" i="46"/>
  <c r="AJ1701" i="46"/>
  <c r="AJ1709" i="46"/>
  <c r="AJ1717" i="46"/>
  <c r="AJ1733" i="46"/>
  <c r="AJ1749" i="46"/>
  <c r="AJ1401" i="46"/>
  <c r="AJ1410" i="46"/>
  <c r="AJ1427" i="46"/>
  <c r="AJ1434" i="46"/>
  <c r="AJ1457" i="46"/>
  <c r="AJ1528" i="46"/>
  <c r="AJ1536" i="46"/>
  <c r="AJ1544" i="46"/>
  <c r="AJ1576" i="46"/>
  <c r="AJ1592" i="46"/>
  <c r="AJ1600" i="46"/>
  <c r="AJ1608" i="46"/>
  <c r="AJ1616" i="46"/>
  <c r="AJ1648" i="46"/>
  <c r="AJ1664" i="46"/>
  <c r="AJ1672" i="46"/>
  <c r="AJ1680" i="46"/>
  <c r="AJ1688" i="46"/>
  <c r="AJ1720" i="46"/>
  <c r="AJ1744" i="46"/>
  <c r="AJ1760" i="46"/>
  <c r="AJ1784" i="46"/>
  <c r="AJ1800" i="46"/>
  <c r="AJ1378" i="46"/>
  <c r="AJ1447" i="46"/>
  <c r="AJ1473" i="46"/>
  <c r="AJ1482" i="46"/>
  <c r="AJ1485" i="46"/>
  <c r="AJ1523" i="46"/>
  <c r="AJ1531" i="46"/>
  <c r="AJ1547" i="46"/>
  <c r="AJ1555" i="46"/>
  <c r="AJ1563" i="46"/>
  <c r="AJ1587" i="46"/>
  <c r="AJ1603" i="46"/>
  <c r="AJ1619" i="46"/>
  <c r="AJ1627" i="46"/>
  <c r="AJ1635" i="46"/>
  <c r="AJ1667" i="46"/>
  <c r="AJ1683" i="46"/>
  <c r="AJ1691" i="46"/>
  <c r="AJ1699" i="46"/>
  <c r="AJ1731" i="46"/>
  <c r="AJ1739" i="46"/>
  <c r="AJ1747" i="46"/>
  <c r="AJ1771" i="46"/>
  <c r="AJ1779" i="46"/>
  <c r="AJ1787" i="46"/>
  <c r="AJ1353" i="46"/>
  <c r="AJ1403" i="46"/>
  <c r="AJ1413" i="46"/>
  <c r="AJ1458" i="46"/>
  <c r="AJ1467" i="46"/>
  <c r="AJ1542" i="46"/>
  <c r="AJ1566" i="46"/>
  <c r="AJ1598" i="46"/>
  <c r="AJ1606" i="46"/>
  <c r="AJ1614" i="46"/>
  <c r="AJ1622" i="46"/>
  <c r="AJ1630" i="46"/>
  <c r="AJ1638" i="46"/>
  <c r="AJ1654" i="46"/>
  <c r="AJ1662" i="46"/>
  <c r="AJ1670" i="46"/>
  <c r="AJ1678" i="46"/>
  <c r="AJ1694" i="46"/>
  <c r="AJ1702" i="46"/>
  <c r="AJ1710" i="46"/>
  <c r="AJ1718" i="46"/>
  <c r="AJ1742" i="46"/>
  <c r="AJ1750" i="46"/>
  <c r="AJ1774" i="46"/>
  <c r="AJ1385" i="46"/>
  <c r="AJ1442" i="46"/>
  <c r="AJ1451" i="46"/>
  <c r="AJ1455" i="46"/>
  <c r="AJ1505" i="46"/>
  <c r="AJ1521" i="46"/>
  <c r="AJ1529" i="46"/>
  <c r="AJ1537" i="46"/>
  <c r="AJ1553" i="46"/>
  <c r="AJ1569" i="46"/>
  <c r="AJ1577" i="46"/>
  <c r="AJ1601" i="46"/>
  <c r="AJ1609" i="46"/>
  <c r="AJ1617" i="46"/>
  <c r="AJ1625" i="46"/>
  <c r="AJ1641" i="46"/>
  <c r="AJ1649" i="46"/>
  <c r="AJ1681" i="46"/>
  <c r="AJ1689" i="46"/>
  <c r="AJ1705" i="46"/>
  <c r="AJ1721" i="46"/>
  <c r="AJ1729" i="46"/>
  <c r="AJ1737" i="46"/>
  <c r="AJ1745" i="46"/>
  <c r="AJ1790" i="46"/>
  <c r="AJ1809" i="46"/>
  <c r="AJ1879" i="46"/>
  <c r="AJ1882" i="46"/>
  <c r="AJ1885" i="46"/>
  <c r="AJ1909" i="46"/>
  <c r="AJ1917" i="46"/>
  <c r="AJ1933" i="46"/>
  <c r="AJ1941" i="46"/>
  <c r="AJ1965" i="46"/>
  <c r="AJ1973" i="46"/>
  <c r="AJ2021" i="46"/>
  <c r="AJ2037" i="46"/>
  <c r="AJ2053" i="46"/>
  <c r="AJ2061" i="46"/>
  <c r="AJ1801" i="46"/>
  <c r="AJ1814" i="46"/>
  <c r="AJ1855" i="46"/>
  <c r="AJ1861" i="46"/>
  <c r="AJ1867" i="46"/>
  <c r="AJ1870" i="46"/>
  <c r="AJ1873" i="46"/>
  <c r="AJ1896" i="46"/>
  <c r="AJ1904" i="46"/>
  <c r="AJ1920" i="46"/>
  <c r="AJ1928" i="46"/>
  <c r="AJ1936" i="46"/>
  <c r="AJ1952" i="46"/>
  <c r="AJ1960" i="46"/>
  <c r="AJ1984" i="46"/>
  <c r="AJ1992" i="46"/>
  <c r="AJ2000" i="46"/>
  <c r="AJ2008" i="46"/>
  <c r="AJ2032" i="46"/>
  <c r="AJ2040" i="46"/>
  <c r="AJ2048" i="46"/>
  <c r="AJ2064" i="46"/>
  <c r="AJ2080" i="46"/>
  <c r="AJ2088" i="46"/>
  <c r="AJ2096" i="46"/>
  <c r="AJ2104" i="46"/>
  <c r="AJ2112" i="46"/>
  <c r="AJ2128" i="46"/>
  <c r="AJ2136" i="46"/>
  <c r="AJ2144" i="46"/>
  <c r="AJ2160" i="46"/>
  <c r="AJ2168" i="46"/>
  <c r="AJ2208" i="46"/>
  <c r="AJ2216" i="46"/>
  <c r="AJ2224" i="46"/>
  <c r="AJ2232" i="46"/>
  <c r="AJ2240" i="46"/>
  <c r="AJ2248" i="46"/>
  <c r="AJ1785" i="46"/>
  <c r="AJ1797" i="46"/>
  <c r="AJ1833" i="46"/>
  <c r="AJ1837" i="46"/>
  <c r="AJ1840" i="46"/>
  <c r="AJ1843" i="46"/>
  <c r="AJ1846" i="46"/>
  <c r="AJ1849" i="46"/>
  <c r="AJ1891" i="46"/>
  <c r="AJ1899" i="46"/>
  <c r="AJ1907" i="46"/>
  <c r="AJ1915" i="46"/>
  <c r="AJ1923" i="46"/>
  <c r="AJ1939" i="46"/>
  <c r="AJ1947" i="46"/>
  <c r="AJ1979" i="46"/>
  <c r="AJ2003" i="46"/>
  <c r="AJ2011" i="46"/>
  <c r="AJ2019" i="46"/>
  <c r="AJ2051" i="46"/>
  <c r="AJ2075" i="46"/>
  <c r="AJ2083" i="46"/>
  <c r="AJ2091" i="46"/>
  <c r="AJ2123" i="46"/>
  <c r="AJ2139" i="46"/>
  <c r="AJ2147" i="46"/>
  <c r="AJ2155" i="46"/>
  <c r="AJ2163" i="46"/>
  <c r="AJ2171" i="46"/>
  <c r="AJ2187" i="46"/>
  <c r="AJ2195" i="46"/>
  <c r="AJ2251" i="46"/>
  <c r="AJ2259" i="46"/>
  <c r="AJ2267" i="46"/>
  <c r="AJ2275" i="46"/>
  <c r="AJ2283" i="46"/>
  <c r="AJ2291" i="46"/>
  <c r="AJ1823" i="46"/>
  <c r="AJ1830" i="46"/>
  <c r="AJ1871" i="46"/>
  <c r="AJ1874" i="46"/>
  <c r="AJ1877" i="46"/>
  <c r="AJ1880" i="46"/>
  <c r="AJ1883" i="46"/>
  <c r="AJ1886" i="46"/>
  <c r="AJ1902" i="46"/>
  <c r="AJ1910" i="46"/>
  <c r="AJ1918" i="46"/>
  <c r="AJ1934" i="46"/>
  <c r="AJ1942" i="46"/>
  <c r="AJ1958" i="46"/>
  <c r="AJ1974" i="46"/>
  <c r="AJ1998" i="46"/>
  <c r="AJ2014" i="46"/>
  <c r="AJ2046" i="46"/>
  <c r="AJ2054" i="46"/>
  <c r="AJ2062" i="46"/>
  <c r="AJ2078" i="46"/>
  <c r="AJ2086" i="46"/>
  <c r="AJ2102" i="46"/>
  <c r="AJ2118" i="46"/>
  <c r="AJ2126" i="46"/>
  <c r="AJ2134" i="46"/>
  <c r="AJ2150" i="46"/>
  <c r="AJ2158" i="46"/>
  <c r="AJ1816" i="46"/>
  <c r="AJ1847" i="46"/>
  <c r="AJ1862" i="46"/>
  <c r="AJ1865" i="46"/>
  <c r="AJ1897" i="46"/>
  <c r="AJ1905" i="46"/>
  <c r="AJ1929" i="46"/>
  <c r="AJ1937" i="46"/>
  <c r="AJ1945" i="46"/>
  <c r="AJ1969" i="46"/>
  <c r="AJ1985" i="46"/>
  <c r="AJ1993" i="46"/>
  <c r="AJ2001" i="46"/>
  <c r="AJ2017" i="46"/>
  <c r="AJ2065" i="46"/>
  <c r="AJ1777" i="46"/>
  <c r="AJ1808" i="46"/>
  <c r="AJ1824" i="46"/>
  <c r="AJ1831" i="46"/>
  <c r="AJ1838" i="46"/>
  <c r="AJ1841" i="46"/>
  <c r="AJ1900" i="46"/>
  <c r="AJ1908" i="46"/>
  <c r="AJ1916" i="46"/>
  <c r="AJ1924" i="46"/>
  <c r="AJ1940" i="46"/>
  <c r="AJ1948" i="46"/>
  <c r="AJ1972" i="46"/>
  <c r="AJ1980" i="46"/>
  <c r="AJ2004" i="46"/>
  <c r="AJ2012" i="46"/>
  <c r="AJ2020" i="46"/>
  <c r="AJ2036" i="46"/>
  <c r="AJ2052" i="46"/>
  <c r="AJ2060" i="46"/>
  <c r="AJ2076" i="46"/>
  <c r="AJ2084" i="46"/>
  <c r="AJ2092" i="46"/>
  <c r="AJ2100" i="46"/>
  <c r="AJ2108" i="46"/>
  <c r="AJ2116" i="46"/>
  <c r="AJ2124" i="46"/>
  <c r="AJ2132" i="46"/>
  <c r="AJ2140" i="46"/>
  <c r="AJ2156" i="46"/>
  <c r="AJ2180" i="46"/>
  <c r="AJ2196" i="46"/>
  <c r="AJ2212" i="46"/>
  <c r="AJ2244" i="46"/>
  <c r="AJ1789" i="46"/>
  <c r="AJ1835" i="46"/>
  <c r="AJ1866" i="46"/>
  <c r="AJ1872" i="46"/>
  <c r="AJ1881" i="46"/>
  <c r="AJ1887" i="46"/>
  <c r="AJ1903" i="46"/>
  <c r="AJ1919" i="46"/>
  <c r="AJ1927" i="46"/>
  <c r="AJ1935" i="46"/>
  <c r="AJ1943" i="46"/>
  <c r="AJ1951" i="46"/>
  <c r="AJ1959" i="46"/>
  <c r="AJ1967" i="46"/>
  <c r="AJ1975" i="46"/>
  <c r="AJ1991" i="46"/>
  <c r="AJ2015" i="46"/>
  <c r="AJ2023" i="46"/>
  <c r="AJ2031" i="46"/>
  <c r="AJ2039" i="46"/>
  <c r="AJ2047" i="46"/>
  <c r="AJ2055" i="46"/>
  <c r="AJ2071" i="46"/>
  <c r="AJ2079" i="46"/>
  <c r="AJ2087" i="46"/>
  <c r="AJ2095" i="46"/>
  <c r="AJ2103" i="46"/>
  <c r="AJ2111" i="46"/>
  <c r="AJ2135" i="46"/>
  <c r="AJ2143" i="46"/>
  <c r="AJ2159" i="46"/>
  <c r="AJ2199" i="46"/>
  <c r="AJ2207" i="46"/>
  <c r="AJ1795" i="46"/>
  <c r="AJ1805" i="46"/>
  <c r="AJ1832" i="46"/>
  <c r="AJ1839" i="46"/>
  <c r="AJ1854" i="46"/>
  <c r="AJ1890" i="46"/>
  <c r="AJ1898" i="46"/>
  <c r="AJ1906" i="46"/>
  <c r="AJ1946" i="46"/>
  <c r="AJ1962" i="46"/>
  <c r="AJ1994" i="46"/>
  <c r="AJ2010" i="46"/>
  <c r="AJ2018" i="46"/>
  <c r="AJ2026" i="46"/>
  <c r="AJ2042" i="46"/>
  <c r="AJ2066" i="46"/>
  <c r="AJ2082" i="46"/>
  <c r="AJ2090" i="46"/>
  <c r="AJ2098" i="46"/>
  <c r="AJ2106" i="46"/>
  <c r="AJ2162" i="46"/>
  <c r="AJ2170" i="46"/>
  <c r="AJ2093" i="46"/>
  <c r="AJ2157" i="46"/>
  <c r="AJ2222" i="46"/>
  <c r="AJ2226" i="46"/>
  <c r="AJ2263" i="46"/>
  <c r="AJ2266" i="46"/>
  <c r="AJ2269" i="46"/>
  <c r="AJ2323" i="46"/>
  <c r="AJ2347" i="46"/>
  <c r="AJ2355" i="46"/>
  <c r="AJ2363" i="46"/>
  <c r="AJ2387" i="46"/>
  <c r="AJ2395" i="46"/>
  <c r="AJ2427" i="46"/>
  <c r="AJ2451" i="46"/>
  <c r="AJ2459" i="46"/>
  <c r="AJ2467" i="46"/>
  <c r="AJ2475" i="46"/>
  <c r="AJ2073" i="46"/>
  <c r="AJ2137" i="46"/>
  <c r="AJ2169" i="46"/>
  <c r="AJ2214" i="46"/>
  <c r="AJ2218" i="46"/>
  <c r="AJ2231" i="46"/>
  <c r="AJ2294" i="46"/>
  <c r="AJ2326" i="46"/>
  <c r="AJ2334" i="46"/>
  <c r="AJ2350" i="46"/>
  <c r="AJ2358" i="46"/>
  <c r="AJ2366" i="46"/>
  <c r="AJ2374" i="46"/>
  <c r="AJ2382" i="46"/>
  <c r="AJ2398" i="46"/>
  <c r="AJ2406" i="46"/>
  <c r="AJ2414" i="46"/>
  <c r="AJ2422" i="46"/>
  <c r="AJ2438" i="46"/>
  <c r="AJ2454" i="46"/>
  <c r="AJ2470" i="46"/>
  <c r="AJ2478" i="46"/>
  <c r="AJ2085" i="46"/>
  <c r="AJ2117" i="46"/>
  <c r="AJ2181" i="46"/>
  <c r="AJ2223" i="46"/>
  <c r="AJ2257" i="46"/>
  <c r="AJ2270" i="46"/>
  <c r="AJ2273" i="46"/>
  <c r="AJ2279" i="46"/>
  <c r="AJ2282" i="46"/>
  <c r="AJ2285" i="46"/>
  <c r="AJ2288" i="46"/>
  <c r="AJ2313" i="46"/>
  <c r="AJ2329" i="46"/>
  <c r="AJ2337" i="46"/>
  <c r="AJ2345" i="46"/>
  <c r="AJ2361" i="46"/>
  <c r="AJ2369" i="46"/>
  <c r="AJ2377" i="46"/>
  <c r="AJ2409" i="46"/>
  <c r="AJ2425" i="46"/>
  <c r="AJ2433" i="46"/>
  <c r="AJ2473" i="46"/>
  <c r="AJ2481" i="46"/>
  <c r="AJ2097" i="46"/>
  <c r="AJ2129" i="46"/>
  <c r="AJ2161" i="46"/>
  <c r="AJ2197" i="46"/>
  <c r="AJ2215" i="46"/>
  <c r="AJ2249" i="46"/>
  <c r="AJ2253" i="46"/>
  <c r="AJ2264" i="46"/>
  <c r="AJ2300" i="46"/>
  <c r="AJ2308" i="46"/>
  <c r="AJ2324" i="46"/>
  <c r="AJ2380" i="46"/>
  <c r="AJ2388" i="46"/>
  <c r="AJ2396" i="46"/>
  <c r="AJ2404" i="46"/>
  <c r="AJ2412" i="46"/>
  <c r="AJ2444" i="46"/>
  <c r="AJ2452" i="46"/>
  <c r="AJ2460" i="46"/>
  <c r="AJ2468" i="46"/>
  <c r="AJ2476" i="46"/>
  <c r="AJ2484" i="46"/>
  <c r="AJ2077" i="46"/>
  <c r="AJ2109" i="46"/>
  <c r="AJ2173" i="46"/>
  <c r="AJ2205" i="46"/>
  <c r="AJ2241" i="46"/>
  <c r="AJ2245" i="46"/>
  <c r="AJ2254" i="46"/>
  <c r="AJ2258" i="46"/>
  <c r="AJ2289" i="46"/>
  <c r="AJ2303" i="46"/>
  <c r="AJ2311" i="46"/>
  <c r="AJ2327" i="46"/>
  <c r="AJ2335" i="46"/>
  <c r="AJ2351" i="46"/>
  <c r="AJ2359" i="46"/>
  <c r="AJ2391" i="46"/>
  <c r="AJ2399" i="46"/>
  <c r="AJ2407" i="46"/>
  <c r="AJ2415" i="46"/>
  <c r="AJ2423" i="46"/>
  <c r="AJ2431" i="46"/>
  <c r="AJ2447" i="46"/>
  <c r="AJ2455" i="46"/>
  <c r="AJ2463" i="46"/>
  <c r="AJ2471" i="46"/>
  <c r="AJ2479" i="46"/>
  <c r="AJ2089" i="46"/>
  <c r="AJ2153" i="46"/>
  <c r="AJ2233" i="46"/>
  <c r="AJ2246" i="46"/>
  <c r="AJ2262" i="46"/>
  <c r="AJ2265" i="46"/>
  <c r="AJ2268" i="46"/>
  <c r="AJ2271" i="46"/>
  <c r="AJ2274" i="46"/>
  <c r="AJ2277" i="46"/>
  <c r="AJ2280" i="46"/>
  <c r="AJ2322" i="46"/>
  <c r="AJ2330" i="46"/>
  <c r="AJ2354" i="46"/>
  <c r="AJ2370" i="46"/>
  <c r="AJ2378" i="46"/>
  <c r="AJ2386" i="46"/>
  <c r="AJ2394" i="46"/>
  <c r="AJ2418" i="46"/>
  <c r="AJ2426" i="46"/>
  <c r="AJ2434" i="46"/>
  <c r="AJ2450" i="46"/>
  <c r="AJ2458" i="46"/>
  <c r="AJ2466" i="46"/>
  <c r="AJ2101" i="46"/>
  <c r="AJ2133" i="46"/>
  <c r="AJ2165" i="46"/>
  <c r="AJ2229" i="46"/>
  <c r="AJ2238" i="46"/>
  <c r="AJ2242" i="46"/>
  <c r="AJ2255" i="46"/>
  <c r="AJ2301" i="46"/>
  <c r="AJ2309" i="46"/>
  <c r="AJ2325" i="46"/>
  <c r="AJ2333" i="46"/>
  <c r="AJ2349" i="46"/>
  <c r="AJ2357" i="46"/>
  <c r="AJ2365" i="46"/>
  <c r="AJ2373" i="46"/>
  <c r="AJ2397" i="46"/>
  <c r="AJ2405" i="46"/>
  <c r="AJ2413" i="46"/>
  <c r="AJ2421" i="46"/>
  <c r="AJ2429" i="46"/>
  <c r="AJ2437" i="46"/>
  <c r="AJ2453" i="46"/>
  <c r="AJ2469" i="46"/>
  <c r="AJ2477" i="46"/>
  <c r="AJ2081" i="46"/>
  <c r="AJ2113" i="46"/>
  <c r="AJ2145" i="46"/>
  <c r="AJ2221" i="46"/>
  <c r="AJ2230" i="46"/>
  <c r="AJ2234" i="46"/>
  <c r="AJ2247" i="46"/>
  <c r="AJ2278" i="46"/>
  <c r="AJ2281" i="46"/>
  <c r="AJ2293" i="46"/>
  <c r="AJ2360" i="46"/>
  <c r="AJ2376" i="46"/>
  <c r="AJ2408" i="46"/>
  <c r="AJ2416" i="46"/>
  <c r="AJ2424" i="46"/>
  <c r="AJ2432" i="46"/>
  <c r="AJ2440" i="46"/>
  <c r="AJ2448" i="46"/>
  <c r="AJ2480" i="46"/>
  <c r="AK2487" i="46"/>
  <c r="AK22" i="46"/>
  <c r="AK30" i="46"/>
  <c r="AK54" i="46"/>
  <c r="AK62" i="46"/>
  <c r="AK70" i="46"/>
  <c r="AK78" i="46"/>
  <c r="AK86" i="46"/>
  <c r="AK94" i="46"/>
  <c r="AK102" i="46"/>
  <c r="AK110" i="46"/>
  <c r="AK118" i="46"/>
  <c r="AK142" i="46"/>
  <c r="AK158" i="46"/>
  <c r="AK174" i="46"/>
  <c r="AK182" i="46"/>
  <c r="AK190" i="46"/>
  <c r="AK25" i="46"/>
  <c r="AK33" i="46"/>
  <c r="AK49" i="46"/>
  <c r="AK65" i="46"/>
  <c r="AK28" i="46"/>
  <c r="AK44" i="46"/>
  <c r="AK60" i="46"/>
  <c r="AK76" i="46"/>
  <c r="AK84" i="46"/>
  <c r="AK92" i="46"/>
  <c r="AK100" i="46"/>
  <c r="AK108" i="46"/>
  <c r="AK116" i="46"/>
  <c r="AK124" i="46"/>
  <c r="AK156" i="46"/>
  <c r="AK164" i="46"/>
  <c r="AK172" i="46"/>
  <c r="AK180" i="46"/>
  <c r="AK188" i="46"/>
  <c r="AK23" i="46"/>
  <c r="AK31" i="46"/>
  <c r="AK47" i="46"/>
  <c r="AK55" i="46"/>
  <c r="AK71" i="46"/>
  <c r="AK87" i="46"/>
  <c r="AK95" i="46"/>
  <c r="AK103" i="46"/>
  <c r="AK111" i="46"/>
  <c r="AK119" i="46"/>
  <c r="AK151" i="46"/>
  <c r="AK167" i="46"/>
  <c r="AK175" i="46"/>
  <c r="AK183" i="46"/>
  <c r="AK18" i="46"/>
  <c r="AK26" i="46"/>
  <c r="AK34" i="46"/>
  <c r="AK50" i="46"/>
  <c r="AK58" i="46"/>
  <c r="AK66" i="46"/>
  <c r="AK74" i="46"/>
  <c r="AK98" i="46"/>
  <c r="AK106" i="46"/>
  <c r="AK114" i="46"/>
  <c r="AK122" i="46"/>
  <c r="AK130" i="46"/>
  <c r="AK146" i="46"/>
  <c r="AK162" i="46"/>
  <c r="AK170" i="46"/>
  <c r="AK186" i="46"/>
  <c r="AK29" i="46"/>
  <c r="AK45" i="46"/>
  <c r="AK53" i="46"/>
  <c r="AK61" i="46"/>
  <c r="AK69" i="46"/>
  <c r="AK77" i="46"/>
  <c r="AK85" i="46"/>
  <c r="AK101" i="46"/>
  <c r="AK109" i="46"/>
  <c r="AK117" i="46"/>
  <c r="AK16" i="46"/>
  <c r="AK24" i="46"/>
  <c r="AK40" i="46"/>
  <c r="AK48" i="46"/>
  <c r="AK56" i="46"/>
  <c r="AK64" i="46"/>
  <c r="AK72" i="46"/>
  <c r="AK96" i="46"/>
  <c r="AK112" i="46"/>
  <c r="AK120" i="46"/>
  <c r="AK128" i="46"/>
  <c r="AK144" i="46"/>
  <c r="AK152" i="46"/>
  <c r="AK168" i="46"/>
  <c r="AK184" i="46"/>
  <c r="AK19" i="46"/>
  <c r="AK27" i="46"/>
  <c r="AK43" i="46"/>
  <c r="AK51" i="46"/>
  <c r="AK59" i="46"/>
  <c r="AK75" i="46"/>
  <c r="AK83" i="46"/>
  <c r="AK91" i="46"/>
  <c r="AK99" i="46"/>
  <c r="AK107" i="46"/>
  <c r="AK115" i="46"/>
  <c r="AK123" i="46"/>
  <c r="AK155" i="46"/>
  <c r="AK163" i="46"/>
  <c r="AK171" i="46"/>
  <c r="AK179" i="46"/>
  <c r="AK187" i="46"/>
  <c r="AK81" i="46"/>
  <c r="AK169" i="46"/>
  <c r="AK260" i="46"/>
  <c r="AK340" i="46"/>
  <c r="AK348" i="46"/>
  <c r="AK364" i="46"/>
  <c r="AK372" i="46"/>
  <c r="AK380" i="46"/>
  <c r="AK428" i="46"/>
  <c r="AK89" i="46"/>
  <c r="AK141" i="46"/>
  <c r="AK173" i="46"/>
  <c r="AK113" i="46"/>
  <c r="AK185" i="46"/>
  <c r="AK256" i="46"/>
  <c r="AK264" i="46"/>
  <c r="AK336" i="46"/>
  <c r="AK344" i="46"/>
  <c r="AK352" i="46"/>
  <c r="AK360" i="46"/>
  <c r="AK368" i="46"/>
  <c r="AK376" i="46"/>
  <c r="AK384" i="46"/>
  <c r="AK121" i="46"/>
  <c r="AK189" i="46"/>
  <c r="AK257" i="46"/>
  <c r="AK265" i="46"/>
  <c r="AK337" i="46"/>
  <c r="AK258" i="46"/>
  <c r="AK346" i="46"/>
  <c r="AK353" i="46"/>
  <c r="AK371" i="46"/>
  <c r="AK378" i="46"/>
  <c r="AK385" i="46"/>
  <c r="AK427" i="46"/>
  <c r="AK438" i="46"/>
  <c r="AK446" i="46"/>
  <c r="AK454" i="46"/>
  <c r="AK462" i="46"/>
  <c r="AK470" i="46"/>
  <c r="AK478" i="46"/>
  <c r="AK486" i="46"/>
  <c r="AK494" i="46"/>
  <c r="AK502" i="46"/>
  <c r="AK510" i="46"/>
  <c r="AK518" i="46"/>
  <c r="AK105" i="46"/>
  <c r="AK181" i="46"/>
  <c r="AK351" i="46"/>
  <c r="AK383" i="46"/>
  <c r="AK447" i="46"/>
  <c r="AK455" i="46"/>
  <c r="AK463" i="46"/>
  <c r="AK487" i="46"/>
  <c r="AK266" i="46"/>
  <c r="AK369" i="46"/>
  <c r="AK387" i="46"/>
  <c r="AK434" i="46"/>
  <c r="AK442" i="46"/>
  <c r="AK450" i="46"/>
  <c r="AK458" i="46"/>
  <c r="AK466" i="46"/>
  <c r="AK474" i="46"/>
  <c r="AK490" i="46"/>
  <c r="AK498" i="46"/>
  <c r="AK506" i="46"/>
  <c r="AK514" i="46"/>
  <c r="AK263" i="46"/>
  <c r="AK342" i="46"/>
  <c r="AK374" i="46"/>
  <c r="AK381" i="46"/>
  <c r="AK443" i="46"/>
  <c r="AK451" i="46"/>
  <c r="AK459" i="46"/>
  <c r="AK467" i="46"/>
  <c r="AK483" i="46"/>
  <c r="AK491" i="46"/>
  <c r="AK375" i="46"/>
  <c r="AK382" i="46"/>
  <c r="AK433" i="46"/>
  <c r="AK449" i="46"/>
  <c r="AK465" i="46"/>
  <c r="AK481" i="46"/>
  <c r="AK496" i="46"/>
  <c r="AK500" i="46"/>
  <c r="AK507" i="46"/>
  <c r="AK534" i="46"/>
  <c r="AK542" i="46"/>
  <c r="AK550" i="46"/>
  <c r="AK558" i="46"/>
  <c r="AK566" i="46"/>
  <c r="AK574" i="46"/>
  <c r="AK582" i="46"/>
  <c r="AK590" i="46"/>
  <c r="AK598" i="46"/>
  <c r="AK606" i="46"/>
  <c r="AK343" i="46"/>
  <c r="AK350" i="46"/>
  <c r="AK441" i="46"/>
  <c r="AK457" i="46"/>
  <c r="AK473" i="46"/>
  <c r="AK489" i="46"/>
  <c r="AK509" i="46"/>
  <c r="AK522" i="46"/>
  <c r="AK538" i="46"/>
  <c r="AK546" i="46"/>
  <c r="AK554" i="46"/>
  <c r="AK562" i="46"/>
  <c r="AK570" i="46"/>
  <c r="AK578" i="46"/>
  <c r="AK586" i="46"/>
  <c r="AK594" i="46"/>
  <c r="AK602" i="46"/>
  <c r="AK341" i="46"/>
  <c r="AK379" i="46"/>
  <c r="AK445" i="46"/>
  <c r="AK452" i="46"/>
  <c r="AK480" i="46"/>
  <c r="AK540" i="46"/>
  <c r="AK547" i="46"/>
  <c r="AK565" i="46"/>
  <c r="AK572" i="46"/>
  <c r="AK579" i="46"/>
  <c r="AK597" i="46"/>
  <c r="AK604" i="46"/>
  <c r="AK652" i="46"/>
  <c r="AK660" i="46"/>
  <c r="AK668" i="46"/>
  <c r="AK676" i="46"/>
  <c r="AK97" i="46"/>
  <c r="AK262" i="46"/>
  <c r="AK345" i="46"/>
  <c r="AK477" i="46"/>
  <c r="AK484" i="46"/>
  <c r="AK531" i="46"/>
  <c r="AK549" i="46"/>
  <c r="AK556" i="46"/>
  <c r="AK563" i="46"/>
  <c r="AK581" i="46"/>
  <c r="AK588" i="46"/>
  <c r="AK595" i="46"/>
  <c r="AK640" i="46"/>
  <c r="AK648" i="46"/>
  <c r="AK656" i="46"/>
  <c r="AK664" i="46"/>
  <c r="AK672" i="46"/>
  <c r="AK370" i="46"/>
  <c r="AK429" i="46"/>
  <c r="AK476" i="46"/>
  <c r="AK495" i="46"/>
  <c r="AK508" i="46"/>
  <c r="AK520" i="46"/>
  <c r="AK539" i="46"/>
  <c r="AK544" i="46"/>
  <c r="AK591" i="46"/>
  <c r="AK596" i="46"/>
  <c r="AK601" i="46"/>
  <c r="AK639" i="46"/>
  <c r="AK653" i="46"/>
  <c r="AK671" i="46"/>
  <c r="AK361" i="46"/>
  <c r="AK373" i="46"/>
  <c r="AK386" i="46"/>
  <c r="AK440" i="46"/>
  <c r="AK460" i="46"/>
  <c r="AK469" i="46"/>
  <c r="AK488" i="46"/>
  <c r="AK497" i="46"/>
  <c r="AK503" i="46"/>
  <c r="AK545" i="46"/>
  <c r="AK453" i="46"/>
  <c r="AK505" i="46"/>
  <c r="AK527" i="46"/>
  <c r="AK532" i="46"/>
  <c r="AK551" i="46"/>
  <c r="AK584" i="46"/>
  <c r="AK589" i="46"/>
  <c r="AK603" i="46"/>
  <c r="AK655" i="46"/>
  <c r="AK662" i="46"/>
  <c r="AK669" i="46"/>
  <c r="AK377" i="46"/>
  <c r="AK432" i="46"/>
  <c r="AK493" i="46"/>
  <c r="AK504" i="46"/>
  <c r="AK523" i="46"/>
  <c r="AK553" i="46"/>
  <c r="AK559" i="46"/>
  <c r="AK642" i="46"/>
  <c r="AK647" i="46"/>
  <c r="AK661" i="46"/>
  <c r="AK666" i="46"/>
  <c r="AK753" i="46"/>
  <c r="AK761" i="46"/>
  <c r="AK769" i="46"/>
  <c r="AK359" i="46"/>
  <c r="AK464" i="46"/>
  <c r="AK560" i="46"/>
  <c r="AK573" i="46"/>
  <c r="AK592" i="46"/>
  <c r="AK177" i="46"/>
  <c r="AK436" i="46"/>
  <c r="AK517" i="46"/>
  <c r="AK561" i="46"/>
  <c r="AK567" i="46"/>
  <c r="AK580" i="46"/>
  <c r="AK599" i="46"/>
  <c r="AK605" i="46"/>
  <c r="AK667" i="46"/>
  <c r="AK767" i="46"/>
  <c r="AK775" i="46"/>
  <c r="AK783" i="46"/>
  <c r="AK799" i="46"/>
  <c r="AK807" i="46"/>
  <c r="AK815" i="46"/>
  <c r="AK831" i="46"/>
  <c r="AK839" i="46"/>
  <c r="AK847" i="46"/>
  <c r="AK855" i="46"/>
  <c r="AK863" i="46"/>
  <c r="AK871" i="46"/>
  <c r="AK879" i="46"/>
  <c r="AK887" i="46"/>
  <c r="AK895" i="46"/>
  <c r="AK919" i="46"/>
  <c r="AK935" i="46"/>
  <c r="AK951" i="46"/>
  <c r="AK959" i="46"/>
  <c r="AK967" i="46"/>
  <c r="AK1007" i="46"/>
  <c r="AK1023" i="46"/>
  <c r="AK1031" i="46"/>
  <c r="AK366" i="46"/>
  <c r="AK437" i="46"/>
  <c r="AK468" i="46"/>
  <c r="AK541" i="46"/>
  <c r="AK548" i="46"/>
  <c r="AK555" i="46"/>
  <c r="AK568" i="46"/>
  <c r="AK587" i="46"/>
  <c r="AK593" i="46"/>
  <c r="AK347" i="46"/>
  <c r="AK485" i="46"/>
  <c r="AK499" i="46"/>
  <c r="AK519" i="46"/>
  <c r="AK569" i="46"/>
  <c r="AK600" i="46"/>
  <c r="AK649" i="46"/>
  <c r="AK654" i="46"/>
  <c r="AK659" i="46"/>
  <c r="AK673" i="46"/>
  <c r="AK749" i="46"/>
  <c r="AK781" i="46"/>
  <c r="AK789" i="46"/>
  <c r="AK797" i="46"/>
  <c r="AK813" i="46"/>
  <c r="AK821" i="46"/>
  <c r="AK845" i="46"/>
  <c r="AK853" i="46"/>
  <c r="AK861" i="46"/>
  <c r="AK869" i="46"/>
  <c r="AK877" i="46"/>
  <c r="AK885" i="46"/>
  <c r="AK893" i="46"/>
  <c r="AK901" i="46"/>
  <c r="AK917" i="46"/>
  <c r="AK933" i="46"/>
  <c r="AK949" i="46"/>
  <c r="AK957" i="46"/>
  <c r="AK73" i="46"/>
  <c r="AK456" i="46"/>
  <c r="AK472" i="46"/>
  <c r="AK528" i="46"/>
  <c r="AK576" i="46"/>
  <c r="AK645" i="46"/>
  <c r="AK650" i="46"/>
  <c r="AK678" i="46"/>
  <c r="AK682" i="46"/>
  <c r="AK768" i="46"/>
  <c r="AK267" i="46"/>
  <c r="AK444" i="46"/>
  <c r="AK501" i="46"/>
  <c r="AK512" i="46"/>
  <c r="AK521" i="46"/>
  <c r="AK536" i="46"/>
  <c r="AK564" i="46"/>
  <c r="AK583" i="46"/>
  <c r="AK641" i="46"/>
  <c r="AK674" i="46"/>
  <c r="AK763" i="46"/>
  <c r="AK779" i="46"/>
  <c r="AK795" i="46"/>
  <c r="AK803" i="46"/>
  <c r="AK811" i="46"/>
  <c r="AK819" i="46"/>
  <c r="AK827" i="46"/>
  <c r="AK835" i="46"/>
  <c r="AK843" i="46"/>
  <c r="AK851" i="46"/>
  <c r="AK859" i="46"/>
  <c r="AK867" i="46"/>
  <c r="AK883" i="46"/>
  <c r="AK891" i="46"/>
  <c r="AK899" i="46"/>
  <c r="AK915" i="46"/>
  <c r="AK947" i="46"/>
  <c r="AK955" i="46"/>
  <c r="AK963" i="46"/>
  <c r="AK979" i="46"/>
  <c r="AK987" i="46"/>
  <c r="AK995" i="46"/>
  <c r="AK1003" i="46"/>
  <c r="AK1011" i="46"/>
  <c r="AK1019" i="46"/>
  <c r="AK461" i="46"/>
  <c r="AK684" i="46"/>
  <c r="AK754" i="46"/>
  <c r="AK800" i="46"/>
  <c r="AK804" i="46"/>
  <c r="AK817" i="46"/>
  <c r="AK830" i="46"/>
  <c r="AK834" i="46"/>
  <c r="AK864" i="46"/>
  <c r="AK868" i="46"/>
  <c r="AK881" i="46"/>
  <c r="AK898" i="46"/>
  <c r="AK492" i="46"/>
  <c r="AK651" i="46"/>
  <c r="AK663" i="46"/>
  <c r="AK770" i="46"/>
  <c r="AK784" i="46"/>
  <c r="AK814" i="46"/>
  <c r="AK818" i="46"/>
  <c r="AK848" i="46"/>
  <c r="AK852" i="46"/>
  <c r="AK865" i="46"/>
  <c r="AK878" i="46"/>
  <c r="AK882" i="46"/>
  <c r="AK984" i="46"/>
  <c r="AK1009" i="46"/>
  <c r="AK1016" i="46"/>
  <c r="AK1036" i="46"/>
  <c r="AK1044" i="46"/>
  <c r="AK1052" i="46"/>
  <c r="AK1076" i="46"/>
  <c r="AK1084" i="46"/>
  <c r="AK1108" i="46"/>
  <c r="AK1116" i="46"/>
  <c r="AK1124" i="46"/>
  <c r="AK1164" i="46"/>
  <c r="AK1180" i="46"/>
  <c r="AK1196" i="46"/>
  <c r="AK1220" i="46"/>
  <c r="AK1228" i="46"/>
  <c r="AK1236" i="46"/>
  <c r="AK1244" i="46"/>
  <c r="AK1252" i="46"/>
  <c r="AK665" i="46"/>
  <c r="AK677" i="46"/>
  <c r="AK750" i="46"/>
  <c r="AK764" i="46"/>
  <c r="AK776" i="46"/>
  <c r="AK780" i="46"/>
  <c r="AK793" i="46"/>
  <c r="AK810" i="46"/>
  <c r="AK840" i="46"/>
  <c r="AK844" i="46"/>
  <c r="AK857" i="46"/>
  <c r="AK870" i="46"/>
  <c r="AK874" i="46"/>
  <c r="AK921" i="46"/>
  <c r="AK974" i="46"/>
  <c r="AK981" i="46"/>
  <c r="AK1006" i="46"/>
  <c r="AK1039" i="46"/>
  <c r="AK1047" i="46"/>
  <c r="AK1055" i="46"/>
  <c r="AK513" i="46"/>
  <c r="AK571" i="46"/>
  <c r="AK785" i="46"/>
  <c r="AK798" i="46"/>
  <c r="AK802" i="46"/>
  <c r="AK832" i="46"/>
  <c r="AK836" i="46"/>
  <c r="AK849" i="46"/>
  <c r="AK862" i="46"/>
  <c r="AK866" i="46"/>
  <c r="AK896" i="46"/>
  <c r="AK900" i="46"/>
  <c r="AK658" i="46"/>
  <c r="AK774" i="46"/>
  <c r="AK778" i="46"/>
  <c r="AK812" i="46"/>
  <c r="AK825" i="46"/>
  <c r="AK838" i="46"/>
  <c r="AK842" i="46"/>
  <c r="AK872" i="46"/>
  <c r="AK876" i="46"/>
  <c r="AK889" i="46"/>
  <c r="AK902" i="46"/>
  <c r="AK936" i="46"/>
  <c r="AK953" i="46"/>
  <c r="AK965" i="46"/>
  <c r="AK972" i="46"/>
  <c r="AK997" i="46"/>
  <c r="AK1004" i="46"/>
  <c r="AK1029" i="46"/>
  <c r="AK1035" i="46"/>
  <c r="AK1043" i="46"/>
  <c r="AK1051" i="46"/>
  <c r="AK1059" i="46"/>
  <c r="AK1075" i="46"/>
  <c r="AK1083" i="46"/>
  <c r="AK1091" i="46"/>
  <c r="AK1099" i="46"/>
  <c r="AK1107" i="46"/>
  <c r="AK1115" i="46"/>
  <c r="AK1131" i="46"/>
  <c r="AK1139" i="46"/>
  <c r="AK1147" i="46"/>
  <c r="AK1155" i="46"/>
  <c r="AK1163" i="46"/>
  <c r="AK1195" i="46"/>
  <c r="AK1203" i="46"/>
  <c r="AK1211" i="46"/>
  <c r="AK1227" i="46"/>
  <c r="AK1235" i="46"/>
  <c r="AK1243" i="46"/>
  <c r="AK675" i="46"/>
  <c r="AK792" i="46"/>
  <c r="AK826" i="46"/>
  <c r="AK782" i="46"/>
  <c r="AK816" i="46"/>
  <c r="AK828" i="46"/>
  <c r="AK796" i="46"/>
  <c r="AK854" i="46"/>
  <c r="AK888" i="46"/>
  <c r="AK950" i="46"/>
  <c r="AK992" i="46"/>
  <c r="AK1026" i="46"/>
  <c r="AK1040" i="46"/>
  <c r="AK1053" i="46"/>
  <c r="AK1066" i="46"/>
  <c r="AK1086" i="46"/>
  <c r="AK1093" i="46"/>
  <c r="AK1125" i="46"/>
  <c r="AK1143" i="46"/>
  <c r="AK1175" i="46"/>
  <c r="AK1189" i="46"/>
  <c r="AK1221" i="46"/>
  <c r="AK1239" i="46"/>
  <c r="AK1269" i="46"/>
  <c r="AK1277" i="46"/>
  <c r="AK1293" i="46"/>
  <c r="AK1301" i="46"/>
  <c r="AK1309" i="46"/>
  <c r="AK1317" i="46"/>
  <c r="AK1325" i="46"/>
  <c r="AK1341" i="46"/>
  <c r="AK1349" i="46"/>
  <c r="AK1357" i="46"/>
  <c r="AK1365" i="46"/>
  <c r="AK1373" i="46"/>
  <c r="AK1389" i="46"/>
  <c r="AK1405" i="46"/>
  <c r="AK1413" i="46"/>
  <c r="AK1437" i="46"/>
  <c r="AK1445" i="46"/>
  <c r="AK552" i="46"/>
  <c r="AK786" i="46"/>
  <c r="AK809" i="46"/>
  <c r="AK820" i="46"/>
  <c r="AK777" i="46"/>
  <c r="AK822" i="46"/>
  <c r="AK833" i="46"/>
  <c r="AK670" i="46"/>
  <c r="AK766" i="46"/>
  <c r="AK989" i="46"/>
  <c r="AK1000" i="46"/>
  <c r="AK1034" i="46"/>
  <c r="AK1095" i="46"/>
  <c r="AK1102" i="46"/>
  <c r="AK1109" i="46"/>
  <c r="AK1127" i="46"/>
  <c r="AK1134" i="46"/>
  <c r="AK1159" i="46"/>
  <c r="AK1166" i="46"/>
  <c r="AK1173" i="46"/>
  <c r="AK1198" i="46"/>
  <c r="AK1205" i="46"/>
  <c r="AK1230" i="46"/>
  <c r="AK1237" i="46"/>
  <c r="AK1281" i="46"/>
  <c r="AK1305" i="46"/>
  <c r="AK1313" i="46"/>
  <c r="AK1321" i="46"/>
  <c r="AK1337" i="46"/>
  <c r="AK1345" i="46"/>
  <c r="AK1353" i="46"/>
  <c r="AK1361" i="46"/>
  <c r="AK1377" i="46"/>
  <c r="AK1385" i="46"/>
  <c r="AK1393" i="46"/>
  <c r="AK1401" i="46"/>
  <c r="AK1417" i="46"/>
  <c r="AK1425" i="46"/>
  <c r="AK1433" i="46"/>
  <c r="AK1441" i="46"/>
  <c r="AK762" i="46"/>
  <c r="AK850" i="46"/>
  <c r="AK880" i="46"/>
  <c r="AK928" i="46"/>
  <c r="AK937" i="46"/>
  <c r="AK964" i="46"/>
  <c r="AK994" i="46"/>
  <c r="AK1010" i="46"/>
  <c r="AK1017" i="46"/>
  <c r="AK1032" i="46"/>
  <c r="AK1149" i="46"/>
  <c r="AK1201" i="46"/>
  <c r="AK1206" i="46"/>
  <c r="AK1225" i="46"/>
  <c r="AK1258" i="46"/>
  <c r="AK1270" i="46"/>
  <c r="AK1288" i="46"/>
  <c r="AK1295" i="46"/>
  <c r="AK1302" i="46"/>
  <c r="AK824" i="46"/>
  <c r="AK884" i="46"/>
  <c r="AK948" i="46"/>
  <c r="AK958" i="46"/>
  <c r="AK973" i="46"/>
  <c r="AK996" i="46"/>
  <c r="AK1045" i="46"/>
  <c r="AK1056" i="46"/>
  <c r="AK1098" i="46"/>
  <c r="AK1112" i="46"/>
  <c r="AK1122" i="46"/>
  <c r="AK1174" i="46"/>
  <c r="AK1226" i="46"/>
  <c r="AK1231" i="46"/>
  <c r="AK790" i="46"/>
  <c r="AK858" i="46"/>
  <c r="AK914" i="46"/>
  <c r="AK960" i="46"/>
  <c r="AK1005" i="46"/>
  <c r="AK1028" i="46"/>
  <c r="AK1046" i="46"/>
  <c r="AK1080" i="46"/>
  <c r="AK1090" i="46"/>
  <c r="AK1137" i="46"/>
  <c r="AK1142" i="46"/>
  <c r="AK1199" i="46"/>
  <c r="AK1208" i="46"/>
  <c r="AK1213" i="46"/>
  <c r="AK1232" i="46"/>
  <c r="AK1279" i="46"/>
  <c r="AK1286" i="46"/>
  <c r="AK1304" i="46"/>
  <c r="AK1311" i="46"/>
  <c r="AK846" i="46"/>
  <c r="AK892" i="46"/>
  <c r="AK944" i="46"/>
  <c r="AK962" i="46"/>
  <c r="AK985" i="46"/>
  <c r="AK1042" i="46"/>
  <c r="AK1105" i="46"/>
  <c r="AK1162" i="46"/>
  <c r="AK1167" i="46"/>
  <c r="AK1176" i="46"/>
  <c r="AK1181" i="46"/>
  <c r="AK1200" i="46"/>
  <c r="AK922" i="46"/>
  <c r="AK1165" i="46"/>
  <c r="AK1184" i="46"/>
  <c r="AK1222" i="46"/>
  <c r="AK1267" i="46"/>
  <c r="AK1339" i="46"/>
  <c r="AK1346" i="46"/>
  <c r="AK1378" i="46"/>
  <c r="AK1403" i="46"/>
  <c r="AK1410" i="46"/>
  <c r="AK1435" i="46"/>
  <c r="AK1442" i="46"/>
  <c r="AK1451" i="46"/>
  <c r="AK1467" i="46"/>
  <c r="AK1475" i="46"/>
  <c r="AK841" i="46"/>
  <c r="AK961" i="46"/>
  <c r="AK1081" i="46"/>
  <c r="AK1119" i="46"/>
  <c r="AK1128" i="46"/>
  <c r="AK1138" i="46"/>
  <c r="AK1185" i="46"/>
  <c r="AK1250" i="46"/>
  <c r="AK1262" i="46"/>
  <c r="AK1291" i="46"/>
  <c r="AK1310" i="46"/>
  <c r="AK1314" i="46"/>
  <c r="AK1343" i="46"/>
  <c r="AK1350" i="46"/>
  <c r="AK1375" i="46"/>
  <c r="AK1407" i="46"/>
  <c r="AK1414" i="46"/>
  <c r="AK1432" i="46"/>
  <c r="AK1439" i="46"/>
  <c r="AK1446" i="46"/>
  <c r="AK945" i="46"/>
  <c r="AK993" i="46"/>
  <c r="AK1048" i="46"/>
  <c r="AK1082" i="46"/>
  <c r="AK1101" i="46"/>
  <c r="AK1158" i="46"/>
  <c r="AK1177" i="46"/>
  <c r="AK1215" i="46"/>
  <c r="AK1238" i="46"/>
  <c r="AK1263" i="46"/>
  <c r="AK1268" i="46"/>
  <c r="AK1282" i="46"/>
  <c r="AK1287" i="46"/>
  <c r="AK1306" i="46"/>
  <c r="AK1315" i="46"/>
  <c r="AK1322" i="46"/>
  <c r="AK1347" i="46"/>
  <c r="AK1354" i="46"/>
  <c r="AK1379" i="46"/>
  <c r="AK1404" i="46"/>
  <c r="AK1418" i="46"/>
  <c r="AK1443" i="46"/>
  <c r="AK1457" i="46"/>
  <c r="AK1025" i="46"/>
  <c r="AK1050" i="46"/>
  <c r="AK1061" i="46"/>
  <c r="AK1197" i="46"/>
  <c r="AK1216" i="46"/>
  <c r="AK1245" i="46"/>
  <c r="AK1278" i="46"/>
  <c r="AK1351" i="46"/>
  <c r="AK1358" i="46"/>
  <c r="AK1376" i="46"/>
  <c r="AK1383" i="46"/>
  <c r="AK1390" i="46"/>
  <c r="AK856" i="46"/>
  <c r="AK886" i="46"/>
  <c r="AK982" i="46"/>
  <c r="AK1012" i="46"/>
  <c r="AK1151" i="46"/>
  <c r="AK1217" i="46"/>
  <c r="AK1233" i="46"/>
  <c r="AK1307" i="46"/>
  <c r="AK1312" i="46"/>
  <c r="AK1323" i="46"/>
  <c r="AK1330" i="46"/>
  <c r="AK1348" i="46"/>
  <c r="AK1355" i="46"/>
  <c r="AK1362" i="46"/>
  <c r="AK1387" i="46"/>
  <c r="AK1394" i="46"/>
  <c r="AK1412" i="46"/>
  <c r="AK1419" i="46"/>
  <c r="AK1426" i="46"/>
  <c r="AK860" i="46"/>
  <c r="AK890" i="46"/>
  <c r="AK1014" i="46"/>
  <c r="AK1041" i="46"/>
  <c r="AK1064" i="46"/>
  <c r="AK1152" i="46"/>
  <c r="AK1209" i="46"/>
  <c r="AK1234" i="46"/>
  <c r="AK1247" i="46"/>
  <c r="AK1303" i="46"/>
  <c r="AK1334" i="46"/>
  <c r="AK1352" i="46"/>
  <c r="AK1359" i="46"/>
  <c r="AK1366" i="46"/>
  <c r="AK1384" i="46"/>
  <c r="AK1391" i="46"/>
  <c r="AK918" i="46"/>
  <c r="AK954" i="46"/>
  <c r="AK1054" i="46"/>
  <c r="AK1087" i="46"/>
  <c r="AK1153" i="46"/>
  <c r="AK1210" i="46"/>
  <c r="AK1241" i="46"/>
  <c r="AK1275" i="46"/>
  <c r="AK1280" i="46"/>
  <c r="AK1294" i="46"/>
  <c r="AK1324" i="46"/>
  <c r="AK1338" i="46"/>
  <c r="AK1356" i="46"/>
  <c r="AK1363" i="46"/>
  <c r="AK1388" i="46"/>
  <c r="AK681" i="46"/>
  <c r="AK897" i="46"/>
  <c r="AK920" i="46"/>
  <c r="AK956" i="46"/>
  <c r="AK1018" i="46"/>
  <c r="AK1078" i="46"/>
  <c r="AK1088" i="46"/>
  <c r="AK1126" i="46"/>
  <c r="AK1183" i="46"/>
  <c r="AK1192" i="46"/>
  <c r="AK1202" i="46"/>
  <c r="AK1242" i="46"/>
  <c r="AK1248" i="46"/>
  <c r="AK1276" i="46"/>
  <c r="AK1290" i="46"/>
  <c r="AK1335" i="46"/>
  <c r="AK1342" i="46"/>
  <c r="AK1360" i="46"/>
  <c r="AK1415" i="46"/>
  <c r="AK1423" i="46"/>
  <c r="AK1486" i="46"/>
  <c r="AK1489" i="46"/>
  <c r="AK1497" i="46"/>
  <c r="AK1513" i="46"/>
  <c r="AK1521" i="46"/>
  <c r="AK1529" i="46"/>
  <c r="AK1537" i="46"/>
  <c r="AK1545" i="46"/>
  <c r="AK1553" i="46"/>
  <c r="AK1569" i="46"/>
  <c r="AK1585" i="46"/>
  <c r="AK1593" i="46"/>
  <c r="AK1601" i="46"/>
  <c r="AK1617" i="46"/>
  <c r="AK1633" i="46"/>
  <c r="AK1657" i="46"/>
  <c r="AK1665" i="46"/>
  <c r="AK1673" i="46"/>
  <c r="AK1705" i="46"/>
  <c r="AK1713" i="46"/>
  <c r="AK1721" i="46"/>
  <c r="AK1737" i="46"/>
  <c r="AK1753" i="46"/>
  <c r="AK1761" i="46"/>
  <c r="AK1769" i="46"/>
  <c r="AK1793" i="46"/>
  <c r="AK1809" i="46"/>
  <c r="AK1825" i="46"/>
  <c r="AK1833" i="46"/>
  <c r="AK1841" i="46"/>
  <c r="AK1865" i="46"/>
  <c r="AK1873" i="46"/>
  <c r="AK1881" i="46"/>
  <c r="AK1392" i="46"/>
  <c r="AK1406" i="46"/>
  <c r="AK1462" i="46"/>
  <c r="AK1465" i="46"/>
  <c r="AK1471" i="46"/>
  <c r="AK1540" i="46"/>
  <c r="AK1572" i="46"/>
  <c r="AK1612" i="46"/>
  <c r="AK1628" i="46"/>
  <c r="AK1644" i="46"/>
  <c r="AK1676" i="46"/>
  <c r="AK1684" i="46"/>
  <c r="AK1692" i="46"/>
  <c r="AK1716" i="46"/>
  <c r="AK1724" i="46"/>
  <c r="AK1740" i="46"/>
  <c r="AK1748" i="46"/>
  <c r="AK1756" i="46"/>
  <c r="AK1764" i="46"/>
  <c r="AK1772" i="46"/>
  <c r="AK1788" i="46"/>
  <c r="AK1796" i="46"/>
  <c r="AK1812" i="46"/>
  <c r="AK1367" i="46"/>
  <c r="AK1424" i="46"/>
  <c r="AK1438" i="46"/>
  <c r="AK1511" i="46"/>
  <c r="AK1519" i="46"/>
  <c r="AK1527" i="46"/>
  <c r="AK1535" i="46"/>
  <c r="AK1543" i="46"/>
  <c r="AK1551" i="46"/>
  <c r="AK1559" i="46"/>
  <c r="AK1567" i="46"/>
  <c r="AK1575" i="46"/>
  <c r="AK1583" i="46"/>
  <c r="AK1591" i="46"/>
  <c r="AK1631" i="46"/>
  <c r="AK1639" i="46"/>
  <c r="AK1647" i="46"/>
  <c r="AK1655" i="46"/>
  <c r="AK1663" i="46"/>
  <c r="AK1671" i="46"/>
  <c r="AK1679" i="46"/>
  <c r="AK1687" i="46"/>
  <c r="AK1703" i="46"/>
  <c r="AK1727" i="46"/>
  <c r="AK1735" i="46"/>
  <c r="AK1751" i="46"/>
  <c r="AK1767" i="46"/>
  <c r="AK1775" i="46"/>
  <c r="AK1799" i="46"/>
  <c r="AK1807" i="46"/>
  <c r="AK1815" i="46"/>
  <c r="AK1823" i="46"/>
  <c r="AK1440" i="46"/>
  <c r="AK1456" i="46"/>
  <c r="AK1481" i="46"/>
  <c r="AK1487" i="46"/>
  <c r="AK1490" i="46"/>
  <c r="AK1498" i="46"/>
  <c r="AK1514" i="46"/>
  <c r="AK1522" i="46"/>
  <c r="AK1530" i="46"/>
  <c r="AK1546" i="46"/>
  <c r="AK1562" i="46"/>
  <c r="AK1570" i="46"/>
  <c r="AK1594" i="46"/>
  <c r="AK1602" i="46"/>
  <c r="AK1618" i="46"/>
  <c r="AK1626" i="46"/>
  <c r="AK1634" i="46"/>
  <c r="AK1642" i="46"/>
  <c r="AK1650" i="46"/>
  <c r="AK1658" i="46"/>
  <c r="AK1666" i="46"/>
  <c r="AK1674" i="46"/>
  <c r="AK1682" i="46"/>
  <c r="AK1690" i="46"/>
  <c r="AK1714" i="46"/>
  <c r="AK1722" i="46"/>
  <c r="AK1738" i="46"/>
  <c r="AK1754" i="46"/>
  <c r="AK1762" i="46"/>
  <c r="AK1770" i="46"/>
  <c r="AK1778" i="46"/>
  <c r="AK1374" i="46"/>
  <c r="AK1453" i="46"/>
  <c r="AK1460" i="46"/>
  <c r="AK1463" i="46"/>
  <c r="AK1466" i="46"/>
  <c r="AK1493" i="46"/>
  <c r="AK1501" i="46"/>
  <c r="AK1509" i="46"/>
  <c r="AK1517" i="46"/>
  <c r="AK1525" i="46"/>
  <c r="AK1533" i="46"/>
  <c r="AK1549" i="46"/>
  <c r="AK1557" i="46"/>
  <c r="AK1565" i="46"/>
  <c r="AK1581" i="46"/>
  <c r="AK1589" i="46"/>
  <c r="AK1629" i="46"/>
  <c r="AK1637" i="46"/>
  <c r="AK1645" i="46"/>
  <c r="AK1661" i="46"/>
  <c r="AK1669" i="46"/>
  <c r="AK1677" i="46"/>
  <c r="AK1725" i="46"/>
  <c r="AK1749" i="46"/>
  <c r="AK1757" i="46"/>
  <c r="AK1765" i="46"/>
  <c r="AK1773" i="46"/>
  <c r="AK1781" i="46"/>
  <c r="AK1402" i="46"/>
  <c r="AK1420" i="46"/>
  <c r="AK1434" i="46"/>
  <c r="AK1450" i="46"/>
  <c r="AK1496" i="46"/>
  <c r="AK1504" i="46"/>
  <c r="AK1512" i="46"/>
  <c r="AK1520" i="46"/>
  <c r="AK1528" i="46"/>
  <c r="AK1536" i="46"/>
  <c r="AK1568" i="46"/>
  <c r="AK1584" i="46"/>
  <c r="AK1600" i="46"/>
  <c r="AK1608" i="46"/>
  <c r="AK1640" i="46"/>
  <c r="AK1656" i="46"/>
  <c r="AK1664" i="46"/>
  <c r="AK1672" i="46"/>
  <c r="AK1720" i="46"/>
  <c r="AK1728" i="46"/>
  <c r="AK1736" i="46"/>
  <c r="AK1752" i="46"/>
  <c r="AK1768" i="46"/>
  <c r="AK1776" i="46"/>
  <c r="AK1470" i="46"/>
  <c r="AK1473" i="46"/>
  <c r="AK1476" i="46"/>
  <c r="AK1479" i="46"/>
  <c r="AK1485" i="46"/>
  <c r="AK1491" i="46"/>
  <c r="AK1499" i="46"/>
  <c r="AK1507" i="46"/>
  <c r="AK1515" i="46"/>
  <c r="AK1547" i="46"/>
  <c r="AK1563" i="46"/>
  <c r="AK1571" i="46"/>
  <c r="AK1579" i="46"/>
  <c r="AK1595" i="46"/>
  <c r="AK1603" i="46"/>
  <c r="AK1611" i="46"/>
  <c r="AK1627" i="46"/>
  <c r="AK1635" i="46"/>
  <c r="AK1643" i="46"/>
  <c r="AK1651" i="46"/>
  <c r="AK1659" i="46"/>
  <c r="AK1667" i="46"/>
  <c r="AK1675" i="46"/>
  <c r="AK1683" i="46"/>
  <c r="AK1707" i="46"/>
  <c r="AK1715" i="46"/>
  <c r="AK1723" i="46"/>
  <c r="AK1731" i="46"/>
  <c r="AK1739" i="46"/>
  <c r="AK1747" i="46"/>
  <c r="AK1755" i="46"/>
  <c r="AK1763" i="46"/>
  <c r="AK1771" i="46"/>
  <c r="AK1779" i="46"/>
  <c r="AK1461" i="46"/>
  <c r="AK1464" i="46"/>
  <c r="AK1494" i="46"/>
  <c r="AK1502" i="46"/>
  <c r="AK1510" i="46"/>
  <c r="AK1518" i="46"/>
  <c r="AK1526" i="46"/>
  <c r="AK1534" i="46"/>
  <c r="AK1542" i="46"/>
  <c r="AK1550" i="46"/>
  <c r="AK1558" i="46"/>
  <c r="AK1566" i="46"/>
  <c r="AK1574" i="46"/>
  <c r="AK1582" i="46"/>
  <c r="AK1590" i="46"/>
  <c r="AK1630" i="46"/>
  <c r="AK1646" i="46"/>
  <c r="AK1662" i="46"/>
  <c r="AK1678" i="46"/>
  <c r="AK1686" i="46"/>
  <c r="AK1694" i="46"/>
  <c r="AK1702" i="46"/>
  <c r="AK1726" i="46"/>
  <c r="AK1734" i="46"/>
  <c r="AK1742" i="46"/>
  <c r="AK1750" i="46"/>
  <c r="AK1795" i="46"/>
  <c r="AK1805" i="46"/>
  <c r="AK1818" i="46"/>
  <c r="AK1839" i="46"/>
  <c r="AK1842" i="46"/>
  <c r="AK1845" i="46"/>
  <c r="AK1848" i="46"/>
  <c r="AK1851" i="46"/>
  <c r="AK1906" i="46"/>
  <c r="AK1914" i="46"/>
  <c r="AK1922" i="46"/>
  <c r="AK1930" i="46"/>
  <c r="AK1938" i="46"/>
  <c r="AK1954" i="46"/>
  <c r="AK1962" i="46"/>
  <c r="AK1978" i="46"/>
  <c r="AK1994" i="46"/>
  <c r="AK2002" i="46"/>
  <c r="AK2010" i="46"/>
  <c r="AK2018" i="46"/>
  <c r="AK2034" i="46"/>
  <c r="AK2050" i="46"/>
  <c r="AK2058" i="46"/>
  <c r="AK1766" i="46"/>
  <c r="AK1810" i="46"/>
  <c r="AK1829" i="46"/>
  <c r="AK1879" i="46"/>
  <c r="AK1901" i="46"/>
  <c r="AK1909" i="46"/>
  <c r="AK1917" i="46"/>
  <c r="AK1933" i="46"/>
  <c r="AK1941" i="46"/>
  <c r="AK1949" i="46"/>
  <c r="AK1957" i="46"/>
  <c r="AK1981" i="46"/>
  <c r="AK1989" i="46"/>
  <c r="AK1997" i="46"/>
  <c r="AK2005" i="46"/>
  <c r="AK2013" i="46"/>
  <c r="AK2021" i="46"/>
  <c r="AK2029" i="46"/>
  <c r="AK2053" i="46"/>
  <c r="AK2069" i="46"/>
  <c r="AK2093" i="46"/>
  <c r="AK2133" i="46"/>
  <c r="AK2141" i="46"/>
  <c r="AK2157" i="46"/>
  <c r="AK2165" i="46"/>
  <c r="AK2189" i="46"/>
  <c r="AK2213" i="46"/>
  <c r="AK2221" i="46"/>
  <c r="AK2237" i="46"/>
  <c r="AK2245" i="46"/>
  <c r="AK2253" i="46"/>
  <c r="AK1814" i="46"/>
  <c r="AK1822" i="46"/>
  <c r="AK1852" i="46"/>
  <c r="AK1858" i="46"/>
  <c r="AK1861" i="46"/>
  <c r="AK1864" i="46"/>
  <c r="AK1867" i="46"/>
  <c r="AK1888" i="46"/>
  <c r="AK1896" i="46"/>
  <c r="AK1912" i="46"/>
  <c r="AK1928" i="46"/>
  <c r="AK1936" i="46"/>
  <c r="AK1944" i="46"/>
  <c r="AK1952" i="46"/>
  <c r="AK1968" i="46"/>
  <c r="AK1976" i="46"/>
  <c r="AK2016" i="46"/>
  <c r="AK2024" i="46"/>
  <c r="AK2032" i="46"/>
  <c r="AK2040" i="46"/>
  <c r="AK2048" i="46"/>
  <c r="AK2056" i="46"/>
  <c r="AK2064" i="46"/>
  <c r="AK2104" i="46"/>
  <c r="AK2112" i="46"/>
  <c r="AK2128" i="46"/>
  <c r="AK2152" i="46"/>
  <c r="AK2176" i="46"/>
  <c r="AK2184" i="46"/>
  <c r="AK2192" i="46"/>
  <c r="AK2200" i="46"/>
  <c r="AK2208" i="46"/>
  <c r="AK2240" i="46"/>
  <c r="AK2256" i="46"/>
  <c r="AK2264" i="46"/>
  <c r="AK2272" i="46"/>
  <c r="AK2288" i="46"/>
  <c r="AK1792" i="46"/>
  <c r="AK1806" i="46"/>
  <c r="AK1840" i="46"/>
  <c r="AK1843" i="46"/>
  <c r="AK1923" i="46"/>
  <c r="AK1931" i="46"/>
  <c r="AK1955" i="46"/>
  <c r="AK1971" i="46"/>
  <c r="AK1979" i="46"/>
  <c r="AK1995" i="46"/>
  <c r="AK2003" i="46"/>
  <c r="AK2011" i="46"/>
  <c r="AK2019" i="46"/>
  <c r="AK2027" i="46"/>
  <c r="AK2043" i="46"/>
  <c r="AK2051" i="46"/>
  <c r="AK2059" i="46"/>
  <c r="AK2067" i="46"/>
  <c r="AK2075" i="46"/>
  <c r="AK2099" i="46"/>
  <c r="AK2115" i="46"/>
  <c r="AK2131" i="46"/>
  <c r="AK2155" i="46"/>
  <c r="AK2163" i="46"/>
  <c r="AK2171" i="46"/>
  <c r="AK2195" i="46"/>
  <c r="AK2203" i="46"/>
  <c r="AK1774" i="46"/>
  <c r="AK1811" i="46"/>
  <c r="AK1868" i="46"/>
  <c r="AK1871" i="46"/>
  <c r="AK1874" i="46"/>
  <c r="AK1880" i="46"/>
  <c r="AK1886" i="46"/>
  <c r="AK1894" i="46"/>
  <c r="AK1918" i="46"/>
  <c r="AK1926" i="46"/>
  <c r="AK1942" i="46"/>
  <c r="AK1982" i="46"/>
  <c r="AK1990" i="46"/>
  <c r="AK1998" i="46"/>
  <c r="AK2014" i="46"/>
  <c r="AK2022" i="46"/>
  <c r="AK2030" i="46"/>
  <c r="AK2038" i="46"/>
  <c r="AK2054" i="46"/>
  <c r="AK1798" i="46"/>
  <c r="AK1816" i="46"/>
  <c r="AK1820" i="46"/>
  <c r="AK1827" i="46"/>
  <c r="AK1844" i="46"/>
  <c r="AK1847" i="46"/>
  <c r="AK1850" i="46"/>
  <c r="AK1853" i="46"/>
  <c r="AK1856" i="46"/>
  <c r="AK1859" i="46"/>
  <c r="AK1889" i="46"/>
  <c r="AK1913" i="46"/>
  <c r="AK1921" i="46"/>
  <c r="AK1937" i="46"/>
  <c r="AK1945" i="46"/>
  <c r="AK1953" i="46"/>
  <c r="AK1961" i="46"/>
  <c r="AK1969" i="46"/>
  <c r="AK1977" i="46"/>
  <c r="AK1993" i="46"/>
  <c r="AK2009" i="46"/>
  <c r="AK2017" i="46"/>
  <c r="AK2025" i="46"/>
  <c r="AK2041" i="46"/>
  <c r="AK2049" i="46"/>
  <c r="AK2057" i="46"/>
  <c r="AK2065" i="46"/>
  <c r="AK2097" i="46"/>
  <c r="AK2105" i="46"/>
  <c r="AK2113" i="46"/>
  <c r="AK2121" i="46"/>
  <c r="AK2153" i="46"/>
  <c r="AK2177" i="46"/>
  <c r="AK2185" i="46"/>
  <c r="AK2193" i="46"/>
  <c r="AK2201" i="46"/>
  <c r="AK2209" i="46"/>
  <c r="AK2233" i="46"/>
  <c r="AK2241" i="46"/>
  <c r="AK2249" i="46"/>
  <c r="AK1758" i="46"/>
  <c r="AK1794" i="46"/>
  <c r="AK1808" i="46"/>
  <c r="AK1892" i="46"/>
  <c r="AK1900" i="46"/>
  <c r="AK1908" i="46"/>
  <c r="AK1932" i="46"/>
  <c r="AK1948" i="46"/>
  <c r="AK1956" i="46"/>
  <c r="AK1964" i="46"/>
  <c r="AK1972" i="46"/>
  <c r="AK1980" i="46"/>
  <c r="AK2012" i="46"/>
  <c r="AK2020" i="46"/>
  <c r="AK2028" i="46"/>
  <c r="AK2036" i="46"/>
  <c r="AK2044" i="46"/>
  <c r="AK2060" i="46"/>
  <c r="AK2068" i="46"/>
  <c r="AK2132" i="46"/>
  <c r="AK2148" i="46"/>
  <c r="AK2156" i="46"/>
  <c r="AK2164" i="46"/>
  <c r="AK2172" i="46"/>
  <c r="AK2188" i="46"/>
  <c r="AK2204" i="46"/>
  <c r="AK1782" i="46"/>
  <c r="AK1813" i="46"/>
  <c r="AK1828" i="46"/>
  <c r="AK1860" i="46"/>
  <c r="AK1863" i="46"/>
  <c r="AK1866" i="46"/>
  <c r="AK1869" i="46"/>
  <c r="AK1872" i="46"/>
  <c r="AK1875" i="46"/>
  <c r="AK1887" i="46"/>
  <c r="AK1895" i="46"/>
  <c r="AK1911" i="46"/>
  <c r="AK1919" i="46"/>
  <c r="AK1935" i="46"/>
  <c r="AK1943" i="46"/>
  <c r="AK1951" i="46"/>
  <c r="AK1959" i="46"/>
  <c r="AK1983" i="46"/>
  <c r="AK2007" i="46"/>
  <c r="AK2031" i="46"/>
  <c r="AK2039" i="46"/>
  <c r="AK2047" i="46"/>
  <c r="AK2055" i="46"/>
  <c r="AK2063" i="46"/>
  <c r="AK2095" i="46"/>
  <c r="AK2103" i="46"/>
  <c r="AK2111" i="46"/>
  <c r="AK2119" i="46"/>
  <c r="AK2151" i="46"/>
  <c r="AK2159" i="46"/>
  <c r="AK2167" i="46"/>
  <c r="AK2175" i="46"/>
  <c r="AK2183" i="46"/>
  <c r="AK2178" i="46"/>
  <c r="AK2194" i="46"/>
  <c r="AK2234" i="46"/>
  <c r="AK2243" i="46"/>
  <c r="AK2275" i="46"/>
  <c r="AK2278" i="46"/>
  <c r="AK2284" i="46"/>
  <c r="AK2290" i="46"/>
  <c r="AK2304" i="46"/>
  <c r="AK2312" i="46"/>
  <c r="AK2320" i="46"/>
  <c r="AK2328" i="46"/>
  <c r="AK2336" i="46"/>
  <c r="AK2344" i="46"/>
  <c r="AK2352" i="46"/>
  <c r="AK2360" i="46"/>
  <c r="AK2376" i="46"/>
  <c r="AK2384" i="46"/>
  <c r="AK2392" i="46"/>
  <c r="AK2440" i="46"/>
  <c r="AK2448" i="46"/>
  <c r="AK2456" i="46"/>
  <c r="AK2472" i="46"/>
  <c r="AK2094" i="46"/>
  <c r="AK2126" i="46"/>
  <c r="AK2158" i="46"/>
  <c r="AK2202" i="46"/>
  <c r="AK2226" i="46"/>
  <c r="AK2235" i="46"/>
  <c r="AK2252" i="46"/>
  <c r="AK2260" i="46"/>
  <c r="AK2263" i="46"/>
  <c r="AK2266" i="46"/>
  <c r="AK2269" i="46"/>
  <c r="AK2299" i="46"/>
  <c r="AK2307" i="46"/>
  <c r="AK2315" i="46"/>
  <c r="AK2331" i="46"/>
  <c r="AK2339" i="46"/>
  <c r="AK2347" i="46"/>
  <c r="AK2371" i="46"/>
  <c r="AK2379" i="46"/>
  <c r="AK2403" i="46"/>
  <c r="AK2411" i="46"/>
  <c r="AK2419" i="46"/>
  <c r="AK2443" i="46"/>
  <c r="AK2483" i="46"/>
  <c r="AK2074" i="46"/>
  <c r="AK2106" i="46"/>
  <c r="AK2138" i="46"/>
  <c r="AK2218" i="46"/>
  <c r="AK2227" i="46"/>
  <c r="AK2302" i="46"/>
  <c r="AK2310" i="46"/>
  <c r="AK2326" i="46"/>
  <c r="AK2334" i="46"/>
  <c r="AK2342" i="46"/>
  <c r="AK2350" i="46"/>
  <c r="AK2358" i="46"/>
  <c r="AK2366" i="46"/>
  <c r="AK2382" i="46"/>
  <c r="AK2390" i="46"/>
  <c r="AK2398" i="46"/>
  <c r="AK2406" i="46"/>
  <c r="AK2414" i="46"/>
  <c r="AK2422" i="46"/>
  <c r="AK2430" i="46"/>
  <c r="AK2438" i="46"/>
  <c r="AK2446" i="46"/>
  <c r="AK2454" i="46"/>
  <c r="AK2462" i="46"/>
  <c r="AK2470" i="46"/>
  <c r="AK2478" i="46"/>
  <c r="AK2486" i="46"/>
  <c r="AK2182" i="46"/>
  <c r="AK2190" i="46"/>
  <c r="AK2210" i="46"/>
  <c r="AK2219" i="46"/>
  <c r="AK2223" i="46"/>
  <c r="AK2270" i="46"/>
  <c r="AK2276" i="46"/>
  <c r="AK2305" i="46"/>
  <c r="AK2337" i="46"/>
  <c r="AK2345" i="46"/>
  <c r="AK2353" i="46"/>
  <c r="AK2361" i="46"/>
  <c r="AK2377" i="46"/>
  <c r="AK2393" i="46"/>
  <c r="AK2409" i="46"/>
  <c r="AK2417" i="46"/>
  <c r="AK2425" i="46"/>
  <c r="AK2433" i="46"/>
  <c r="AK2441" i="46"/>
  <c r="AK2449" i="46"/>
  <c r="AK2481" i="46"/>
  <c r="AK2098" i="46"/>
  <c r="AK2162" i="46"/>
  <c r="AK2191" i="46"/>
  <c r="AK2198" i="46"/>
  <c r="AK2228" i="46"/>
  <c r="AK2261" i="46"/>
  <c r="AK2300" i="46"/>
  <c r="AK2308" i="46"/>
  <c r="AK2316" i="46"/>
  <c r="AK2332" i="46"/>
  <c r="AK2340" i="46"/>
  <c r="AK2348" i="46"/>
  <c r="AK2372" i="46"/>
  <c r="AK2380" i="46"/>
  <c r="AK2396" i="46"/>
  <c r="AK2412" i="46"/>
  <c r="AK2420" i="46"/>
  <c r="AK2436" i="46"/>
  <c r="AK2452" i="46"/>
  <c r="AK2468" i="46"/>
  <c r="AK2066" i="46"/>
  <c r="AK2110" i="46"/>
  <c r="AK2142" i="46"/>
  <c r="AK2174" i="46"/>
  <c r="AK2206" i="46"/>
  <c r="AK2220" i="46"/>
  <c r="AK2286" i="46"/>
  <c r="AK2289" i="46"/>
  <c r="AK2292" i="46"/>
  <c r="AK2303" i="46"/>
  <c r="AK2311" i="46"/>
  <c r="AK2335" i="46"/>
  <c r="AK2343" i="46"/>
  <c r="AK2367" i="46"/>
  <c r="AK2375" i="46"/>
  <c r="AK2383" i="46"/>
  <c r="AK2407" i="46"/>
  <c r="AK2415" i="46"/>
  <c r="AK2439" i="46"/>
  <c r="AK2447" i="46"/>
  <c r="AK2455" i="46"/>
  <c r="AK2479" i="46"/>
  <c r="AK2122" i="46"/>
  <c r="AK2154" i="46"/>
  <c r="AK2212" i="46"/>
  <c r="AK2246" i="46"/>
  <c r="AK2265" i="46"/>
  <c r="AK2268" i="46"/>
  <c r="AK2271" i="46"/>
  <c r="AK2274" i="46"/>
  <c r="AK2298" i="46"/>
  <c r="AK2306" i="46"/>
  <c r="AK2322" i="46"/>
  <c r="AK2330" i="46"/>
  <c r="AK2338" i="46"/>
  <c r="AK2362" i="46"/>
  <c r="AK2378" i="46"/>
  <c r="AK2394" i="46"/>
  <c r="AK2402" i="46"/>
  <c r="AK2410" i="46"/>
  <c r="AK2418" i="46"/>
  <c r="AK2426" i="46"/>
  <c r="AK2442" i="46"/>
  <c r="AK2458" i="46"/>
  <c r="AK2466" i="46"/>
  <c r="AK2474" i="46"/>
  <c r="AK2482" i="46"/>
  <c r="AK2134" i="46"/>
  <c r="AK2166" i="46"/>
  <c r="AK2238" i="46"/>
  <c r="AK2251" i="46"/>
  <c r="AK2301" i="46"/>
  <c r="AK2309" i="46"/>
  <c r="AK2317" i="46"/>
  <c r="AK2325" i="46"/>
  <c r="AK2341" i="46"/>
  <c r="AK2389" i="46"/>
  <c r="AK2397" i="46"/>
  <c r="AK2405" i="46"/>
  <c r="AK2413" i="46"/>
  <c r="AK2445" i="46"/>
  <c r="AK2461" i="46"/>
  <c r="AK2469" i="46"/>
  <c r="AK2477" i="46"/>
  <c r="AK2485" i="46"/>
  <c r="F26" i="23"/>
  <c r="AO13" i="39"/>
  <c r="BB13" i="39" s="1"/>
  <c r="AI16" i="39"/>
  <c r="AO16" i="39" s="1"/>
  <c r="AH10" i="46"/>
  <c r="AI10" i="46"/>
  <c r="AP13" i="39"/>
  <c r="BC13" i="39" s="1"/>
  <c r="U13" i="46"/>
  <c r="W13" i="46"/>
  <c r="AE13" i="46"/>
  <c r="AM16" i="39"/>
  <c r="AS16" i="39" s="1"/>
  <c r="AA10" i="46"/>
  <c r="V13" i="46"/>
  <c r="X13" i="46"/>
  <c r="AB10" i="46"/>
  <c r="AJ16" i="39"/>
  <c r="AP16" i="39" s="1"/>
  <c r="AK10" i="46"/>
  <c r="AQ13" i="39"/>
  <c r="BD13" i="39" s="1"/>
  <c r="AY13" i="39"/>
  <c r="AX13" i="39"/>
  <c r="AJ10" i="46"/>
  <c r="AE10" i="46"/>
  <c r="AD10" i="46"/>
  <c r="AC10" i="46"/>
  <c r="AS13" i="39"/>
  <c r="BF13" i="39" s="1"/>
  <c r="AL10" i="46"/>
  <c r="AR13" i="39"/>
  <c r="BE13" i="39" s="1"/>
  <c r="AF43" i="46"/>
  <c r="AL43" i="46" s="1"/>
  <c r="AH20" i="46"/>
  <c r="AF72" i="46"/>
  <c r="AL72" i="46" s="1"/>
  <c r="AH204" i="46"/>
  <c r="AH295" i="46"/>
  <c r="AH326" i="46"/>
  <c r="AH315" i="46"/>
  <c r="AH325" i="46"/>
  <c r="AH353" i="46"/>
  <c r="AH27" i="46"/>
  <c r="AH44" i="46"/>
  <c r="AF44" i="46"/>
  <c r="AF55" i="46"/>
  <c r="AH141" i="46"/>
  <c r="AF34" i="46"/>
  <c r="AF33" i="46"/>
  <c r="AL33" i="46" s="1"/>
  <c r="AF46" i="46"/>
  <c r="AH46" i="46"/>
  <c r="AF51" i="46"/>
  <c r="AL51" i="46" s="1"/>
  <c r="AF58" i="46"/>
  <c r="AF69" i="46"/>
  <c r="AF40" i="46"/>
  <c r="AH40" i="46"/>
  <c r="AF45" i="46"/>
  <c r="AK63" i="46"/>
  <c r="AF63" i="46"/>
  <c r="AL63" i="46" s="1"/>
  <c r="AH299" i="46"/>
  <c r="AF54" i="46"/>
  <c r="AL54" i="46" s="1"/>
  <c r="AF64" i="46"/>
  <c r="AI98" i="46"/>
  <c r="AF60" i="46"/>
  <c r="AK67" i="46"/>
  <c r="AF67" i="46"/>
  <c r="AL67" i="46" s="1"/>
  <c r="AF31" i="46"/>
  <c r="AL31" i="46" s="1"/>
  <c r="AF36" i="46"/>
  <c r="AL36" i="46" s="1"/>
  <c r="AH43" i="46"/>
  <c r="AF47" i="46"/>
  <c r="AL47" i="46" s="1"/>
  <c r="AH50" i="46"/>
  <c r="AF59" i="46"/>
  <c r="AL59" i="46" s="1"/>
  <c r="AF65" i="46"/>
  <c r="AL65" i="46" s="1"/>
  <c r="AF42" i="46"/>
  <c r="AH52" i="46"/>
  <c r="AF52" i="46"/>
  <c r="AH35" i="46"/>
  <c r="AF35" i="46"/>
  <c r="AL35" i="46" s="1"/>
  <c r="AF49" i="46"/>
  <c r="AL49" i="46" s="1"/>
  <c r="AF56" i="46"/>
  <c r="AF61" i="46"/>
  <c r="AF76" i="46"/>
  <c r="AF80" i="46"/>
  <c r="AL80" i="46" s="1"/>
  <c r="AF37" i="46"/>
  <c r="AF39" i="46"/>
  <c r="AF41" i="46"/>
  <c r="AL41" i="46" s="1"/>
  <c r="AH152" i="46"/>
  <c r="AI158" i="46"/>
  <c r="AF71" i="46"/>
  <c r="AF77" i="46"/>
  <c r="AL77" i="46" s="1"/>
  <c r="AF66" i="46"/>
  <c r="AL66" i="46" s="1"/>
  <c r="AF75" i="46"/>
  <c r="AL75" i="46" s="1"/>
  <c r="AF81" i="46"/>
  <c r="AL81" i="46" s="1"/>
  <c r="AI118" i="46"/>
  <c r="AF70" i="46"/>
  <c r="AF74" i="46"/>
  <c r="AH240" i="46"/>
  <c r="AH222" i="46"/>
  <c r="AH128" i="46"/>
  <c r="AH160" i="46"/>
  <c r="AI176" i="46"/>
  <c r="AH216" i="46"/>
  <c r="AH258" i="46"/>
  <c r="AH263" i="46"/>
  <c r="AH267" i="46"/>
  <c r="AH332" i="46"/>
  <c r="AI168" i="46"/>
  <c r="AH196" i="46"/>
  <c r="AH270" i="46"/>
  <c r="AH281" i="46"/>
  <c r="AI173" i="46"/>
  <c r="AH246" i="46"/>
  <c r="AH257" i="46"/>
  <c r="AH286" i="46"/>
  <c r="AH132" i="46"/>
  <c r="AH278" i="46"/>
  <c r="AI165" i="46"/>
  <c r="AH262" i="46"/>
  <c r="AH265" i="46"/>
  <c r="AH206" i="46"/>
  <c r="AH232" i="46"/>
  <c r="AH273" i="46"/>
  <c r="AH198" i="46"/>
  <c r="AH209" i="46"/>
  <c r="AH224" i="46"/>
  <c r="AH260" i="46"/>
  <c r="AH193" i="46"/>
  <c r="AH274" i="46"/>
  <c r="AH280" i="46"/>
  <c r="AH289" i="46"/>
  <c r="AJ290" i="46"/>
  <c r="AH307" i="46"/>
  <c r="AH282" i="46"/>
  <c r="AH309" i="46"/>
  <c r="AH217" i="46"/>
  <c r="AH225" i="46"/>
  <c r="AH233" i="46"/>
  <c r="AH241" i="46"/>
  <c r="AH249" i="46"/>
  <c r="AH279" i="46"/>
  <c r="AH269" i="46"/>
  <c r="AH305" i="46"/>
  <c r="AH365" i="46"/>
  <c r="AJ300" i="46"/>
  <c r="AH303" i="46"/>
  <c r="AH344" i="46"/>
  <c r="AH283" i="46"/>
  <c r="AH285" i="46"/>
  <c r="AH266" i="46"/>
  <c r="AH271" i="46"/>
  <c r="AH275" i="46"/>
  <c r="AH272" i="46"/>
  <c r="AH328" i="46"/>
  <c r="AJ342" i="46"/>
  <c r="AJ361" i="46"/>
  <c r="AH366" i="46"/>
  <c r="AH297" i="46"/>
  <c r="AJ338" i="46"/>
  <c r="AJ362" i="46"/>
  <c r="AH268" i="46"/>
  <c r="AH276" i="46"/>
  <c r="AJ329" i="46"/>
  <c r="AH331" i="46"/>
  <c r="AH343" i="46"/>
  <c r="AH319" i="46"/>
  <c r="AK339" i="46"/>
  <c r="AJ385" i="46"/>
  <c r="AH341" i="46"/>
  <c r="AH327" i="46"/>
  <c r="AH340" i="46"/>
  <c r="AH348" i="46"/>
  <c r="AH359" i="46"/>
  <c r="AH350" i="46"/>
  <c r="AH355" i="46"/>
  <c r="AH358" i="46"/>
  <c r="AJ382" i="46"/>
  <c r="AH372" i="46"/>
  <c r="AH371" i="46"/>
  <c r="AH389" i="46"/>
  <c r="AH400" i="46"/>
  <c r="AH398" i="46"/>
  <c r="AH396" i="46"/>
  <c r="AH395" i="46"/>
  <c r="AH397" i="46"/>
  <c r="AH399" i="46"/>
  <c r="AZ160" i="39"/>
  <c r="AV190" i="39"/>
  <c r="AF68" i="46" l="1"/>
  <c r="AF78" i="46"/>
  <c r="AF53" i="46"/>
  <c r="AL53" i="46" s="1"/>
  <c r="AF73" i="46"/>
  <c r="AF48" i="46"/>
  <c r="AI78" i="46"/>
  <c r="AF62" i="46"/>
  <c r="AF57" i="46"/>
  <c r="AL57" i="46" s="1"/>
  <c r="AF32" i="46"/>
  <c r="AF38" i="46"/>
  <c r="AL38" i="46" s="1"/>
  <c r="AI68" i="46"/>
  <c r="AW105" i="39"/>
  <c r="AW134" i="39"/>
  <c r="AV133" i="39"/>
  <c r="AW43" i="39"/>
  <c r="AW187" i="39"/>
  <c r="AX145" i="39"/>
  <c r="AX64" i="39"/>
  <c r="AV97" i="39"/>
  <c r="AX73" i="39"/>
  <c r="AW141" i="39"/>
  <c r="AX90" i="39"/>
  <c r="AW17" i="39"/>
  <c r="AW69" i="39"/>
  <c r="AW170" i="39"/>
  <c r="AY60" i="39"/>
  <c r="AW52" i="39"/>
  <c r="AW88" i="39"/>
  <c r="AV134" i="39"/>
  <c r="AW177" i="39"/>
  <c r="AW62" i="39"/>
  <c r="AW98" i="39"/>
  <c r="AV26" i="39"/>
  <c r="AW79" i="39"/>
  <c r="AW115" i="39"/>
  <c r="AV25" i="39"/>
  <c r="AX28" i="39"/>
  <c r="AW89" i="39"/>
  <c r="AW124" i="39"/>
  <c r="AV30" i="39"/>
  <c r="AX38" i="39"/>
  <c r="AW96" i="39"/>
  <c r="AX37" i="39"/>
  <c r="AW125" i="39"/>
  <c r="AV98" i="39"/>
  <c r="AV164" i="39"/>
  <c r="AW83" i="39"/>
  <c r="AV58" i="39"/>
  <c r="AX162" i="39"/>
  <c r="AX109" i="39"/>
  <c r="AX119" i="39"/>
  <c r="AF2045" i="46"/>
  <c r="AH2045" i="46"/>
  <c r="AF1539" i="46"/>
  <c r="AH1539" i="46"/>
  <c r="AF1395" i="46"/>
  <c r="AH1395" i="46"/>
  <c r="AF1212" i="46"/>
  <c r="AH1212" i="46"/>
  <c r="AF431" i="46"/>
  <c r="AH431" i="46"/>
  <c r="AF393" i="46"/>
  <c r="AL393" i="46" s="1"/>
  <c r="AF516" i="46"/>
  <c r="AH516" i="46"/>
  <c r="AF729" i="46"/>
  <c r="AH729" i="46"/>
  <c r="AF392" i="46"/>
  <c r="AL392" i="46" s="1"/>
  <c r="AF349" i="46"/>
  <c r="AL349" i="46" s="1"/>
  <c r="AF153" i="46"/>
  <c r="AL153" i="46" s="1"/>
  <c r="AF127" i="46"/>
  <c r="AL127" i="46" s="1"/>
  <c r="AF1428" i="46"/>
  <c r="AH1428" i="46"/>
  <c r="AF1697" i="46"/>
  <c r="AH1697" i="46"/>
  <c r="AF1133" i="46"/>
  <c r="AH1133" i="46"/>
  <c r="AF728" i="46"/>
  <c r="AH728" i="46"/>
  <c r="AF526" i="46"/>
  <c r="AH526" i="46"/>
  <c r="AF149" i="46"/>
  <c r="AL149" i="46" s="1"/>
  <c r="AF2295" i="46"/>
  <c r="AF2297" i="46"/>
  <c r="AH2297" i="46"/>
  <c r="AF2127" i="46"/>
  <c r="AH2127" i="46"/>
  <c r="AF1803" i="46"/>
  <c r="AH1803" i="46"/>
  <c r="AF1987" i="46"/>
  <c r="AH1987" i="46"/>
  <c r="AF1298" i="46"/>
  <c r="AF1732" i="46"/>
  <c r="AF1696" i="46"/>
  <c r="AH1696" i="46"/>
  <c r="AF787" i="46"/>
  <c r="AF952" i="46"/>
  <c r="AH952" i="46"/>
  <c r="AF646" i="46"/>
  <c r="AF524" i="46"/>
  <c r="AH524" i="46"/>
  <c r="AF147" i="46"/>
  <c r="AL147" i="46" s="1"/>
  <c r="AF137" i="46"/>
  <c r="AL137" i="46" s="1"/>
  <c r="AF2211" i="46"/>
  <c r="AH2211" i="46"/>
  <c r="AF2368" i="46"/>
  <c r="AH2368" i="46"/>
  <c r="AF2296" i="46"/>
  <c r="AH2296" i="46"/>
  <c r="AF1804" i="46"/>
  <c r="AH1804" i="46"/>
  <c r="AF1297" i="46"/>
  <c r="AH1297" i="46"/>
  <c r="AF771" i="46"/>
  <c r="AH771" i="46"/>
  <c r="AF133" i="46"/>
  <c r="AL133" i="46" s="1"/>
  <c r="AF448" i="46"/>
  <c r="AH448" i="46"/>
  <c r="AF148" i="46"/>
  <c r="AL148" i="46" s="1"/>
  <c r="AF2125" i="46"/>
  <c r="AH2125" i="46"/>
  <c r="AF908" i="46"/>
  <c r="AH908" i="46"/>
  <c r="AF772" i="46"/>
  <c r="AH772" i="46"/>
  <c r="AF543" i="46"/>
  <c r="AH543" i="46"/>
  <c r="AF683" i="46"/>
  <c r="AH683" i="46"/>
  <c r="AF525" i="46"/>
  <c r="AH525" i="46"/>
  <c r="AF143" i="46"/>
  <c r="AL143" i="46" s="1"/>
  <c r="AF166" i="46"/>
  <c r="AL166" i="46" s="1"/>
  <c r="AF1685" i="46"/>
  <c r="AH1685" i="46"/>
  <c r="AF1541" i="46"/>
  <c r="AH1541" i="46"/>
  <c r="AF1397" i="46"/>
  <c r="AH1397" i="46"/>
  <c r="AF530" i="46"/>
  <c r="AH530" i="46"/>
  <c r="AF261" i="46"/>
  <c r="AL261" i="46" s="1"/>
  <c r="AF788" i="46"/>
  <c r="AH788" i="46"/>
  <c r="AF1538" i="46"/>
  <c r="AH1538" i="46"/>
  <c r="AF1396" i="46"/>
  <c r="AH1396" i="46"/>
  <c r="AF938" i="46"/>
  <c r="AH938" i="46"/>
  <c r="AF134" i="46"/>
  <c r="AL134" i="46" s="1"/>
  <c r="AF138" i="46"/>
  <c r="AL138" i="46" s="1"/>
  <c r="AF2318" i="46"/>
  <c r="AH2318" i="46"/>
  <c r="AF1988" i="46"/>
  <c r="AH1988" i="46"/>
  <c r="AF1698" i="46"/>
  <c r="AH1698" i="46"/>
  <c r="AF1191" i="46"/>
  <c r="AH1191" i="46"/>
  <c r="AF479" i="46"/>
  <c r="AF157" i="46"/>
  <c r="AL157" i="46" s="1"/>
  <c r="AF135" i="46"/>
  <c r="AL135" i="46" s="1"/>
  <c r="AF2149" i="46"/>
  <c r="AH2149" i="46"/>
  <c r="AF1695" i="46"/>
  <c r="AH1695" i="46"/>
  <c r="AF125" i="46"/>
  <c r="AL125" i="46" s="1"/>
  <c r="AF145" i="46"/>
  <c r="AL145" i="46" s="1"/>
  <c r="AF2346" i="46"/>
  <c r="AH2346" i="46"/>
  <c r="AF2314" i="46"/>
  <c r="AH2314" i="46"/>
  <c r="AF2225" i="46"/>
  <c r="AH2225" i="46"/>
  <c r="AF2070" i="46"/>
  <c r="AF1548" i="46"/>
  <c r="AF1296" i="46"/>
  <c r="AH1296" i="46"/>
  <c r="AF1219" i="46"/>
  <c r="AH1219" i="46"/>
  <c r="AF1111" i="46"/>
  <c r="AH1111" i="46"/>
  <c r="AF390" i="46"/>
  <c r="AL390" i="46" s="1"/>
  <c r="AF515" i="46"/>
  <c r="AH515" i="46"/>
  <c r="AF430" i="46"/>
  <c r="AH430" i="46"/>
  <c r="AF394" i="46"/>
  <c r="AL394" i="46" s="1"/>
  <c r="AH394" i="46"/>
  <c r="AF154" i="46"/>
  <c r="AL154" i="46" s="1"/>
  <c r="AF2381" i="46"/>
  <c r="AH2381" i="46"/>
  <c r="AF1564" i="46"/>
  <c r="AH1564" i="46"/>
  <c r="AF998" i="46"/>
  <c r="AF808" i="46"/>
  <c r="AH808" i="46"/>
  <c r="AF730" i="46"/>
  <c r="AH730" i="46"/>
  <c r="AF354" i="46"/>
  <c r="AL354" i="46" s="1"/>
  <c r="AF773" i="46"/>
  <c r="AH773" i="46"/>
  <c r="AF391" i="46"/>
  <c r="AL391" i="46" s="1"/>
  <c r="AF136" i="46"/>
  <c r="AL136" i="46" s="1"/>
  <c r="AF90" i="46"/>
  <c r="AL90" i="46" s="1"/>
  <c r="AF2250" i="46"/>
  <c r="AH2250" i="46"/>
  <c r="AF2120" i="46"/>
  <c r="AH2120" i="46"/>
  <c r="AF1996" i="46"/>
  <c r="AH1996" i="46"/>
  <c r="AF1780" i="46"/>
  <c r="AH1780" i="46"/>
  <c r="AF1561" i="46"/>
  <c r="AH1561" i="46"/>
  <c r="AF805" i="46"/>
  <c r="AH805" i="46"/>
  <c r="AF806" i="46"/>
  <c r="AH806" i="46"/>
  <c r="AF150" i="46"/>
  <c r="AL150" i="46" s="1"/>
  <c r="AF161" i="46"/>
  <c r="AL161" i="46" s="1"/>
  <c r="AF131" i="46"/>
  <c r="AL131" i="46" s="1"/>
  <c r="AY122" i="39"/>
  <c r="BE122" i="39"/>
  <c r="AY50" i="39"/>
  <c r="BE50" i="39"/>
  <c r="AY184" i="39"/>
  <c r="BE184" i="39"/>
  <c r="AY148" i="39"/>
  <c r="BE148" i="39"/>
  <c r="AY112" i="39"/>
  <c r="BE112" i="39"/>
  <c r="AY76" i="39"/>
  <c r="BE76" i="39"/>
  <c r="AY180" i="39"/>
  <c r="BE180" i="39"/>
  <c r="AY144" i="39"/>
  <c r="BE144" i="39"/>
  <c r="AY108" i="39"/>
  <c r="BE108" i="39"/>
  <c r="AY72" i="39"/>
  <c r="BE72" i="39"/>
  <c r="AX138" i="39"/>
  <c r="BD138" i="39"/>
  <c r="AX102" i="39"/>
  <c r="BD102" i="39"/>
  <c r="AX66" i="39"/>
  <c r="BD66" i="39"/>
  <c r="AX30" i="39"/>
  <c r="BD30" i="39"/>
  <c r="AX167" i="39"/>
  <c r="BD167" i="39"/>
  <c r="AX131" i="39"/>
  <c r="BD131" i="39"/>
  <c r="AX59" i="39"/>
  <c r="BD59" i="39"/>
  <c r="AX23" i="39"/>
  <c r="BD23" i="39"/>
  <c r="AX157" i="39"/>
  <c r="BD157" i="39"/>
  <c r="AW153" i="39"/>
  <c r="BC153" i="39"/>
  <c r="AW117" i="39"/>
  <c r="BC117" i="39"/>
  <c r="AW81" i="39"/>
  <c r="BC81" i="39"/>
  <c r="AW45" i="39"/>
  <c r="BC45" i="39"/>
  <c r="AW146" i="39"/>
  <c r="BC146" i="39"/>
  <c r="AW110" i="39"/>
  <c r="BC110" i="39"/>
  <c r="AW100" i="39"/>
  <c r="BC100" i="39"/>
  <c r="AW64" i="39"/>
  <c r="BC64" i="39"/>
  <c r="AV129" i="39"/>
  <c r="BB129" i="39"/>
  <c r="AV93" i="39"/>
  <c r="BB93" i="39"/>
  <c r="AV51" i="39"/>
  <c r="BB51" i="39"/>
  <c r="AV21" i="39"/>
  <c r="BB21" i="39"/>
  <c r="AV155" i="39"/>
  <c r="BB155" i="39"/>
  <c r="AV83" i="39"/>
  <c r="BB83" i="39"/>
  <c r="AV47" i="39"/>
  <c r="BB47" i="39"/>
  <c r="AV147" i="39"/>
  <c r="BB147" i="39"/>
  <c r="AV82" i="39"/>
  <c r="BB82" i="39"/>
  <c r="AV46" i="39"/>
  <c r="BB46" i="39"/>
  <c r="AY155" i="39"/>
  <c r="BE155" i="39"/>
  <c r="AY119" i="39"/>
  <c r="BE119" i="39"/>
  <c r="AY83" i="39"/>
  <c r="BE83" i="39"/>
  <c r="AY47" i="39"/>
  <c r="BE47" i="39"/>
  <c r="AY181" i="39"/>
  <c r="BE181" i="39"/>
  <c r="AY145" i="39"/>
  <c r="BE145" i="39"/>
  <c r="AY109" i="39"/>
  <c r="BE109" i="39"/>
  <c r="AY73" i="39"/>
  <c r="BE73" i="39"/>
  <c r="AY37" i="39"/>
  <c r="BE37" i="39"/>
  <c r="AY141" i="39"/>
  <c r="BE141" i="39"/>
  <c r="AY105" i="39"/>
  <c r="BE105" i="39"/>
  <c r="AY69" i="39"/>
  <c r="BE69" i="39"/>
  <c r="AY33" i="39"/>
  <c r="BE33" i="39"/>
  <c r="AX135" i="39"/>
  <c r="BD135" i="39"/>
  <c r="AX27" i="39"/>
  <c r="BD27" i="39"/>
  <c r="AX154" i="39"/>
  <c r="BD154" i="39"/>
  <c r="AX118" i="39"/>
  <c r="BD118" i="39"/>
  <c r="AX82" i="39"/>
  <c r="BD82" i="39"/>
  <c r="AW186" i="39"/>
  <c r="BC186" i="39"/>
  <c r="AW150" i="39"/>
  <c r="BC150" i="39"/>
  <c r="AW114" i="39"/>
  <c r="BC114" i="39"/>
  <c r="AW78" i="39"/>
  <c r="BC78" i="39"/>
  <c r="AW179" i="39"/>
  <c r="BC179" i="39"/>
  <c r="AW143" i="39"/>
  <c r="BC143" i="39"/>
  <c r="AW107" i="39"/>
  <c r="BC107" i="39"/>
  <c r="AW71" i="39"/>
  <c r="BC71" i="39"/>
  <c r="AW35" i="39"/>
  <c r="BC35" i="39"/>
  <c r="AW97" i="39"/>
  <c r="BC97" i="39"/>
  <c r="AW61" i="39"/>
  <c r="BC61" i="39"/>
  <c r="AV48" i="39"/>
  <c r="BB48" i="39"/>
  <c r="AV188" i="39"/>
  <c r="BB188" i="39"/>
  <c r="AV152" i="39"/>
  <c r="BB152" i="39"/>
  <c r="AV80" i="39"/>
  <c r="BB80" i="39"/>
  <c r="AV79" i="39"/>
  <c r="BB79" i="39"/>
  <c r="AY188" i="39"/>
  <c r="BE188" i="39"/>
  <c r="AY152" i="39"/>
  <c r="BE152" i="39"/>
  <c r="AY116" i="39"/>
  <c r="BE116" i="39"/>
  <c r="AY44" i="39"/>
  <c r="BE44" i="39"/>
  <c r="AY178" i="39"/>
  <c r="BE178" i="39"/>
  <c r="AY142" i="39"/>
  <c r="BE142" i="39"/>
  <c r="AY106" i="39"/>
  <c r="BE106" i="39"/>
  <c r="AY70" i="39"/>
  <c r="BE70" i="39"/>
  <c r="AY34" i="39"/>
  <c r="BE34" i="39"/>
  <c r="AY102" i="39"/>
  <c r="BE102" i="39"/>
  <c r="AY66" i="39"/>
  <c r="BE66" i="39"/>
  <c r="AX132" i="39"/>
  <c r="BD132" i="39"/>
  <c r="AX60" i="39"/>
  <c r="BD60" i="39"/>
  <c r="AX24" i="39"/>
  <c r="BD24" i="39"/>
  <c r="AX89" i="39"/>
  <c r="BD89" i="39"/>
  <c r="AX53" i="39"/>
  <c r="BD53" i="39"/>
  <c r="AX115" i="39"/>
  <c r="BD115" i="39"/>
  <c r="AX79" i="39"/>
  <c r="BD79" i="39"/>
  <c r="AX43" i="39"/>
  <c r="BD43" i="39"/>
  <c r="AW183" i="39"/>
  <c r="BC183" i="39"/>
  <c r="AW147" i="39"/>
  <c r="BC147" i="39"/>
  <c r="AW111" i="39"/>
  <c r="BC111" i="39"/>
  <c r="AW75" i="39"/>
  <c r="BC75" i="39"/>
  <c r="AW39" i="39"/>
  <c r="BC39" i="39"/>
  <c r="AW176" i="39"/>
  <c r="BC176" i="39"/>
  <c r="AW140" i="39"/>
  <c r="BC140" i="39"/>
  <c r="AW104" i="39"/>
  <c r="BC104" i="39"/>
  <c r="AW68" i="39"/>
  <c r="BC68" i="39"/>
  <c r="AW32" i="39"/>
  <c r="BC32" i="39"/>
  <c r="AW94" i="39"/>
  <c r="BC94" i="39"/>
  <c r="AW58" i="39"/>
  <c r="BC58" i="39"/>
  <c r="AV165" i="39"/>
  <c r="BB165" i="39"/>
  <c r="AV123" i="39"/>
  <c r="BB123" i="39"/>
  <c r="AV77" i="39"/>
  <c r="BB77" i="39"/>
  <c r="AV41" i="39"/>
  <c r="BB41" i="39"/>
  <c r="AV148" i="39"/>
  <c r="BB148" i="39"/>
  <c r="AV40" i="39"/>
  <c r="BB40" i="39"/>
  <c r="AY113" i="39"/>
  <c r="BE113" i="39"/>
  <c r="AY103" i="39"/>
  <c r="BE103" i="39"/>
  <c r="AY67" i="39"/>
  <c r="BE67" i="39"/>
  <c r="AY99" i="39"/>
  <c r="BE99" i="39"/>
  <c r="AY63" i="39"/>
  <c r="BE63" i="39"/>
  <c r="AX165" i="39"/>
  <c r="BD165" i="39"/>
  <c r="AX129" i="39"/>
  <c r="BD129" i="39"/>
  <c r="AX21" i="39"/>
  <c r="BD21" i="39"/>
  <c r="AX86" i="39"/>
  <c r="BD86" i="39"/>
  <c r="AX112" i="39"/>
  <c r="BD112" i="39"/>
  <c r="AX76" i="39"/>
  <c r="BD76" i="39"/>
  <c r="AX40" i="39"/>
  <c r="BD40" i="39"/>
  <c r="AW108" i="39"/>
  <c r="BC108" i="39"/>
  <c r="AW72" i="39"/>
  <c r="BC72" i="39"/>
  <c r="AW101" i="39"/>
  <c r="BC101" i="39"/>
  <c r="AW65" i="39"/>
  <c r="BC65" i="39"/>
  <c r="AW29" i="39"/>
  <c r="BC29" i="39"/>
  <c r="AW163" i="39"/>
  <c r="BC163" i="39"/>
  <c r="AW91" i="39"/>
  <c r="BC91" i="39"/>
  <c r="AW55" i="39"/>
  <c r="BC55" i="39"/>
  <c r="AW19" i="39"/>
  <c r="BC19" i="39"/>
  <c r="AV84" i="39"/>
  <c r="BB84" i="39"/>
  <c r="AV42" i="39"/>
  <c r="BB42" i="39"/>
  <c r="AV146" i="39"/>
  <c r="BB146" i="39"/>
  <c r="AV74" i="39"/>
  <c r="BB74" i="39"/>
  <c r="AV37" i="39"/>
  <c r="BB37" i="39"/>
  <c r="AY146" i="39"/>
  <c r="BE146" i="39"/>
  <c r="AY110" i="39"/>
  <c r="BE110" i="39"/>
  <c r="AY74" i="39"/>
  <c r="BE74" i="39"/>
  <c r="AY38" i="39"/>
  <c r="BE38" i="39"/>
  <c r="AY100" i="39"/>
  <c r="BE100" i="39"/>
  <c r="AY28" i="39"/>
  <c r="BE28" i="39"/>
  <c r="AY132" i="39"/>
  <c r="BE132" i="39"/>
  <c r="AY96" i="39"/>
  <c r="BE96" i="39"/>
  <c r="AY24" i="39"/>
  <c r="BE24" i="39"/>
  <c r="AY143" i="39"/>
  <c r="BE143" i="39"/>
  <c r="AY107" i="39"/>
  <c r="BE107" i="39"/>
  <c r="AY71" i="39"/>
  <c r="BE71" i="39"/>
  <c r="AY35" i="39"/>
  <c r="BE35" i="39"/>
  <c r="AY133" i="39"/>
  <c r="BE133" i="39"/>
  <c r="AY97" i="39"/>
  <c r="BE97" i="39"/>
  <c r="AY61" i="39"/>
  <c r="BE61" i="39"/>
  <c r="AY165" i="39"/>
  <c r="BE165" i="39"/>
  <c r="AY93" i="39"/>
  <c r="BE93" i="39"/>
  <c r="AY57" i="39"/>
  <c r="BE57" i="39"/>
  <c r="AY21" i="39"/>
  <c r="BE21" i="39"/>
  <c r="AX188" i="39"/>
  <c r="BD188" i="39"/>
  <c r="AX116" i="39"/>
  <c r="BD116" i="39"/>
  <c r="AX80" i="39"/>
  <c r="BD80" i="39"/>
  <c r="AX44" i="39"/>
  <c r="BD44" i="39"/>
  <c r="AX142" i="39"/>
  <c r="BD142" i="39"/>
  <c r="AX34" i="39"/>
  <c r="BD34" i="39"/>
  <c r="AW174" i="39"/>
  <c r="BC174" i="39"/>
  <c r="AW138" i="39"/>
  <c r="BC138" i="39"/>
  <c r="AW102" i="39"/>
  <c r="BC102" i="39"/>
  <c r="AW30" i="39"/>
  <c r="BC30" i="39"/>
  <c r="AW95" i="39"/>
  <c r="BC95" i="39"/>
  <c r="AW59" i="39"/>
  <c r="BC59" i="39"/>
  <c r="AW157" i="39"/>
  <c r="BC157" i="39"/>
  <c r="AW121" i="39"/>
  <c r="BC121" i="39"/>
  <c r="AW49" i="39"/>
  <c r="BC49" i="39"/>
  <c r="AV63" i="39"/>
  <c r="BB63" i="39"/>
  <c r="AV156" i="39"/>
  <c r="BB156" i="39"/>
  <c r="AV78" i="39"/>
  <c r="BB78" i="39"/>
  <c r="AV32" i="39"/>
  <c r="BB32" i="39"/>
  <c r="AV31" i="39"/>
  <c r="BB31" i="39"/>
  <c r="AY140" i="39"/>
  <c r="BE140" i="39"/>
  <c r="AY104" i="39"/>
  <c r="BE104" i="39"/>
  <c r="AY68" i="39"/>
  <c r="BE68" i="39"/>
  <c r="AY166" i="39"/>
  <c r="BE166" i="39"/>
  <c r="AY130" i="39"/>
  <c r="BE130" i="39"/>
  <c r="AY94" i="39"/>
  <c r="BE94" i="39"/>
  <c r="AY58" i="39"/>
  <c r="BE58" i="39"/>
  <c r="AY22" i="39"/>
  <c r="BE22" i="39"/>
  <c r="AY162" i="39"/>
  <c r="BE162" i="39"/>
  <c r="AY90" i="39"/>
  <c r="BE90" i="39"/>
  <c r="AY54" i="39"/>
  <c r="BE54" i="39"/>
  <c r="AY18" i="39"/>
  <c r="BE18" i="39"/>
  <c r="AX156" i="39"/>
  <c r="BD156" i="39"/>
  <c r="AX113" i="39"/>
  <c r="BD113" i="39"/>
  <c r="AX77" i="39"/>
  <c r="BD77" i="39"/>
  <c r="AX41" i="39"/>
  <c r="BD41" i="39"/>
  <c r="AX175" i="39"/>
  <c r="BD175" i="39"/>
  <c r="AX103" i="39"/>
  <c r="BD103" i="39"/>
  <c r="AX67" i="39"/>
  <c r="BD67" i="39"/>
  <c r="AX31" i="39"/>
  <c r="BD31" i="39"/>
  <c r="AW135" i="39"/>
  <c r="BC135" i="39"/>
  <c r="AW99" i="39"/>
  <c r="BC99" i="39"/>
  <c r="AW63" i="39"/>
  <c r="BC63" i="39"/>
  <c r="AW128" i="39"/>
  <c r="BC128" i="39"/>
  <c r="AW92" i="39"/>
  <c r="BC92" i="39"/>
  <c r="AW56" i="39"/>
  <c r="BC56" i="39"/>
  <c r="AW154" i="39"/>
  <c r="BC154" i="39"/>
  <c r="AW118" i="39"/>
  <c r="BC118" i="39"/>
  <c r="AW46" i="39"/>
  <c r="BC46" i="39"/>
  <c r="AV153" i="39"/>
  <c r="BB153" i="39"/>
  <c r="AV33" i="39"/>
  <c r="BB33" i="39"/>
  <c r="AV101" i="39"/>
  <c r="BB101" i="39"/>
  <c r="AV65" i="39"/>
  <c r="BB65" i="39"/>
  <c r="AV29" i="39"/>
  <c r="BB29" i="39"/>
  <c r="AV64" i="39"/>
  <c r="BB64" i="39"/>
  <c r="AV28" i="39"/>
  <c r="BB28" i="39"/>
  <c r="AY101" i="39"/>
  <c r="BE101" i="39"/>
  <c r="AY65" i="39"/>
  <c r="BE65" i="39"/>
  <c r="AY163" i="39"/>
  <c r="BE163" i="39"/>
  <c r="AY55" i="39"/>
  <c r="BE55" i="39"/>
  <c r="AY19" i="39"/>
  <c r="BE19" i="39"/>
  <c r="AY123" i="39"/>
  <c r="BE123" i="39"/>
  <c r="AY51" i="39"/>
  <c r="BE51" i="39"/>
  <c r="AX189" i="39"/>
  <c r="BD189" i="39"/>
  <c r="AX117" i="39"/>
  <c r="BD117" i="39"/>
  <c r="AX45" i="39"/>
  <c r="BD45" i="39"/>
  <c r="AX182" i="39"/>
  <c r="BD182" i="39"/>
  <c r="AX110" i="39"/>
  <c r="BD110" i="39"/>
  <c r="AX74" i="39"/>
  <c r="BD74" i="39"/>
  <c r="AX172" i="39"/>
  <c r="BD172" i="39"/>
  <c r="AY98" i="39"/>
  <c r="BE98" i="39"/>
  <c r="AY62" i="39"/>
  <c r="BE62" i="39"/>
  <c r="AY26" i="39"/>
  <c r="BE26" i="39"/>
  <c r="AY160" i="39"/>
  <c r="BE160" i="39"/>
  <c r="AY124" i="39"/>
  <c r="BE124" i="39"/>
  <c r="AY88" i="39"/>
  <c r="BE88" i="39"/>
  <c r="AY52" i="39"/>
  <c r="BE52" i="39"/>
  <c r="AY156" i="39"/>
  <c r="BE156" i="39"/>
  <c r="AY84" i="39"/>
  <c r="BE84" i="39"/>
  <c r="AY48" i="39"/>
  <c r="BE48" i="39"/>
  <c r="AX114" i="39"/>
  <c r="BD114" i="39"/>
  <c r="AX78" i="39"/>
  <c r="BD78" i="39"/>
  <c r="AX42" i="39"/>
  <c r="BD42" i="39"/>
  <c r="AX143" i="39"/>
  <c r="BD143" i="39"/>
  <c r="AX107" i="39"/>
  <c r="BD107" i="39"/>
  <c r="AX35" i="39"/>
  <c r="BD35" i="39"/>
  <c r="AX133" i="39"/>
  <c r="BD133" i="39"/>
  <c r="AW129" i="39"/>
  <c r="BC129" i="39"/>
  <c r="AW93" i="39"/>
  <c r="BC93" i="39"/>
  <c r="AW57" i="39"/>
  <c r="BC57" i="39"/>
  <c r="AW122" i="39"/>
  <c r="BC122" i="39"/>
  <c r="AW86" i="39"/>
  <c r="BC86" i="39"/>
  <c r="AW50" i="39"/>
  <c r="BC50" i="39"/>
  <c r="AW184" i="39"/>
  <c r="BC184" i="39"/>
  <c r="AW148" i="39"/>
  <c r="BC148" i="39"/>
  <c r="AW112" i="39"/>
  <c r="BC112" i="39"/>
  <c r="AW76" i="39"/>
  <c r="BC76" i="39"/>
  <c r="AW40" i="39"/>
  <c r="BC40" i="39"/>
  <c r="AV66" i="39"/>
  <c r="BB66" i="39"/>
  <c r="AV27" i="39"/>
  <c r="BB27" i="39"/>
  <c r="AV131" i="39"/>
  <c r="BB131" i="39"/>
  <c r="AV95" i="39"/>
  <c r="BB95" i="39"/>
  <c r="AV23" i="39"/>
  <c r="BB23" i="39"/>
  <c r="AV94" i="39"/>
  <c r="BB94" i="39"/>
  <c r="AY131" i="39"/>
  <c r="BE131" i="39"/>
  <c r="AY95" i="39"/>
  <c r="BE95" i="39"/>
  <c r="AY59" i="39"/>
  <c r="BE59" i="39"/>
  <c r="AY23" i="39"/>
  <c r="BE23" i="39"/>
  <c r="AY121" i="39"/>
  <c r="BE121" i="39"/>
  <c r="AY49" i="39"/>
  <c r="BE49" i="39"/>
  <c r="AY189" i="39"/>
  <c r="BE189" i="39"/>
  <c r="AY153" i="39"/>
  <c r="BE153" i="39"/>
  <c r="AY117" i="39"/>
  <c r="BE117" i="39"/>
  <c r="AY81" i="39"/>
  <c r="BE81" i="39"/>
  <c r="AY45" i="39"/>
  <c r="BE45" i="39"/>
  <c r="AX111" i="39"/>
  <c r="BD111" i="39"/>
  <c r="AX75" i="39"/>
  <c r="BD75" i="39"/>
  <c r="AX39" i="39"/>
  <c r="BD39" i="39"/>
  <c r="AX140" i="39"/>
  <c r="BD140" i="39"/>
  <c r="AX104" i="39"/>
  <c r="BD104" i="39"/>
  <c r="AX68" i="39"/>
  <c r="BD68" i="39"/>
  <c r="AX32" i="39"/>
  <c r="BD32" i="39"/>
  <c r="AX130" i="39"/>
  <c r="BD130" i="39"/>
  <c r="AX22" i="39"/>
  <c r="BD22" i="39"/>
  <c r="AW162" i="39"/>
  <c r="BC162" i="39"/>
  <c r="AW90" i="39"/>
  <c r="BC90" i="39"/>
  <c r="AW54" i="39"/>
  <c r="BC54" i="39"/>
  <c r="AW155" i="39"/>
  <c r="BC155" i="39"/>
  <c r="AW119" i="39"/>
  <c r="BC119" i="39"/>
  <c r="AW47" i="39"/>
  <c r="BC47" i="39"/>
  <c r="AW181" i="39"/>
  <c r="BC181" i="39"/>
  <c r="AW145" i="39"/>
  <c r="BC145" i="39"/>
  <c r="AW109" i="39"/>
  <c r="BC109" i="39"/>
  <c r="AW73" i="39"/>
  <c r="BC73" i="39"/>
  <c r="AV138" i="39"/>
  <c r="BB138" i="39"/>
  <c r="AV60" i="39"/>
  <c r="BB60" i="39"/>
  <c r="AV24" i="39"/>
  <c r="BB24" i="39"/>
  <c r="AV128" i="39"/>
  <c r="BB128" i="39"/>
  <c r="AV92" i="39"/>
  <c r="BB92" i="39"/>
  <c r="AV20" i="39"/>
  <c r="BB20" i="39"/>
  <c r="AV91" i="39"/>
  <c r="BB91" i="39"/>
  <c r="AV55" i="39"/>
  <c r="BB55" i="39"/>
  <c r="AY164" i="39"/>
  <c r="BE164" i="39"/>
  <c r="AY128" i="39"/>
  <c r="BE128" i="39"/>
  <c r="AY92" i="39"/>
  <c r="BE92" i="39"/>
  <c r="AY56" i="39"/>
  <c r="BE56" i="39"/>
  <c r="AY20" i="39"/>
  <c r="BE20" i="39"/>
  <c r="AY154" i="39"/>
  <c r="BE154" i="39"/>
  <c r="AY118" i="39"/>
  <c r="BE118" i="39"/>
  <c r="AY82" i="39"/>
  <c r="BE82" i="39"/>
  <c r="AY46" i="39"/>
  <c r="BE46" i="39"/>
  <c r="AY150" i="39"/>
  <c r="BE150" i="39"/>
  <c r="AY114" i="39"/>
  <c r="BE114" i="39"/>
  <c r="AY42" i="39"/>
  <c r="BE42" i="39"/>
  <c r="AX180" i="39"/>
  <c r="BD180" i="39"/>
  <c r="AX144" i="39"/>
  <c r="BD144" i="39"/>
  <c r="AX108" i="39"/>
  <c r="BD108" i="39"/>
  <c r="AX72" i="39"/>
  <c r="BD72" i="39"/>
  <c r="AX29" i="39"/>
  <c r="BD29" i="39"/>
  <c r="AX91" i="39"/>
  <c r="BD91" i="39"/>
  <c r="AW123" i="39"/>
  <c r="BC123" i="39"/>
  <c r="AW51" i="39"/>
  <c r="BC51" i="39"/>
  <c r="AW152" i="39"/>
  <c r="BC152" i="39"/>
  <c r="AW116" i="39"/>
  <c r="BC116" i="39"/>
  <c r="AW80" i="39"/>
  <c r="BC80" i="39"/>
  <c r="AW44" i="39"/>
  <c r="BC44" i="39"/>
  <c r="AW178" i="39"/>
  <c r="BC178" i="39"/>
  <c r="AW142" i="39"/>
  <c r="BC142" i="39"/>
  <c r="AW106" i="39"/>
  <c r="BC106" i="39"/>
  <c r="AW70" i="39"/>
  <c r="BC70" i="39"/>
  <c r="AW34" i="39"/>
  <c r="BC34" i="39"/>
  <c r="AV135" i="39"/>
  <c r="BB135" i="39"/>
  <c r="AV99" i="39"/>
  <c r="BB99" i="39"/>
  <c r="AV57" i="39"/>
  <c r="BB57" i="39"/>
  <c r="AV18" i="39"/>
  <c r="BB18" i="39"/>
  <c r="AV125" i="39"/>
  <c r="BB125" i="39"/>
  <c r="AV53" i="39"/>
  <c r="BB53" i="39"/>
  <c r="AV160" i="39"/>
  <c r="BB160" i="39"/>
  <c r="AV124" i="39"/>
  <c r="BB124" i="39"/>
  <c r="AV52" i="39"/>
  <c r="BB52" i="39"/>
  <c r="AY125" i="39"/>
  <c r="BE125" i="39"/>
  <c r="AY89" i="39"/>
  <c r="BE89" i="39"/>
  <c r="AY53" i="39"/>
  <c r="BE53" i="39"/>
  <c r="AY115" i="39"/>
  <c r="BE115" i="39"/>
  <c r="AY43" i="39"/>
  <c r="BE43" i="39"/>
  <c r="AY147" i="39"/>
  <c r="BE147" i="39"/>
  <c r="AY111" i="39"/>
  <c r="BE111" i="39"/>
  <c r="AY75" i="39"/>
  <c r="BE75" i="39"/>
  <c r="AX177" i="39"/>
  <c r="BD177" i="39"/>
  <c r="AX141" i="39"/>
  <c r="BD141" i="39"/>
  <c r="AX105" i="39"/>
  <c r="BD105" i="39"/>
  <c r="AX69" i="39"/>
  <c r="BD69" i="39"/>
  <c r="AX33" i="39"/>
  <c r="BD33" i="39"/>
  <c r="AX170" i="39"/>
  <c r="BD170" i="39"/>
  <c r="AX134" i="39"/>
  <c r="BD134" i="39"/>
  <c r="AX160" i="39"/>
  <c r="BD160" i="39"/>
  <c r="AX88" i="39"/>
  <c r="BD88" i="39"/>
  <c r="AW84" i="39"/>
  <c r="BC84" i="39"/>
  <c r="AW48" i="39"/>
  <c r="BC48" i="39"/>
  <c r="AW185" i="39"/>
  <c r="BC185" i="39"/>
  <c r="AW113" i="39"/>
  <c r="BC113" i="39"/>
  <c r="AW77" i="39"/>
  <c r="BC77" i="39"/>
  <c r="AW41" i="39"/>
  <c r="BC41" i="39"/>
  <c r="AW103" i="39"/>
  <c r="BC103" i="39"/>
  <c r="AW31" i="39"/>
  <c r="BC31" i="39"/>
  <c r="AV132" i="39"/>
  <c r="BB132" i="39"/>
  <c r="AV96" i="39"/>
  <c r="BB96" i="39"/>
  <c r="AV54" i="39"/>
  <c r="BB54" i="39"/>
  <c r="AV122" i="39"/>
  <c r="BB122" i="39"/>
  <c r="AV86" i="39"/>
  <c r="BB86" i="39"/>
  <c r="AV50" i="39"/>
  <c r="BB50" i="39"/>
  <c r="AV157" i="39"/>
  <c r="BB157" i="39"/>
  <c r="AV121" i="39"/>
  <c r="BB121" i="39"/>
  <c r="AV49" i="39"/>
  <c r="BB49" i="39"/>
  <c r="AT126" i="39"/>
  <c r="AT139" i="39"/>
  <c r="AT120" i="39"/>
  <c r="AT149" i="39"/>
  <c r="AT85" i="39"/>
  <c r="AT151" i="39"/>
  <c r="AT159" i="39"/>
  <c r="AT158" i="39"/>
  <c r="AT36" i="39"/>
  <c r="AT137" i="39"/>
  <c r="AT127" i="39"/>
  <c r="AT87" i="39"/>
  <c r="AT161" i="39"/>
  <c r="AT136" i="39"/>
  <c r="AT130" i="39"/>
  <c r="AT188" i="39"/>
  <c r="AT189" i="39"/>
  <c r="AT104" i="39"/>
  <c r="AT187" i="39"/>
  <c r="AV171" i="39"/>
  <c r="AT171" i="39"/>
  <c r="AT176" i="39"/>
  <c r="AT181" i="39"/>
  <c r="AV186" i="39"/>
  <c r="AT186" i="39"/>
  <c r="AV168" i="39"/>
  <c r="AT168" i="39"/>
  <c r="AT135" i="39"/>
  <c r="AT90" i="39"/>
  <c r="AV173" i="39"/>
  <c r="AT173" i="39"/>
  <c r="AT178" i="39"/>
  <c r="AV183" i="39"/>
  <c r="AT183" i="39"/>
  <c r="AT180" i="39"/>
  <c r="AV185" i="39"/>
  <c r="AT185" i="39"/>
  <c r="AT167" i="39"/>
  <c r="AV170" i="39"/>
  <c r="AT170" i="39"/>
  <c r="AV172" i="39"/>
  <c r="AT172" i="39"/>
  <c r="AT177" i="39"/>
  <c r="AT182" i="39"/>
  <c r="AV169" i="39"/>
  <c r="AT169" i="39"/>
  <c r="AV174" i="39"/>
  <c r="AT174" i="39"/>
  <c r="AV175" i="39"/>
  <c r="AT175" i="39"/>
  <c r="AT43" i="39"/>
  <c r="AT179" i="39"/>
  <c r="AV184" i="39"/>
  <c r="AT184" i="39"/>
  <c r="AT166" i="39"/>
  <c r="AT60" i="39"/>
  <c r="AT49" i="39"/>
  <c r="AT93" i="39"/>
  <c r="AT26" i="39"/>
  <c r="AT28" i="39"/>
  <c r="AT144" i="39"/>
  <c r="AT155" i="39"/>
  <c r="AT124" i="39"/>
  <c r="AT102" i="39"/>
  <c r="AT61" i="39"/>
  <c r="AT156" i="39"/>
  <c r="AT160" i="39"/>
  <c r="AT105" i="39"/>
  <c r="AV61" i="39"/>
  <c r="AT157" i="39"/>
  <c r="AT50" i="39"/>
  <c r="AT59" i="39"/>
  <c r="AT32" i="39"/>
  <c r="AT78" i="39"/>
  <c r="AT80" i="39"/>
  <c r="AT31" i="39"/>
  <c r="AT103" i="39"/>
  <c r="AT79" i="39"/>
  <c r="AT46" i="39"/>
  <c r="AT42" i="39"/>
  <c r="AT44" i="39"/>
  <c r="AT142" i="39"/>
  <c r="AT143" i="39"/>
  <c r="AT48" i="39"/>
  <c r="AT45" i="39"/>
  <c r="AT47" i="39"/>
  <c r="AT141" i="39"/>
  <c r="AT91" i="39"/>
  <c r="AT140" i="39"/>
  <c r="AT92" i="39"/>
  <c r="AT138" i="39"/>
  <c r="AT164" i="39"/>
  <c r="AT63" i="39"/>
  <c r="AT163" i="39"/>
  <c r="AT62" i="39"/>
  <c r="AT162" i="39"/>
  <c r="AT108" i="39"/>
  <c r="AT89" i="39"/>
  <c r="AV62" i="39"/>
  <c r="AT165" i="39"/>
  <c r="AT107" i="39"/>
  <c r="AT106" i="39"/>
  <c r="AT64" i="39"/>
  <c r="AT116" i="39"/>
  <c r="AT145" i="39"/>
  <c r="AT73" i="39"/>
  <c r="AT117" i="39"/>
  <c r="AT118" i="39"/>
  <c r="AT74" i="39"/>
  <c r="AT121" i="39"/>
  <c r="AT19" i="39"/>
  <c r="AT30" i="39"/>
  <c r="AT77" i="39"/>
  <c r="AT119" i="39"/>
  <c r="AV19" i="39"/>
  <c r="AT123" i="39"/>
  <c r="AT122" i="39"/>
  <c r="AT75" i="39"/>
  <c r="AT76" i="39"/>
  <c r="AT29" i="39"/>
  <c r="AT18" i="39"/>
  <c r="AT56" i="39"/>
  <c r="AT70" i="39"/>
  <c r="AT99" i="39"/>
  <c r="AT153" i="39"/>
  <c r="AT55" i="39"/>
  <c r="AT84" i="39"/>
  <c r="AT98" i="39"/>
  <c r="AT152" i="39"/>
  <c r="AT25" i="39"/>
  <c r="AT150" i="39"/>
  <c r="AT88" i="39"/>
  <c r="AT100" i="39"/>
  <c r="AT115" i="39"/>
  <c r="AT154" i="39"/>
  <c r="AT131" i="39"/>
  <c r="AT133" i="39"/>
  <c r="AV150" i="39"/>
  <c r="AT40" i="39"/>
  <c r="AT41" i="39"/>
  <c r="AT57" i="39"/>
  <c r="AT101" i="39"/>
  <c r="AT69" i="39"/>
  <c r="AT86" i="39"/>
  <c r="AT114" i="39"/>
  <c r="AT23" i="39"/>
  <c r="AT132" i="39"/>
  <c r="AT134" i="39"/>
  <c r="AT72" i="39"/>
  <c r="AV100" i="39"/>
  <c r="AT24" i="39"/>
  <c r="AT39" i="39"/>
  <c r="AT38" i="39"/>
  <c r="AT27" i="39"/>
  <c r="AT71" i="39"/>
  <c r="AT58" i="39"/>
  <c r="AT52" i="39"/>
  <c r="AT81" i="39"/>
  <c r="AT96" i="39"/>
  <c r="AT147" i="39"/>
  <c r="AT17" i="39"/>
  <c r="AV17" i="39" s="1"/>
  <c r="AT51" i="39"/>
  <c r="AT65" i="39"/>
  <c r="AT95" i="39"/>
  <c r="AT128" i="39"/>
  <c r="AT146" i="39"/>
  <c r="AT20" i="39"/>
  <c r="AT109" i="39"/>
  <c r="AT67" i="39"/>
  <c r="AT112" i="39"/>
  <c r="AT22" i="39"/>
  <c r="AT129" i="39"/>
  <c r="AT125" i="39"/>
  <c r="AT82" i="39"/>
  <c r="AT68" i="39"/>
  <c r="AT83" i="39"/>
  <c r="AV22" i="39"/>
  <c r="AT148" i="39"/>
  <c r="AT111" i="39"/>
  <c r="AT37" i="39"/>
  <c r="AT21" i="39"/>
  <c r="AT110" i="39"/>
  <c r="AT66" i="39"/>
  <c r="AT35" i="39"/>
  <c r="AT113" i="39"/>
  <c r="AT53" i="39"/>
  <c r="AT33" i="39"/>
  <c r="AT94" i="39"/>
  <c r="AV67" i="39"/>
  <c r="AT54" i="39"/>
  <c r="AT34" i="39"/>
  <c r="AT97" i="39"/>
  <c r="AW18" i="39"/>
  <c r="AW25" i="39"/>
  <c r="AX26" i="39"/>
  <c r="AX20" i="39"/>
  <c r="AF2475" i="46"/>
  <c r="AK2475" i="46" s="1"/>
  <c r="AH2475" i="46"/>
  <c r="AF2411" i="46"/>
  <c r="AH2411" i="46"/>
  <c r="AF2347" i="46"/>
  <c r="AH2347" i="46" s="1"/>
  <c r="AF2283" i="46"/>
  <c r="AH2283" i="46"/>
  <c r="AF2219" i="46"/>
  <c r="AH2219" i="46" s="1"/>
  <c r="AF2155" i="46"/>
  <c r="AH2155" i="46" s="1"/>
  <c r="AF2091" i="46"/>
  <c r="AH2091" i="46"/>
  <c r="AF2027" i="46"/>
  <c r="AH2027" i="46"/>
  <c r="AF1958" i="46"/>
  <c r="AK1958" i="46" s="1"/>
  <c r="AH1958" i="46"/>
  <c r="AF1870" i="46"/>
  <c r="AK1870" i="46" s="1"/>
  <c r="AH1870" i="46"/>
  <c r="AF1754" i="46"/>
  <c r="AH1754" i="46"/>
  <c r="AF2466" i="46"/>
  <c r="AL2466" i="46" s="1"/>
  <c r="AH2466" i="46"/>
  <c r="AF2402" i="46"/>
  <c r="AL2402" i="46" s="1"/>
  <c r="AH2402" i="46"/>
  <c r="AF2338" i="46"/>
  <c r="AH2338" i="46"/>
  <c r="AF2274" i="46"/>
  <c r="AF2210" i="46"/>
  <c r="AL2210" i="46" s="1"/>
  <c r="AH2210" i="46"/>
  <c r="AF2146" i="46"/>
  <c r="AK2146" i="46" s="1"/>
  <c r="AH2146" i="46"/>
  <c r="AF2082" i="46"/>
  <c r="AH2082" i="46"/>
  <c r="AF2018" i="46"/>
  <c r="AH2018" i="46" s="1"/>
  <c r="AF1947" i="46"/>
  <c r="AH1947" i="46"/>
  <c r="AF1856" i="46"/>
  <c r="AH1856" i="46"/>
  <c r="AF1730" i="46"/>
  <c r="AH1730" i="46" s="1"/>
  <c r="AF1502" i="46"/>
  <c r="AH1502" i="46"/>
  <c r="AF2457" i="46"/>
  <c r="AJ2457" i="46" s="1"/>
  <c r="AH2457" i="46"/>
  <c r="AF2393" i="46"/>
  <c r="AH2393" i="46"/>
  <c r="AF2329" i="46"/>
  <c r="AH2329" i="46"/>
  <c r="AF2265" i="46"/>
  <c r="AH2265" i="46" s="1"/>
  <c r="AF2201" i="46"/>
  <c r="AH2201" i="46"/>
  <c r="AF2137" i="46"/>
  <c r="AH2137" i="46"/>
  <c r="AF2073" i="46"/>
  <c r="AF2009" i="46"/>
  <c r="AL2009" i="46" s="1"/>
  <c r="AH2009" i="46"/>
  <c r="AF1937" i="46"/>
  <c r="AH1937" i="46" s="1"/>
  <c r="AF1841" i="46"/>
  <c r="AH1841" i="46" s="1"/>
  <c r="AF1706" i="46"/>
  <c r="AK1706" i="46" s="1"/>
  <c r="AH1706" i="46"/>
  <c r="AF1466" i="46"/>
  <c r="AH1466" i="46" s="1"/>
  <c r="AF2448" i="46"/>
  <c r="AH2448" i="46" s="1"/>
  <c r="AF2384" i="46"/>
  <c r="AH2384" i="46"/>
  <c r="AF2320" i="46"/>
  <c r="AH2320" i="46"/>
  <c r="AF2256" i="46"/>
  <c r="AL2256" i="46" s="1"/>
  <c r="AH2256" i="46"/>
  <c r="AF2192" i="46"/>
  <c r="AH2192" i="46"/>
  <c r="AF2128" i="46"/>
  <c r="AH2128" i="46" s="1"/>
  <c r="AF2064" i="46"/>
  <c r="AH2064" i="46" s="1"/>
  <c r="AF2000" i="46"/>
  <c r="AK2000" i="46" s="1"/>
  <c r="AH2000" i="46"/>
  <c r="AF1925" i="46"/>
  <c r="AK1925" i="46" s="1"/>
  <c r="AH1925" i="46"/>
  <c r="AF1826" i="46"/>
  <c r="AL1826" i="46" s="1"/>
  <c r="AH1826" i="46"/>
  <c r="AF1682" i="46"/>
  <c r="AH1682" i="46" s="1"/>
  <c r="AF1430" i="46"/>
  <c r="AH1430" i="46"/>
  <c r="AF2439" i="46"/>
  <c r="AH2439" i="46"/>
  <c r="AF2375" i="46"/>
  <c r="AH2375" i="46"/>
  <c r="AF2311" i="46"/>
  <c r="AH2311" i="46"/>
  <c r="AF2247" i="46"/>
  <c r="AH2247" i="46"/>
  <c r="AF2183" i="46"/>
  <c r="AH2183" i="46"/>
  <c r="AF2119" i="46"/>
  <c r="AH2119" i="46"/>
  <c r="AF2055" i="46"/>
  <c r="AF1990" i="46"/>
  <c r="AH1990" i="46"/>
  <c r="AF1913" i="46"/>
  <c r="AL1913" i="46" s="1"/>
  <c r="AH1913" i="46"/>
  <c r="AF1813" i="46"/>
  <c r="AJ1813" i="46" s="1"/>
  <c r="AH1813" i="46"/>
  <c r="AF1650" i="46"/>
  <c r="AJ1650" i="46" s="1"/>
  <c r="AH1650" i="46"/>
  <c r="AF1394" i="46"/>
  <c r="AF2430" i="46"/>
  <c r="AL2430" i="46" s="1"/>
  <c r="AH2430" i="46"/>
  <c r="AF2366" i="46"/>
  <c r="AH2366" i="46"/>
  <c r="AF2302" i="46"/>
  <c r="AJ2302" i="46" s="1"/>
  <c r="AH2302" i="46"/>
  <c r="AF2238" i="46"/>
  <c r="AF2174" i="46"/>
  <c r="AJ2174" i="46" s="1"/>
  <c r="AH2174" i="46"/>
  <c r="AF2110" i="46"/>
  <c r="AH2110" i="46" s="1"/>
  <c r="AF2046" i="46"/>
  <c r="AH2046" i="46"/>
  <c r="AF1979" i="46"/>
  <c r="AL1979" i="46" s="1"/>
  <c r="AH1979" i="46"/>
  <c r="AF1901" i="46"/>
  <c r="AJ1901" i="46" s="1"/>
  <c r="AH1901" i="46"/>
  <c r="AF1798" i="46"/>
  <c r="AH1798" i="46"/>
  <c r="AF1614" i="46"/>
  <c r="AH1614" i="46"/>
  <c r="AF2485" i="46"/>
  <c r="AH2485" i="46"/>
  <c r="AF2421" i="46"/>
  <c r="AF2357" i="46"/>
  <c r="AK2357" i="46" s="1"/>
  <c r="AH2357" i="46"/>
  <c r="AF2293" i="46"/>
  <c r="AI2293" i="46" s="1"/>
  <c r="AH2293" i="46"/>
  <c r="AF2229" i="46"/>
  <c r="AK2229" i="46" s="1"/>
  <c r="AH2229" i="46"/>
  <c r="AF2165" i="46"/>
  <c r="AL2165" i="46" s="1"/>
  <c r="AH2165" i="46"/>
  <c r="AF2101" i="46"/>
  <c r="AH2101" i="46"/>
  <c r="AF2037" i="46"/>
  <c r="AH2037" i="46" s="1"/>
  <c r="AF1969" i="46"/>
  <c r="AH1969" i="46" s="1"/>
  <c r="AF1886" i="46"/>
  <c r="AH1886" i="46" s="1"/>
  <c r="AF1778" i="46"/>
  <c r="AJ1778" i="46" s="1"/>
  <c r="AH1778" i="46"/>
  <c r="AF1578" i="46"/>
  <c r="AH1578" i="46"/>
  <c r="AF2476" i="46"/>
  <c r="AH2476" i="46"/>
  <c r="AF2412" i="46"/>
  <c r="AH2412" i="46" s="1"/>
  <c r="AF2348" i="46"/>
  <c r="AF2284" i="46"/>
  <c r="AH2284" i="46"/>
  <c r="AF2220" i="46"/>
  <c r="AH2220" i="46"/>
  <c r="AF2156" i="46"/>
  <c r="AH2156" i="46" s="1"/>
  <c r="AF2092" i="46"/>
  <c r="AH2092" i="46"/>
  <c r="AF2028" i="46"/>
  <c r="AJ2028" i="46" s="1"/>
  <c r="AH2028" i="46"/>
  <c r="AF1959" i="46"/>
  <c r="AH1959" i="46" s="1"/>
  <c r="AF1872" i="46"/>
  <c r="AF1758" i="46"/>
  <c r="AH1758" i="46"/>
  <c r="AF1542" i="46"/>
  <c r="AF1657" i="46"/>
  <c r="AH1657" i="46"/>
  <c r="AF1593" i="46"/>
  <c r="AH1593" i="46"/>
  <c r="AF1529" i="46"/>
  <c r="AH1529" i="46" s="1"/>
  <c r="AF1465" i="46"/>
  <c r="AH1465" i="46"/>
  <c r="AF1401" i="46"/>
  <c r="AI1401" i="46" s="1"/>
  <c r="AH1401" i="46"/>
  <c r="AF1337" i="46"/>
  <c r="AH1337" i="46" s="1"/>
  <c r="AF1273" i="46"/>
  <c r="AH1273" i="46"/>
  <c r="AF1209" i="46"/>
  <c r="AH1209" i="46"/>
  <c r="AF1145" i="46"/>
  <c r="AH1145" i="46"/>
  <c r="AF1081" i="46"/>
  <c r="AH1081" i="46"/>
  <c r="AF1017" i="46"/>
  <c r="AJ1017" i="46" s="1"/>
  <c r="AH1017" i="46"/>
  <c r="AF953" i="46"/>
  <c r="AI953" i="46" s="1"/>
  <c r="AH953" i="46"/>
  <c r="AF889" i="46"/>
  <c r="AF825" i="46"/>
  <c r="AH825" i="46" s="1"/>
  <c r="AF761" i="46"/>
  <c r="AH761" i="46"/>
  <c r="AF697" i="46"/>
  <c r="AL697" i="46" s="1"/>
  <c r="AH697" i="46"/>
  <c r="AF633" i="46"/>
  <c r="AH633" i="46"/>
  <c r="AF569" i="46"/>
  <c r="AH569" i="46"/>
  <c r="AF504" i="46"/>
  <c r="AL504" i="46" s="1"/>
  <c r="AH504" i="46"/>
  <c r="AF416" i="46"/>
  <c r="AH416" i="46"/>
  <c r="AF273" i="46"/>
  <c r="AF1768" i="46"/>
  <c r="AH1768" i="46"/>
  <c r="AF1704" i="46"/>
  <c r="AH1704" i="46" s="1"/>
  <c r="AF1640" i="46"/>
  <c r="AH1640" i="46" s="1"/>
  <c r="AF1576" i="46"/>
  <c r="AK1576" i="46" s="1"/>
  <c r="AH1576" i="46"/>
  <c r="AF1512" i="46"/>
  <c r="AH1512" i="46"/>
  <c r="AF1448" i="46"/>
  <c r="AH1448" i="46"/>
  <c r="AF1384" i="46"/>
  <c r="AH1384" i="46"/>
  <c r="AF1320" i="46"/>
  <c r="AK1320" i="46" s="1"/>
  <c r="AH1320" i="46"/>
  <c r="AF1256" i="46"/>
  <c r="AL1256" i="46" s="1"/>
  <c r="AH1256" i="46"/>
  <c r="AF1192" i="46"/>
  <c r="AH1192" i="46" s="1"/>
  <c r="AF1128" i="46"/>
  <c r="AF1064" i="46"/>
  <c r="AH1064" i="46" s="1"/>
  <c r="AF1000" i="46"/>
  <c r="AH1000" i="46"/>
  <c r="AF936" i="46"/>
  <c r="AL936" i="46" s="1"/>
  <c r="AH936" i="46"/>
  <c r="AF872" i="46"/>
  <c r="AH872" i="46"/>
  <c r="AF744" i="46"/>
  <c r="AK744" i="46" s="1"/>
  <c r="AH744" i="46"/>
  <c r="AF680" i="46"/>
  <c r="AH680" i="46"/>
  <c r="AF616" i="46"/>
  <c r="AH616" i="46"/>
  <c r="AF552" i="46"/>
  <c r="AH552" i="46" s="1"/>
  <c r="AF482" i="46"/>
  <c r="AL482" i="46" s="1"/>
  <c r="AH482" i="46"/>
  <c r="AF385" i="46"/>
  <c r="AL385" i="46" s="1"/>
  <c r="AH385" i="46"/>
  <c r="AF217" i="46"/>
  <c r="AL217" i="46" s="1"/>
  <c r="AF1919" i="46"/>
  <c r="AH1919" i="46" s="1"/>
  <c r="AF1855" i="46"/>
  <c r="AH1855" i="46"/>
  <c r="AF1791" i="46"/>
  <c r="AL1791" i="46" s="1"/>
  <c r="AH1791" i="46"/>
  <c r="AF1727" i="46"/>
  <c r="AI1727" i="46" s="1"/>
  <c r="AH1727" i="46"/>
  <c r="AF1663" i="46"/>
  <c r="AI1663" i="46" s="1"/>
  <c r="AH1663" i="46"/>
  <c r="AF1599" i="46"/>
  <c r="AH1599" i="46"/>
  <c r="AF1535" i="46"/>
  <c r="AH1535" i="46"/>
  <c r="AF1471" i="46"/>
  <c r="AH1471" i="46"/>
  <c r="AF1407" i="46"/>
  <c r="AL1407" i="46" s="1"/>
  <c r="AH1407" i="46"/>
  <c r="AF1343" i="46"/>
  <c r="AJ1343" i="46" s="1"/>
  <c r="AH1343" i="46"/>
  <c r="AF1279" i="46"/>
  <c r="AH1279" i="46" s="1"/>
  <c r="AF1215" i="46"/>
  <c r="AH1215" i="46"/>
  <c r="AF1151" i="46"/>
  <c r="AH1151" i="46"/>
  <c r="AF1087" i="46"/>
  <c r="AL1087" i="46" s="1"/>
  <c r="AH1087" i="46"/>
  <c r="AF1023" i="46"/>
  <c r="AH1023" i="46"/>
  <c r="AF959" i="46"/>
  <c r="AL959" i="46" s="1"/>
  <c r="AH959" i="46"/>
  <c r="AF895" i="46"/>
  <c r="AF831" i="46"/>
  <c r="AJ831" i="46" s="1"/>
  <c r="AH831" i="46"/>
  <c r="AF767" i="46"/>
  <c r="AF703" i="46"/>
  <c r="AH703" i="46"/>
  <c r="AF639" i="46"/>
  <c r="AH639" i="46" s="1"/>
  <c r="AF575" i="46"/>
  <c r="AH575" i="46"/>
  <c r="AF510" i="46"/>
  <c r="AH510" i="46"/>
  <c r="AF425" i="46"/>
  <c r="AH425" i="46"/>
  <c r="AF289" i="46"/>
  <c r="AL289" i="46" s="1"/>
  <c r="AF1310" i="46"/>
  <c r="AH1310" i="46"/>
  <c r="AF1246" i="46"/>
  <c r="AH1246" i="46"/>
  <c r="AF1182" i="46"/>
  <c r="AF1118" i="46"/>
  <c r="AK1118" i="46" s="1"/>
  <c r="AH1118" i="46"/>
  <c r="AF1054" i="46"/>
  <c r="AH1054" i="46"/>
  <c r="AF990" i="46"/>
  <c r="AH990" i="46"/>
  <c r="AF926" i="46"/>
  <c r="AL926" i="46" s="1"/>
  <c r="AH926" i="46"/>
  <c r="AF862" i="46"/>
  <c r="AH862" i="46"/>
  <c r="AF798" i="46"/>
  <c r="AH798" i="46"/>
  <c r="AF734" i="46"/>
  <c r="AH734" i="46"/>
  <c r="AF670" i="46"/>
  <c r="AI670" i="46" s="1"/>
  <c r="AH670" i="46"/>
  <c r="AF606" i="46"/>
  <c r="AH606" i="46" s="1"/>
  <c r="AF542" i="46"/>
  <c r="AH542" i="46" s="1"/>
  <c r="AF468" i="46"/>
  <c r="AL468" i="46" s="1"/>
  <c r="AH468" i="46"/>
  <c r="AF364" i="46"/>
  <c r="AH364" i="46"/>
  <c r="AF177" i="46"/>
  <c r="AL177" i="46" s="1"/>
  <c r="AF1765" i="46"/>
  <c r="AH1765" i="46"/>
  <c r="AF1701" i="46"/>
  <c r="AH1701" i="46"/>
  <c r="AF1637" i="46"/>
  <c r="AH1637" i="46"/>
  <c r="AF1573" i="46"/>
  <c r="AH1573" i="46"/>
  <c r="AF1509" i="46"/>
  <c r="AH1509" i="46"/>
  <c r="AF1445" i="46"/>
  <c r="AH1445" i="46" s="1"/>
  <c r="AF1381" i="46"/>
  <c r="AL1381" i="46" s="1"/>
  <c r="AH1381" i="46"/>
  <c r="AF1317" i="46"/>
  <c r="AL1317" i="46" s="1"/>
  <c r="AH1317" i="46"/>
  <c r="AF1253" i="46"/>
  <c r="AK1253" i="46" s="1"/>
  <c r="AH1253" i="46"/>
  <c r="AF1189" i="46"/>
  <c r="AH1189" i="46" s="1"/>
  <c r="AF1125" i="46"/>
  <c r="AL1125" i="46" s="1"/>
  <c r="AH1125" i="46"/>
  <c r="AF1061" i="46"/>
  <c r="AH1061" i="46" s="1"/>
  <c r="AF997" i="46"/>
  <c r="AH997" i="46" s="1"/>
  <c r="AF933" i="46"/>
  <c r="AL933" i="46" s="1"/>
  <c r="AH933" i="46"/>
  <c r="AF869" i="46"/>
  <c r="AH869" i="46"/>
  <c r="AF741" i="46"/>
  <c r="AL741" i="46" s="1"/>
  <c r="AH741" i="46"/>
  <c r="AF677" i="46"/>
  <c r="AH677" i="46"/>
  <c r="AF613" i="46"/>
  <c r="AK613" i="46" s="1"/>
  <c r="AH613" i="46"/>
  <c r="AF549" i="46"/>
  <c r="AH549" i="46" s="1"/>
  <c r="AF477" i="46"/>
  <c r="AH477" i="46"/>
  <c r="AF379" i="46"/>
  <c r="AL379" i="46" s="1"/>
  <c r="AH379" i="46"/>
  <c r="AF205" i="46"/>
  <c r="AH205" i="46"/>
  <c r="AF1972" i="46"/>
  <c r="AH1972" i="46" s="1"/>
  <c r="AF1908" i="46"/>
  <c r="AH1908" i="46"/>
  <c r="AF1844" i="46"/>
  <c r="AH1844" i="46" s="1"/>
  <c r="AF1716" i="46"/>
  <c r="AF1652" i="46"/>
  <c r="AH1652" i="46"/>
  <c r="AF1588" i="46"/>
  <c r="AI1588" i="46" s="1"/>
  <c r="AH1588" i="46"/>
  <c r="AF1524" i="46"/>
  <c r="AH1524" i="46"/>
  <c r="AF1460" i="46"/>
  <c r="AH1460" i="46"/>
  <c r="AF1332" i="46"/>
  <c r="AK1332" i="46" s="1"/>
  <c r="AH1332" i="46"/>
  <c r="AF1268" i="46"/>
  <c r="AF1204" i="46"/>
  <c r="AH1204" i="46" s="1"/>
  <c r="AF1140" i="46"/>
  <c r="AL1140" i="46" s="1"/>
  <c r="AH1140" i="46"/>
  <c r="AF1076" i="46"/>
  <c r="AJ1076" i="46" s="1"/>
  <c r="AH1076" i="46"/>
  <c r="AF1012" i="46"/>
  <c r="AL1012" i="46" s="1"/>
  <c r="AH1012" i="46"/>
  <c r="AF948" i="46"/>
  <c r="AL948" i="46" s="1"/>
  <c r="AH948" i="46"/>
  <c r="AF884" i="46"/>
  <c r="AF820" i="46"/>
  <c r="AL820" i="46" s="1"/>
  <c r="AH820" i="46"/>
  <c r="AF756" i="46"/>
  <c r="AL756" i="46" s="1"/>
  <c r="AH756" i="46"/>
  <c r="AF692" i="46"/>
  <c r="AL692" i="46" s="1"/>
  <c r="AH692" i="46"/>
  <c r="AF628" i="46"/>
  <c r="AK628" i="46" s="1"/>
  <c r="AH628" i="46"/>
  <c r="AF564" i="46"/>
  <c r="AJ564" i="46" s="1"/>
  <c r="AH564" i="46"/>
  <c r="AF498" i="46"/>
  <c r="AH498" i="46"/>
  <c r="AF408" i="46"/>
  <c r="AL408" i="46" s="1"/>
  <c r="AH408" i="46"/>
  <c r="AF260" i="46"/>
  <c r="AF1891" i="46"/>
  <c r="AL1891" i="46" s="1"/>
  <c r="AH1891" i="46"/>
  <c r="AF1827" i="46"/>
  <c r="AH1827" i="46"/>
  <c r="AF1763" i="46"/>
  <c r="AH1763" i="46"/>
  <c r="AF1699" i="46"/>
  <c r="AL1699" i="46" s="1"/>
  <c r="AH1699" i="46"/>
  <c r="AF1635" i="46"/>
  <c r="AH1635" i="46" s="1"/>
  <c r="AF1571" i="46"/>
  <c r="AH1571" i="46"/>
  <c r="AF1507" i="46"/>
  <c r="AH1507" i="46"/>
  <c r="AF1443" i="46"/>
  <c r="AH1443" i="46" s="1"/>
  <c r="AF1379" i="46"/>
  <c r="AH1379" i="46"/>
  <c r="AF1315" i="46"/>
  <c r="AH1315" i="46"/>
  <c r="AF1251" i="46"/>
  <c r="AH1251" i="46"/>
  <c r="AF1187" i="46"/>
  <c r="AH1187" i="46"/>
  <c r="AF1123" i="46"/>
  <c r="AH1123" i="46"/>
  <c r="AF1059" i="46"/>
  <c r="AI1059" i="46" s="1"/>
  <c r="AH1059" i="46"/>
  <c r="AF995" i="46"/>
  <c r="AJ995" i="46" s="1"/>
  <c r="AH995" i="46"/>
  <c r="AF931" i="46"/>
  <c r="AL931" i="46" s="1"/>
  <c r="AH931" i="46"/>
  <c r="AF867" i="46"/>
  <c r="AH867" i="46"/>
  <c r="AF803" i="46"/>
  <c r="AJ803" i="46" s="1"/>
  <c r="AH803" i="46"/>
  <c r="AF739" i="46"/>
  <c r="AH739" i="46"/>
  <c r="AF675" i="46"/>
  <c r="AL675" i="46" s="1"/>
  <c r="AH675" i="46"/>
  <c r="AF611" i="46"/>
  <c r="AL611" i="46" s="1"/>
  <c r="AH611" i="46"/>
  <c r="AF547" i="46"/>
  <c r="AF475" i="46"/>
  <c r="AH475" i="46"/>
  <c r="AF373" i="46"/>
  <c r="AL373" i="46" s="1"/>
  <c r="AH373" i="46"/>
  <c r="AF197" i="46"/>
  <c r="AL197" i="46" s="1"/>
  <c r="AH197" i="46"/>
  <c r="AF1338" i="46"/>
  <c r="AJ1338" i="46" s="1"/>
  <c r="AH1338" i="46"/>
  <c r="AF1274" i="46"/>
  <c r="AK1274" i="46" s="1"/>
  <c r="AH1274" i="46"/>
  <c r="AF1210" i="46"/>
  <c r="AL1210" i="46" s="1"/>
  <c r="AH1210" i="46"/>
  <c r="AF1146" i="46"/>
  <c r="AL1146" i="46" s="1"/>
  <c r="AH1146" i="46"/>
  <c r="AF1082" i="46"/>
  <c r="AJ1082" i="46" s="1"/>
  <c r="AH1082" i="46"/>
  <c r="AF1018" i="46"/>
  <c r="AH1018" i="46"/>
  <c r="AF954" i="46"/>
  <c r="AH954" i="46"/>
  <c r="AF890" i="46"/>
  <c r="AF826" i="46"/>
  <c r="AJ826" i="46" s="1"/>
  <c r="AH826" i="46"/>
  <c r="AF762" i="46"/>
  <c r="AH762" i="46"/>
  <c r="AF698" i="46"/>
  <c r="AL698" i="46" s="1"/>
  <c r="AH698" i="46"/>
  <c r="AF634" i="46"/>
  <c r="AL634" i="46" s="1"/>
  <c r="AH634" i="46"/>
  <c r="AF570" i="46"/>
  <c r="AH570" i="46"/>
  <c r="AF505" i="46"/>
  <c r="AH505" i="46"/>
  <c r="AF417" i="46"/>
  <c r="AH417" i="46"/>
  <c r="AF276" i="46"/>
  <c r="AF244" i="46"/>
  <c r="AL244" i="46" s="1"/>
  <c r="AH244" i="46"/>
  <c r="AF180" i="46"/>
  <c r="AF116" i="46"/>
  <c r="AL116" i="46" s="1"/>
  <c r="AF315" i="46"/>
  <c r="AF251" i="46"/>
  <c r="AH251" i="46"/>
  <c r="AF187" i="46"/>
  <c r="AF123" i="46"/>
  <c r="AF418" i="46"/>
  <c r="AL418" i="46" s="1"/>
  <c r="AH418" i="46"/>
  <c r="AF290" i="46"/>
  <c r="AL290" i="46" s="1"/>
  <c r="AH290" i="46"/>
  <c r="AF226" i="46"/>
  <c r="AH226" i="46"/>
  <c r="AF162" i="46"/>
  <c r="AF98" i="46"/>
  <c r="AF328" i="46"/>
  <c r="AL328" i="46" s="1"/>
  <c r="AF264" i="46"/>
  <c r="AH264" i="46"/>
  <c r="AF200" i="46"/>
  <c r="AH200" i="46"/>
  <c r="AF511" i="46"/>
  <c r="AL511" i="46" s="1"/>
  <c r="AH511" i="46"/>
  <c r="AF447" i="46"/>
  <c r="AH447" i="46"/>
  <c r="AF383" i="46"/>
  <c r="AL383" i="46" s="1"/>
  <c r="AH383" i="46"/>
  <c r="AF319" i="46"/>
  <c r="AL319" i="46" s="1"/>
  <c r="AF255" i="46"/>
  <c r="AH255" i="46"/>
  <c r="AF191" i="46"/>
  <c r="AL191" i="46" s="1"/>
  <c r="AH191" i="46"/>
  <c r="AF478" i="46"/>
  <c r="AH478" i="46"/>
  <c r="AF414" i="46"/>
  <c r="AK414" i="46" s="1"/>
  <c r="AH414" i="46"/>
  <c r="AF350" i="46"/>
  <c r="AL350" i="46" s="1"/>
  <c r="AF286" i="46"/>
  <c r="AF222" i="46"/>
  <c r="AF158" i="46"/>
  <c r="AL158" i="46" s="1"/>
  <c r="AF94" i="46"/>
  <c r="AL94" i="46" s="1"/>
  <c r="AK1699" i="46"/>
  <c r="AK931" i="46"/>
  <c r="AJ2402" i="46"/>
  <c r="AJ2338" i="46"/>
  <c r="AJ2430" i="46"/>
  <c r="AJ2220" i="46"/>
  <c r="AJ2009" i="46"/>
  <c r="AI2466" i="46"/>
  <c r="AF2467" i="46"/>
  <c r="AL2467" i="46" s="1"/>
  <c r="AH2467" i="46"/>
  <c r="AF2403" i="46"/>
  <c r="AL2403" i="46" s="1"/>
  <c r="AH2403" i="46"/>
  <c r="AF2339" i="46"/>
  <c r="AH2339" i="46"/>
  <c r="AF2275" i="46"/>
  <c r="AF2147" i="46"/>
  <c r="AH2147" i="46"/>
  <c r="AF2083" i="46"/>
  <c r="AH2083" i="46"/>
  <c r="AF2019" i="46"/>
  <c r="AH2019" i="46" s="1"/>
  <c r="AF1949" i="46"/>
  <c r="AH1949" i="46"/>
  <c r="AF1857" i="46"/>
  <c r="AH1857" i="46"/>
  <c r="AF1734" i="46"/>
  <c r="AH1734" i="46"/>
  <c r="AF1506" i="46"/>
  <c r="AK1506" i="46" s="1"/>
  <c r="AH1506" i="46"/>
  <c r="AF2458" i="46"/>
  <c r="AH2458" i="46" s="1"/>
  <c r="AF2394" i="46"/>
  <c r="AH2394" i="46" s="1"/>
  <c r="AF2330" i="46"/>
  <c r="AH2330" i="46"/>
  <c r="AF2266" i="46"/>
  <c r="AH2266" i="46" s="1"/>
  <c r="AF2202" i="46"/>
  <c r="AH2202" i="46"/>
  <c r="AF2138" i="46"/>
  <c r="AH2138" i="46"/>
  <c r="AF2074" i="46"/>
  <c r="AH2074" i="46" s="1"/>
  <c r="AF2010" i="46"/>
  <c r="AI2010" i="46" s="1"/>
  <c r="AH2010" i="46"/>
  <c r="AF1938" i="46"/>
  <c r="AH1938" i="46"/>
  <c r="AF1842" i="46"/>
  <c r="AH1842" i="46"/>
  <c r="AF1710" i="46"/>
  <c r="AH1710" i="46"/>
  <c r="AF1470" i="46"/>
  <c r="AI1470" i="46" s="1"/>
  <c r="AH1470" i="46"/>
  <c r="AF2449" i="46"/>
  <c r="AH2449" i="46"/>
  <c r="AF2385" i="46"/>
  <c r="AJ2385" i="46" s="1"/>
  <c r="AH2385" i="46"/>
  <c r="AF2321" i="46"/>
  <c r="AH2321" i="46"/>
  <c r="AF2257" i="46"/>
  <c r="AH2257" i="46" s="1"/>
  <c r="AF2193" i="46"/>
  <c r="AJ2193" i="46" s="1"/>
  <c r="AH2193" i="46"/>
  <c r="AF2129" i="46"/>
  <c r="AK2129" i="46" s="1"/>
  <c r="AH2129" i="46"/>
  <c r="AF2065" i="46"/>
  <c r="AI2065" i="46" s="1"/>
  <c r="AH2065" i="46"/>
  <c r="AF2001" i="46"/>
  <c r="AH2001" i="46" s="1"/>
  <c r="AF1926" i="46"/>
  <c r="AH1926" i="46"/>
  <c r="AF1829" i="46"/>
  <c r="AH1829" i="46"/>
  <c r="AF1686" i="46"/>
  <c r="AL1686" i="46" s="1"/>
  <c r="AH1686" i="46"/>
  <c r="AF1434" i="46"/>
  <c r="AF2440" i="46"/>
  <c r="AH2440" i="46" s="1"/>
  <c r="AF2376" i="46"/>
  <c r="AH2376" i="46"/>
  <c r="AF2312" i="46"/>
  <c r="AJ2312" i="46" s="1"/>
  <c r="AH2312" i="46"/>
  <c r="AF2248" i="46"/>
  <c r="AK2248" i="46" s="1"/>
  <c r="AH2248" i="46"/>
  <c r="AF2184" i="46"/>
  <c r="AH2184" i="46"/>
  <c r="AF2056" i="46"/>
  <c r="AH2056" i="46"/>
  <c r="AF1991" i="46"/>
  <c r="AH1991" i="46"/>
  <c r="AF1914" i="46"/>
  <c r="AH1914" i="46" s="1"/>
  <c r="AF1814" i="46"/>
  <c r="AH1814" i="46" s="1"/>
  <c r="AF1654" i="46"/>
  <c r="AH1654" i="46"/>
  <c r="AF1398" i="46"/>
  <c r="AL1398" i="46" s="1"/>
  <c r="AH1398" i="46"/>
  <c r="AF2431" i="46"/>
  <c r="AH2431" i="46"/>
  <c r="AF2367" i="46"/>
  <c r="AL2367" i="46" s="1"/>
  <c r="AH2367" i="46"/>
  <c r="AF2303" i="46"/>
  <c r="AH2303" i="46"/>
  <c r="AF2239" i="46"/>
  <c r="AJ2239" i="46" s="1"/>
  <c r="AH2239" i="46"/>
  <c r="AF2175" i="46"/>
  <c r="AH2175" i="46"/>
  <c r="AF2111" i="46"/>
  <c r="AH2111" i="46" s="1"/>
  <c r="AF2047" i="46"/>
  <c r="AH2047" i="46" s="1"/>
  <c r="AF1981" i="46"/>
  <c r="AH1981" i="46"/>
  <c r="AF1902" i="46"/>
  <c r="AH1902" i="46"/>
  <c r="AF1800" i="46"/>
  <c r="AK1800" i="46" s="1"/>
  <c r="AH1800" i="46"/>
  <c r="AF1618" i="46"/>
  <c r="AH1618" i="46" s="1"/>
  <c r="AF2486" i="46"/>
  <c r="AJ2486" i="46" s="1"/>
  <c r="AH2486" i="46"/>
  <c r="AF2422" i="46"/>
  <c r="AH2422" i="46" s="1"/>
  <c r="AF2358" i="46"/>
  <c r="AH2358" i="46"/>
  <c r="AF2294" i="46"/>
  <c r="AH2294" i="46"/>
  <c r="AF2230" i="46"/>
  <c r="AH2230" i="46"/>
  <c r="AF2166" i="46"/>
  <c r="AJ2166" i="46" s="1"/>
  <c r="AH2166" i="46"/>
  <c r="AF2102" i="46"/>
  <c r="AK2102" i="46" s="1"/>
  <c r="AH2102" i="46"/>
  <c r="AF2038" i="46"/>
  <c r="AJ2038" i="46" s="1"/>
  <c r="AH2038" i="46"/>
  <c r="AF1970" i="46"/>
  <c r="AJ1970" i="46" s="1"/>
  <c r="AH1970" i="46"/>
  <c r="AF1888" i="46"/>
  <c r="AJ1888" i="46" s="1"/>
  <c r="AH1888" i="46"/>
  <c r="AF1782" i="46"/>
  <c r="AH1782" i="46"/>
  <c r="AF1582" i="46"/>
  <c r="AJ1582" i="46" s="1"/>
  <c r="AH1582" i="46"/>
  <c r="AF2477" i="46"/>
  <c r="AF2413" i="46"/>
  <c r="AH2413" i="46"/>
  <c r="AF2349" i="46"/>
  <c r="AH2349" i="46"/>
  <c r="AF2285" i="46"/>
  <c r="AF2221" i="46"/>
  <c r="AH2221" i="46" s="1"/>
  <c r="AF2157" i="46"/>
  <c r="AH2157" i="46"/>
  <c r="AF2093" i="46"/>
  <c r="AH2093" i="46"/>
  <c r="AF2029" i="46"/>
  <c r="AJ2029" i="46" s="1"/>
  <c r="AH2029" i="46"/>
  <c r="AF1960" i="46"/>
  <c r="AL1960" i="46" s="1"/>
  <c r="AH1960" i="46"/>
  <c r="AF1873" i="46"/>
  <c r="AF1761" i="46"/>
  <c r="AJ1761" i="46" s="1"/>
  <c r="AH1761" i="46"/>
  <c r="AF1546" i="46"/>
  <c r="AH1546" i="46" s="1"/>
  <c r="AF2468" i="46"/>
  <c r="AH2468" i="46"/>
  <c r="AF2404" i="46"/>
  <c r="AK2404" i="46" s="1"/>
  <c r="AH2404" i="46"/>
  <c r="AF2340" i="46"/>
  <c r="AL2340" i="46" s="1"/>
  <c r="AH2340" i="46"/>
  <c r="AF2276" i="46"/>
  <c r="AH2276" i="46"/>
  <c r="AF2212" i="46"/>
  <c r="AH2212" i="46" s="1"/>
  <c r="AF2148" i="46"/>
  <c r="AJ2148" i="46" s="1"/>
  <c r="AH2148" i="46"/>
  <c r="AF2084" i="46"/>
  <c r="AK2084" i="46" s="1"/>
  <c r="AH2084" i="46"/>
  <c r="AF2020" i="46"/>
  <c r="AH2020" i="46" s="1"/>
  <c r="AF1950" i="46"/>
  <c r="AH1950" i="46"/>
  <c r="AF1858" i="46"/>
  <c r="AH1858" i="46" s="1"/>
  <c r="AF1737" i="46"/>
  <c r="AH1737" i="46" s="1"/>
  <c r="AF1510" i="46"/>
  <c r="AJ1510" i="46" s="1"/>
  <c r="AH1510" i="46"/>
  <c r="AF1649" i="46"/>
  <c r="AH1649" i="46"/>
  <c r="AF1585" i="46"/>
  <c r="AH1585" i="46"/>
  <c r="AF1521" i="46"/>
  <c r="AH1521" i="46" s="1"/>
  <c r="AF1457" i="46"/>
  <c r="AF1393" i="46"/>
  <c r="AF1329" i="46"/>
  <c r="AH1329" i="46"/>
  <c r="AF1265" i="46"/>
  <c r="AK1265" i="46" s="1"/>
  <c r="AH1265" i="46"/>
  <c r="AF1201" i="46"/>
  <c r="AF1137" i="46"/>
  <c r="AH1137" i="46" s="1"/>
  <c r="AF1073" i="46"/>
  <c r="AK1073" i="46" s="1"/>
  <c r="AH1073" i="46"/>
  <c r="AF1009" i="46"/>
  <c r="AH1009" i="46"/>
  <c r="AF945" i="46"/>
  <c r="AH945" i="46" s="1"/>
  <c r="AF881" i="46"/>
  <c r="AF817" i="46"/>
  <c r="AH817" i="46"/>
  <c r="AF753" i="46"/>
  <c r="AH753" i="46"/>
  <c r="AF689" i="46"/>
  <c r="AL689" i="46" s="1"/>
  <c r="AH689" i="46"/>
  <c r="AF625" i="46"/>
  <c r="AK625" i="46" s="1"/>
  <c r="AH625" i="46"/>
  <c r="AF561" i="46"/>
  <c r="AL561" i="46" s="1"/>
  <c r="AH561" i="46"/>
  <c r="AF493" i="46"/>
  <c r="AH493" i="46"/>
  <c r="AF403" i="46"/>
  <c r="AH403" i="46"/>
  <c r="AF252" i="46"/>
  <c r="AH252" i="46"/>
  <c r="AF1760" i="46"/>
  <c r="AK1760" i="46" s="1"/>
  <c r="AH1760" i="46"/>
  <c r="AF1632" i="46"/>
  <c r="AH1632" i="46"/>
  <c r="AF1568" i="46"/>
  <c r="AJ1568" i="46" s="1"/>
  <c r="AH1568" i="46"/>
  <c r="AF1504" i="46"/>
  <c r="AJ1504" i="46" s="1"/>
  <c r="AH1504" i="46"/>
  <c r="AF1440" i="46"/>
  <c r="AH1440" i="46"/>
  <c r="AF1376" i="46"/>
  <c r="AH1376" i="46"/>
  <c r="AF1312" i="46"/>
  <c r="AH1312" i="46" s="1"/>
  <c r="AF1248" i="46"/>
  <c r="AH1248" i="46" s="1"/>
  <c r="AF1184" i="46"/>
  <c r="AH1184" i="46" s="1"/>
  <c r="AF1120" i="46"/>
  <c r="AL1120" i="46" s="1"/>
  <c r="AH1120" i="46"/>
  <c r="AF1056" i="46"/>
  <c r="AF992" i="46"/>
  <c r="AL992" i="46" s="1"/>
  <c r="AH992" i="46"/>
  <c r="AF928" i="46"/>
  <c r="AH928" i="46"/>
  <c r="AF864" i="46"/>
  <c r="AL864" i="46" s="1"/>
  <c r="AH864" i="46"/>
  <c r="AF800" i="46"/>
  <c r="AH800" i="46"/>
  <c r="AF736" i="46"/>
  <c r="AL736" i="46" s="1"/>
  <c r="AH736" i="46"/>
  <c r="AF672" i="46"/>
  <c r="AI672" i="46" s="1"/>
  <c r="AH672" i="46"/>
  <c r="AF608" i="46"/>
  <c r="AK608" i="46" s="1"/>
  <c r="AH608" i="46"/>
  <c r="AF544" i="46"/>
  <c r="AF472" i="46"/>
  <c r="AJ472" i="46" s="1"/>
  <c r="AH472" i="46"/>
  <c r="AF369" i="46"/>
  <c r="AH369" i="46"/>
  <c r="AF185" i="46"/>
  <c r="AL185" i="46" s="1"/>
  <c r="AF1911" i="46"/>
  <c r="AL1911" i="46" s="1"/>
  <c r="AH1911" i="46"/>
  <c r="AF1847" i="46"/>
  <c r="AH1847" i="46"/>
  <c r="AF1783" i="46"/>
  <c r="AH1783" i="46"/>
  <c r="AF1719" i="46"/>
  <c r="AH1719" i="46"/>
  <c r="AF1655" i="46"/>
  <c r="AL1655" i="46" s="1"/>
  <c r="AH1655" i="46"/>
  <c r="AF1591" i="46"/>
  <c r="AH1591" i="46"/>
  <c r="AF1527" i="46"/>
  <c r="AH1527" i="46" s="1"/>
  <c r="AF1463" i="46"/>
  <c r="AJ1463" i="46" s="1"/>
  <c r="AH1463" i="46"/>
  <c r="AF1399" i="46"/>
  <c r="AK1399" i="46" s="1"/>
  <c r="AH1399" i="46"/>
  <c r="AF1335" i="46"/>
  <c r="AH1335" i="46" s="1"/>
  <c r="AF1271" i="46"/>
  <c r="AH1271" i="46"/>
  <c r="AF1207" i="46"/>
  <c r="AK1207" i="46" s="1"/>
  <c r="AH1207" i="46"/>
  <c r="AF1143" i="46"/>
  <c r="AJ1143" i="46" s="1"/>
  <c r="AH1143" i="46"/>
  <c r="AF1079" i="46"/>
  <c r="AH1079" i="46"/>
  <c r="AF1015" i="46"/>
  <c r="AL1015" i="46" s="1"/>
  <c r="AH1015" i="46"/>
  <c r="AF951" i="46"/>
  <c r="AH951" i="46" s="1"/>
  <c r="AF887" i="46"/>
  <c r="AF823" i="46"/>
  <c r="AF759" i="46"/>
  <c r="AH759" i="46"/>
  <c r="AF695" i="46"/>
  <c r="AL695" i="46" s="1"/>
  <c r="AH695" i="46"/>
  <c r="AF631" i="46"/>
  <c r="AK631" i="46" s="1"/>
  <c r="AH631" i="46"/>
  <c r="AF567" i="46"/>
  <c r="AH567" i="46"/>
  <c r="AF501" i="46"/>
  <c r="AJ501" i="46" s="1"/>
  <c r="AH501" i="46"/>
  <c r="AF412" i="46"/>
  <c r="AH412" i="46"/>
  <c r="AF268" i="46"/>
  <c r="AL268" i="46" s="1"/>
  <c r="AF1366" i="46"/>
  <c r="AI1366" i="46" s="1"/>
  <c r="AH1366" i="46"/>
  <c r="AF1302" i="46"/>
  <c r="AH1302" i="46" s="1"/>
  <c r="AF1238" i="46"/>
  <c r="AH1238" i="46" s="1"/>
  <c r="AF1174" i="46"/>
  <c r="AJ1174" i="46" s="1"/>
  <c r="AH1174" i="46"/>
  <c r="AF1110" i="46"/>
  <c r="AH1110" i="46"/>
  <c r="AF1046" i="46"/>
  <c r="AH1046" i="46"/>
  <c r="AF982" i="46"/>
  <c r="AH982" i="46"/>
  <c r="AF918" i="46"/>
  <c r="AL918" i="46" s="1"/>
  <c r="AH918" i="46"/>
  <c r="AF854" i="46"/>
  <c r="AH854" i="46"/>
  <c r="AF790" i="46"/>
  <c r="AF726" i="46"/>
  <c r="AL726" i="46" s="1"/>
  <c r="AH726" i="46"/>
  <c r="AF662" i="46"/>
  <c r="AI662" i="46" s="1"/>
  <c r="AH662" i="46"/>
  <c r="AF598" i="46"/>
  <c r="AH598" i="46"/>
  <c r="AF534" i="46"/>
  <c r="AH534" i="46"/>
  <c r="AF458" i="46"/>
  <c r="AH458" i="46"/>
  <c r="AF348" i="46"/>
  <c r="AL348" i="46" s="1"/>
  <c r="AF1757" i="46"/>
  <c r="AJ1757" i="46" s="1"/>
  <c r="AH1757" i="46"/>
  <c r="AF1693" i="46"/>
  <c r="AH1693" i="46"/>
  <c r="AF1629" i="46"/>
  <c r="AH1629" i="46"/>
  <c r="AF1565" i="46"/>
  <c r="AH1565" i="46"/>
  <c r="AF1501" i="46"/>
  <c r="AH1501" i="46"/>
  <c r="AF1437" i="46"/>
  <c r="AH1437" i="46"/>
  <c r="AF1373" i="46"/>
  <c r="AH1373" i="46" s="1"/>
  <c r="AF1309" i="46"/>
  <c r="AL1309" i="46" s="1"/>
  <c r="AH1309" i="46"/>
  <c r="AF1245" i="46"/>
  <c r="AH1245" i="46"/>
  <c r="AF1181" i="46"/>
  <c r="AF1117" i="46"/>
  <c r="AH1117" i="46"/>
  <c r="AF1053" i="46"/>
  <c r="AJ1053" i="46" s="1"/>
  <c r="AH1053" i="46"/>
  <c r="AF989" i="46"/>
  <c r="AH989" i="46" s="1"/>
  <c r="AF925" i="46"/>
  <c r="AL925" i="46" s="1"/>
  <c r="AH925" i="46"/>
  <c r="AF861" i="46"/>
  <c r="AH861" i="46"/>
  <c r="AF797" i="46"/>
  <c r="AJ797" i="46" s="1"/>
  <c r="AH797" i="46"/>
  <c r="AF733" i="46"/>
  <c r="AK733" i="46" s="1"/>
  <c r="AH733" i="46"/>
  <c r="AF669" i="46"/>
  <c r="AL669" i="46" s="1"/>
  <c r="AH669" i="46"/>
  <c r="AF605" i="46"/>
  <c r="AJ605" i="46" s="1"/>
  <c r="AH605" i="46"/>
  <c r="AF541" i="46"/>
  <c r="AH541" i="46" s="1"/>
  <c r="AF467" i="46"/>
  <c r="AL467" i="46" s="1"/>
  <c r="AH467" i="46"/>
  <c r="AF363" i="46"/>
  <c r="AH363" i="46"/>
  <c r="AF173" i="46"/>
  <c r="AF1964" i="46"/>
  <c r="AJ1964" i="46" s="1"/>
  <c r="AH1964" i="46"/>
  <c r="AF1900" i="46"/>
  <c r="AF1836" i="46"/>
  <c r="AH1836" i="46"/>
  <c r="AF1772" i="46"/>
  <c r="AH1772" i="46"/>
  <c r="AF1708" i="46"/>
  <c r="AK1708" i="46" s="1"/>
  <c r="AH1708" i="46"/>
  <c r="AF1644" i="46"/>
  <c r="AL1644" i="46" s="1"/>
  <c r="AH1644" i="46"/>
  <c r="AF1580" i="46"/>
  <c r="AH1580" i="46"/>
  <c r="AF1516" i="46"/>
  <c r="AH1516" i="46"/>
  <c r="AF1452" i="46"/>
  <c r="AH1452" i="46" s="1"/>
  <c r="AF1388" i="46"/>
  <c r="AH1388" i="46"/>
  <c r="AF1324" i="46"/>
  <c r="AH1324" i="46"/>
  <c r="AF1260" i="46"/>
  <c r="AK1260" i="46" s="1"/>
  <c r="AH1260" i="46"/>
  <c r="AF1196" i="46"/>
  <c r="AH1196" i="46"/>
  <c r="AF1132" i="46"/>
  <c r="AH1132" i="46"/>
  <c r="AF1068" i="46"/>
  <c r="AK1068" i="46" s="1"/>
  <c r="AH1068" i="46"/>
  <c r="AF1004" i="46"/>
  <c r="AL1004" i="46" s="1"/>
  <c r="AH1004" i="46"/>
  <c r="AF940" i="46"/>
  <c r="AH940" i="46"/>
  <c r="AF876" i="46"/>
  <c r="AF812" i="46"/>
  <c r="AH812" i="46"/>
  <c r="AF748" i="46"/>
  <c r="AH748" i="46"/>
  <c r="AF684" i="46"/>
  <c r="AH684" i="46"/>
  <c r="AF620" i="46"/>
  <c r="AH620" i="46"/>
  <c r="AF556" i="46"/>
  <c r="AH556" i="46" s="1"/>
  <c r="AF488" i="46"/>
  <c r="AL488" i="46" s="1"/>
  <c r="AH488" i="46"/>
  <c r="AF233" i="46"/>
  <c r="AL233" i="46" s="1"/>
  <c r="AF1883" i="46"/>
  <c r="AK1883" i="46" s="1"/>
  <c r="AH1883" i="46"/>
  <c r="AF1819" i="46"/>
  <c r="AL1819" i="46" s="1"/>
  <c r="AH1819" i="46"/>
  <c r="AF1755" i="46"/>
  <c r="AJ1755" i="46" s="1"/>
  <c r="AH1755" i="46"/>
  <c r="AF1691" i="46"/>
  <c r="AK1691" i="46" s="1"/>
  <c r="AH1691" i="46"/>
  <c r="AF1627" i="46"/>
  <c r="AH1627" i="46" s="1"/>
  <c r="AF1563" i="46"/>
  <c r="AL1563" i="46" s="1"/>
  <c r="AH1563" i="46"/>
  <c r="AF1499" i="46"/>
  <c r="AJ1499" i="46" s="1"/>
  <c r="AH1499" i="46"/>
  <c r="AF1435" i="46"/>
  <c r="AH1435" i="46" s="1"/>
  <c r="AF1371" i="46"/>
  <c r="AH1371" i="46"/>
  <c r="AF1307" i="46"/>
  <c r="AJ1307" i="46" s="1"/>
  <c r="AH1307" i="46"/>
  <c r="AF1243" i="46"/>
  <c r="AJ1243" i="46" s="1"/>
  <c r="AH1243" i="46"/>
  <c r="AF1179" i="46"/>
  <c r="AH1179" i="46"/>
  <c r="AF1115" i="46"/>
  <c r="AJ1115" i="46" s="1"/>
  <c r="AH1115" i="46"/>
  <c r="AF1051" i="46"/>
  <c r="AH1051" i="46" s="1"/>
  <c r="AF987" i="46"/>
  <c r="AJ987" i="46" s="1"/>
  <c r="AH987" i="46"/>
  <c r="AF923" i="46"/>
  <c r="AK923" i="46" s="1"/>
  <c r="AH923" i="46"/>
  <c r="AF859" i="46"/>
  <c r="AL859" i="46" s="1"/>
  <c r="AH859" i="46"/>
  <c r="AF795" i="46"/>
  <c r="AH795" i="46"/>
  <c r="AF731" i="46"/>
  <c r="AH731" i="46"/>
  <c r="AF667" i="46"/>
  <c r="AL667" i="46" s="1"/>
  <c r="AH667" i="46"/>
  <c r="AF603" i="46"/>
  <c r="AJ603" i="46" s="1"/>
  <c r="AH603" i="46"/>
  <c r="AF539" i="46"/>
  <c r="AH539" i="46" s="1"/>
  <c r="AF465" i="46"/>
  <c r="AH465" i="46"/>
  <c r="AF357" i="46"/>
  <c r="AL357" i="46" s="1"/>
  <c r="AH357" i="46"/>
  <c r="AF165" i="46"/>
  <c r="AF1330" i="46"/>
  <c r="AH1330" i="46"/>
  <c r="AF1266" i="46"/>
  <c r="AH1266" i="46"/>
  <c r="AF1202" i="46"/>
  <c r="AH1202" i="46" s="1"/>
  <c r="AF1138" i="46"/>
  <c r="AH1138" i="46" s="1"/>
  <c r="AF1074" i="46"/>
  <c r="AH1074" i="46" s="1"/>
  <c r="AF1010" i="46"/>
  <c r="AH1010" i="46"/>
  <c r="AF946" i="46"/>
  <c r="AK946" i="46" s="1"/>
  <c r="AH946" i="46"/>
  <c r="AF882" i="46"/>
  <c r="AH882" i="46" s="1"/>
  <c r="AF818" i="46"/>
  <c r="AL818" i="46" s="1"/>
  <c r="AH818" i="46"/>
  <c r="AF754" i="46"/>
  <c r="AH754" i="46"/>
  <c r="AF690" i="46"/>
  <c r="AK690" i="46" s="1"/>
  <c r="AH690" i="46"/>
  <c r="AF626" i="46"/>
  <c r="AH626" i="46"/>
  <c r="AF562" i="46"/>
  <c r="AL562" i="46" s="1"/>
  <c r="AH562" i="46"/>
  <c r="AF496" i="46"/>
  <c r="AH496" i="46"/>
  <c r="AF404" i="46"/>
  <c r="AH404" i="46"/>
  <c r="AF253" i="46"/>
  <c r="AH253" i="46"/>
  <c r="AF236" i="46"/>
  <c r="AH236" i="46"/>
  <c r="AF172" i="46"/>
  <c r="AF108" i="46"/>
  <c r="AL108" i="46" s="1"/>
  <c r="AF307" i="46"/>
  <c r="AF243" i="46"/>
  <c r="AL243" i="46" s="1"/>
  <c r="AH243" i="46"/>
  <c r="AF179" i="46"/>
  <c r="AF115" i="46"/>
  <c r="AL115" i="46" s="1"/>
  <c r="AF410" i="46"/>
  <c r="AK410" i="46" s="1"/>
  <c r="AH410" i="46"/>
  <c r="AF346" i="46"/>
  <c r="AH346" i="46"/>
  <c r="AF282" i="46"/>
  <c r="AL282" i="46" s="1"/>
  <c r="AF218" i="46"/>
  <c r="AH218" i="46"/>
  <c r="AF384" i="46"/>
  <c r="AH384" i="46"/>
  <c r="AF320" i="46"/>
  <c r="AL320" i="46" s="1"/>
  <c r="AH320" i="46"/>
  <c r="AF256" i="46"/>
  <c r="AH256" i="46"/>
  <c r="AF192" i="46"/>
  <c r="AL192" i="46" s="1"/>
  <c r="AH192" i="46"/>
  <c r="AF128" i="46"/>
  <c r="AL128" i="46" s="1"/>
  <c r="AF503" i="46"/>
  <c r="AJ503" i="46" s="1"/>
  <c r="AH503" i="46"/>
  <c r="AF439" i="46"/>
  <c r="AH439" i="46"/>
  <c r="AF375" i="46"/>
  <c r="AL375" i="46" s="1"/>
  <c r="AH375" i="46"/>
  <c r="AF311" i="46"/>
  <c r="AH311" i="46"/>
  <c r="AF247" i="46"/>
  <c r="AL247" i="46" s="1"/>
  <c r="AH247" i="46"/>
  <c r="AF183" i="46"/>
  <c r="AL183" i="46" s="1"/>
  <c r="AF119" i="46"/>
  <c r="AL119" i="46" s="1"/>
  <c r="AF470" i="46"/>
  <c r="AL470" i="46" s="1"/>
  <c r="AH470" i="46"/>
  <c r="AF406" i="46"/>
  <c r="AK406" i="46" s="1"/>
  <c r="AH406" i="46"/>
  <c r="AF342" i="46"/>
  <c r="AH342" i="46"/>
  <c r="AF278" i="46"/>
  <c r="AF214" i="46"/>
  <c r="AL214" i="46" s="1"/>
  <c r="AH214" i="46"/>
  <c r="AF86" i="46"/>
  <c r="AL86" i="46" s="1"/>
  <c r="AK1448" i="46"/>
  <c r="AK1430" i="46"/>
  <c r="AK736" i="46"/>
  <c r="AK741" i="46"/>
  <c r="AJ1842" i="46"/>
  <c r="AJ1949" i="46"/>
  <c r="AJ1758" i="46"/>
  <c r="AJ1502" i="46"/>
  <c r="AJ1765" i="46"/>
  <c r="AJ1637" i="46"/>
  <c r="AJ1509" i="46"/>
  <c r="AJ1460" i="46"/>
  <c r="AJ1826" i="46"/>
  <c r="AJ1407" i="46"/>
  <c r="AJ869" i="46"/>
  <c r="AJ992" i="46"/>
  <c r="AJ872" i="46"/>
  <c r="AJ562" i="46"/>
  <c r="AJ467" i="46"/>
  <c r="AJ493" i="46"/>
  <c r="AI2330" i="46"/>
  <c r="AI2329" i="46"/>
  <c r="AI1125" i="46"/>
  <c r="AF2459" i="46"/>
  <c r="AH2459" i="46"/>
  <c r="AF2395" i="46"/>
  <c r="AH2395" i="46"/>
  <c r="AF2331" i="46"/>
  <c r="AH2331" i="46"/>
  <c r="AF2267" i="46"/>
  <c r="AH2267" i="46"/>
  <c r="AF2203" i="46"/>
  <c r="AJ2203" i="46" s="1"/>
  <c r="AH2203" i="46"/>
  <c r="AF2139" i="46"/>
  <c r="AH2139" i="46"/>
  <c r="AF2075" i="46"/>
  <c r="AH2075" i="46" s="1"/>
  <c r="AF2011" i="46"/>
  <c r="AH2011" i="46" s="1"/>
  <c r="AF1939" i="46"/>
  <c r="AL1939" i="46" s="1"/>
  <c r="AH1939" i="46"/>
  <c r="AF1845" i="46"/>
  <c r="AJ1845" i="46" s="1"/>
  <c r="AH1845" i="46"/>
  <c r="AF1713" i="46"/>
  <c r="AL1713" i="46" s="1"/>
  <c r="AH1713" i="46"/>
  <c r="AF1474" i="46"/>
  <c r="AH1474" i="46"/>
  <c r="AF2450" i="46"/>
  <c r="AH2450" i="46"/>
  <c r="AF2386" i="46"/>
  <c r="AL2386" i="46" s="1"/>
  <c r="AH2386" i="46"/>
  <c r="AF2322" i="46"/>
  <c r="AH2322" i="46" s="1"/>
  <c r="AF2258" i="46"/>
  <c r="AL2258" i="46" s="1"/>
  <c r="AH2258" i="46"/>
  <c r="AF2194" i="46"/>
  <c r="AH2194" i="46"/>
  <c r="AF2130" i="46"/>
  <c r="AH2130" i="46"/>
  <c r="AF2066" i="46"/>
  <c r="AF2002" i="46"/>
  <c r="AH2002" i="46"/>
  <c r="AF1928" i="46"/>
  <c r="AH1928" i="46" s="1"/>
  <c r="AF1830" i="46"/>
  <c r="AK1830" i="46" s="1"/>
  <c r="AH1830" i="46"/>
  <c r="AF1689" i="46"/>
  <c r="AH1689" i="46"/>
  <c r="AF1438" i="46"/>
  <c r="AH1438" i="46" s="1"/>
  <c r="AF2441" i="46"/>
  <c r="AH2441" i="46"/>
  <c r="AF2377" i="46"/>
  <c r="AF2313" i="46"/>
  <c r="AH2313" i="46"/>
  <c r="AF2249" i="46"/>
  <c r="AH2249" i="46" s="1"/>
  <c r="AF2185" i="46"/>
  <c r="AJ2185" i="46" s="1"/>
  <c r="AH2185" i="46"/>
  <c r="AF2121" i="46"/>
  <c r="AL2121" i="46" s="1"/>
  <c r="AH2121" i="46"/>
  <c r="AF2057" i="46"/>
  <c r="AH2057" i="46"/>
  <c r="AF1992" i="46"/>
  <c r="AH1992" i="46"/>
  <c r="AF1915" i="46"/>
  <c r="AK1915" i="46" s="1"/>
  <c r="AH1915" i="46"/>
  <c r="AF1816" i="46"/>
  <c r="AH1816" i="46" s="1"/>
  <c r="AF1658" i="46"/>
  <c r="AH1658" i="46"/>
  <c r="AF1402" i="46"/>
  <c r="AL1402" i="46" s="1"/>
  <c r="AH1402" i="46"/>
  <c r="AF2432" i="46"/>
  <c r="AH2432" i="46"/>
  <c r="AF2304" i="46"/>
  <c r="AJ2304" i="46" s="1"/>
  <c r="AH2304" i="46"/>
  <c r="AF2240" i="46"/>
  <c r="AI2240" i="46" s="1"/>
  <c r="AH2240" i="46"/>
  <c r="AF2176" i="46"/>
  <c r="AH2176" i="46"/>
  <c r="AF2112" i="46"/>
  <c r="AH2112" i="46" s="1"/>
  <c r="AF2048" i="46"/>
  <c r="AH2048" i="46" s="1"/>
  <c r="AF1982" i="46"/>
  <c r="AJ1982" i="46" s="1"/>
  <c r="AH1982" i="46"/>
  <c r="AF1904" i="46"/>
  <c r="AH1904" i="46"/>
  <c r="AF1801" i="46"/>
  <c r="AK1801" i="46" s="1"/>
  <c r="AH1801" i="46"/>
  <c r="AF1622" i="46"/>
  <c r="AH1622" i="46"/>
  <c r="AF2423" i="46"/>
  <c r="AH2423" i="46"/>
  <c r="AF2359" i="46"/>
  <c r="AH2359" i="46" s="1"/>
  <c r="AF2231" i="46"/>
  <c r="AH2231" i="46"/>
  <c r="AF2167" i="46"/>
  <c r="AH2167" i="46"/>
  <c r="AF2103" i="46"/>
  <c r="AH2103" i="46" s="1"/>
  <c r="AF2039" i="46"/>
  <c r="AH2039" i="46" s="1"/>
  <c r="AF1971" i="46"/>
  <c r="AL1971" i="46" s="1"/>
  <c r="AH1971" i="46"/>
  <c r="AF1889" i="46"/>
  <c r="AJ1889" i="46" s="1"/>
  <c r="AH1889" i="46"/>
  <c r="AF1784" i="46"/>
  <c r="AH1784" i="46"/>
  <c r="AF1586" i="46"/>
  <c r="AH1586" i="46"/>
  <c r="AF2478" i="46"/>
  <c r="AI2478" i="46" s="1"/>
  <c r="AH2478" i="46"/>
  <c r="AF2414" i="46"/>
  <c r="AH2414" i="46" s="1"/>
  <c r="AF2350" i="46"/>
  <c r="AH2350" i="46" s="1"/>
  <c r="AF2286" i="46"/>
  <c r="AJ2286" i="46" s="1"/>
  <c r="AH2286" i="46"/>
  <c r="AF2222" i="46"/>
  <c r="AH2222" i="46"/>
  <c r="AF2158" i="46"/>
  <c r="AH2158" i="46"/>
  <c r="AF2094" i="46"/>
  <c r="AH2094" i="46" s="1"/>
  <c r="AF2030" i="46"/>
  <c r="AJ2030" i="46" s="1"/>
  <c r="AH2030" i="46"/>
  <c r="AF1961" i="46"/>
  <c r="AH1961" i="46"/>
  <c r="AF1874" i="46"/>
  <c r="AH1874" i="46" s="1"/>
  <c r="AF1762" i="46"/>
  <c r="AJ1762" i="46" s="1"/>
  <c r="AH1762" i="46"/>
  <c r="AF1550" i="46"/>
  <c r="AH1550" i="46"/>
  <c r="AF2469" i="46"/>
  <c r="AI2469" i="46" s="1"/>
  <c r="AH2469" i="46"/>
  <c r="AF2405" i="46"/>
  <c r="AH2405" i="46" s="1"/>
  <c r="AF2341" i="46"/>
  <c r="AL2341" i="46" s="1"/>
  <c r="AH2341" i="46"/>
  <c r="AF2277" i="46"/>
  <c r="AK2277" i="46" s="1"/>
  <c r="AH2277" i="46"/>
  <c r="AF2213" i="46"/>
  <c r="AH2213" i="46"/>
  <c r="AF2085" i="46"/>
  <c r="AH2085" i="46"/>
  <c r="AF2021" i="46"/>
  <c r="AI2021" i="46" s="1"/>
  <c r="AH2021" i="46"/>
  <c r="AF1951" i="46"/>
  <c r="AL1951" i="46" s="1"/>
  <c r="AH1951" i="46"/>
  <c r="AF1861" i="46"/>
  <c r="AH1861" i="46" s="1"/>
  <c r="AF1738" i="46"/>
  <c r="AH1738" i="46"/>
  <c r="AF1514" i="46"/>
  <c r="AJ1514" i="46" s="1"/>
  <c r="AH1514" i="46"/>
  <c r="AF2460" i="46"/>
  <c r="AH2460" i="46"/>
  <c r="AF2396" i="46"/>
  <c r="AH2396" i="46"/>
  <c r="AF2332" i="46"/>
  <c r="AH2332" i="46"/>
  <c r="AF2268" i="46"/>
  <c r="AF2204" i="46"/>
  <c r="AJ2204" i="46" s="1"/>
  <c r="AH2204" i="46"/>
  <c r="AF2140" i="46"/>
  <c r="AK2140" i="46" s="1"/>
  <c r="AH2140" i="46"/>
  <c r="AF2076" i="46"/>
  <c r="AK2076" i="46" s="1"/>
  <c r="AH2076" i="46"/>
  <c r="AF2012" i="46"/>
  <c r="AH2012" i="46" s="1"/>
  <c r="AF1941" i="46"/>
  <c r="AH1941" i="46" s="1"/>
  <c r="AF1846" i="46"/>
  <c r="AH1846" i="46"/>
  <c r="AF1714" i="46"/>
  <c r="AJ1714" i="46" s="1"/>
  <c r="AH1714" i="46"/>
  <c r="AF1478" i="46"/>
  <c r="AH1478" i="46"/>
  <c r="AF1641" i="46"/>
  <c r="AH1641" i="46"/>
  <c r="AF1577" i="46"/>
  <c r="AL1577" i="46" s="1"/>
  <c r="AH1577" i="46"/>
  <c r="AF1513" i="46"/>
  <c r="AH1513" i="46"/>
  <c r="AF1449" i="46"/>
  <c r="AH1449" i="46"/>
  <c r="AF1385" i="46"/>
  <c r="AH1385" i="46"/>
  <c r="AF1321" i="46"/>
  <c r="AH1321" i="46" s="1"/>
  <c r="AF1257" i="46"/>
  <c r="AH1257" i="46"/>
  <c r="AF1193" i="46"/>
  <c r="AK1193" i="46" s="1"/>
  <c r="AH1193" i="46"/>
  <c r="AF1129" i="46"/>
  <c r="AK1129" i="46" s="1"/>
  <c r="AH1129" i="46"/>
  <c r="AF1065" i="46"/>
  <c r="AK1065" i="46" s="1"/>
  <c r="AH1065" i="46"/>
  <c r="AF1001" i="46"/>
  <c r="AK1001" i="46" s="1"/>
  <c r="AH1001" i="46"/>
  <c r="AF937" i="46"/>
  <c r="AI937" i="46" s="1"/>
  <c r="AH937" i="46"/>
  <c r="AF873" i="46"/>
  <c r="AH873" i="46" s="1"/>
  <c r="AF809" i="46"/>
  <c r="AH809" i="46"/>
  <c r="AF745" i="46"/>
  <c r="AK745" i="46" s="1"/>
  <c r="AH745" i="46"/>
  <c r="AF681" i="46"/>
  <c r="AH681" i="46"/>
  <c r="AF617" i="46"/>
  <c r="AK617" i="46" s="1"/>
  <c r="AH617" i="46"/>
  <c r="AF553" i="46"/>
  <c r="AF483" i="46"/>
  <c r="AL483" i="46" s="1"/>
  <c r="AH483" i="46"/>
  <c r="AF387" i="46"/>
  <c r="AH387" i="46"/>
  <c r="AF221" i="46"/>
  <c r="AH221" i="46"/>
  <c r="AF1752" i="46"/>
  <c r="AJ1752" i="46" s="1"/>
  <c r="AH1752" i="46"/>
  <c r="AF1688" i="46"/>
  <c r="AK1688" i="46" s="1"/>
  <c r="AH1688" i="46"/>
  <c r="AF1624" i="46"/>
  <c r="AJ1624" i="46" s="1"/>
  <c r="AH1624" i="46"/>
  <c r="AF1560" i="46"/>
  <c r="AL1560" i="46" s="1"/>
  <c r="AH1560" i="46"/>
  <c r="AF1496" i="46"/>
  <c r="AJ1496" i="46" s="1"/>
  <c r="AH1496" i="46"/>
  <c r="AF1432" i="46"/>
  <c r="AL1432" i="46" s="1"/>
  <c r="AH1432" i="46"/>
  <c r="AF1368" i="46"/>
  <c r="AH1368" i="46"/>
  <c r="AF1304" i="46"/>
  <c r="AH1304" i="46" s="1"/>
  <c r="AF1240" i="46"/>
  <c r="AH1240" i="46"/>
  <c r="AF1176" i="46"/>
  <c r="AF1112" i="46"/>
  <c r="AJ1112" i="46" s="1"/>
  <c r="AH1112" i="46"/>
  <c r="AF1048" i="46"/>
  <c r="AH1048" i="46" s="1"/>
  <c r="AF984" i="46"/>
  <c r="AH984" i="46" s="1"/>
  <c r="AF920" i="46"/>
  <c r="AF856" i="46"/>
  <c r="AH856" i="46"/>
  <c r="AF792" i="46"/>
  <c r="AH792" i="46" s="1"/>
  <c r="AF664" i="46"/>
  <c r="AH664" i="46"/>
  <c r="AF600" i="46"/>
  <c r="AJ600" i="46" s="1"/>
  <c r="AH600" i="46"/>
  <c r="AF536" i="46"/>
  <c r="AF460" i="46"/>
  <c r="AJ460" i="46" s="1"/>
  <c r="AH460" i="46"/>
  <c r="AF353" i="46"/>
  <c r="AF1903" i="46"/>
  <c r="AK1903" i="46" s="1"/>
  <c r="AH1903" i="46"/>
  <c r="AF1839" i="46"/>
  <c r="AF1775" i="46"/>
  <c r="AJ1775" i="46" s="1"/>
  <c r="AH1775" i="46"/>
  <c r="AF1711" i="46"/>
  <c r="AJ1711" i="46" s="1"/>
  <c r="AH1711" i="46"/>
  <c r="AF1647" i="46"/>
  <c r="AH1647" i="46"/>
  <c r="AF1583" i="46"/>
  <c r="AH1583" i="46" s="1"/>
  <c r="AF1519" i="46"/>
  <c r="AJ1519" i="46" s="1"/>
  <c r="AH1519" i="46"/>
  <c r="AF1455" i="46"/>
  <c r="AK1455" i="46" s="1"/>
  <c r="AH1455" i="46"/>
  <c r="AF1391" i="46"/>
  <c r="AH1391" i="46"/>
  <c r="AF1327" i="46"/>
  <c r="AH1327" i="46"/>
  <c r="AF1263" i="46"/>
  <c r="AJ1263" i="46" s="1"/>
  <c r="AH1263" i="46"/>
  <c r="AF1199" i="46"/>
  <c r="AF1135" i="46"/>
  <c r="AK1135" i="46" s="1"/>
  <c r="AH1135" i="46"/>
  <c r="AF1071" i="46"/>
  <c r="AH1071" i="46"/>
  <c r="AF1007" i="46"/>
  <c r="AJ1007" i="46" s="1"/>
  <c r="AH1007" i="46"/>
  <c r="AF943" i="46"/>
  <c r="AH943" i="46"/>
  <c r="AF879" i="46"/>
  <c r="AF815" i="46"/>
  <c r="AH815" i="46"/>
  <c r="AF751" i="46"/>
  <c r="AL751" i="46" s="1"/>
  <c r="AH751" i="46"/>
  <c r="AF687" i="46"/>
  <c r="AH687" i="46"/>
  <c r="AF623" i="46"/>
  <c r="AH623" i="46"/>
  <c r="AF559" i="46"/>
  <c r="AH559" i="46"/>
  <c r="AF491" i="46"/>
  <c r="AL491" i="46" s="1"/>
  <c r="AH491" i="46"/>
  <c r="AF397" i="46"/>
  <c r="AF245" i="46"/>
  <c r="AL245" i="46" s="1"/>
  <c r="AH245" i="46"/>
  <c r="AF1358" i="46"/>
  <c r="AH1358" i="46" s="1"/>
  <c r="AF1294" i="46"/>
  <c r="AI1294" i="46" s="1"/>
  <c r="AH1294" i="46"/>
  <c r="AF1230" i="46"/>
  <c r="AH1230" i="46"/>
  <c r="AF1166" i="46"/>
  <c r="AH1166" i="46"/>
  <c r="AF1102" i="46"/>
  <c r="AH1102" i="46" s="1"/>
  <c r="AF1038" i="46"/>
  <c r="AH1038" i="46"/>
  <c r="AF974" i="46"/>
  <c r="AH974" i="46" s="1"/>
  <c r="AF910" i="46"/>
  <c r="AL910" i="46" s="1"/>
  <c r="AH910" i="46"/>
  <c r="AF846" i="46"/>
  <c r="AH846" i="46"/>
  <c r="AF782" i="46"/>
  <c r="AH782" i="46" s="1"/>
  <c r="AF718" i="46"/>
  <c r="AL718" i="46" s="1"/>
  <c r="AH718" i="46"/>
  <c r="AF654" i="46"/>
  <c r="AH654" i="46"/>
  <c r="AF590" i="46"/>
  <c r="AF329" i="46"/>
  <c r="AH329" i="46"/>
  <c r="AF113" i="46"/>
  <c r="AF1749" i="46"/>
  <c r="AH1749" i="46"/>
  <c r="AF1621" i="46"/>
  <c r="AH1621" i="46"/>
  <c r="AF1557" i="46"/>
  <c r="AI1557" i="46" s="1"/>
  <c r="AH1557" i="46"/>
  <c r="AF1493" i="46"/>
  <c r="AH1493" i="46"/>
  <c r="AF1429" i="46"/>
  <c r="AH1429" i="46"/>
  <c r="AF1365" i="46"/>
  <c r="AI1365" i="46" s="1"/>
  <c r="AH1365" i="46"/>
  <c r="AF1301" i="46"/>
  <c r="AH1301" i="46" s="1"/>
  <c r="AF1237" i="46"/>
  <c r="AF1173" i="46"/>
  <c r="AH1173" i="46" s="1"/>
  <c r="AF1109" i="46"/>
  <c r="AH1109" i="46"/>
  <c r="AF1045" i="46"/>
  <c r="AF981" i="46"/>
  <c r="AH981" i="46"/>
  <c r="AF917" i="46"/>
  <c r="AJ917" i="46" s="1"/>
  <c r="AH917" i="46"/>
  <c r="AF853" i="46"/>
  <c r="AL853" i="46" s="1"/>
  <c r="AH853" i="46"/>
  <c r="AF789" i="46"/>
  <c r="AF725" i="46"/>
  <c r="AH725" i="46"/>
  <c r="AF661" i="46"/>
  <c r="AH661" i="46"/>
  <c r="AF597" i="46"/>
  <c r="AJ597" i="46" s="1"/>
  <c r="AH597" i="46"/>
  <c r="AF533" i="46"/>
  <c r="AH533" i="46"/>
  <c r="AF457" i="46"/>
  <c r="AI457" i="46" s="1"/>
  <c r="AH457" i="46"/>
  <c r="AF347" i="46"/>
  <c r="AH347" i="46"/>
  <c r="AF141" i="46"/>
  <c r="AF1956" i="46"/>
  <c r="AH1956" i="46"/>
  <c r="AF1892" i="46"/>
  <c r="AJ1892" i="46" s="1"/>
  <c r="AH1892" i="46"/>
  <c r="AF1828" i="46"/>
  <c r="AH1828" i="46"/>
  <c r="AF1764" i="46"/>
  <c r="AJ1764" i="46" s="1"/>
  <c r="AH1764" i="46"/>
  <c r="AF1700" i="46"/>
  <c r="AH1700" i="46"/>
  <c r="AF1636" i="46"/>
  <c r="AH1636" i="46"/>
  <c r="AF1572" i="46"/>
  <c r="AH1572" i="46" s="1"/>
  <c r="AF1508" i="46"/>
  <c r="AH1508" i="46"/>
  <c r="AF1444" i="46"/>
  <c r="AH1444" i="46"/>
  <c r="AF1380" i="46"/>
  <c r="AH1380" i="46"/>
  <c r="AF1316" i="46"/>
  <c r="AH1316" i="46"/>
  <c r="AF1252" i="46"/>
  <c r="AH1252" i="46"/>
  <c r="AF1188" i="46"/>
  <c r="AK1188" i="46" s="1"/>
  <c r="AH1188" i="46"/>
  <c r="AF1124" i="46"/>
  <c r="AL1124" i="46" s="1"/>
  <c r="AH1124" i="46"/>
  <c r="AF1060" i="46"/>
  <c r="AH1060" i="46"/>
  <c r="AF996" i="46"/>
  <c r="AF932" i="46"/>
  <c r="AH932" i="46"/>
  <c r="AF868" i="46"/>
  <c r="AJ868" i="46" s="1"/>
  <c r="AH868" i="46"/>
  <c r="AF804" i="46"/>
  <c r="AH804" i="46"/>
  <c r="AF740" i="46"/>
  <c r="AL740" i="46" s="1"/>
  <c r="AH740" i="46"/>
  <c r="AF676" i="46"/>
  <c r="AH676" i="46"/>
  <c r="AF612" i="46"/>
  <c r="AH612" i="46"/>
  <c r="AF548" i="46"/>
  <c r="AH548" i="46" s="1"/>
  <c r="AF476" i="46"/>
  <c r="AJ476" i="46" s="1"/>
  <c r="AH476" i="46"/>
  <c r="AF377" i="46"/>
  <c r="AH377" i="46"/>
  <c r="AF201" i="46"/>
  <c r="AF1875" i="46"/>
  <c r="AH1875" i="46"/>
  <c r="AF1811" i="46"/>
  <c r="AH1811" i="46"/>
  <c r="AF1747" i="46"/>
  <c r="AH1747" i="46" s="1"/>
  <c r="AF1683" i="46"/>
  <c r="AH1683" i="46"/>
  <c r="AF1619" i="46"/>
  <c r="AH1619" i="46"/>
  <c r="AF1555" i="46"/>
  <c r="AH1555" i="46"/>
  <c r="AF1491" i="46"/>
  <c r="AJ1491" i="46" s="1"/>
  <c r="AH1491" i="46"/>
  <c r="AF1427" i="46"/>
  <c r="AL1427" i="46" s="1"/>
  <c r="AH1427" i="46"/>
  <c r="AF1363" i="46"/>
  <c r="AH1363" i="46"/>
  <c r="AF1299" i="46"/>
  <c r="AK1299" i="46" s="1"/>
  <c r="AH1299" i="46"/>
  <c r="AF1235" i="46"/>
  <c r="AJ1235" i="46" s="1"/>
  <c r="AH1235" i="46"/>
  <c r="AF1171" i="46"/>
  <c r="AK1171" i="46" s="1"/>
  <c r="AH1171" i="46"/>
  <c r="AF1107" i="46"/>
  <c r="AH1107" i="46"/>
  <c r="AF1043" i="46"/>
  <c r="AH1043" i="46" s="1"/>
  <c r="AF979" i="46"/>
  <c r="AJ979" i="46" s="1"/>
  <c r="AH979" i="46"/>
  <c r="AF915" i="46"/>
  <c r="AL915" i="46" s="1"/>
  <c r="AH915" i="46"/>
  <c r="AF851" i="46"/>
  <c r="AJ851" i="46" s="1"/>
  <c r="AH851" i="46"/>
  <c r="AF723" i="46"/>
  <c r="AL723" i="46" s="1"/>
  <c r="AH723" i="46"/>
  <c r="AF659" i="46"/>
  <c r="AL659" i="46" s="1"/>
  <c r="AH659" i="46"/>
  <c r="AF595" i="46"/>
  <c r="AH595" i="46"/>
  <c r="AF531" i="46"/>
  <c r="AJ531" i="46" s="1"/>
  <c r="AH531" i="46"/>
  <c r="AF453" i="46"/>
  <c r="AL453" i="46" s="1"/>
  <c r="AH453" i="46"/>
  <c r="AF341" i="46"/>
  <c r="AL341" i="46" s="1"/>
  <c r="AF1322" i="46"/>
  <c r="AH1322" i="46"/>
  <c r="AF1258" i="46"/>
  <c r="AH1258" i="46" s="1"/>
  <c r="AF1194" i="46"/>
  <c r="AK1194" i="46" s="1"/>
  <c r="AH1194" i="46"/>
  <c r="AF1130" i="46"/>
  <c r="AK1130" i="46" s="1"/>
  <c r="AH1130" i="46"/>
  <c r="AF1066" i="46"/>
  <c r="AJ1066" i="46" s="1"/>
  <c r="AH1066" i="46"/>
  <c r="AF1002" i="46"/>
  <c r="AL1002" i="46" s="1"/>
  <c r="AH1002" i="46"/>
  <c r="AF874" i="46"/>
  <c r="AF810" i="46"/>
  <c r="AH810" i="46"/>
  <c r="AF746" i="46"/>
  <c r="AH746" i="46"/>
  <c r="AF682" i="46"/>
  <c r="AH682" i="46"/>
  <c r="AF618" i="46"/>
  <c r="AL618" i="46" s="1"/>
  <c r="AH618" i="46"/>
  <c r="AF554" i="46"/>
  <c r="AF484" i="46"/>
  <c r="AH484" i="46"/>
  <c r="AF388" i="46"/>
  <c r="AL388" i="46" s="1"/>
  <c r="AH388" i="46"/>
  <c r="AF225" i="46"/>
  <c r="AF228" i="46"/>
  <c r="AL228" i="46" s="1"/>
  <c r="AH228" i="46"/>
  <c r="AF164" i="46"/>
  <c r="AF100" i="46"/>
  <c r="AL100" i="46" s="1"/>
  <c r="AF299" i="46"/>
  <c r="AF235" i="46"/>
  <c r="AL235" i="46" s="1"/>
  <c r="AH235" i="46"/>
  <c r="AF171" i="46"/>
  <c r="AL171" i="46" s="1"/>
  <c r="AF107" i="46"/>
  <c r="AF402" i="46"/>
  <c r="AK402" i="46" s="1"/>
  <c r="AH402" i="46"/>
  <c r="AF338" i="46"/>
  <c r="AH338" i="46"/>
  <c r="AF274" i="46"/>
  <c r="AF210" i="46"/>
  <c r="AH210" i="46"/>
  <c r="AF146" i="46"/>
  <c r="AL146" i="46" s="1"/>
  <c r="AF82" i="46"/>
  <c r="AL82" i="46" s="1"/>
  <c r="AF376" i="46"/>
  <c r="AL376" i="46" s="1"/>
  <c r="AH376" i="46"/>
  <c r="AF312" i="46"/>
  <c r="AL312" i="46" s="1"/>
  <c r="AH312" i="46"/>
  <c r="AF248" i="46"/>
  <c r="AL248" i="46" s="1"/>
  <c r="AF184" i="46"/>
  <c r="AL184" i="46" s="1"/>
  <c r="AF120" i="46"/>
  <c r="AF495" i="46"/>
  <c r="AJ495" i="46" s="1"/>
  <c r="AH495" i="46"/>
  <c r="AF367" i="46"/>
  <c r="AH367" i="46"/>
  <c r="AF303" i="46"/>
  <c r="AL303" i="46" s="1"/>
  <c r="AF239" i="46"/>
  <c r="AL239" i="46" s="1"/>
  <c r="AH239" i="46"/>
  <c r="AF175" i="46"/>
  <c r="AF111" i="46"/>
  <c r="AF462" i="46"/>
  <c r="AL462" i="46" s="1"/>
  <c r="AH462" i="46"/>
  <c r="AF398" i="46"/>
  <c r="AL398" i="46" s="1"/>
  <c r="AF334" i="46"/>
  <c r="AL334" i="46" s="1"/>
  <c r="AH334" i="46"/>
  <c r="AF270" i="46"/>
  <c r="AL270" i="46" s="1"/>
  <c r="AF206" i="46"/>
  <c r="AF142" i="46"/>
  <c r="AL142" i="46" s="1"/>
  <c r="AH142" i="46"/>
  <c r="AK2283" i="46"/>
  <c r="AK2091" i="46"/>
  <c r="AK1614" i="46"/>
  <c r="AK1701" i="46"/>
  <c r="AK1573" i="46"/>
  <c r="AK1649" i="46"/>
  <c r="AK1271" i="46"/>
  <c r="AK1145" i="46"/>
  <c r="AK1449" i="46"/>
  <c r="AK926" i="46"/>
  <c r="AK910" i="46"/>
  <c r="AK940" i="46"/>
  <c r="AK692" i="46"/>
  <c r="AK698" i="46"/>
  <c r="AK756" i="46"/>
  <c r="AK718" i="46"/>
  <c r="AK408" i="46"/>
  <c r="AK925" i="46"/>
  <c r="AK697" i="46"/>
  <c r="AK611" i="46"/>
  <c r="AK416" i="46"/>
  <c r="AK412" i="46"/>
  <c r="AJ2439" i="46"/>
  <c r="AJ2375" i="46"/>
  <c r="AJ2213" i="46"/>
  <c r="AJ2057" i="46"/>
  <c r="AJ1798" i="46"/>
  <c r="AJ2256" i="46"/>
  <c r="AJ2192" i="46"/>
  <c r="AJ1686" i="46"/>
  <c r="AJ1565" i="46"/>
  <c r="AJ1501" i="46"/>
  <c r="AJ1754" i="46"/>
  <c r="AJ1391" i="46"/>
  <c r="AJ1132" i="46"/>
  <c r="AJ933" i="46"/>
  <c r="AJ820" i="46"/>
  <c r="AJ928" i="46"/>
  <c r="AJ864" i="46"/>
  <c r="AJ800" i="46"/>
  <c r="AJ1010" i="46"/>
  <c r="AJ818" i="46"/>
  <c r="AJ598" i="46"/>
  <c r="AJ505" i="46"/>
  <c r="AI2157" i="46"/>
  <c r="AI2093" i="46"/>
  <c r="AI1979" i="46"/>
  <c r="AI1376" i="46"/>
  <c r="AI667" i="46"/>
  <c r="AF2451" i="46"/>
  <c r="AH2451" i="46"/>
  <c r="AF2387" i="46"/>
  <c r="AL2387" i="46" s="1"/>
  <c r="AH2387" i="46"/>
  <c r="AF2323" i="46"/>
  <c r="AI2323" i="46" s="1"/>
  <c r="AH2323" i="46"/>
  <c r="AF2259" i="46"/>
  <c r="AK2259" i="46" s="1"/>
  <c r="AH2259" i="46"/>
  <c r="AF2195" i="46"/>
  <c r="AI2195" i="46" s="1"/>
  <c r="AH2195" i="46"/>
  <c r="AF2131" i="46"/>
  <c r="AJ2131" i="46" s="1"/>
  <c r="AH2131" i="46"/>
  <c r="AF2067" i="46"/>
  <c r="AH2067" i="46"/>
  <c r="AF2003" i="46"/>
  <c r="AI2003" i="46" s="1"/>
  <c r="AH2003" i="46"/>
  <c r="AF1929" i="46"/>
  <c r="AH1929" i="46" s="1"/>
  <c r="AF1832" i="46"/>
  <c r="AH1832" i="46"/>
  <c r="AF1690" i="46"/>
  <c r="AJ1690" i="46" s="1"/>
  <c r="AH1690" i="46"/>
  <c r="AF1442" i="46"/>
  <c r="AH1442" i="46" s="1"/>
  <c r="AF2442" i="46"/>
  <c r="AL2442" i="46" s="1"/>
  <c r="AH2442" i="46"/>
  <c r="AF2378" i="46"/>
  <c r="AH2378" i="46" s="1"/>
  <c r="AF2186" i="46"/>
  <c r="AJ2186" i="46" s="1"/>
  <c r="AH2186" i="46"/>
  <c r="AF2122" i="46"/>
  <c r="AH2122" i="46"/>
  <c r="AF2058" i="46"/>
  <c r="AH2058" i="46" s="1"/>
  <c r="AF1993" i="46"/>
  <c r="AH1993" i="46" s="1"/>
  <c r="AF1917" i="46"/>
  <c r="AH1917" i="46" s="1"/>
  <c r="AF1817" i="46"/>
  <c r="AH1817" i="46"/>
  <c r="AF1662" i="46"/>
  <c r="AH1662" i="46" s="1"/>
  <c r="AF1406" i="46"/>
  <c r="AI1406" i="46" s="1"/>
  <c r="AH1406" i="46"/>
  <c r="AF2433" i="46"/>
  <c r="AF2369" i="46"/>
  <c r="AH2369" i="46"/>
  <c r="AF2305" i="46"/>
  <c r="AJ2305" i="46" s="1"/>
  <c r="AH2305" i="46"/>
  <c r="AF2241" i="46"/>
  <c r="AH2241" i="46" s="1"/>
  <c r="AF2177" i="46"/>
  <c r="AJ2177" i="46" s="1"/>
  <c r="AH2177" i="46"/>
  <c r="AF2113" i="46"/>
  <c r="AI2113" i="46" s="1"/>
  <c r="AH2113" i="46"/>
  <c r="AF2049" i="46"/>
  <c r="AH2049" i="46"/>
  <c r="AF1983" i="46"/>
  <c r="AH1983" i="46"/>
  <c r="AF1905" i="46"/>
  <c r="AL1905" i="46" s="1"/>
  <c r="AH1905" i="46"/>
  <c r="AF1802" i="46"/>
  <c r="AK1802" i="46" s="1"/>
  <c r="AH1802" i="46"/>
  <c r="AF1626" i="46"/>
  <c r="AH1626" i="46"/>
  <c r="AF1370" i="46"/>
  <c r="AH1370" i="46"/>
  <c r="AF2424" i="46"/>
  <c r="AH2424" i="46"/>
  <c r="AF2360" i="46"/>
  <c r="AH2360" i="46" s="1"/>
  <c r="AF2232" i="46"/>
  <c r="AL2232" i="46" s="1"/>
  <c r="AH2232" i="46"/>
  <c r="AF2168" i="46"/>
  <c r="AH2168" i="46"/>
  <c r="AF2104" i="46"/>
  <c r="AH2104" i="46" s="1"/>
  <c r="AF2040" i="46"/>
  <c r="AH2040" i="46" s="1"/>
  <c r="AF1973" i="46"/>
  <c r="AL1973" i="46" s="1"/>
  <c r="AH1973" i="46"/>
  <c r="AF1890" i="46"/>
  <c r="AL1890" i="46" s="1"/>
  <c r="AH1890" i="46"/>
  <c r="AF1785" i="46"/>
  <c r="AK1785" i="46" s="1"/>
  <c r="AH1785" i="46"/>
  <c r="AF1590" i="46"/>
  <c r="AH1590" i="46"/>
  <c r="AF2479" i="46"/>
  <c r="AF2415" i="46"/>
  <c r="AH2415" i="46" s="1"/>
  <c r="AF2351" i="46"/>
  <c r="AK2351" i="46" s="1"/>
  <c r="AH2351" i="46"/>
  <c r="AF2287" i="46"/>
  <c r="AH2287" i="46"/>
  <c r="AF2223" i="46"/>
  <c r="AH2223" i="46"/>
  <c r="AF2159" i="46"/>
  <c r="AH2159" i="46"/>
  <c r="AF2095" i="46"/>
  <c r="AH2095" i="46" s="1"/>
  <c r="AF2031" i="46"/>
  <c r="AH2031" i="46" s="1"/>
  <c r="AF1962" i="46"/>
  <c r="AH1962" i="46" s="1"/>
  <c r="AF1877" i="46"/>
  <c r="AH1877" i="46"/>
  <c r="AF1766" i="46"/>
  <c r="AJ1766" i="46" s="1"/>
  <c r="AH1766" i="46"/>
  <c r="AF1554" i="46"/>
  <c r="AK1554" i="46" s="1"/>
  <c r="AH1554" i="46"/>
  <c r="AF2470" i="46"/>
  <c r="AI2470" i="46" s="1"/>
  <c r="AH2470" i="46"/>
  <c r="AF2406" i="46"/>
  <c r="AF2342" i="46"/>
  <c r="AJ2342" i="46" s="1"/>
  <c r="AH2342" i="46"/>
  <c r="AF2278" i="46"/>
  <c r="AH2278" i="46" s="1"/>
  <c r="AF2214" i="46"/>
  <c r="AH2214" i="46"/>
  <c r="AF2150" i="46"/>
  <c r="AH2150" i="46" s="1"/>
  <c r="AF2086" i="46"/>
  <c r="AL2086" i="46" s="1"/>
  <c r="AH2086" i="46"/>
  <c r="AF2022" i="46"/>
  <c r="AH2022" i="46"/>
  <c r="AF1952" i="46"/>
  <c r="AI1952" i="46" s="1"/>
  <c r="AH1952" i="46"/>
  <c r="AF1862" i="46"/>
  <c r="AH1862" i="46"/>
  <c r="AF1742" i="46"/>
  <c r="AH1742" i="46" s="1"/>
  <c r="AF1518" i="46"/>
  <c r="AH1518" i="46"/>
  <c r="AF2461" i="46"/>
  <c r="AL2461" i="46" s="1"/>
  <c r="AH2461" i="46"/>
  <c r="AF2397" i="46"/>
  <c r="AI2397" i="46" s="1"/>
  <c r="AH2397" i="46"/>
  <c r="AF2333" i="46"/>
  <c r="AH2333" i="46"/>
  <c r="AF2269" i="46"/>
  <c r="AH2269" i="46"/>
  <c r="AF2205" i="46"/>
  <c r="AH2205" i="46"/>
  <c r="AF2141" i="46"/>
  <c r="AF2077" i="46"/>
  <c r="AH2077" i="46"/>
  <c r="AF2013" i="46"/>
  <c r="AJ2013" i="46" s="1"/>
  <c r="AH2013" i="46"/>
  <c r="AF1942" i="46"/>
  <c r="AH1942" i="46" s="1"/>
  <c r="AF1848" i="46"/>
  <c r="AJ1848" i="46" s="1"/>
  <c r="AH1848" i="46"/>
  <c r="AF1718" i="46"/>
  <c r="AK1718" i="46" s="1"/>
  <c r="AH1718" i="46"/>
  <c r="AF1482" i="46"/>
  <c r="AH1482" i="46"/>
  <c r="AF2452" i="46"/>
  <c r="AH2452" i="46"/>
  <c r="AF2388" i="46"/>
  <c r="AK2388" i="46" s="1"/>
  <c r="AH2388" i="46"/>
  <c r="AF2324" i="46"/>
  <c r="AK2324" i="46" s="1"/>
  <c r="AH2324" i="46"/>
  <c r="AF2260" i="46"/>
  <c r="AL2260" i="46" s="1"/>
  <c r="AH2260" i="46"/>
  <c r="AF2196" i="46"/>
  <c r="AK2196" i="46" s="1"/>
  <c r="AH2196" i="46"/>
  <c r="AF2132" i="46"/>
  <c r="AH2132" i="46"/>
  <c r="AF2068" i="46"/>
  <c r="AJ2068" i="46" s="1"/>
  <c r="AH2068" i="46"/>
  <c r="AF2004" i="46"/>
  <c r="AK2004" i="46" s="1"/>
  <c r="AH2004" i="46"/>
  <c r="AF1930" i="46"/>
  <c r="AH1930" i="46"/>
  <c r="AF1833" i="46"/>
  <c r="AF1694" i="46"/>
  <c r="AI1694" i="46" s="1"/>
  <c r="AH1694" i="46"/>
  <c r="AF1446" i="46"/>
  <c r="AH1446" i="46" s="1"/>
  <c r="AF1633" i="46"/>
  <c r="AJ1633" i="46" s="1"/>
  <c r="AH1633" i="46"/>
  <c r="AF1569" i="46"/>
  <c r="AH1569" i="46"/>
  <c r="AF1505" i="46"/>
  <c r="AH1505" i="46"/>
  <c r="AF1441" i="46"/>
  <c r="AJ1441" i="46" s="1"/>
  <c r="AH1441" i="46"/>
  <c r="AF1377" i="46"/>
  <c r="AJ1377" i="46" s="1"/>
  <c r="AH1377" i="46"/>
  <c r="AF1313" i="46"/>
  <c r="AH1313" i="46" s="1"/>
  <c r="AF1249" i="46"/>
  <c r="AH1249" i="46" s="1"/>
  <c r="AF1185" i="46"/>
  <c r="AH1185" i="46" s="1"/>
  <c r="AF1121" i="46"/>
  <c r="AJ1121" i="46" s="1"/>
  <c r="AH1121" i="46"/>
  <c r="AF1057" i="46"/>
  <c r="AL1057" i="46" s="1"/>
  <c r="AH1057" i="46"/>
  <c r="AF993" i="46"/>
  <c r="AL993" i="46" s="1"/>
  <c r="AH993" i="46"/>
  <c r="AF929" i="46"/>
  <c r="AL929" i="46" s="1"/>
  <c r="AH929" i="46"/>
  <c r="AF865" i="46"/>
  <c r="AJ865" i="46" s="1"/>
  <c r="AH865" i="46"/>
  <c r="AF801" i="46"/>
  <c r="AH801" i="46"/>
  <c r="AF737" i="46"/>
  <c r="AH737" i="46"/>
  <c r="AF673" i="46"/>
  <c r="AI673" i="46" s="1"/>
  <c r="AH673" i="46"/>
  <c r="AF609" i="46"/>
  <c r="AH609" i="46"/>
  <c r="AF545" i="46"/>
  <c r="AF473" i="46"/>
  <c r="AH473" i="46"/>
  <c r="AF371" i="46"/>
  <c r="AF189" i="46"/>
  <c r="AL189" i="46" s="1"/>
  <c r="AF1744" i="46"/>
  <c r="AH1744" i="46"/>
  <c r="AF1680" i="46"/>
  <c r="AK1680" i="46" s="1"/>
  <c r="AH1680" i="46"/>
  <c r="AF1616" i="46"/>
  <c r="AL1616" i="46" s="1"/>
  <c r="AH1616" i="46"/>
  <c r="AF1552" i="46"/>
  <c r="AJ1552" i="46" s="1"/>
  <c r="AH1552" i="46"/>
  <c r="AF1488" i="46"/>
  <c r="AH1488" i="46"/>
  <c r="AF1424" i="46"/>
  <c r="AJ1424" i="46" s="1"/>
  <c r="AH1424" i="46"/>
  <c r="AF1360" i="46"/>
  <c r="AH1360" i="46"/>
  <c r="AF1232" i="46"/>
  <c r="AH1232" i="46"/>
  <c r="AF1168" i="46"/>
  <c r="AJ1168" i="46" s="1"/>
  <c r="AH1168" i="46"/>
  <c r="AF1104" i="46"/>
  <c r="AK1104" i="46" s="1"/>
  <c r="AH1104" i="46"/>
  <c r="AF1040" i="46"/>
  <c r="AL1040" i="46" s="1"/>
  <c r="AH1040" i="46"/>
  <c r="AF976" i="46"/>
  <c r="AL976" i="46" s="1"/>
  <c r="AH976" i="46"/>
  <c r="AF912" i="46"/>
  <c r="AH912" i="46"/>
  <c r="AF848" i="46"/>
  <c r="AJ848" i="46" s="1"/>
  <c r="AH848" i="46"/>
  <c r="AF784" i="46"/>
  <c r="AH784" i="46" s="1"/>
  <c r="AF720" i="46"/>
  <c r="AH720" i="46"/>
  <c r="AF656" i="46"/>
  <c r="AI656" i="46" s="1"/>
  <c r="AH656" i="46"/>
  <c r="AF592" i="46"/>
  <c r="AL592" i="46" s="1"/>
  <c r="AH592" i="46"/>
  <c r="AF528" i="46"/>
  <c r="AL528" i="46" s="1"/>
  <c r="AH528" i="46"/>
  <c r="AF450" i="46"/>
  <c r="AH450" i="46"/>
  <c r="AF333" i="46"/>
  <c r="AH333" i="46"/>
  <c r="AF121" i="46"/>
  <c r="AL121" i="46" s="1"/>
  <c r="AF1895" i="46"/>
  <c r="AJ1895" i="46" s="1"/>
  <c r="AH1895" i="46"/>
  <c r="AF1831" i="46"/>
  <c r="AK1831" i="46" s="1"/>
  <c r="AH1831" i="46"/>
  <c r="AF1767" i="46"/>
  <c r="AH1767" i="46"/>
  <c r="AF1703" i="46"/>
  <c r="AH1703" i="46"/>
  <c r="AF1639" i="46"/>
  <c r="AH1639" i="46" s="1"/>
  <c r="AF1575" i="46"/>
  <c r="AH1575" i="46"/>
  <c r="AF1511" i="46"/>
  <c r="AJ1511" i="46" s="1"/>
  <c r="AH1511" i="46"/>
  <c r="AF1447" i="46"/>
  <c r="AH1447" i="46"/>
  <c r="AF1383" i="46"/>
  <c r="AJ1383" i="46" s="1"/>
  <c r="AH1383" i="46"/>
  <c r="AF1319" i="46"/>
  <c r="AK1319" i="46" s="1"/>
  <c r="AH1319" i="46"/>
  <c r="AF1255" i="46"/>
  <c r="AH1255" i="46"/>
  <c r="AF1127" i="46"/>
  <c r="AI1127" i="46" s="1"/>
  <c r="AH1127" i="46"/>
  <c r="AF1063" i="46"/>
  <c r="AK1063" i="46" s="1"/>
  <c r="AH1063" i="46"/>
  <c r="AF999" i="46"/>
  <c r="AL999" i="46" s="1"/>
  <c r="AH999" i="46"/>
  <c r="AF935" i="46"/>
  <c r="AL935" i="46" s="1"/>
  <c r="AH935" i="46"/>
  <c r="AF871" i="46"/>
  <c r="AJ871" i="46" s="1"/>
  <c r="AH871" i="46"/>
  <c r="AF807" i="46"/>
  <c r="AF743" i="46"/>
  <c r="AL743" i="46" s="1"/>
  <c r="AH743" i="46"/>
  <c r="AF679" i="46"/>
  <c r="AH679" i="46"/>
  <c r="AF615" i="46"/>
  <c r="AK615" i="46" s="1"/>
  <c r="AH615" i="46"/>
  <c r="AF551" i="46"/>
  <c r="AF481" i="46"/>
  <c r="AH481" i="46"/>
  <c r="AF381" i="46"/>
  <c r="AL381" i="46" s="1"/>
  <c r="AH381" i="46"/>
  <c r="AF213" i="46"/>
  <c r="AL213" i="46" s="1"/>
  <c r="AH213" i="46"/>
  <c r="AF1350" i="46"/>
  <c r="AH1350" i="46" s="1"/>
  <c r="AF1286" i="46"/>
  <c r="AH1286" i="46"/>
  <c r="AF1222" i="46"/>
  <c r="AJ1222" i="46" s="1"/>
  <c r="AH1222" i="46"/>
  <c r="AF1158" i="46"/>
  <c r="AH1158" i="46"/>
  <c r="AF1094" i="46"/>
  <c r="AK1094" i="46" s="1"/>
  <c r="AH1094" i="46"/>
  <c r="AF1030" i="46"/>
  <c r="AL1030" i="46" s="1"/>
  <c r="AH1030" i="46"/>
  <c r="AF966" i="46"/>
  <c r="AF902" i="46"/>
  <c r="AJ902" i="46" s="1"/>
  <c r="AH902" i="46"/>
  <c r="AF838" i="46"/>
  <c r="AH838" i="46"/>
  <c r="AF774" i="46"/>
  <c r="AF710" i="46"/>
  <c r="AH710" i="46"/>
  <c r="AF582" i="46"/>
  <c r="AL582" i="46" s="1"/>
  <c r="AH582" i="46"/>
  <c r="AF518" i="46"/>
  <c r="AH518" i="46"/>
  <c r="AF436" i="46"/>
  <c r="AH436" i="46"/>
  <c r="AF308" i="46"/>
  <c r="AH308" i="46"/>
  <c r="AF1741" i="46"/>
  <c r="AJ1741" i="46" s="1"/>
  <c r="AH1741" i="46"/>
  <c r="AF1677" i="46"/>
  <c r="AH1677" i="46"/>
  <c r="AF1613" i="46"/>
  <c r="AL1613" i="46" s="1"/>
  <c r="AH1613" i="46"/>
  <c r="AF1549" i="46"/>
  <c r="AH1549" i="46"/>
  <c r="AF1485" i="46"/>
  <c r="AH1485" i="46" s="1"/>
  <c r="AF1421" i="46"/>
  <c r="AH1421" i="46"/>
  <c r="AF1357" i="46"/>
  <c r="AH1357" i="46" s="1"/>
  <c r="AF1293" i="46"/>
  <c r="AH1293" i="46"/>
  <c r="AF1229" i="46"/>
  <c r="AJ1229" i="46" s="1"/>
  <c r="AH1229" i="46"/>
  <c r="AF1165" i="46"/>
  <c r="AH1165" i="46" s="1"/>
  <c r="AF1101" i="46"/>
  <c r="AJ1101" i="46" s="1"/>
  <c r="AH1101" i="46"/>
  <c r="AF1037" i="46"/>
  <c r="AH1037" i="46"/>
  <c r="AF973" i="46"/>
  <c r="AH973" i="46" s="1"/>
  <c r="AF909" i="46"/>
  <c r="AH909" i="46"/>
  <c r="AF845" i="46"/>
  <c r="AH845" i="46"/>
  <c r="AF781" i="46"/>
  <c r="AF717" i="46"/>
  <c r="AH717" i="46"/>
  <c r="AF653" i="46"/>
  <c r="AL653" i="46" s="1"/>
  <c r="AH653" i="46"/>
  <c r="AF589" i="46"/>
  <c r="AF445" i="46"/>
  <c r="AI445" i="46" s="1"/>
  <c r="AH445" i="46"/>
  <c r="AF325" i="46"/>
  <c r="AF109" i="46"/>
  <c r="AL109" i="46" s="1"/>
  <c r="AF1948" i="46"/>
  <c r="AI1948" i="46" s="1"/>
  <c r="AH1948" i="46"/>
  <c r="AF1884" i="46"/>
  <c r="AK1884" i="46" s="1"/>
  <c r="AH1884" i="46"/>
  <c r="AF1820" i="46"/>
  <c r="AJ1820" i="46" s="1"/>
  <c r="AH1820" i="46"/>
  <c r="AF1756" i="46"/>
  <c r="AI1756" i="46" s="1"/>
  <c r="AH1756" i="46"/>
  <c r="AF1692" i="46"/>
  <c r="AH1692" i="46"/>
  <c r="AF1628" i="46"/>
  <c r="AH1628" i="46"/>
  <c r="AF1500" i="46"/>
  <c r="AK1500" i="46" s="1"/>
  <c r="AH1500" i="46"/>
  <c r="AF1436" i="46"/>
  <c r="AJ1436" i="46" s="1"/>
  <c r="AH1436" i="46"/>
  <c r="AF1372" i="46"/>
  <c r="AH1372" i="46" s="1"/>
  <c r="AF1308" i="46"/>
  <c r="AJ1308" i="46" s="1"/>
  <c r="AH1308" i="46"/>
  <c r="AF1244" i="46"/>
  <c r="AH1244" i="46"/>
  <c r="AF1180" i="46"/>
  <c r="AI1180" i="46" s="1"/>
  <c r="AH1180" i="46"/>
  <c r="AF1116" i="46"/>
  <c r="AJ1116" i="46" s="1"/>
  <c r="AH1116" i="46"/>
  <c r="AF1052" i="46"/>
  <c r="AH1052" i="46" s="1"/>
  <c r="AF988" i="46"/>
  <c r="AJ988" i="46" s="1"/>
  <c r="AH988" i="46"/>
  <c r="AF924" i="46"/>
  <c r="AK924" i="46" s="1"/>
  <c r="AH924" i="46"/>
  <c r="AF860" i="46"/>
  <c r="AJ860" i="46" s="1"/>
  <c r="AH860" i="46"/>
  <c r="AF796" i="46"/>
  <c r="AJ796" i="46" s="1"/>
  <c r="AH796" i="46"/>
  <c r="AF732" i="46"/>
  <c r="AH732" i="46"/>
  <c r="AF668" i="46"/>
  <c r="AI668" i="46" s="1"/>
  <c r="AH668" i="46"/>
  <c r="AF604" i="46"/>
  <c r="AJ604" i="46" s="1"/>
  <c r="AH604" i="46"/>
  <c r="AF540" i="46"/>
  <c r="AH540" i="46" s="1"/>
  <c r="AF466" i="46"/>
  <c r="AJ466" i="46" s="1"/>
  <c r="AH466" i="46"/>
  <c r="AF361" i="46"/>
  <c r="AH361" i="46"/>
  <c r="AF169" i="46"/>
  <c r="AF1867" i="46"/>
  <c r="AH1867" i="46" s="1"/>
  <c r="AF1739" i="46"/>
  <c r="AF1675" i="46"/>
  <c r="AJ1675" i="46" s="1"/>
  <c r="AH1675" i="46"/>
  <c r="AF1611" i="46"/>
  <c r="AJ1611" i="46" s="1"/>
  <c r="AH1611" i="46"/>
  <c r="AF1547" i="46"/>
  <c r="AH1547" i="46"/>
  <c r="AF1483" i="46"/>
  <c r="AK1483" i="46" s="1"/>
  <c r="AH1483" i="46"/>
  <c r="AF1419" i="46"/>
  <c r="AI1419" i="46" s="1"/>
  <c r="AH1419" i="46"/>
  <c r="AF1355" i="46"/>
  <c r="AJ1355" i="46" s="1"/>
  <c r="AH1355" i="46"/>
  <c r="AF1291" i="46"/>
  <c r="AF1227" i="46"/>
  <c r="AJ1227" i="46" s="1"/>
  <c r="AH1227" i="46"/>
  <c r="AF1163" i="46"/>
  <c r="AH1163" i="46"/>
  <c r="AF1099" i="46"/>
  <c r="AJ1099" i="46" s="1"/>
  <c r="AH1099" i="46"/>
  <c r="AF1035" i="46"/>
  <c r="AH1035" i="46" s="1"/>
  <c r="AF971" i="46"/>
  <c r="AK971" i="46" s="1"/>
  <c r="AH971" i="46"/>
  <c r="AF907" i="46"/>
  <c r="AH907" i="46"/>
  <c r="AF843" i="46"/>
  <c r="AH843" i="46"/>
  <c r="AF779" i="46"/>
  <c r="AF715" i="46"/>
  <c r="AH715" i="46"/>
  <c r="AF651" i="46"/>
  <c r="AH651" i="46"/>
  <c r="AF587" i="46"/>
  <c r="AH587" i="46" s="1"/>
  <c r="AF523" i="46"/>
  <c r="AL523" i="46" s="1"/>
  <c r="AH523" i="46"/>
  <c r="AF443" i="46"/>
  <c r="AL443" i="46" s="1"/>
  <c r="AH443" i="46"/>
  <c r="AF321" i="46"/>
  <c r="AL321" i="46" s="1"/>
  <c r="AH321" i="46"/>
  <c r="AF101" i="46"/>
  <c r="AL101" i="46" s="1"/>
  <c r="AF1314" i="46"/>
  <c r="AJ1314" i="46" s="1"/>
  <c r="AH1314" i="46"/>
  <c r="AF1250" i="46"/>
  <c r="AJ1250" i="46" s="1"/>
  <c r="AH1250" i="46"/>
  <c r="AF1186" i="46"/>
  <c r="AH1186" i="46"/>
  <c r="AF1122" i="46"/>
  <c r="AJ1122" i="46" s="1"/>
  <c r="AH1122" i="46"/>
  <c r="AF1058" i="46"/>
  <c r="AK1058" i="46" s="1"/>
  <c r="AH1058" i="46"/>
  <c r="AF994" i="46"/>
  <c r="AL994" i="46" s="1"/>
  <c r="AH994" i="46"/>
  <c r="AF930" i="46"/>
  <c r="AH930" i="46"/>
  <c r="AF866" i="46"/>
  <c r="AL866" i="46" s="1"/>
  <c r="AH866" i="46"/>
  <c r="AF802" i="46"/>
  <c r="AH802" i="46"/>
  <c r="AF738" i="46"/>
  <c r="AH738" i="46"/>
  <c r="AF674" i="46"/>
  <c r="AL674" i="46" s="1"/>
  <c r="AH674" i="46"/>
  <c r="AF610" i="46"/>
  <c r="AK610" i="46" s="1"/>
  <c r="AH610" i="46"/>
  <c r="AF546" i="46"/>
  <c r="AH546" i="46" s="1"/>
  <c r="AF474" i="46"/>
  <c r="AJ474" i="46" s="1"/>
  <c r="AH474" i="46"/>
  <c r="AF372" i="46"/>
  <c r="AF193" i="46"/>
  <c r="AL193" i="46" s="1"/>
  <c r="AF220" i="46"/>
  <c r="AH220" i="46"/>
  <c r="AF156" i="46"/>
  <c r="AF92" i="46"/>
  <c r="AF291" i="46"/>
  <c r="AH291" i="46"/>
  <c r="AF227" i="46"/>
  <c r="AL227" i="46" s="1"/>
  <c r="AH227" i="46"/>
  <c r="AF163" i="46"/>
  <c r="AF99" i="46"/>
  <c r="AL99" i="46" s="1"/>
  <c r="AF330" i="46"/>
  <c r="AL330" i="46" s="1"/>
  <c r="AH330" i="46"/>
  <c r="AF266" i="46"/>
  <c r="AL266" i="46" s="1"/>
  <c r="AF202" i="46"/>
  <c r="AH202" i="46"/>
  <c r="AF368" i="46"/>
  <c r="AH368" i="46"/>
  <c r="AF304" i="46"/>
  <c r="AL304" i="46" s="1"/>
  <c r="AH304" i="46"/>
  <c r="AF240" i="46"/>
  <c r="AL240" i="46" s="1"/>
  <c r="AF176" i="46"/>
  <c r="AL176" i="46" s="1"/>
  <c r="AF112" i="46"/>
  <c r="AF487" i="46"/>
  <c r="AJ487" i="46" s="1"/>
  <c r="AH487" i="46"/>
  <c r="AF423" i="46"/>
  <c r="AK423" i="46" s="1"/>
  <c r="AH423" i="46"/>
  <c r="AF359" i="46"/>
  <c r="AL359" i="46" s="1"/>
  <c r="AF295" i="46"/>
  <c r="AF231" i="46"/>
  <c r="AL231" i="46" s="1"/>
  <c r="AH231" i="46"/>
  <c r="AF167" i="46"/>
  <c r="AF103" i="46"/>
  <c r="AL103" i="46" s="1"/>
  <c r="AF454" i="46"/>
  <c r="AI454" i="46" s="1"/>
  <c r="AH454" i="46"/>
  <c r="AF326" i="46"/>
  <c r="AF262" i="46"/>
  <c r="AL262" i="46" s="1"/>
  <c r="AF198" i="46"/>
  <c r="AL198" i="46" s="1"/>
  <c r="AK2333" i="46"/>
  <c r="AK2258" i="46"/>
  <c r="AK1905" i="46"/>
  <c r="AK1877" i="46"/>
  <c r="AK2147" i="46"/>
  <c r="AK2083" i="46"/>
  <c r="AK1891" i="46"/>
  <c r="AK2232" i="46"/>
  <c r="AK2168" i="46"/>
  <c r="AK1447" i="46"/>
  <c r="AK1427" i="46"/>
  <c r="AK1693" i="46"/>
  <c r="AK1474" i="46"/>
  <c r="AK1641" i="46"/>
  <c r="AK1577" i="46"/>
  <c r="AK1266" i="46"/>
  <c r="AK1120" i="46"/>
  <c r="AK1273" i="46"/>
  <c r="AK748" i="46"/>
  <c r="AK695" i="46"/>
  <c r="AK689" i="46"/>
  <c r="AK404" i="46"/>
  <c r="AJ2485" i="46"/>
  <c r="AJ2442" i="46"/>
  <c r="AJ2121" i="46"/>
  <c r="AJ2367" i="46"/>
  <c r="AJ2340" i="46"/>
  <c r="AJ2210" i="46"/>
  <c r="AJ2411" i="46"/>
  <c r="AJ2202" i="46"/>
  <c r="AJ2183" i="46"/>
  <c r="AJ2119" i="46"/>
  <c r="AJ1875" i="46"/>
  <c r="AJ2049" i="46"/>
  <c r="AJ1856" i="46"/>
  <c r="AJ1811" i="46"/>
  <c r="AJ2184" i="46"/>
  <c r="AJ2056" i="46"/>
  <c r="AJ1550" i="46"/>
  <c r="AJ1493" i="46"/>
  <c r="AJ1107" i="46"/>
  <c r="AJ1317" i="46"/>
  <c r="AJ795" i="46"/>
  <c r="AJ1322" i="46"/>
  <c r="AJ1310" i="46"/>
  <c r="AJ867" i="46"/>
  <c r="AJ853" i="46"/>
  <c r="AJ856" i="46"/>
  <c r="AJ498" i="46"/>
  <c r="AJ1002" i="46"/>
  <c r="AJ810" i="46"/>
  <c r="AJ496" i="46"/>
  <c r="AJ575" i="46"/>
  <c r="AJ528" i="46"/>
  <c r="AJ477" i="46"/>
  <c r="AJ482" i="46"/>
  <c r="AI2284" i="46"/>
  <c r="AI2311" i="46"/>
  <c r="AI2313" i="46"/>
  <c r="AI2223" i="46"/>
  <c r="AI2159" i="46"/>
  <c r="AI1784" i="46"/>
  <c r="AI1560" i="46"/>
  <c r="AI1402" i="46"/>
  <c r="AI1432" i="46"/>
  <c r="AI954" i="46"/>
  <c r="AI754" i="46"/>
  <c r="AI751" i="46"/>
  <c r="AI675" i="46"/>
  <c r="AI674" i="46"/>
  <c r="AI447" i="46"/>
  <c r="AF2443" i="46"/>
  <c r="AJ2443" i="46" s="1"/>
  <c r="AH2443" i="46"/>
  <c r="AF2379" i="46"/>
  <c r="AJ2379" i="46" s="1"/>
  <c r="AH2379" i="46"/>
  <c r="AF2315" i="46"/>
  <c r="AJ2315" i="46" s="1"/>
  <c r="AH2315" i="46"/>
  <c r="AF2251" i="46"/>
  <c r="AI2251" i="46" s="1"/>
  <c r="AH2251" i="46"/>
  <c r="AF2187" i="46"/>
  <c r="AH2187" i="46"/>
  <c r="AF2123" i="46"/>
  <c r="AH2123" i="46"/>
  <c r="AF2059" i="46"/>
  <c r="AH2059" i="46"/>
  <c r="AF1994" i="46"/>
  <c r="AH1994" i="46" s="1"/>
  <c r="AF1918" i="46"/>
  <c r="AH1918" i="46" s="1"/>
  <c r="AF1818" i="46"/>
  <c r="AH1818" i="46"/>
  <c r="AF1666" i="46"/>
  <c r="AH1666" i="46"/>
  <c r="AF1410" i="46"/>
  <c r="AF2434" i="46"/>
  <c r="AK2434" i="46" s="1"/>
  <c r="AH2434" i="46"/>
  <c r="AF2370" i="46"/>
  <c r="AK2370" i="46" s="1"/>
  <c r="AH2370" i="46"/>
  <c r="AF2306" i="46"/>
  <c r="AH2306" i="46"/>
  <c r="AF2242" i="46"/>
  <c r="AK2242" i="46" s="1"/>
  <c r="AH2242" i="46"/>
  <c r="AF2178" i="46"/>
  <c r="AJ2178" i="46" s="1"/>
  <c r="AH2178" i="46"/>
  <c r="AF2114" i="46"/>
  <c r="AJ2114" i="46" s="1"/>
  <c r="AH2114" i="46"/>
  <c r="AF2050" i="46"/>
  <c r="AJ2050" i="46" s="1"/>
  <c r="AH2050" i="46"/>
  <c r="AF1984" i="46"/>
  <c r="AK1984" i="46" s="1"/>
  <c r="AH1984" i="46"/>
  <c r="AF1906" i="46"/>
  <c r="AH1906" i="46" s="1"/>
  <c r="AF1805" i="46"/>
  <c r="AH1805" i="46" s="1"/>
  <c r="AF1630" i="46"/>
  <c r="AH1630" i="46"/>
  <c r="AF1374" i="46"/>
  <c r="AI1374" i="46" s="1"/>
  <c r="AH1374" i="46"/>
  <c r="AF2425" i="46"/>
  <c r="AL2425" i="46" s="1"/>
  <c r="AH2425" i="46"/>
  <c r="AF2361" i="46"/>
  <c r="AH2361" i="46" s="1"/>
  <c r="AF2233" i="46"/>
  <c r="AH2233" i="46" s="1"/>
  <c r="AF2169" i="46"/>
  <c r="AH2169" i="46"/>
  <c r="AF2105" i="46"/>
  <c r="AH2105" i="46" s="1"/>
  <c r="AF2041" i="46"/>
  <c r="AH2041" i="46"/>
  <c r="AF1974" i="46"/>
  <c r="AH1974" i="46"/>
  <c r="AF1893" i="46"/>
  <c r="AH1893" i="46"/>
  <c r="AF1786" i="46"/>
  <c r="AK1786" i="46" s="1"/>
  <c r="AH1786" i="46"/>
  <c r="AF1594" i="46"/>
  <c r="AH1594" i="46"/>
  <c r="AF2480" i="46"/>
  <c r="AH2480" i="46"/>
  <c r="AF2416" i="46"/>
  <c r="AH2416" i="46"/>
  <c r="AF2352" i="46"/>
  <c r="AH2352" i="46"/>
  <c r="AF2288" i="46"/>
  <c r="AF2224" i="46"/>
  <c r="AK2224" i="46" s="1"/>
  <c r="AH2224" i="46"/>
  <c r="AF2160" i="46"/>
  <c r="AK2160" i="46" s="1"/>
  <c r="AH2160" i="46"/>
  <c r="AF2096" i="46"/>
  <c r="AL2096" i="46" s="1"/>
  <c r="AH2096" i="46"/>
  <c r="AF2032" i="46"/>
  <c r="AH2032" i="46" s="1"/>
  <c r="AF1963" i="46"/>
  <c r="AH1963" i="46"/>
  <c r="AF1878" i="46"/>
  <c r="AH1878" i="46"/>
  <c r="AF1769" i="46"/>
  <c r="AJ1769" i="46" s="1"/>
  <c r="AH1769" i="46"/>
  <c r="AF1558" i="46"/>
  <c r="AH1558" i="46"/>
  <c r="AF2471" i="46"/>
  <c r="AI2471" i="46" s="1"/>
  <c r="AH2471" i="46"/>
  <c r="AF2407" i="46"/>
  <c r="AF2343" i="46"/>
  <c r="AH2343" i="46"/>
  <c r="AF2279" i="46"/>
  <c r="AH2279" i="46"/>
  <c r="AF2215" i="46"/>
  <c r="AK2215" i="46" s="1"/>
  <c r="AH2215" i="46"/>
  <c r="AF2151" i="46"/>
  <c r="AJ2151" i="46" s="1"/>
  <c r="AH2151" i="46"/>
  <c r="AF2087" i="46"/>
  <c r="AK2087" i="46" s="1"/>
  <c r="AH2087" i="46"/>
  <c r="AF2023" i="46"/>
  <c r="AK2023" i="46" s="1"/>
  <c r="AH2023" i="46"/>
  <c r="AF1953" i="46"/>
  <c r="AJ1953" i="46" s="1"/>
  <c r="AH1953" i="46"/>
  <c r="AF1864" i="46"/>
  <c r="AH1864" i="46"/>
  <c r="AF1745" i="46"/>
  <c r="AL1745" i="46" s="1"/>
  <c r="AH1745" i="46"/>
  <c r="AF1522" i="46"/>
  <c r="AJ1522" i="46" s="1"/>
  <c r="AH1522" i="46"/>
  <c r="AF2462" i="46"/>
  <c r="AH2462" i="46"/>
  <c r="AF2398" i="46"/>
  <c r="AI2398" i="46" s="1"/>
  <c r="AH2398" i="46"/>
  <c r="AF2334" i="46"/>
  <c r="AI2334" i="46" s="1"/>
  <c r="AH2334" i="46"/>
  <c r="AF2270" i="46"/>
  <c r="AF2206" i="46"/>
  <c r="AJ2206" i="46" s="1"/>
  <c r="AH2206" i="46"/>
  <c r="AF2142" i="46"/>
  <c r="AJ2142" i="46" s="1"/>
  <c r="AH2142" i="46"/>
  <c r="AF2078" i="46"/>
  <c r="AK2078" i="46" s="1"/>
  <c r="AH2078" i="46"/>
  <c r="AF2014" i="46"/>
  <c r="AF1943" i="46"/>
  <c r="AI1943" i="46" s="1"/>
  <c r="AH1943" i="46"/>
  <c r="AF1849" i="46"/>
  <c r="AH1849" i="46"/>
  <c r="AF1721" i="46"/>
  <c r="AH1721" i="46" s="1"/>
  <c r="AF1486" i="46"/>
  <c r="AH1486" i="46" s="1"/>
  <c r="AF2453" i="46"/>
  <c r="AL2453" i="46" s="1"/>
  <c r="AH2453" i="46"/>
  <c r="AF2389" i="46"/>
  <c r="AH2389" i="46"/>
  <c r="AF2325" i="46"/>
  <c r="AH2325" i="46" s="1"/>
  <c r="AF2261" i="46"/>
  <c r="AJ2261" i="46" s="1"/>
  <c r="AH2261" i="46"/>
  <c r="AF2197" i="46"/>
  <c r="AK2197" i="46" s="1"/>
  <c r="AH2197" i="46"/>
  <c r="AF2133" i="46"/>
  <c r="AH2133" i="46"/>
  <c r="AF2069" i="46"/>
  <c r="AH2069" i="46"/>
  <c r="AF2005" i="46"/>
  <c r="AJ2005" i="46" s="1"/>
  <c r="AH2005" i="46"/>
  <c r="AF1931" i="46"/>
  <c r="AJ1931" i="46" s="1"/>
  <c r="AH1931" i="46"/>
  <c r="AF1834" i="46"/>
  <c r="AK1834" i="46" s="1"/>
  <c r="AH1834" i="46"/>
  <c r="AF1450" i="46"/>
  <c r="AJ1450" i="46" s="1"/>
  <c r="AH1450" i="46"/>
  <c r="AF2444" i="46"/>
  <c r="AH2444" i="46"/>
  <c r="AF2380" i="46"/>
  <c r="AF2316" i="46"/>
  <c r="AJ2316" i="46" s="1"/>
  <c r="AH2316" i="46"/>
  <c r="AF2252" i="46"/>
  <c r="AJ2252" i="46" s="1"/>
  <c r="AH2252" i="46"/>
  <c r="AF2188" i="46"/>
  <c r="AH2188" i="46"/>
  <c r="AF2124" i="46"/>
  <c r="AK2124" i="46" s="1"/>
  <c r="AH2124" i="46"/>
  <c r="AF2060" i="46"/>
  <c r="AH2060" i="46" s="1"/>
  <c r="AF1995" i="46"/>
  <c r="AJ1995" i="46" s="1"/>
  <c r="AH1995" i="46"/>
  <c r="AF1920" i="46"/>
  <c r="AH1920" i="46"/>
  <c r="AF1821" i="46"/>
  <c r="AJ1821" i="46" s="1"/>
  <c r="AH1821" i="46"/>
  <c r="AF1670" i="46"/>
  <c r="AK1670" i="46" s="1"/>
  <c r="AH1670" i="46"/>
  <c r="AF1414" i="46"/>
  <c r="AH1414" i="46" s="1"/>
  <c r="AF1625" i="46"/>
  <c r="AK1625" i="46" s="1"/>
  <c r="AH1625" i="46"/>
  <c r="AF1497" i="46"/>
  <c r="AJ1497" i="46" s="1"/>
  <c r="AH1497" i="46"/>
  <c r="AF1433" i="46"/>
  <c r="AH1433" i="46" s="1"/>
  <c r="AF1369" i="46"/>
  <c r="AK1369" i="46" s="1"/>
  <c r="AH1369" i="46"/>
  <c r="AF1305" i="46"/>
  <c r="AH1305" i="46" s="1"/>
  <c r="AF1241" i="46"/>
  <c r="AH1241" i="46"/>
  <c r="AF1177" i="46"/>
  <c r="AH1177" i="46"/>
  <c r="AF1113" i="46"/>
  <c r="AK1113" i="46" s="1"/>
  <c r="AH1113" i="46"/>
  <c r="AF1049" i="46"/>
  <c r="AH1049" i="46"/>
  <c r="AF985" i="46"/>
  <c r="AJ985" i="46" s="1"/>
  <c r="AH985" i="46"/>
  <c r="AF921" i="46"/>
  <c r="AH921" i="46" s="1"/>
  <c r="AF857" i="46"/>
  <c r="AL857" i="46" s="1"/>
  <c r="AH857" i="46"/>
  <c r="AF793" i="46"/>
  <c r="AF665" i="46"/>
  <c r="AI665" i="46" s="1"/>
  <c r="AH665" i="46"/>
  <c r="AF601" i="46"/>
  <c r="AJ601" i="46" s="1"/>
  <c r="AH601" i="46"/>
  <c r="AF537" i="46"/>
  <c r="AF461" i="46"/>
  <c r="AL461" i="46" s="1"/>
  <c r="AH461" i="46"/>
  <c r="AF355" i="46"/>
  <c r="AF1736" i="46"/>
  <c r="AJ1736" i="46" s="1"/>
  <c r="AH1736" i="46"/>
  <c r="AF1672" i="46"/>
  <c r="AH1672" i="46" s="1"/>
  <c r="AF1608" i="46"/>
  <c r="AH1608" i="46" s="1"/>
  <c r="AF1544" i="46"/>
  <c r="AF1480" i="46"/>
  <c r="AJ1480" i="46" s="1"/>
  <c r="AH1480" i="46"/>
  <c r="AF1416" i="46"/>
  <c r="AJ1416" i="46" s="1"/>
  <c r="AH1416" i="46"/>
  <c r="AF1352" i="46"/>
  <c r="AJ1352" i="46" s="1"/>
  <c r="AH1352" i="46"/>
  <c r="AF1288" i="46"/>
  <c r="AJ1288" i="46" s="1"/>
  <c r="AH1288" i="46"/>
  <c r="AF1224" i="46"/>
  <c r="AK1224" i="46" s="1"/>
  <c r="AH1224" i="46"/>
  <c r="AF1160" i="46"/>
  <c r="AH1160" i="46"/>
  <c r="AF1096" i="46"/>
  <c r="AH1096" i="46"/>
  <c r="AF1032" i="46"/>
  <c r="AI1032" i="46" s="1"/>
  <c r="AH1032" i="46"/>
  <c r="AF968" i="46"/>
  <c r="AH968" i="46"/>
  <c r="AF904" i="46"/>
  <c r="AH904" i="46"/>
  <c r="AF840" i="46"/>
  <c r="AL840" i="46" s="1"/>
  <c r="AH840" i="46"/>
  <c r="AF776" i="46"/>
  <c r="AF712" i="46"/>
  <c r="AH712" i="46"/>
  <c r="AF648" i="46"/>
  <c r="AH648" i="46"/>
  <c r="AF584" i="46"/>
  <c r="AJ584" i="46" s="1"/>
  <c r="AH584" i="46"/>
  <c r="AF520" i="46"/>
  <c r="AH520" i="46"/>
  <c r="AF440" i="46"/>
  <c r="AH440" i="46"/>
  <c r="AF313" i="46"/>
  <c r="AL313" i="46" s="1"/>
  <c r="AH313" i="46"/>
  <c r="AF89" i="46"/>
  <c r="AL89" i="46" s="1"/>
  <c r="AF1887" i="46"/>
  <c r="AH1887" i="46" s="1"/>
  <c r="AF1823" i="46"/>
  <c r="AH1823" i="46" s="1"/>
  <c r="AF1759" i="46"/>
  <c r="AK1759" i="46" s="1"/>
  <c r="AH1759" i="46"/>
  <c r="AF1631" i="46"/>
  <c r="AI1631" i="46" s="1"/>
  <c r="AH1631" i="46"/>
  <c r="AF1567" i="46"/>
  <c r="AH1567" i="46" s="1"/>
  <c r="AF1503" i="46"/>
  <c r="AK1503" i="46" s="1"/>
  <c r="AH1503" i="46"/>
  <c r="AF1439" i="46"/>
  <c r="AJ1439" i="46" s="1"/>
  <c r="AH1439" i="46"/>
  <c r="AF1375" i="46"/>
  <c r="AH1375" i="46" s="1"/>
  <c r="AF1311" i="46"/>
  <c r="AH1311" i="46" s="1"/>
  <c r="AF1247" i="46"/>
  <c r="AH1247" i="46" s="1"/>
  <c r="AF1183" i="46"/>
  <c r="AH1183" i="46" s="1"/>
  <c r="AF1119" i="46"/>
  <c r="AH1119" i="46"/>
  <c r="AF1055" i="46"/>
  <c r="AJ1055" i="46" s="1"/>
  <c r="AH1055" i="46"/>
  <c r="AF991" i="46"/>
  <c r="AK991" i="46" s="1"/>
  <c r="AH991" i="46"/>
  <c r="AF927" i="46"/>
  <c r="AK927" i="46" s="1"/>
  <c r="AH927" i="46"/>
  <c r="AF863" i="46"/>
  <c r="AJ863" i="46" s="1"/>
  <c r="AH863" i="46"/>
  <c r="AF799" i="46"/>
  <c r="AJ799" i="46" s="1"/>
  <c r="AH799" i="46"/>
  <c r="AF735" i="46"/>
  <c r="AK735" i="46" s="1"/>
  <c r="AH735" i="46"/>
  <c r="AF671" i="46"/>
  <c r="AI671" i="46" s="1"/>
  <c r="AH671" i="46"/>
  <c r="AF607" i="46"/>
  <c r="AH607" i="46"/>
  <c r="AF469" i="46"/>
  <c r="AJ469" i="46" s="1"/>
  <c r="AH469" i="46"/>
  <c r="AF365" i="46"/>
  <c r="AL365" i="46" s="1"/>
  <c r="AF181" i="46"/>
  <c r="AF1342" i="46"/>
  <c r="AH1342" i="46" s="1"/>
  <c r="AF1278" i="46"/>
  <c r="AH1278" i="46"/>
  <c r="AF1214" i="46"/>
  <c r="AK1214" i="46" s="1"/>
  <c r="AH1214" i="46"/>
  <c r="AF1150" i="46"/>
  <c r="AH1150" i="46"/>
  <c r="AF1086" i="46"/>
  <c r="AH1086" i="46" s="1"/>
  <c r="AF1022" i="46"/>
  <c r="AK1022" i="46" s="1"/>
  <c r="AH1022" i="46"/>
  <c r="AF958" i="46"/>
  <c r="AH958" i="46"/>
  <c r="AF894" i="46"/>
  <c r="AH894" i="46" s="1"/>
  <c r="AF830" i="46"/>
  <c r="AH830" i="46"/>
  <c r="AF766" i="46"/>
  <c r="AF702" i="46"/>
  <c r="AH702" i="46"/>
  <c r="AF638" i="46"/>
  <c r="AK638" i="46" s="1"/>
  <c r="AH638" i="46"/>
  <c r="AF574" i="46"/>
  <c r="AJ574" i="46" s="1"/>
  <c r="AH574" i="46"/>
  <c r="AF509" i="46"/>
  <c r="AJ509" i="46" s="1"/>
  <c r="AH509" i="46"/>
  <c r="AF424" i="46"/>
  <c r="AK424" i="46" s="1"/>
  <c r="AH424" i="46"/>
  <c r="AF285" i="46"/>
  <c r="AF1797" i="46"/>
  <c r="AL1797" i="46" s="1"/>
  <c r="AH1797" i="46"/>
  <c r="AF1733" i="46"/>
  <c r="AH1733" i="46"/>
  <c r="AF1669" i="46"/>
  <c r="AF1605" i="46"/>
  <c r="AL1605" i="46" s="1"/>
  <c r="AH1605" i="46"/>
  <c r="AF1477" i="46"/>
  <c r="AH1477" i="46"/>
  <c r="AF1413" i="46"/>
  <c r="AH1413" i="46" s="1"/>
  <c r="AF1349" i="46"/>
  <c r="AH1349" i="46" s="1"/>
  <c r="AF1285" i="46"/>
  <c r="AK1285" i="46" s="1"/>
  <c r="AH1285" i="46"/>
  <c r="AF1221" i="46"/>
  <c r="AH1221" i="46" s="1"/>
  <c r="AF1157" i="46"/>
  <c r="AK1157" i="46" s="1"/>
  <c r="AH1157" i="46"/>
  <c r="AF1093" i="46"/>
  <c r="AJ1093" i="46" s="1"/>
  <c r="AH1093" i="46"/>
  <c r="AF1029" i="46"/>
  <c r="AJ1029" i="46" s="1"/>
  <c r="AH1029" i="46"/>
  <c r="AF965" i="46"/>
  <c r="AF901" i="46"/>
  <c r="AH901" i="46"/>
  <c r="AF837" i="46"/>
  <c r="AL837" i="46" s="1"/>
  <c r="AH837" i="46"/>
  <c r="AF709" i="46"/>
  <c r="AK709" i="46" s="1"/>
  <c r="AH709" i="46"/>
  <c r="AF645" i="46"/>
  <c r="AH645" i="46"/>
  <c r="AF581" i="46"/>
  <c r="AH581" i="46"/>
  <c r="AF517" i="46"/>
  <c r="AH517" i="46"/>
  <c r="AF435" i="46"/>
  <c r="AH435" i="46"/>
  <c r="AF305" i="46"/>
  <c r="AF1940" i="46"/>
  <c r="AK1940" i="46" s="1"/>
  <c r="AH1940" i="46"/>
  <c r="AF1876" i="46"/>
  <c r="AK1876" i="46" s="1"/>
  <c r="AH1876" i="46"/>
  <c r="AF1812" i="46"/>
  <c r="AJ1812" i="46" s="1"/>
  <c r="AH1812" i="46"/>
  <c r="AF1748" i="46"/>
  <c r="AH1748" i="46" s="1"/>
  <c r="AF1684" i="46"/>
  <c r="AH1684" i="46"/>
  <c r="AF1620" i="46"/>
  <c r="AK1620" i="46" s="1"/>
  <c r="AH1620" i="46"/>
  <c r="AF1556" i="46"/>
  <c r="AK1556" i="46" s="1"/>
  <c r="AH1556" i="46"/>
  <c r="AF1492" i="46"/>
  <c r="AK1492" i="46" s="1"/>
  <c r="AH1492" i="46"/>
  <c r="AF1364" i="46"/>
  <c r="AJ1364" i="46" s="1"/>
  <c r="AH1364" i="46"/>
  <c r="AF1300" i="46"/>
  <c r="AH1300" i="46" s="1"/>
  <c r="AF1236" i="46"/>
  <c r="AF1172" i="46"/>
  <c r="AK1172" i="46" s="1"/>
  <c r="AH1172" i="46"/>
  <c r="AF1108" i="46"/>
  <c r="AJ1108" i="46" s="1"/>
  <c r="AH1108" i="46"/>
  <c r="AF1044" i="46"/>
  <c r="AF980" i="46"/>
  <c r="AK980" i="46" s="1"/>
  <c r="AH980" i="46"/>
  <c r="AF916" i="46"/>
  <c r="AI916" i="46" s="1"/>
  <c r="AH916" i="46"/>
  <c r="AF852" i="46"/>
  <c r="AH852" i="46"/>
  <c r="AF724" i="46"/>
  <c r="AK724" i="46" s="1"/>
  <c r="AH724" i="46"/>
  <c r="AF660" i="46"/>
  <c r="AI660" i="46" s="1"/>
  <c r="AH660" i="46"/>
  <c r="AF596" i="46"/>
  <c r="AJ596" i="46" s="1"/>
  <c r="AH596" i="46"/>
  <c r="AF532" i="46"/>
  <c r="AH532" i="46"/>
  <c r="AF456" i="46"/>
  <c r="AH456" i="46"/>
  <c r="AF345" i="46"/>
  <c r="AL345" i="46" s="1"/>
  <c r="AH345" i="46"/>
  <c r="AF1859" i="46"/>
  <c r="AJ1859" i="46" s="1"/>
  <c r="AH1859" i="46"/>
  <c r="AF1795" i="46"/>
  <c r="AH1795" i="46" s="1"/>
  <c r="AF1731" i="46"/>
  <c r="AH1731" i="46" s="1"/>
  <c r="AF1667" i="46"/>
  <c r="AF1603" i="46"/>
  <c r="AH1603" i="46"/>
  <c r="AF1475" i="46"/>
  <c r="AJ1475" i="46" s="1"/>
  <c r="AH1475" i="46"/>
  <c r="AF1411" i="46"/>
  <c r="AK1411" i="46" s="1"/>
  <c r="AH1411" i="46"/>
  <c r="AF1347" i="46"/>
  <c r="AF1283" i="46"/>
  <c r="AH1283" i="46"/>
  <c r="AF1155" i="46"/>
  <c r="AH1155" i="46"/>
  <c r="AF1091" i="46"/>
  <c r="AL1091" i="46" s="1"/>
  <c r="AH1091" i="46"/>
  <c r="AF1027" i="46"/>
  <c r="AL1027" i="46" s="1"/>
  <c r="AH1027" i="46"/>
  <c r="AF963" i="46"/>
  <c r="AF899" i="46"/>
  <c r="AH899" i="46"/>
  <c r="AF835" i="46"/>
  <c r="AH835" i="46"/>
  <c r="AF707" i="46"/>
  <c r="AH707" i="46"/>
  <c r="AF643" i="46"/>
  <c r="AF579" i="46"/>
  <c r="AJ579" i="46" s="1"/>
  <c r="AH579" i="46"/>
  <c r="AF432" i="46"/>
  <c r="AI432" i="46" s="1"/>
  <c r="AH432" i="46"/>
  <c r="AF300" i="46"/>
  <c r="AH300" i="46"/>
  <c r="AF1306" i="46"/>
  <c r="AH1306" i="46" s="1"/>
  <c r="AF1242" i="46"/>
  <c r="AH1242" i="46" s="1"/>
  <c r="AF1178" i="46"/>
  <c r="AK1178" i="46" s="1"/>
  <c r="AH1178" i="46"/>
  <c r="AF1114" i="46"/>
  <c r="AK1114" i="46" s="1"/>
  <c r="AH1114" i="46"/>
  <c r="AF1050" i="46"/>
  <c r="AI1050" i="46" s="1"/>
  <c r="AH1050" i="46"/>
  <c r="AF986" i="46"/>
  <c r="AK986" i="46" s="1"/>
  <c r="AH986" i="46"/>
  <c r="AF922" i="46"/>
  <c r="AH922" i="46" s="1"/>
  <c r="AF858" i="46"/>
  <c r="AJ858" i="46" s="1"/>
  <c r="AH858" i="46"/>
  <c r="AF794" i="46"/>
  <c r="AH794" i="46" s="1"/>
  <c r="AF666" i="46"/>
  <c r="AL666" i="46" s="1"/>
  <c r="AH666" i="46"/>
  <c r="AF602" i="46"/>
  <c r="AJ602" i="46" s="1"/>
  <c r="AH602" i="46"/>
  <c r="AF538" i="46"/>
  <c r="AF464" i="46"/>
  <c r="AL464" i="46" s="1"/>
  <c r="AH464" i="46"/>
  <c r="AF356" i="46"/>
  <c r="AL356" i="46" s="1"/>
  <c r="AH356" i="46"/>
  <c r="AF212" i="46"/>
  <c r="AH212" i="46"/>
  <c r="AF84" i="46"/>
  <c r="AF283" i="46"/>
  <c r="AL283" i="46" s="1"/>
  <c r="AF219" i="46"/>
  <c r="AL219" i="46" s="1"/>
  <c r="AH219" i="46"/>
  <c r="AF155" i="46"/>
  <c r="AF91" i="46"/>
  <c r="AF386" i="46"/>
  <c r="AL386" i="46" s="1"/>
  <c r="AH386" i="46"/>
  <c r="AF322" i="46"/>
  <c r="AL322" i="46" s="1"/>
  <c r="AH322" i="46"/>
  <c r="AF258" i="46"/>
  <c r="AL258" i="46" s="1"/>
  <c r="AF194" i="46"/>
  <c r="AL194" i="46" s="1"/>
  <c r="AH194" i="46"/>
  <c r="AF130" i="46"/>
  <c r="AL130" i="46" s="1"/>
  <c r="AH130" i="46"/>
  <c r="AF360" i="46"/>
  <c r="AH360" i="46"/>
  <c r="AF296" i="46"/>
  <c r="AH296" i="46"/>
  <c r="AF232" i="46"/>
  <c r="AF168" i="46"/>
  <c r="AF104" i="46"/>
  <c r="AF415" i="46"/>
  <c r="AK415" i="46" s="1"/>
  <c r="AH415" i="46"/>
  <c r="AF351" i="46"/>
  <c r="AL351" i="46" s="1"/>
  <c r="AH351" i="46"/>
  <c r="AF287" i="46"/>
  <c r="AH287" i="46"/>
  <c r="AF223" i="46"/>
  <c r="AL223" i="46" s="1"/>
  <c r="AH223" i="46"/>
  <c r="AF159" i="46"/>
  <c r="AH159" i="46"/>
  <c r="AF95" i="46"/>
  <c r="AF446" i="46"/>
  <c r="AI446" i="46" s="1"/>
  <c r="AH446" i="46"/>
  <c r="AF382" i="46"/>
  <c r="AL382" i="46" s="1"/>
  <c r="AH382" i="46"/>
  <c r="AF318" i="46"/>
  <c r="AH318" i="46"/>
  <c r="AF254" i="46"/>
  <c r="AH254" i="46"/>
  <c r="AF190" i="46"/>
  <c r="AF126" i="46"/>
  <c r="AL126" i="46" s="1"/>
  <c r="AH126" i="46"/>
  <c r="AK2453" i="46"/>
  <c r="AK2130" i="46"/>
  <c r="AK2369" i="46"/>
  <c r="AK2267" i="46"/>
  <c r="AK2214" i="46"/>
  <c r="AK2459" i="46"/>
  <c r="AK2395" i="46"/>
  <c r="AK2432" i="46"/>
  <c r="AK1878" i="46"/>
  <c r="AK2046" i="46"/>
  <c r="AK2139" i="46"/>
  <c r="AK1947" i="46"/>
  <c r="AK1846" i="46"/>
  <c r="AK2096" i="46"/>
  <c r="AK1904" i="46"/>
  <c r="AK1855" i="46"/>
  <c r="AK1836" i="46"/>
  <c r="AK1621" i="46"/>
  <c r="AK1586" i="46"/>
  <c r="AK1478" i="46"/>
  <c r="AK1652" i="46"/>
  <c r="AK1524" i="46"/>
  <c r="AK1505" i="46"/>
  <c r="AK1327" i="46"/>
  <c r="AK1240" i="46"/>
  <c r="AK1368" i="46"/>
  <c r="AK1117" i="46"/>
  <c r="AK1329" i="46"/>
  <c r="AK1255" i="46"/>
  <c r="AK1381" i="46"/>
  <c r="AK1246" i="46"/>
  <c r="AK929" i="46"/>
  <c r="AK1027" i="46"/>
  <c r="AK909" i="46"/>
  <c r="AK710" i="46"/>
  <c r="AK1015" i="46"/>
  <c r="AK759" i="46"/>
  <c r="AK418" i="46"/>
  <c r="AJ2287" i="46"/>
  <c r="AJ2306" i="46"/>
  <c r="AJ2332" i="46"/>
  <c r="AJ2462" i="46"/>
  <c r="AJ2403" i="46"/>
  <c r="AJ2339" i="46"/>
  <c r="AJ2138" i="46"/>
  <c r="AJ1857" i="46"/>
  <c r="AJ2175" i="46"/>
  <c r="AJ1983" i="46"/>
  <c r="AJ2188" i="46"/>
  <c r="AJ2041" i="46"/>
  <c r="AJ1913" i="46"/>
  <c r="AJ1971" i="46"/>
  <c r="AJ2176" i="46"/>
  <c r="AJ1864" i="46"/>
  <c r="AJ1829" i="46"/>
  <c r="AJ1657" i="46"/>
  <c r="AJ1593" i="46"/>
  <c r="AJ1734" i="46"/>
  <c r="AJ1677" i="46"/>
  <c r="AJ1549" i="46"/>
  <c r="AJ1738" i="46"/>
  <c r="AJ1772" i="46"/>
  <c r="AJ1644" i="46"/>
  <c r="AJ1580" i="46"/>
  <c r="AJ1516" i="46"/>
  <c r="AJ1471" i="46"/>
  <c r="AJ1309" i="46"/>
  <c r="AJ1040" i="46"/>
  <c r="AJ1252" i="46"/>
  <c r="AJ1060" i="46"/>
  <c r="AJ812" i="46"/>
  <c r="AJ1440" i="46"/>
  <c r="AJ1232" i="46"/>
  <c r="AJ1054" i="46"/>
  <c r="AJ959" i="46"/>
  <c r="AJ857" i="46"/>
  <c r="AJ534" i="46"/>
  <c r="AJ483" i="46"/>
  <c r="AJ994" i="46"/>
  <c r="AJ866" i="46"/>
  <c r="AJ802" i="46"/>
  <c r="AJ570" i="46"/>
  <c r="AJ582" i="46"/>
  <c r="AJ484" i="46"/>
  <c r="AJ518" i="46"/>
  <c r="AJ478" i="46"/>
  <c r="AI2132" i="46"/>
  <c r="AI2431" i="46"/>
  <c r="AI2303" i="46"/>
  <c r="AI2468" i="46"/>
  <c r="AI1692" i="46"/>
  <c r="AI1744" i="46"/>
  <c r="AI1616" i="46"/>
  <c r="AI1818" i="46"/>
  <c r="AI1626" i="46"/>
  <c r="AI1385" i="46"/>
  <c r="AI1384" i="46"/>
  <c r="AI1244" i="46"/>
  <c r="AI948" i="46"/>
  <c r="AI653" i="46"/>
  <c r="AI669" i="46"/>
  <c r="AI861" i="46"/>
  <c r="AI450" i="46"/>
  <c r="AI680" i="46"/>
  <c r="AI666" i="46"/>
  <c r="AI453" i="46"/>
  <c r="AF2435" i="46"/>
  <c r="AJ2435" i="46" s="1"/>
  <c r="AH2435" i="46"/>
  <c r="AF2371" i="46"/>
  <c r="AJ2371" i="46" s="1"/>
  <c r="AH2371" i="46"/>
  <c r="AF2307" i="46"/>
  <c r="AJ2307" i="46" s="1"/>
  <c r="AH2307" i="46"/>
  <c r="AF2243" i="46"/>
  <c r="AH2243" i="46"/>
  <c r="AF2179" i="46"/>
  <c r="AJ2179" i="46" s="1"/>
  <c r="AH2179" i="46"/>
  <c r="AF2115" i="46"/>
  <c r="AJ2115" i="46" s="1"/>
  <c r="AH2115" i="46"/>
  <c r="AF2051" i="46"/>
  <c r="AH2051" i="46" s="1"/>
  <c r="AF1985" i="46"/>
  <c r="AK1985" i="46" s="1"/>
  <c r="AH1985" i="46"/>
  <c r="AF1907" i="46"/>
  <c r="AK1907" i="46" s="1"/>
  <c r="AH1907" i="46"/>
  <c r="AF1806" i="46"/>
  <c r="AH1806" i="46" s="1"/>
  <c r="AF1634" i="46"/>
  <c r="AH1634" i="46" s="1"/>
  <c r="AF1378" i="46"/>
  <c r="AH1378" i="46" s="1"/>
  <c r="AF2426" i="46"/>
  <c r="AH2426" i="46" s="1"/>
  <c r="AF2362" i="46"/>
  <c r="AH2362" i="46"/>
  <c r="AF2298" i="46"/>
  <c r="AJ2298" i="46" s="1"/>
  <c r="AH2298" i="46"/>
  <c r="AF2234" i="46"/>
  <c r="AH2234" i="46" s="1"/>
  <c r="AF2170" i="46"/>
  <c r="AK2170" i="46" s="1"/>
  <c r="AH2170" i="46"/>
  <c r="AF2106" i="46"/>
  <c r="AH2106" i="46"/>
  <c r="AF2042" i="46"/>
  <c r="AK2042" i="46" s="1"/>
  <c r="AH2042" i="46"/>
  <c r="AF1975" i="46"/>
  <c r="AK1975" i="46" s="1"/>
  <c r="AH1975" i="46"/>
  <c r="AF1894" i="46"/>
  <c r="AH1894" i="46"/>
  <c r="AF1790" i="46"/>
  <c r="AF1598" i="46"/>
  <c r="AK1598" i="46" s="1"/>
  <c r="AH1598" i="46"/>
  <c r="AF2481" i="46"/>
  <c r="AH2481" i="46"/>
  <c r="AF2417" i="46"/>
  <c r="AJ2417" i="46" s="1"/>
  <c r="AH2417" i="46"/>
  <c r="AF2353" i="46"/>
  <c r="AJ2353" i="46" s="1"/>
  <c r="AH2353" i="46"/>
  <c r="AF2289" i="46"/>
  <c r="AH2289" i="46"/>
  <c r="AF2161" i="46"/>
  <c r="AH2161" i="46"/>
  <c r="AF2097" i="46"/>
  <c r="AH2097" i="46" s="1"/>
  <c r="AF2033" i="46"/>
  <c r="AK2033" i="46" s="1"/>
  <c r="AH2033" i="46"/>
  <c r="AF1965" i="46"/>
  <c r="AH1965" i="46" s="1"/>
  <c r="AF1880" i="46"/>
  <c r="AF1770" i="46"/>
  <c r="AJ1770" i="46" s="1"/>
  <c r="AH1770" i="46"/>
  <c r="AF1562" i="46"/>
  <c r="AH1562" i="46"/>
  <c r="AF2472" i="46"/>
  <c r="AH2472" i="46" s="1"/>
  <c r="AF2408" i="46"/>
  <c r="AK2408" i="46" s="1"/>
  <c r="AH2408" i="46"/>
  <c r="AF2344" i="46"/>
  <c r="AH2344" i="46"/>
  <c r="AF2280" i="46"/>
  <c r="AH2280" i="46"/>
  <c r="AF2216" i="46"/>
  <c r="AH2216" i="46" s="1"/>
  <c r="AF2152" i="46"/>
  <c r="AJ2152" i="46" s="1"/>
  <c r="AH2152" i="46"/>
  <c r="AF2088" i="46"/>
  <c r="AH2088" i="46"/>
  <c r="AF2024" i="46"/>
  <c r="AJ2024" i="46" s="1"/>
  <c r="AH2024" i="46"/>
  <c r="AF1954" i="46"/>
  <c r="AJ1954" i="46" s="1"/>
  <c r="AH1954" i="46"/>
  <c r="AF1865" i="46"/>
  <c r="AF1746" i="46"/>
  <c r="AH1746" i="46" s="1"/>
  <c r="AF1526" i="46"/>
  <c r="AH1526" i="46"/>
  <c r="AF2463" i="46"/>
  <c r="AH2463" i="46"/>
  <c r="AF2399" i="46"/>
  <c r="AI2399" i="46" s="1"/>
  <c r="AH2399" i="46"/>
  <c r="AF2335" i="46"/>
  <c r="AI2335" i="46" s="1"/>
  <c r="AH2335" i="46"/>
  <c r="AF2271" i="46"/>
  <c r="AF2207" i="46"/>
  <c r="AK2207" i="46" s="1"/>
  <c r="AH2207" i="46"/>
  <c r="AF2143" i="46"/>
  <c r="AK2143" i="46" s="1"/>
  <c r="AH2143" i="46"/>
  <c r="AF2079" i="46"/>
  <c r="AK2079" i="46" s="1"/>
  <c r="AH2079" i="46"/>
  <c r="AF2015" i="46"/>
  <c r="AK2015" i="46" s="1"/>
  <c r="AH2015" i="46"/>
  <c r="AF1944" i="46"/>
  <c r="AJ1944" i="46" s="1"/>
  <c r="AH1944" i="46"/>
  <c r="AF1850" i="46"/>
  <c r="AJ1850" i="46" s="1"/>
  <c r="AH1850" i="46"/>
  <c r="AF1722" i="46"/>
  <c r="AH1722" i="46" s="1"/>
  <c r="AF1490" i="46"/>
  <c r="AI1490" i="46" s="1"/>
  <c r="AH1490" i="46"/>
  <c r="AF2454" i="46"/>
  <c r="AH2454" i="46" s="1"/>
  <c r="AF2390" i="46"/>
  <c r="AH2390" i="46"/>
  <c r="AF2326" i="46"/>
  <c r="AI2326" i="46" s="1"/>
  <c r="AH2326" i="46"/>
  <c r="AF2262" i="46"/>
  <c r="AH2262" i="46"/>
  <c r="AF2198" i="46"/>
  <c r="AJ2198" i="46" s="1"/>
  <c r="AH2198" i="46"/>
  <c r="AF2134" i="46"/>
  <c r="AI2134" i="46" s="1"/>
  <c r="AH2134" i="46"/>
  <c r="AF2006" i="46"/>
  <c r="AJ2006" i="46" s="1"/>
  <c r="AH2006" i="46"/>
  <c r="AF1933" i="46"/>
  <c r="AH1933" i="46" s="1"/>
  <c r="AF1837" i="46"/>
  <c r="AK1837" i="46" s="1"/>
  <c r="AH1837" i="46"/>
  <c r="AF1454" i="46"/>
  <c r="AK1454" i="46" s="1"/>
  <c r="AH1454" i="46"/>
  <c r="AF2445" i="46"/>
  <c r="AJ2445" i="46" s="1"/>
  <c r="AH2445" i="46"/>
  <c r="AF2317" i="46"/>
  <c r="AJ2317" i="46" s="1"/>
  <c r="AH2317" i="46"/>
  <c r="AF2253" i="46"/>
  <c r="AI2253" i="46" s="1"/>
  <c r="AH2253" i="46"/>
  <c r="AF2189" i="46"/>
  <c r="AJ2189" i="46" s="1"/>
  <c r="AH2189" i="46"/>
  <c r="AF2061" i="46"/>
  <c r="AK2061" i="46" s="1"/>
  <c r="AH2061" i="46"/>
  <c r="AF1997" i="46"/>
  <c r="AJ1997" i="46" s="1"/>
  <c r="AH1997" i="46"/>
  <c r="AF1921" i="46"/>
  <c r="AJ1921" i="46" s="1"/>
  <c r="AH1921" i="46"/>
  <c r="AF1822" i="46"/>
  <c r="AF1674" i="46"/>
  <c r="AH1674" i="46"/>
  <c r="AF1418" i="46"/>
  <c r="AH1418" i="46" s="1"/>
  <c r="AF2436" i="46"/>
  <c r="AH2436" i="46"/>
  <c r="AF2372" i="46"/>
  <c r="AJ2372" i="46" s="1"/>
  <c r="AH2372" i="46"/>
  <c r="AF2308" i="46"/>
  <c r="AF2244" i="46"/>
  <c r="AK2244" i="46" s="1"/>
  <c r="AH2244" i="46"/>
  <c r="AF2180" i="46"/>
  <c r="AK2180" i="46" s="1"/>
  <c r="AH2180" i="46"/>
  <c r="AF2116" i="46"/>
  <c r="AH2116" i="46"/>
  <c r="AF2052" i="46"/>
  <c r="AK2052" i="46" s="1"/>
  <c r="AH2052" i="46"/>
  <c r="AF1986" i="46"/>
  <c r="AK1986" i="46" s="1"/>
  <c r="AH1986" i="46"/>
  <c r="AF1909" i="46"/>
  <c r="AH1909" i="46" s="1"/>
  <c r="AF1808" i="46"/>
  <c r="AH1808" i="46" s="1"/>
  <c r="AF1638" i="46"/>
  <c r="AH1638" i="46"/>
  <c r="AF1382" i="46"/>
  <c r="AK1382" i="46" s="1"/>
  <c r="AH1382" i="46"/>
  <c r="AF1617" i="46"/>
  <c r="AH1617" i="46" s="1"/>
  <c r="AF1553" i="46"/>
  <c r="AH1553" i="46" s="1"/>
  <c r="AF1489" i="46"/>
  <c r="AJ1489" i="46" s="1"/>
  <c r="AH1489" i="46"/>
  <c r="AF1425" i="46"/>
  <c r="AI1425" i="46" s="1"/>
  <c r="AH1425" i="46"/>
  <c r="AF1361" i="46"/>
  <c r="AJ1361" i="46" s="1"/>
  <c r="AH1361" i="46"/>
  <c r="AF1233" i="46"/>
  <c r="AH1233" i="46"/>
  <c r="AF1169" i="46"/>
  <c r="AK1169" i="46" s="1"/>
  <c r="AH1169" i="46"/>
  <c r="AF1105" i="46"/>
  <c r="AJ1105" i="46" s="1"/>
  <c r="AH1105" i="46"/>
  <c r="AF1041" i="46"/>
  <c r="AJ1041" i="46" s="1"/>
  <c r="AH1041" i="46"/>
  <c r="AF977" i="46"/>
  <c r="AH977" i="46"/>
  <c r="AF913" i="46"/>
  <c r="AK913" i="46" s="1"/>
  <c r="AH913" i="46"/>
  <c r="AF849" i="46"/>
  <c r="AH849" i="46"/>
  <c r="AF785" i="46"/>
  <c r="AH785" i="46" s="1"/>
  <c r="AF721" i="46"/>
  <c r="AK721" i="46" s="1"/>
  <c r="AH721" i="46"/>
  <c r="AF657" i="46"/>
  <c r="AH657" i="46"/>
  <c r="AF593" i="46"/>
  <c r="AH593" i="46" s="1"/>
  <c r="AF529" i="46"/>
  <c r="AH529" i="46"/>
  <c r="AF451" i="46"/>
  <c r="AH451" i="46"/>
  <c r="AF337" i="46"/>
  <c r="AH337" i="46"/>
  <c r="AF1728" i="46"/>
  <c r="AJ1728" i="46" s="1"/>
  <c r="AH1728" i="46"/>
  <c r="AF1664" i="46"/>
  <c r="AH1664" i="46"/>
  <c r="AF1600" i="46"/>
  <c r="AH1600" i="46" s="1"/>
  <c r="AF1536" i="46"/>
  <c r="AH1536" i="46"/>
  <c r="AF1472" i="46"/>
  <c r="AF1408" i="46"/>
  <c r="AJ1408" i="46" s="1"/>
  <c r="AH1408" i="46"/>
  <c r="AF1344" i="46"/>
  <c r="AH1344" i="46" s="1"/>
  <c r="AF1280" i="46"/>
  <c r="AI1280" i="46" s="1"/>
  <c r="AH1280" i="46"/>
  <c r="AF1216" i="46"/>
  <c r="AJ1216" i="46" s="1"/>
  <c r="AH1216" i="46"/>
  <c r="AF1152" i="46"/>
  <c r="AJ1152" i="46" s="1"/>
  <c r="AH1152" i="46"/>
  <c r="AF1088" i="46"/>
  <c r="AH1088" i="46"/>
  <c r="AF1024" i="46"/>
  <c r="AL1024" i="46" s="1"/>
  <c r="AH1024" i="46"/>
  <c r="AF960" i="46"/>
  <c r="AH960" i="46"/>
  <c r="AF896" i="46"/>
  <c r="AH896" i="46" s="1"/>
  <c r="AF832" i="46"/>
  <c r="AL832" i="46" s="1"/>
  <c r="AH832" i="46"/>
  <c r="AF768" i="46"/>
  <c r="AF704" i="46"/>
  <c r="AK704" i="46" s="1"/>
  <c r="AH704" i="46"/>
  <c r="AF640" i="46"/>
  <c r="AF576" i="46"/>
  <c r="AJ576" i="46" s="1"/>
  <c r="AH576" i="46"/>
  <c r="AF512" i="46"/>
  <c r="AJ512" i="46" s="1"/>
  <c r="AH512" i="46"/>
  <c r="AF427" i="46"/>
  <c r="AH427" i="46"/>
  <c r="AF292" i="46"/>
  <c r="AL292" i="46" s="1"/>
  <c r="AH292" i="46"/>
  <c r="AF1879" i="46"/>
  <c r="AH1879" i="46" s="1"/>
  <c r="AF1815" i="46"/>
  <c r="AH1815" i="46" s="1"/>
  <c r="AF1751" i="46"/>
  <c r="AI1751" i="46" s="1"/>
  <c r="AH1751" i="46"/>
  <c r="AF1687" i="46"/>
  <c r="AJ1687" i="46" s="1"/>
  <c r="AH1687" i="46"/>
  <c r="AF1623" i="46"/>
  <c r="AK1623" i="46" s="1"/>
  <c r="AH1623" i="46"/>
  <c r="AF1559" i="46"/>
  <c r="AJ1559" i="46" s="1"/>
  <c r="AH1559" i="46"/>
  <c r="AF1495" i="46"/>
  <c r="AK1495" i="46" s="1"/>
  <c r="AH1495" i="46"/>
  <c r="AF1431" i="46"/>
  <c r="AK1431" i="46" s="1"/>
  <c r="AH1431" i="46"/>
  <c r="AF1367" i="46"/>
  <c r="AJ1367" i="46" s="1"/>
  <c r="AH1367" i="46"/>
  <c r="AF1303" i="46"/>
  <c r="AH1303" i="46" s="1"/>
  <c r="AF1239" i="46"/>
  <c r="AH1239" i="46" s="1"/>
  <c r="AF1175" i="46"/>
  <c r="AJ1175" i="46" s="1"/>
  <c r="AH1175" i="46"/>
  <c r="AF1047" i="46"/>
  <c r="AF983" i="46"/>
  <c r="AH983" i="46"/>
  <c r="AF919" i="46"/>
  <c r="AF855" i="46"/>
  <c r="AL855" i="46" s="1"/>
  <c r="AH855" i="46"/>
  <c r="AF791" i="46"/>
  <c r="AH791" i="46" s="1"/>
  <c r="AF727" i="46"/>
  <c r="AH727" i="46"/>
  <c r="AF663" i="46"/>
  <c r="AI663" i="46" s="1"/>
  <c r="AH663" i="46"/>
  <c r="AF599" i="46"/>
  <c r="AJ599" i="46" s="1"/>
  <c r="AH599" i="46"/>
  <c r="AF535" i="46"/>
  <c r="AF459" i="46"/>
  <c r="AJ459" i="46" s="1"/>
  <c r="AH459" i="46"/>
  <c r="AF1334" i="46"/>
  <c r="AF1270" i="46"/>
  <c r="AH1270" i="46" s="1"/>
  <c r="AF1206" i="46"/>
  <c r="AJ1206" i="46" s="1"/>
  <c r="AH1206" i="46"/>
  <c r="AF1142" i="46"/>
  <c r="AI1142" i="46" s="1"/>
  <c r="AH1142" i="46"/>
  <c r="AF1078" i="46"/>
  <c r="AF1014" i="46"/>
  <c r="AI1014" i="46" s="1"/>
  <c r="AH1014" i="46"/>
  <c r="AF950" i="46"/>
  <c r="AF886" i="46"/>
  <c r="AF822" i="46"/>
  <c r="AJ822" i="46" s="1"/>
  <c r="AH822" i="46"/>
  <c r="AF758" i="46"/>
  <c r="AH758" i="46"/>
  <c r="AF694" i="46"/>
  <c r="AK694" i="46" s="1"/>
  <c r="AH694" i="46"/>
  <c r="AF630" i="46"/>
  <c r="AK630" i="46" s="1"/>
  <c r="AH630" i="46"/>
  <c r="AF566" i="46"/>
  <c r="AH566" i="46"/>
  <c r="AF500" i="46"/>
  <c r="AH500" i="46"/>
  <c r="AF411" i="46"/>
  <c r="AK411" i="46" s="1"/>
  <c r="AH411" i="46"/>
  <c r="AF265" i="46"/>
  <c r="AL265" i="46" s="1"/>
  <c r="AF1789" i="46"/>
  <c r="AK1789" i="46" s="1"/>
  <c r="AH1789" i="46"/>
  <c r="AF1725" i="46"/>
  <c r="AH1725" i="46"/>
  <c r="AF1661" i="46"/>
  <c r="AH1661" i="46" s="1"/>
  <c r="AF1597" i="46"/>
  <c r="AK1597" i="46" s="1"/>
  <c r="AH1597" i="46"/>
  <c r="AF1533" i="46"/>
  <c r="AH1533" i="46"/>
  <c r="AF1469" i="46"/>
  <c r="AH1469" i="46"/>
  <c r="AF1405" i="46"/>
  <c r="AI1405" i="46" s="1"/>
  <c r="AH1405" i="46"/>
  <c r="AF1341" i="46"/>
  <c r="AH1341" i="46" s="1"/>
  <c r="AF1277" i="46"/>
  <c r="AH1277" i="46" s="1"/>
  <c r="AF1213" i="46"/>
  <c r="AF1149" i="46"/>
  <c r="AI1149" i="46" s="1"/>
  <c r="AH1149" i="46"/>
  <c r="AF1085" i="46"/>
  <c r="AF1021" i="46"/>
  <c r="AK1021" i="46" s="1"/>
  <c r="AH1021" i="46"/>
  <c r="AF957" i="46"/>
  <c r="AJ957" i="46" s="1"/>
  <c r="AH957" i="46"/>
  <c r="AF893" i="46"/>
  <c r="AH893" i="46" s="1"/>
  <c r="AF829" i="46"/>
  <c r="AH829" i="46"/>
  <c r="AF765" i="46"/>
  <c r="AH765" i="46"/>
  <c r="AF701" i="46"/>
  <c r="AK701" i="46" s="1"/>
  <c r="AH701" i="46"/>
  <c r="AF637" i="46"/>
  <c r="AK637" i="46" s="1"/>
  <c r="AH637" i="46"/>
  <c r="AF573" i="46"/>
  <c r="AJ573" i="46" s="1"/>
  <c r="AH573" i="46"/>
  <c r="AF508" i="46"/>
  <c r="AH508" i="46"/>
  <c r="AF421" i="46"/>
  <c r="AK421" i="46" s="1"/>
  <c r="AH421" i="46"/>
  <c r="AF284" i="46"/>
  <c r="AF1932" i="46"/>
  <c r="AJ1932" i="46" s="1"/>
  <c r="AH1932" i="46"/>
  <c r="AF1868" i="46"/>
  <c r="AH1868" i="46" s="1"/>
  <c r="AF1740" i="46"/>
  <c r="AH1740" i="46" s="1"/>
  <c r="AF1676" i="46"/>
  <c r="AJ1676" i="46" s="1"/>
  <c r="AH1676" i="46"/>
  <c r="AF1612" i="46"/>
  <c r="AH1612" i="46" s="1"/>
  <c r="AF1484" i="46"/>
  <c r="AK1484" i="46" s="1"/>
  <c r="AH1484" i="46"/>
  <c r="AF1420" i="46"/>
  <c r="AH1420" i="46" s="1"/>
  <c r="AF1356" i="46"/>
  <c r="AJ1356" i="46" s="1"/>
  <c r="AH1356" i="46"/>
  <c r="AF1292" i="46"/>
  <c r="AJ1292" i="46" s="1"/>
  <c r="AH1292" i="46"/>
  <c r="AF1228" i="46"/>
  <c r="AF1164" i="46"/>
  <c r="AH1164" i="46" s="1"/>
  <c r="AF1100" i="46"/>
  <c r="AK1100" i="46" s="1"/>
  <c r="AH1100" i="46"/>
  <c r="AF1036" i="46"/>
  <c r="AJ1036" i="46" s="1"/>
  <c r="AH1036" i="46"/>
  <c r="AF972" i="46"/>
  <c r="AH972" i="46" s="1"/>
  <c r="AF844" i="46"/>
  <c r="AJ844" i="46" s="1"/>
  <c r="AH844" i="46"/>
  <c r="AF780" i="46"/>
  <c r="AF716" i="46"/>
  <c r="AH716" i="46"/>
  <c r="AF652" i="46"/>
  <c r="AH652" i="46"/>
  <c r="AF588" i="46"/>
  <c r="AF444" i="46"/>
  <c r="AH444" i="46"/>
  <c r="AF324" i="46"/>
  <c r="AH324" i="46"/>
  <c r="AF105" i="46"/>
  <c r="AF1851" i="46"/>
  <c r="AL1851" i="46" s="1"/>
  <c r="AH1851" i="46"/>
  <c r="AF1787" i="46"/>
  <c r="AK1787" i="46" s="1"/>
  <c r="AH1787" i="46"/>
  <c r="AF1723" i="46"/>
  <c r="AJ1723" i="46" s="1"/>
  <c r="AH1723" i="46"/>
  <c r="AF1659" i="46"/>
  <c r="AJ1659" i="46" s="1"/>
  <c r="AH1659" i="46"/>
  <c r="AF1595" i="46"/>
  <c r="AJ1595" i="46" s="1"/>
  <c r="AH1595" i="46"/>
  <c r="AF1531" i="46"/>
  <c r="AK1531" i="46" s="1"/>
  <c r="AH1531" i="46"/>
  <c r="AF1467" i="46"/>
  <c r="AI1467" i="46" s="1"/>
  <c r="AH1467" i="46"/>
  <c r="AF1403" i="46"/>
  <c r="AI1403" i="46" s="1"/>
  <c r="AH1403" i="46"/>
  <c r="AF1339" i="46"/>
  <c r="AH1339" i="46" s="1"/>
  <c r="AF1275" i="46"/>
  <c r="AH1275" i="46" s="1"/>
  <c r="AF1211" i="46"/>
  <c r="AI1211" i="46" s="1"/>
  <c r="AH1211" i="46"/>
  <c r="AF1147" i="46"/>
  <c r="AH1147" i="46"/>
  <c r="AF1083" i="46"/>
  <c r="AJ1083" i="46" s="1"/>
  <c r="AH1083" i="46"/>
  <c r="AF1019" i="46"/>
  <c r="AH1019" i="46" s="1"/>
  <c r="AF955" i="46"/>
  <c r="AJ955" i="46" s="1"/>
  <c r="AH955" i="46"/>
  <c r="AF891" i="46"/>
  <c r="AF827" i="46"/>
  <c r="AH827" i="46"/>
  <c r="AF763" i="46"/>
  <c r="AI763" i="46" s="1"/>
  <c r="AH763" i="46"/>
  <c r="AF699" i="46"/>
  <c r="AK699" i="46" s="1"/>
  <c r="AH699" i="46"/>
  <c r="AF635" i="46"/>
  <c r="AK635" i="46" s="1"/>
  <c r="AH635" i="46"/>
  <c r="AF571" i="46"/>
  <c r="AJ571" i="46" s="1"/>
  <c r="AH571" i="46"/>
  <c r="AF506" i="46"/>
  <c r="AJ506" i="46" s="1"/>
  <c r="AH506" i="46"/>
  <c r="AF419" i="46"/>
  <c r="AK419" i="46" s="1"/>
  <c r="AH419" i="46"/>
  <c r="AF277" i="46"/>
  <c r="AF1362" i="46"/>
  <c r="AH1362" i="46" s="1"/>
  <c r="AF1234" i="46"/>
  <c r="AH1234" i="46" s="1"/>
  <c r="AF1170" i="46"/>
  <c r="AK1170" i="46" s="1"/>
  <c r="AH1170" i="46"/>
  <c r="AF1106" i="46"/>
  <c r="AK1106" i="46" s="1"/>
  <c r="AH1106" i="46"/>
  <c r="AF1042" i="46"/>
  <c r="AJ1042" i="46" s="1"/>
  <c r="AH1042" i="46"/>
  <c r="AF978" i="46"/>
  <c r="AH978" i="46"/>
  <c r="AF914" i="46"/>
  <c r="AI914" i="46" s="1"/>
  <c r="AH914" i="46"/>
  <c r="AF850" i="46"/>
  <c r="AJ850" i="46" s="1"/>
  <c r="AH850" i="46"/>
  <c r="AF786" i="46"/>
  <c r="AH786" i="46" s="1"/>
  <c r="AF722" i="46"/>
  <c r="AH722" i="46"/>
  <c r="AF658" i="46"/>
  <c r="AL658" i="46" s="1"/>
  <c r="AH658" i="46"/>
  <c r="AF594" i="46"/>
  <c r="AJ594" i="46" s="1"/>
  <c r="AH594" i="46"/>
  <c r="AF452" i="46"/>
  <c r="AH452" i="46"/>
  <c r="AF340" i="46"/>
  <c r="AF129" i="46"/>
  <c r="AH129" i="46"/>
  <c r="AF204" i="46"/>
  <c r="AL204" i="46" s="1"/>
  <c r="AF140" i="46"/>
  <c r="AL140" i="46" s="1"/>
  <c r="AH140" i="46"/>
  <c r="AF339" i="46"/>
  <c r="AH339" i="46"/>
  <c r="AF275" i="46"/>
  <c r="AF211" i="46"/>
  <c r="AL211" i="46" s="1"/>
  <c r="AH211" i="46"/>
  <c r="AF83" i="46"/>
  <c r="AL83" i="46" s="1"/>
  <c r="AF378" i="46"/>
  <c r="AL378" i="46" s="1"/>
  <c r="AH378" i="46"/>
  <c r="AF314" i="46"/>
  <c r="AL314" i="46" s="1"/>
  <c r="AH314" i="46"/>
  <c r="AF250" i="46"/>
  <c r="AL250" i="46" s="1"/>
  <c r="AH250" i="46"/>
  <c r="AF186" i="46"/>
  <c r="AF122" i="46"/>
  <c r="AL122" i="46" s="1"/>
  <c r="AF352" i="46"/>
  <c r="AL352" i="46" s="1"/>
  <c r="AH352" i="46"/>
  <c r="AF288" i="46"/>
  <c r="AH288" i="46"/>
  <c r="AF224" i="46"/>
  <c r="AL224" i="46" s="1"/>
  <c r="AF160" i="46"/>
  <c r="AF96" i="46"/>
  <c r="AF471" i="46"/>
  <c r="AL471" i="46" s="1"/>
  <c r="AH471" i="46"/>
  <c r="AF407" i="46"/>
  <c r="AK407" i="46" s="1"/>
  <c r="AH407" i="46"/>
  <c r="AF343" i="46"/>
  <c r="AF279" i="46"/>
  <c r="AF215" i="46"/>
  <c r="AL215" i="46" s="1"/>
  <c r="AH215" i="46"/>
  <c r="AF151" i="46"/>
  <c r="AL151" i="46" s="1"/>
  <c r="AH151" i="46"/>
  <c r="AF87" i="46"/>
  <c r="AL87" i="46" s="1"/>
  <c r="AF438" i="46"/>
  <c r="AH438" i="46"/>
  <c r="AF374" i="46"/>
  <c r="AL374" i="46" s="1"/>
  <c r="AH374" i="46"/>
  <c r="AF310" i="46"/>
  <c r="AL310" i="46" s="1"/>
  <c r="AH310" i="46"/>
  <c r="AF246" i="46"/>
  <c r="AL246" i="46" s="1"/>
  <c r="AF182" i="46"/>
  <c r="AL182" i="46" s="1"/>
  <c r="AF118" i="46"/>
  <c r="AL118" i="46" s="1"/>
  <c r="AK2450" i="46"/>
  <c r="AK2386" i="46"/>
  <c r="AK2086" i="46"/>
  <c r="AK2451" i="46"/>
  <c r="AK2387" i="46"/>
  <c r="AK2424" i="46"/>
  <c r="AK2247" i="46"/>
  <c r="AK2082" i="46"/>
  <c r="AK1974" i="46"/>
  <c r="AK1939" i="46"/>
  <c r="AK2280" i="46"/>
  <c r="AK2088" i="46"/>
  <c r="AK1960" i="46"/>
  <c r="AK2101" i="46"/>
  <c r="AK1973" i="46"/>
  <c r="AK1832" i="46"/>
  <c r="AK1654" i="46"/>
  <c r="AK1482" i="46"/>
  <c r="AK1613" i="46"/>
  <c r="AK1578" i="46"/>
  <c r="AK1791" i="46"/>
  <c r="AK1599" i="46"/>
  <c r="AK1817" i="46"/>
  <c r="AK1689" i="46"/>
  <c r="AK1370" i="46"/>
  <c r="AK1398" i="46"/>
  <c r="AK1316" i="46"/>
  <c r="AK1160" i="46"/>
  <c r="AK976" i="46"/>
  <c r="AK1371" i="46"/>
  <c r="AK1186" i="46"/>
  <c r="AK1150" i="46"/>
  <c r="AK715" i="46"/>
  <c r="AK703" i="46"/>
  <c r="AK943" i="46"/>
  <c r="AK726" i="46"/>
  <c r="AK737" i="46"/>
  <c r="AK417" i="46"/>
  <c r="AJ2201" i="46"/>
  <c r="AJ2341" i="46"/>
  <c r="AJ2069" i="46"/>
  <c r="AJ2362" i="46"/>
  <c r="AJ2393" i="46"/>
  <c r="AJ2390" i="46"/>
  <c r="AJ2331" i="46"/>
  <c r="AJ2002" i="46"/>
  <c r="AJ1938" i="46"/>
  <c r="AJ2167" i="46"/>
  <c r="AJ1911" i="46"/>
  <c r="AJ2027" i="46"/>
  <c r="AJ1963" i="46"/>
  <c r="AJ1819" i="46"/>
  <c r="AJ1981" i="46"/>
  <c r="AJ1713" i="46"/>
  <c r="AJ1585" i="46"/>
  <c r="AJ1828" i="46"/>
  <c r="AJ1508" i="46"/>
  <c r="AJ1163" i="46"/>
  <c r="AJ1437" i="46"/>
  <c r="AJ1330" i="46"/>
  <c r="AJ1233" i="46"/>
  <c r="AJ1245" i="46"/>
  <c r="AJ1096" i="46"/>
  <c r="AJ1000" i="46"/>
  <c r="AJ1315" i="46"/>
  <c r="AJ1155" i="46"/>
  <c r="AJ1004" i="46"/>
  <c r="AJ1388" i="46"/>
  <c r="AJ1324" i="46"/>
  <c r="AJ1023" i="46"/>
  <c r="AJ859" i="46"/>
  <c r="AJ1110" i="46"/>
  <c r="AJ1046" i="46"/>
  <c r="AJ855" i="46"/>
  <c r="AJ843" i="46"/>
  <c r="AJ862" i="46"/>
  <c r="AJ798" i="46"/>
  <c r="AJ840" i="46"/>
  <c r="AJ592" i="46"/>
  <c r="AJ468" i="46"/>
  <c r="AJ569" i="46"/>
  <c r="AJ511" i="46"/>
  <c r="AJ470" i="46"/>
  <c r="AJ461" i="46"/>
  <c r="AJ481" i="46"/>
  <c r="AI2376" i="46"/>
  <c r="AI2460" i="46"/>
  <c r="AI2396" i="46"/>
  <c r="AI2425" i="46"/>
  <c r="AI2366" i="46"/>
  <c r="AI2133" i="46"/>
  <c r="AI1951" i="46"/>
  <c r="AI1908" i="46"/>
  <c r="AI1961" i="46"/>
  <c r="AI2222" i="46"/>
  <c r="AI2158" i="46"/>
  <c r="AI1684" i="46"/>
  <c r="AI1569" i="46"/>
  <c r="AI1158" i="46"/>
  <c r="AI1119" i="46"/>
  <c r="AI664" i="46"/>
  <c r="AI677" i="46"/>
  <c r="AI661" i="46"/>
  <c r="AI658" i="46"/>
  <c r="AF2427" i="46"/>
  <c r="AH2427" i="46"/>
  <c r="AF2363" i="46"/>
  <c r="AK2363" i="46" s="1"/>
  <c r="AH2363" i="46"/>
  <c r="AF2299" i="46"/>
  <c r="AJ2299" i="46" s="1"/>
  <c r="AH2299" i="46"/>
  <c r="AF2235" i="46"/>
  <c r="AH2235" i="46"/>
  <c r="AF2171" i="46"/>
  <c r="AH2171" i="46" s="1"/>
  <c r="AF2107" i="46"/>
  <c r="AJ2107" i="46" s="1"/>
  <c r="AH2107" i="46"/>
  <c r="AF2043" i="46"/>
  <c r="AH2043" i="46"/>
  <c r="AF1976" i="46"/>
  <c r="AH1976" i="46"/>
  <c r="AF1896" i="46"/>
  <c r="AH1896" i="46"/>
  <c r="AF1792" i="46"/>
  <c r="AH1792" i="46"/>
  <c r="AF1602" i="46"/>
  <c r="AH1602" i="46"/>
  <c r="AF2482" i="46"/>
  <c r="AH2482" i="46"/>
  <c r="AF2418" i="46"/>
  <c r="AH2418" i="46"/>
  <c r="AF2354" i="46"/>
  <c r="AK2354" i="46" s="1"/>
  <c r="AH2354" i="46"/>
  <c r="AF2290" i="46"/>
  <c r="AJ2290" i="46" s="1"/>
  <c r="AH2290" i="46"/>
  <c r="AF2226" i="46"/>
  <c r="AH2226" i="46" s="1"/>
  <c r="AF2162" i="46"/>
  <c r="AH2162" i="46"/>
  <c r="AF2098" i="46"/>
  <c r="AH2098" i="46" s="1"/>
  <c r="AF2034" i="46"/>
  <c r="AJ2034" i="46" s="1"/>
  <c r="AH2034" i="46"/>
  <c r="AF1966" i="46"/>
  <c r="AH1966" i="46"/>
  <c r="AF1881" i="46"/>
  <c r="AH1881" i="46" s="1"/>
  <c r="AF1774" i="46"/>
  <c r="AH1774" i="46" s="1"/>
  <c r="AF1566" i="46"/>
  <c r="AH1566" i="46" s="1"/>
  <c r="AF2473" i="46"/>
  <c r="AH2473" i="46" s="1"/>
  <c r="AF2409" i="46"/>
  <c r="AF2345" i="46"/>
  <c r="AF2281" i="46"/>
  <c r="AK2281" i="46" s="1"/>
  <c r="AH2281" i="46"/>
  <c r="AF2217" i="46"/>
  <c r="AH2217" i="46"/>
  <c r="AF2153" i="46"/>
  <c r="AH2153" i="46" s="1"/>
  <c r="AF2089" i="46"/>
  <c r="AH2089" i="46"/>
  <c r="AF2025" i="46"/>
  <c r="AH2025" i="46"/>
  <c r="AF1955" i="46"/>
  <c r="AJ1955" i="46" s="1"/>
  <c r="AH1955" i="46"/>
  <c r="AF1866" i="46"/>
  <c r="AH1866" i="46" s="1"/>
  <c r="AF1750" i="46"/>
  <c r="AI1750" i="46" s="1"/>
  <c r="AH1750" i="46"/>
  <c r="AF1530" i="46"/>
  <c r="AH1530" i="46"/>
  <c r="AF2464" i="46"/>
  <c r="AH2464" i="46"/>
  <c r="AF2400" i="46"/>
  <c r="AK2400" i="46" s="1"/>
  <c r="AH2400" i="46"/>
  <c r="AF2336" i="46"/>
  <c r="AH2336" i="46"/>
  <c r="AF2272" i="46"/>
  <c r="AH2272" i="46"/>
  <c r="AF2208" i="46"/>
  <c r="AH2208" i="46" s="1"/>
  <c r="AF2144" i="46"/>
  <c r="AF2080" i="46"/>
  <c r="AL2080" i="46" s="1"/>
  <c r="AH2080" i="46"/>
  <c r="AF2016" i="46"/>
  <c r="AJ2016" i="46" s="1"/>
  <c r="AH2016" i="46"/>
  <c r="AF1945" i="46"/>
  <c r="AH1945" i="46" s="1"/>
  <c r="AF1853" i="46"/>
  <c r="AJ1853" i="46" s="1"/>
  <c r="AH1853" i="46"/>
  <c r="AF1726" i="46"/>
  <c r="AJ1726" i="46" s="1"/>
  <c r="AH1726" i="46"/>
  <c r="AF1494" i="46"/>
  <c r="AJ1494" i="46" s="1"/>
  <c r="AH1494" i="46"/>
  <c r="AF2455" i="46"/>
  <c r="AI2455" i="46" s="1"/>
  <c r="AH2455" i="46"/>
  <c r="AF2391" i="46"/>
  <c r="AK2391" i="46" s="1"/>
  <c r="AH2391" i="46"/>
  <c r="AF2327" i="46"/>
  <c r="AK2327" i="46" s="1"/>
  <c r="AH2327" i="46"/>
  <c r="AF2263" i="46"/>
  <c r="AH2263" i="46" s="1"/>
  <c r="AF2199" i="46"/>
  <c r="AK2199" i="46" s="1"/>
  <c r="AH2199" i="46"/>
  <c r="AF2135" i="46"/>
  <c r="AK2135" i="46" s="1"/>
  <c r="AH2135" i="46"/>
  <c r="AF2071" i="46"/>
  <c r="AK2071" i="46" s="1"/>
  <c r="AH2071" i="46"/>
  <c r="AF2007" i="46"/>
  <c r="AJ2007" i="46" s="1"/>
  <c r="AH2007" i="46"/>
  <c r="AF1934" i="46"/>
  <c r="AK1934" i="46" s="1"/>
  <c r="AH1934" i="46"/>
  <c r="AF1838" i="46"/>
  <c r="AK1838" i="46" s="1"/>
  <c r="AH1838" i="46"/>
  <c r="AF1702" i="46"/>
  <c r="AH1702" i="46" s="1"/>
  <c r="AF1458" i="46"/>
  <c r="AK1458" i="46" s="1"/>
  <c r="AH1458" i="46"/>
  <c r="AF2446" i="46"/>
  <c r="AH2446" i="46"/>
  <c r="AF2382" i="46"/>
  <c r="AH2382" i="46" s="1"/>
  <c r="AF2254" i="46"/>
  <c r="AK2254" i="46" s="1"/>
  <c r="AH2254" i="46"/>
  <c r="AF2190" i="46"/>
  <c r="AJ2190" i="46" s="1"/>
  <c r="AH2190" i="46"/>
  <c r="AF2126" i="46"/>
  <c r="AI2126" i="46" s="1"/>
  <c r="AH2126" i="46"/>
  <c r="AF2062" i="46"/>
  <c r="AK2062" i="46" s="1"/>
  <c r="AH2062" i="46"/>
  <c r="AF1998" i="46"/>
  <c r="AH1998" i="46" s="1"/>
  <c r="AF1922" i="46"/>
  <c r="AJ1922" i="46" s="1"/>
  <c r="AH1922" i="46"/>
  <c r="AF1824" i="46"/>
  <c r="AH1824" i="46"/>
  <c r="AF1678" i="46"/>
  <c r="AI1678" i="46" s="1"/>
  <c r="AH1678" i="46"/>
  <c r="AF1422" i="46"/>
  <c r="AK1422" i="46" s="1"/>
  <c r="AH1422" i="46"/>
  <c r="AF2437" i="46"/>
  <c r="AK2437" i="46" s="1"/>
  <c r="AH2437" i="46"/>
  <c r="AF2373" i="46"/>
  <c r="AK2373" i="46" s="1"/>
  <c r="AH2373" i="46"/>
  <c r="AF2309" i="46"/>
  <c r="AH2309" i="46" s="1"/>
  <c r="AF2245" i="46"/>
  <c r="AI2245" i="46" s="1"/>
  <c r="AH2245" i="46"/>
  <c r="AF2181" i="46"/>
  <c r="AI2181" i="46" s="1"/>
  <c r="AH2181" i="46"/>
  <c r="AF2117" i="46"/>
  <c r="AH2117" i="46"/>
  <c r="AF2053" i="46"/>
  <c r="AH2053" i="46" s="1"/>
  <c r="AF1910" i="46"/>
  <c r="AK1910" i="46" s="1"/>
  <c r="AH1910" i="46"/>
  <c r="AF1809" i="46"/>
  <c r="AH1809" i="46" s="1"/>
  <c r="AF1642" i="46"/>
  <c r="AJ1642" i="46" s="1"/>
  <c r="AH1642" i="46"/>
  <c r="AF1386" i="46"/>
  <c r="AK1386" i="46" s="1"/>
  <c r="AH1386" i="46"/>
  <c r="AF2428" i="46"/>
  <c r="AK2428" i="46" s="1"/>
  <c r="AH2428" i="46"/>
  <c r="AF2364" i="46"/>
  <c r="AK2364" i="46" s="1"/>
  <c r="AH2364" i="46"/>
  <c r="AF2300" i="46"/>
  <c r="AH2300" i="46" s="1"/>
  <c r="AF2236" i="46"/>
  <c r="AH2236" i="46"/>
  <c r="AF2172" i="46"/>
  <c r="AJ2172" i="46" s="1"/>
  <c r="AH2172" i="46"/>
  <c r="AF2108" i="46"/>
  <c r="AH2108" i="46" s="1"/>
  <c r="AF2044" i="46"/>
  <c r="AJ2044" i="46" s="1"/>
  <c r="AH2044" i="46"/>
  <c r="AF1977" i="46"/>
  <c r="AJ1977" i="46" s="1"/>
  <c r="AH1977" i="46"/>
  <c r="AF1897" i="46"/>
  <c r="AK1897" i="46" s="1"/>
  <c r="AH1897" i="46"/>
  <c r="AF1793" i="46"/>
  <c r="AJ1793" i="46" s="1"/>
  <c r="AH1793" i="46"/>
  <c r="AF1606" i="46"/>
  <c r="AH1606" i="46"/>
  <c r="AF1673" i="46"/>
  <c r="AH1673" i="46"/>
  <c r="AF1609" i="46"/>
  <c r="AK1609" i="46" s="1"/>
  <c r="AH1609" i="46"/>
  <c r="AF1545" i="46"/>
  <c r="AJ1545" i="46" s="1"/>
  <c r="AH1545" i="46"/>
  <c r="AF1481" i="46"/>
  <c r="AH1481" i="46"/>
  <c r="AF1417" i="46"/>
  <c r="AH1417" i="46" s="1"/>
  <c r="AF1353" i="46"/>
  <c r="AI1353" i="46" s="1"/>
  <c r="AH1353" i="46"/>
  <c r="AF1289" i="46"/>
  <c r="AK1289" i="46" s="1"/>
  <c r="AH1289" i="46"/>
  <c r="AF1225" i="46"/>
  <c r="AF1161" i="46"/>
  <c r="AK1161" i="46" s="1"/>
  <c r="AH1161" i="46"/>
  <c r="AF1097" i="46"/>
  <c r="AK1097" i="46" s="1"/>
  <c r="AH1097" i="46"/>
  <c r="AF1033" i="46"/>
  <c r="AK1033" i="46" s="1"/>
  <c r="AH1033" i="46"/>
  <c r="AF969" i="46"/>
  <c r="AH969" i="46"/>
  <c r="AF905" i="46"/>
  <c r="AH905" i="46"/>
  <c r="AF841" i="46"/>
  <c r="AH841" i="46"/>
  <c r="AF777" i="46"/>
  <c r="AH777" i="46" s="1"/>
  <c r="AF713" i="46"/>
  <c r="AH713" i="46"/>
  <c r="AF649" i="46"/>
  <c r="AI649" i="46" s="1"/>
  <c r="AH649" i="46"/>
  <c r="AF585" i="46"/>
  <c r="AF521" i="46"/>
  <c r="AH521" i="46"/>
  <c r="AF441" i="46"/>
  <c r="AH441" i="46"/>
  <c r="AF316" i="46"/>
  <c r="AH316" i="46"/>
  <c r="AF93" i="46"/>
  <c r="AF1720" i="46"/>
  <c r="AH1720" i="46" s="1"/>
  <c r="AF1656" i="46"/>
  <c r="AJ1656" i="46" s="1"/>
  <c r="AH1656" i="46"/>
  <c r="AF1592" i="46"/>
  <c r="AK1592" i="46" s="1"/>
  <c r="AH1592" i="46"/>
  <c r="AF1528" i="46"/>
  <c r="AH1528" i="46" s="1"/>
  <c r="AF1464" i="46"/>
  <c r="AJ1464" i="46" s="1"/>
  <c r="AH1464" i="46"/>
  <c r="AF1400" i="46"/>
  <c r="AK1400" i="46" s="1"/>
  <c r="AH1400" i="46"/>
  <c r="AF1336" i="46"/>
  <c r="AH1336" i="46" s="1"/>
  <c r="AF1272" i="46"/>
  <c r="AK1272" i="46" s="1"/>
  <c r="AH1272" i="46"/>
  <c r="AF1208" i="46"/>
  <c r="AH1208" i="46" s="1"/>
  <c r="AF1144" i="46"/>
  <c r="AH1144" i="46"/>
  <c r="AF1080" i="46"/>
  <c r="AJ1080" i="46" s="1"/>
  <c r="AH1080" i="46"/>
  <c r="AF1016" i="46"/>
  <c r="AJ1016" i="46" s="1"/>
  <c r="AH1016" i="46"/>
  <c r="AF888" i="46"/>
  <c r="AH888" i="46" s="1"/>
  <c r="AF824" i="46"/>
  <c r="AF760" i="46"/>
  <c r="AH760" i="46"/>
  <c r="AF696" i="46"/>
  <c r="AK696" i="46" s="1"/>
  <c r="AH696" i="46"/>
  <c r="AF632" i="46"/>
  <c r="AK632" i="46" s="1"/>
  <c r="AH632" i="46"/>
  <c r="AF568" i="46"/>
  <c r="AH568" i="46"/>
  <c r="AF502" i="46"/>
  <c r="AH502" i="46"/>
  <c r="AF413" i="46"/>
  <c r="AK413" i="46" s="1"/>
  <c r="AH413" i="46"/>
  <c r="AF269" i="46"/>
  <c r="AL269" i="46" s="1"/>
  <c r="AF1935" i="46"/>
  <c r="AH1935" i="46" s="1"/>
  <c r="AF1871" i="46"/>
  <c r="AI1871" i="46" s="1"/>
  <c r="AH1871" i="46"/>
  <c r="AF1807" i="46"/>
  <c r="AH1807" i="46" s="1"/>
  <c r="AF1743" i="46"/>
  <c r="AJ1743" i="46" s="1"/>
  <c r="AH1743" i="46"/>
  <c r="AF1679" i="46"/>
  <c r="AJ1679" i="46" s="1"/>
  <c r="AH1679" i="46"/>
  <c r="AF1615" i="46"/>
  <c r="AK1615" i="46" s="1"/>
  <c r="AH1615" i="46"/>
  <c r="AF1551" i="46"/>
  <c r="AJ1551" i="46" s="1"/>
  <c r="AH1551" i="46"/>
  <c r="AF1487" i="46"/>
  <c r="AJ1487" i="46" s="1"/>
  <c r="AH1487" i="46"/>
  <c r="AF1423" i="46"/>
  <c r="AH1423" i="46" s="1"/>
  <c r="AF1359" i="46"/>
  <c r="AJ1359" i="46" s="1"/>
  <c r="AH1359" i="46"/>
  <c r="AF1295" i="46"/>
  <c r="AH1295" i="46" s="1"/>
  <c r="AF1231" i="46"/>
  <c r="AH1231" i="46" s="1"/>
  <c r="AF1167" i="46"/>
  <c r="AJ1167" i="46" s="1"/>
  <c r="AH1167" i="46"/>
  <c r="AF1103" i="46"/>
  <c r="AK1103" i="46" s="1"/>
  <c r="AH1103" i="46"/>
  <c r="AF1039" i="46"/>
  <c r="AI1039" i="46" s="1"/>
  <c r="AH1039" i="46"/>
  <c r="AF975" i="46"/>
  <c r="AH975" i="46"/>
  <c r="AF911" i="46"/>
  <c r="AH911" i="46"/>
  <c r="AF847" i="46"/>
  <c r="AJ847" i="46" s="1"/>
  <c r="AH847" i="46"/>
  <c r="AF783" i="46"/>
  <c r="AH783" i="46" s="1"/>
  <c r="AF719" i="46"/>
  <c r="AK719" i="46" s="1"/>
  <c r="AH719" i="46"/>
  <c r="AF655" i="46"/>
  <c r="AH655" i="46"/>
  <c r="AF591" i="46"/>
  <c r="AH591" i="46" s="1"/>
  <c r="AF527" i="46"/>
  <c r="AJ527" i="46" s="1"/>
  <c r="AH527" i="46"/>
  <c r="AF449" i="46"/>
  <c r="AI449" i="46" s="1"/>
  <c r="AH449" i="46"/>
  <c r="AF332" i="46"/>
  <c r="AF117" i="46"/>
  <c r="AF1326" i="46"/>
  <c r="AK1326" i="46" s="1"/>
  <c r="AH1326" i="46"/>
  <c r="AF1262" i="46"/>
  <c r="AJ1262" i="46" s="1"/>
  <c r="AH1262" i="46"/>
  <c r="AF1198" i="46"/>
  <c r="AH1198" i="46" s="1"/>
  <c r="AF1134" i="46"/>
  <c r="AJ1134" i="46" s="1"/>
  <c r="AH1134" i="46"/>
  <c r="AF1070" i="46"/>
  <c r="AK1070" i="46" s="1"/>
  <c r="AH1070" i="46"/>
  <c r="AF1006" i="46"/>
  <c r="AH1006" i="46" s="1"/>
  <c r="AF942" i="46"/>
  <c r="AK942" i="46" s="1"/>
  <c r="AH942" i="46"/>
  <c r="AF878" i="46"/>
  <c r="AH878" i="46" s="1"/>
  <c r="AF814" i="46"/>
  <c r="AJ814" i="46" s="1"/>
  <c r="AH814" i="46"/>
  <c r="AF750" i="46"/>
  <c r="AI750" i="46" s="1"/>
  <c r="AH750" i="46"/>
  <c r="AF686" i="46"/>
  <c r="AK686" i="46" s="1"/>
  <c r="AH686" i="46"/>
  <c r="AF622" i="46"/>
  <c r="AH622" i="46"/>
  <c r="AF558" i="46"/>
  <c r="AJ558" i="46" s="1"/>
  <c r="AH558" i="46"/>
  <c r="AF490" i="46"/>
  <c r="AJ490" i="46" s="1"/>
  <c r="AH490" i="46"/>
  <c r="AF396" i="46"/>
  <c r="AF241" i="46"/>
  <c r="AF1781" i="46"/>
  <c r="AJ1781" i="46" s="1"/>
  <c r="AH1781" i="46"/>
  <c r="AF1717" i="46"/>
  <c r="AH1717" i="46"/>
  <c r="AF1653" i="46"/>
  <c r="AK1653" i="46" s="1"/>
  <c r="AH1653" i="46"/>
  <c r="AF1589" i="46"/>
  <c r="AJ1589" i="46" s="1"/>
  <c r="AH1589" i="46"/>
  <c r="AF1525" i="46"/>
  <c r="AJ1525" i="46" s="1"/>
  <c r="AH1525" i="46"/>
  <c r="AF1461" i="46"/>
  <c r="AJ1461" i="46" s="1"/>
  <c r="AH1461" i="46"/>
  <c r="AF1333" i="46"/>
  <c r="AK1333" i="46" s="1"/>
  <c r="AH1333" i="46"/>
  <c r="AF1269" i="46"/>
  <c r="AJ1269" i="46" s="1"/>
  <c r="AH1269" i="46"/>
  <c r="AF1205" i="46"/>
  <c r="AJ1205" i="46" s="1"/>
  <c r="AH1205" i="46"/>
  <c r="AF1141" i="46"/>
  <c r="AK1141" i="46" s="1"/>
  <c r="AH1141" i="46"/>
  <c r="AF1077" i="46"/>
  <c r="AK1077" i="46" s="1"/>
  <c r="AH1077" i="46"/>
  <c r="AF1013" i="46"/>
  <c r="AI1013" i="46" s="1"/>
  <c r="AH1013" i="46"/>
  <c r="AF949" i="46"/>
  <c r="AJ949" i="46" s="1"/>
  <c r="AH949" i="46"/>
  <c r="AF885" i="46"/>
  <c r="AF821" i="46"/>
  <c r="AJ821" i="46" s="1"/>
  <c r="AH821" i="46"/>
  <c r="AF757" i="46"/>
  <c r="AK757" i="46" s="1"/>
  <c r="AH757" i="46"/>
  <c r="AF693" i="46"/>
  <c r="AK693" i="46" s="1"/>
  <c r="AH693" i="46"/>
  <c r="AF629" i="46"/>
  <c r="AH629" i="46"/>
  <c r="AF565" i="46"/>
  <c r="AJ565" i="46" s="1"/>
  <c r="AH565" i="46"/>
  <c r="AF499" i="46"/>
  <c r="AJ499" i="46" s="1"/>
  <c r="AH499" i="46"/>
  <c r="AF409" i="46"/>
  <c r="AK409" i="46" s="1"/>
  <c r="AH409" i="46"/>
  <c r="AF1924" i="46"/>
  <c r="AH1924" i="46"/>
  <c r="AF1860" i="46"/>
  <c r="AJ1860" i="46" s="1"/>
  <c r="AH1860" i="46"/>
  <c r="AF1796" i="46"/>
  <c r="AH1796" i="46" s="1"/>
  <c r="AF1668" i="46"/>
  <c r="AF1604" i="46"/>
  <c r="AK1604" i="46" s="1"/>
  <c r="AH1604" i="46"/>
  <c r="AF1540" i="46"/>
  <c r="AH1540" i="46"/>
  <c r="AF1476" i="46"/>
  <c r="AJ1476" i="46" s="1"/>
  <c r="AH1476" i="46"/>
  <c r="AF1412" i="46"/>
  <c r="AJ1412" i="46" s="1"/>
  <c r="AH1412" i="46"/>
  <c r="AF1348" i="46"/>
  <c r="AJ1348" i="46" s="1"/>
  <c r="AH1348" i="46"/>
  <c r="AF1284" i="46"/>
  <c r="AH1284" i="46"/>
  <c r="AF1220" i="46"/>
  <c r="AH1220" i="46" s="1"/>
  <c r="AF1156" i="46"/>
  <c r="AH1156" i="46"/>
  <c r="AF1092" i="46"/>
  <c r="AK1092" i="46" s="1"/>
  <c r="AH1092" i="46"/>
  <c r="AF1028" i="46"/>
  <c r="AH1028" i="46"/>
  <c r="AF964" i="46"/>
  <c r="AF900" i="46"/>
  <c r="AH900" i="46"/>
  <c r="AF836" i="46"/>
  <c r="AH836" i="46"/>
  <c r="AF708" i="46"/>
  <c r="AK708" i="46" s="1"/>
  <c r="AH708" i="46"/>
  <c r="AF644" i="46"/>
  <c r="AH644" i="46" s="1"/>
  <c r="AF580" i="46"/>
  <c r="AH580" i="46"/>
  <c r="AF433" i="46"/>
  <c r="AH433" i="46"/>
  <c r="AF301" i="46"/>
  <c r="AH301" i="46"/>
  <c r="AF1843" i="46"/>
  <c r="AH1843" i="46" s="1"/>
  <c r="AF1779" i="46"/>
  <c r="AF1715" i="46"/>
  <c r="AJ1715" i="46" s="1"/>
  <c r="AH1715" i="46"/>
  <c r="AF1651" i="46"/>
  <c r="AH1651" i="46"/>
  <c r="AF1587" i="46"/>
  <c r="AK1587" i="46" s="1"/>
  <c r="AH1587" i="46"/>
  <c r="AF1523" i="46"/>
  <c r="AK1523" i="46" s="1"/>
  <c r="AH1523" i="46"/>
  <c r="AF1459" i="46"/>
  <c r="AK1459" i="46" s="1"/>
  <c r="AH1459" i="46"/>
  <c r="AF1331" i="46"/>
  <c r="AK1331" i="46" s="1"/>
  <c r="AH1331" i="46"/>
  <c r="AF1267" i="46"/>
  <c r="AI1267" i="46" s="1"/>
  <c r="AH1267" i="46"/>
  <c r="AF1203" i="46"/>
  <c r="AH1203" i="46" s="1"/>
  <c r="AF1139" i="46"/>
  <c r="AJ1139" i="46" s="1"/>
  <c r="AH1139" i="46"/>
  <c r="AF1075" i="46"/>
  <c r="AH1075" i="46"/>
  <c r="AF1011" i="46"/>
  <c r="AI1011" i="46" s="1"/>
  <c r="AH1011" i="46"/>
  <c r="AF947" i="46"/>
  <c r="AH947" i="46"/>
  <c r="AF883" i="46"/>
  <c r="AF819" i="46"/>
  <c r="AH819" i="46"/>
  <c r="AF755" i="46"/>
  <c r="AL755" i="46" s="1"/>
  <c r="AH755" i="46"/>
  <c r="AF691" i="46"/>
  <c r="AH691" i="46"/>
  <c r="AF627" i="46"/>
  <c r="AK627" i="46" s="1"/>
  <c r="AH627" i="46"/>
  <c r="AF563" i="46"/>
  <c r="AJ563" i="46" s="1"/>
  <c r="AH563" i="46"/>
  <c r="AF497" i="46"/>
  <c r="AH497" i="46"/>
  <c r="AF405" i="46"/>
  <c r="AK405" i="46" s="1"/>
  <c r="AH405" i="46"/>
  <c r="AF257" i="46"/>
  <c r="AF1354" i="46"/>
  <c r="AJ1354" i="46" s="1"/>
  <c r="AH1354" i="46"/>
  <c r="AF1290" i="46"/>
  <c r="AI1290" i="46" s="1"/>
  <c r="AH1290" i="46"/>
  <c r="AF1226" i="46"/>
  <c r="AH1226" i="46" s="1"/>
  <c r="AF1162" i="46"/>
  <c r="AJ1162" i="46" s="1"/>
  <c r="AH1162" i="46"/>
  <c r="AF1098" i="46"/>
  <c r="AI1098" i="46" s="1"/>
  <c r="AH1098" i="46"/>
  <c r="AF1034" i="46"/>
  <c r="AH1034" i="46" s="1"/>
  <c r="AF970" i="46"/>
  <c r="AH970" i="46"/>
  <c r="AF906" i="46"/>
  <c r="AH906" i="46"/>
  <c r="AF842" i="46"/>
  <c r="AJ842" i="46" s="1"/>
  <c r="AH842" i="46"/>
  <c r="AF778" i="46"/>
  <c r="AF714" i="46"/>
  <c r="AK714" i="46" s="1"/>
  <c r="AH714" i="46"/>
  <c r="AF650" i="46"/>
  <c r="AI650" i="46" s="1"/>
  <c r="AH650" i="46"/>
  <c r="AF586" i="46"/>
  <c r="AF522" i="46"/>
  <c r="AH522" i="46"/>
  <c r="AF442" i="46"/>
  <c r="AI442" i="46" s="1"/>
  <c r="AH442" i="46"/>
  <c r="AF317" i="46"/>
  <c r="AH317" i="46"/>
  <c r="AF97" i="46"/>
  <c r="AF196" i="46"/>
  <c r="AL196" i="46" s="1"/>
  <c r="AF132" i="46"/>
  <c r="AF331" i="46"/>
  <c r="AL331" i="46" s="1"/>
  <c r="AF267" i="46"/>
  <c r="AF203" i="46"/>
  <c r="AH203" i="46"/>
  <c r="AF139" i="46"/>
  <c r="AL139" i="46" s="1"/>
  <c r="AH139" i="46"/>
  <c r="AF434" i="46"/>
  <c r="AI434" i="46" s="1"/>
  <c r="AH434" i="46"/>
  <c r="AF370" i="46"/>
  <c r="AH370" i="46"/>
  <c r="AF306" i="46"/>
  <c r="AL306" i="46" s="1"/>
  <c r="AH306" i="46"/>
  <c r="AF242" i="46"/>
  <c r="AH242" i="46"/>
  <c r="AF178" i="46"/>
  <c r="AL178" i="46" s="1"/>
  <c r="AF114" i="46"/>
  <c r="AF344" i="46"/>
  <c r="AF280" i="46"/>
  <c r="AL280" i="46" s="1"/>
  <c r="AF216" i="46"/>
  <c r="AL216" i="46" s="1"/>
  <c r="AF152" i="46"/>
  <c r="AL152" i="46" s="1"/>
  <c r="AF88" i="46"/>
  <c r="AF463" i="46"/>
  <c r="AH463" i="46"/>
  <c r="AF399" i="46"/>
  <c r="AL399" i="46" s="1"/>
  <c r="AF335" i="46"/>
  <c r="AL335" i="46" s="1"/>
  <c r="AH335" i="46"/>
  <c r="AF271" i="46"/>
  <c r="AL271" i="46" s="1"/>
  <c r="AF207" i="46"/>
  <c r="AH207" i="46"/>
  <c r="AF494" i="46"/>
  <c r="AH494" i="46"/>
  <c r="AF366" i="46"/>
  <c r="AL366" i="46" s="1"/>
  <c r="AF302" i="46"/>
  <c r="AH302" i="46"/>
  <c r="AF238" i="46"/>
  <c r="AH238" i="46"/>
  <c r="AF174" i="46"/>
  <c r="AF110" i="46"/>
  <c r="AL110" i="46" s="1"/>
  <c r="AK2262" i="46"/>
  <c r="AK2423" i="46"/>
  <c r="AK2476" i="46"/>
  <c r="AK2294" i="46"/>
  <c r="AK2480" i="46"/>
  <c r="AK2416" i="46"/>
  <c r="AK1991" i="46"/>
  <c r="AK2137" i="46"/>
  <c r="AK1966" i="46"/>
  <c r="AK1902" i="46"/>
  <c r="AK2187" i="46"/>
  <c r="AK2123" i="46"/>
  <c r="AK2080" i="46"/>
  <c r="AK1890" i="46"/>
  <c r="AK1710" i="46"/>
  <c r="AK1797" i="46"/>
  <c r="AK1733" i="46"/>
  <c r="AK1605" i="46"/>
  <c r="AK1469" i="46"/>
  <c r="AK1719" i="46"/>
  <c r="AK1700" i="46"/>
  <c r="AK1636" i="46"/>
  <c r="AK1745" i="46"/>
  <c r="AK968" i="46"/>
  <c r="AK1283" i="46"/>
  <c r="AK1257" i="46"/>
  <c r="AK1256" i="46"/>
  <c r="AK1030" i="46"/>
  <c r="AK723" i="46"/>
  <c r="AK1429" i="46"/>
  <c r="AK1057" i="46"/>
  <c r="AK1251" i="46"/>
  <c r="AK1187" i="46"/>
  <c r="AK1123" i="46"/>
  <c r="AK990" i="46"/>
  <c r="AK1079" i="46"/>
  <c r="AK904" i="46"/>
  <c r="AK1140" i="46"/>
  <c r="AK912" i="46"/>
  <c r="AK740" i="46"/>
  <c r="AK755" i="46"/>
  <c r="AK612" i="46"/>
  <c r="AK999" i="46"/>
  <c r="AK743" i="46"/>
  <c r="AK634" i="46"/>
  <c r="AK633" i="46"/>
  <c r="AK616" i="46"/>
  <c r="AK618" i="46"/>
  <c r="AJ2384" i="46"/>
  <c r="AJ2320" i="46"/>
  <c r="AJ2194" i="46"/>
  <c r="AJ2461" i="46"/>
  <c r="AJ2482" i="46"/>
  <c r="AJ2343" i="46"/>
  <c r="AJ2449" i="46"/>
  <c r="AJ2321" i="46"/>
  <c r="AJ2276" i="46"/>
  <c r="AJ2446" i="46"/>
  <c r="AJ2260" i="46"/>
  <c r="AJ2122" i="46"/>
  <c r="AJ1930" i="46"/>
  <c r="AJ1851" i="46"/>
  <c r="AJ2236" i="46"/>
  <c r="AJ2025" i="46"/>
  <c r="AJ1990" i="46"/>
  <c r="AJ1926" i="46"/>
  <c r="AJ1513" i="46"/>
  <c r="AJ1782" i="46"/>
  <c r="AJ1590" i="46"/>
  <c r="AJ1526" i="46"/>
  <c r="AJ1763" i="46"/>
  <c r="AJ1571" i="46"/>
  <c r="AJ1507" i="46"/>
  <c r="AJ1768" i="46"/>
  <c r="AJ1512" i="46"/>
  <c r="AJ1725" i="46"/>
  <c r="AJ1533" i="46"/>
  <c r="AJ1658" i="46"/>
  <c r="AJ1594" i="46"/>
  <c r="AJ1481" i="46"/>
  <c r="AJ1783" i="46"/>
  <c r="AJ1655" i="46"/>
  <c r="AJ1591" i="46"/>
  <c r="AJ1628" i="46"/>
  <c r="AJ1465" i="46"/>
  <c r="AJ1379" i="46"/>
  <c r="AJ1286" i="46"/>
  <c r="AJ1091" i="46"/>
  <c r="AJ993" i="46"/>
  <c r="AJ1109" i="46"/>
  <c r="AJ1146" i="46"/>
  <c r="AJ1444" i="46"/>
  <c r="AJ1177" i="46"/>
  <c r="AJ1012" i="46"/>
  <c r="AJ837" i="46"/>
  <c r="AJ1360" i="46"/>
  <c r="AJ1230" i="46"/>
  <c r="AJ1166" i="46"/>
  <c r="AJ815" i="46"/>
  <c r="AJ1024" i="46"/>
  <c r="AJ1215" i="46"/>
  <c r="AJ1151" i="46"/>
  <c r="AJ1087" i="46"/>
  <c r="AJ982" i="46"/>
  <c r="AJ918" i="46"/>
  <c r="AJ854" i="46"/>
  <c r="AJ595" i="46"/>
  <c r="AJ960" i="46"/>
  <c r="AJ832" i="46"/>
  <c r="AJ471" i="46"/>
  <c r="AJ464" i="46"/>
  <c r="AJ523" i="46"/>
  <c r="AJ491" i="46"/>
  <c r="AJ488" i="46"/>
  <c r="AJ561" i="46"/>
  <c r="AJ504" i="46"/>
  <c r="AJ462" i="46"/>
  <c r="AJ517" i="46"/>
  <c r="AJ458" i="46"/>
  <c r="AJ473" i="46"/>
  <c r="AI2467" i="46"/>
  <c r="AI2269" i="46"/>
  <c r="AI2413" i="46"/>
  <c r="AI2349" i="46"/>
  <c r="AI2418" i="46"/>
  <c r="AI2452" i="46"/>
  <c r="AI2481" i="46"/>
  <c r="AI2358" i="46"/>
  <c r="AI2106" i="46"/>
  <c r="AI2022" i="46"/>
  <c r="AI1896" i="46"/>
  <c r="AI1563" i="46"/>
  <c r="AI1664" i="46"/>
  <c r="AI1536" i="46"/>
  <c r="AI936" i="46"/>
  <c r="AI935" i="46"/>
  <c r="AI1293" i="46"/>
  <c r="AI1038" i="46"/>
  <c r="AI1124" i="46"/>
  <c r="AI1209" i="46"/>
  <c r="AI1081" i="46"/>
  <c r="AI1210" i="46"/>
  <c r="AI443" i="46"/>
  <c r="AI915" i="46"/>
  <c r="AI659" i="46"/>
  <c r="AI451" i="46"/>
  <c r="AI456" i="46"/>
  <c r="AI452" i="46"/>
  <c r="AF2483" i="46"/>
  <c r="AJ2483" i="46" s="1"/>
  <c r="AH2483" i="46"/>
  <c r="AF2419" i="46"/>
  <c r="AH2419" i="46"/>
  <c r="AF2355" i="46"/>
  <c r="AK2355" i="46" s="1"/>
  <c r="AH2355" i="46"/>
  <c r="AF2291" i="46"/>
  <c r="AH2291" i="46" s="1"/>
  <c r="AF2227" i="46"/>
  <c r="AH2227" i="46"/>
  <c r="AF2163" i="46"/>
  <c r="AI2163" i="46" s="1"/>
  <c r="AH2163" i="46"/>
  <c r="AF2099" i="46"/>
  <c r="AJ2099" i="46" s="1"/>
  <c r="AH2099" i="46"/>
  <c r="AF2035" i="46"/>
  <c r="AJ2035" i="46" s="1"/>
  <c r="AH2035" i="46"/>
  <c r="AF1967" i="46"/>
  <c r="AK1967" i="46" s="1"/>
  <c r="AH1967" i="46"/>
  <c r="AF1882" i="46"/>
  <c r="AH1882" i="46"/>
  <c r="AF1776" i="46"/>
  <c r="AJ1776" i="46" s="1"/>
  <c r="AH1776" i="46"/>
  <c r="AF1570" i="46"/>
  <c r="AH1570" i="46" s="1"/>
  <c r="AF2474" i="46"/>
  <c r="AJ2474" i="46" s="1"/>
  <c r="AH2474" i="46"/>
  <c r="AF2410" i="46"/>
  <c r="AJ2410" i="46" s="1"/>
  <c r="AH2410" i="46"/>
  <c r="AF2282" i="46"/>
  <c r="AK2282" i="46" s="1"/>
  <c r="AH2282" i="46"/>
  <c r="AF2218" i="46"/>
  <c r="AF2154" i="46"/>
  <c r="AJ2154" i="46" s="1"/>
  <c r="AH2154" i="46"/>
  <c r="AF2090" i="46"/>
  <c r="AK2090" i="46" s="1"/>
  <c r="AH2090" i="46"/>
  <c r="AF2026" i="46"/>
  <c r="AK2026" i="46" s="1"/>
  <c r="AH2026" i="46"/>
  <c r="AF1957" i="46"/>
  <c r="AJ1957" i="46" s="1"/>
  <c r="AH1957" i="46"/>
  <c r="AF1869" i="46"/>
  <c r="AJ1869" i="46" s="1"/>
  <c r="AH1869" i="46"/>
  <c r="AF1753" i="46"/>
  <c r="AJ1753" i="46" s="1"/>
  <c r="AH1753" i="46"/>
  <c r="AF1534" i="46"/>
  <c r="AJ1534" i="46" s="1"/>
  <c r="AH1534" i="46"/>
  <c r="AF2465" i="46"/>
  <c r="AJ2465" i="46" s="1"/>
  <c r="AH2465" i="46"/>
  <c r="AF2401" i="46"/>
  <c r="AJ2401" i="46" s="1"/>
  <c r="AH2401" i="46"/>
  <c r="AF2337" i="46"/>
  <c r="AI2337" i="46" s="1"/>
  <c r="AH2337" i="46"/>
  <c r="AF2273" i="46"/>
  <c r="AK2273" i="46" s="1"/>
  <c r="AH2273" i="46"/>
  <c r="AF2209" i="46"/>
  <c r="AH2209" i="46"/>
  <c r="AF2145" i="46"/>
  <c r="AK2145" i="46" s="1"/>
  <c r="AH2145" i="46"/>
  <c r="AF2081" i="46"/>
  <c r="AK2081" i="46" s="1"/>
  <c r="AH2081" i="46"/>
  <c r="AF2017" i="46"/>
  <c r="AH2017" i="46" s="1"/>
  <c r="AF1946" i="46"/>
  <c r="AK1946" i="46" s="1"/>
  <c r="AH1946" i="46"/>
  <c r="AF1854" i="46"/>
  <c r="AH1854" i="46"/>
  <c r="AF1729" i="46"/>
  <c r="AH1729" i="46"/>
  <c r="AF1498" i="46"/>
  <c r="AJ1498" i="46" s="1"/>
  <c r="AH1498" i="46"/>
  <c r="AF2456" i="46"/>
  <c r="AI2456" i="46" s="1"/>
  <c r="AH2456" i="46"/>
  <c r="AF2392" i="46"/>
  <c r="AH2392" i="46" s="1"/>
  <c r="AF2328" i="46"/>
  <c r="AH2328" i="46" s="1"/>
  <c r="AF2264" i="46"/>
  <c r="AH2264" i="46" s="1"/>
  <c r="AF2200" i="46"/>
  <c r="AH2200" i="46"/>
  <c r="AF2136" i="46"/>
  <c r="AK2136" i="46" s="1"/>
  <c r="AH2136" i="46"/>
  <c r="AF2072" i="46"/>
  <c r="AJ2072" i="46" s="1"/>
  <c r="AH2072" i="46"/>
  <c r="AF2008" i="46"/>
  <c r="AH2008" i="46"/>
  <c r="AF1936" i="46"/>
  <c r="AH1936" i="46" s="1"/>
  <c r="AF1840" i="46"/>
  <c r="AH1840" i="46" s="1"/>
  <c r="AF1705" i="46"/>
  <c r="AH1705" i="46" s="1"/>
  <c r="AF1462" i="46"/>
  <c r="AJ1462" i="46" s="1"/>
  <c r="AH1462" i="46"/>
  <c r="AF2447" i="46"/>
  <c r="AF2383" i="46"/>
  <c r="AH2383" i="46"/>
  <c r="AF2319" i="46"/>
  <c r="AJ2319" i="46" s="1"/>
  <c r="AH2319" i="46"/>
  <c r="AF2255" i="46"/>
  <c r="AH2255" i="46" s="1"/>
  <c r="AF2191" i="46"/>
  <c r="AH2191" i="46"/>
  <c r="AF2063" i="46"/>
  <c r="AJ2063" i="46" s="1"/>
  <c r="AH2063" i="46"/>
  <c r="AF1999" i="46"/>
  <c r="AH1999" i="46"/>
  <c r="AF1923" i="46"/>
  <c r="AI1923" i="46" s="1"/>
  <c r="AH1923" i="46"/>
  <c r="AF1825" i="46"/>
  <c r="AJ1825" i="46" s="1"/>
  <c r="AH1825" i="46"/>
  <c r="AF1681" i="46"/>
  <c r="AK1681" i="46" s="1"/>
  <c r="AH1681" i="46"/>
  <c r="AF1426" i="46"/>
  <c r="AH1426" i="46"/>
  <c r="AF2438" i="46"/>
  <c r="AH2438" i="46" s="1"/>
  <c r="AF2374" i="46"/>
  <c r="AK2374" i="46" s="1"/>
  <c r="AH2374" i="46"/>
  <c r="AF2310" i="46"/>
  <c r="AJ2310" i="46" s="1"/>
  <c r="AH2310" i="46"/>
  <c r="AF2246" i="46"/>
  <c r="AH2246" i="46" s="1"/>
  <c r="AF2182" i="46"/>
  <c r="AF2118" i="46"/>
  <c r="AK2118" i="46" s="1"/>
  <c r="AH2118" i="46"/>
  <c r="AF2054" i="46"/>
  <c r="AH2054" i="46" s="1"/>
  <c r="AF1989" i="46"/>
  <c r="AH1989" i="46"/>
  <c r="AF1912" i="46"/>
  <c r="AH1912" i="46"/>
  <c r="AF1810" i="46"/>
  <c r="AH1810" i="46" s="1"/>
  <c r="AF1646" i="46"/>
  <c r="AJ1646" i="46" s="1"/>
  <c r="AH1646" i="46"/>
  <c r="AF1390" i="46"/>
  <c r="AH1390" i="46"/>
  <c r="AF2429" i="46"/>
  <c r="AH2429" i="46" s="1"/>
  <c r="AF2365" i="46"/>
  <c r="AK2365" i="46" s="1"/>
  <c r="AH2365" i="46"/>
  <c r="AF2301" i="46"/>
  <c r="AH2301" i="46" s="1"/>
  <c r="AF2237" i="46"/>
  <c r="AJ2237" i="46" s="1"/>
  <c r="AH2237" i="46"/>
  <c r="AF2173" i="46"/>
  <c r="AK2173" i="46" s="1"/>
  <c r="AH2173" i="46"/>
  <c r="AF2109" i="46"/>
  <c r="AH2109" i="46" s="1"/>
  <c r="AF1978" i="46"/>
  <c r="AJ1978" i="46" s="1"/>
  <c r="AH1978" i="46"/>
  <c r="AF1898" i="46"/>
  <c r="AK1898" i="46" s="1"/>
  <c r="AH1898" i="46"/>
  <c r="AF1794" i="46"/>
  <c r="AJ1794" i="46" s="1"/>
  <c r="AH1794" i="46"/>
  <c r="AF1610" i="46"/>
  <c r="AK1610" i="46" s="1"/>
  <c r="AH1610" i="46"/>
  <c r="AF2484" i="46"/>
  <c r="AH2484" i="46"/>
  <c r="AF2420" i="46"/>
  <c r="AJ2420" i="46" s="1"/>
  <c r="AH2420" i="46"/>
  <c r="AF2356" i="46"/>
  <c r="AK2356" i="46" s="1"/>
  <c r="AH2356" i="46"/>
  <c r="AF2292" i="46"/>
  <c r="AH2292" i="46" s="1"/>
  <c r="AF2228" i="46"/>
  <c r="AJ2228" i="46" s="1"/>
  <c r="AH2228" i="46"/>
  <c r="AF2164" i="46"/>
  <c r="AJ2164" i="46" s="1"/>
  <c r="AH2164" i="46"/>
  <c r="AF2100" i="46"/>
  <c r="AK2100" i="46" s="1"/>
  <c r="AH2100" i="46"/>
  <c r="AF2036" i="46"/>
  <c r="AH2036" i="46" s="1"/>
  <c r="AF1968" i="46"/>
  <c r="AJ1968" i="46" s="1"/>
  <c r="AH1968" i="46"/>
  <c r="AF1885" i="46"/>
  <c r="AH1885" i="46"/>
  <c r="AF1777" i="46"/>
  <c r="AK1777" i="46" s="1"/>
  <c r="AH1777" i="46"/>
  <c r="AF1574" i="46"/>
  <c r="AH1574" i="46"/>
  <c r="AF1665" i="46"/>
  <c r="AJ1665" i="46" s="1"/>
  <c r="AH1665" i="46"/>
  <c r="AF1601" i="46"/>
  <c r="AI1601" i="46" s="1"/>
  <c r="AH1601" i="46"/>
  <c r="AF1537" i="46"/>
  <c r="AI1537" i="46" s="1"/>
  <c r="AH1537" i="46"/>
  <c r="AF1473" i="46"/>
  <c r="AF1409" i="46"/>
  <c r="AK1409" i="46" s="1"/>
  <c r="AH1409" i="46"/>
  <c r="AF1345" i="46"/>
  <c r="AH1345" i="46" s="1"/>
  <c r="AF1281" i="46"/>
  <c r="AI1281" i="46" s="1"/>
  <c r="AH1281" i="46"/>
  <c r="AF1217" i="46"/>
  <c r="AH1217" i="46" s="1"/>
  <c r="AF1153" i="46"/>
  <c r="AJ1153" i="46" s="1"/>
  <c r="AH1153" i="46"/>
  <c r="AF1089" i="46"/>
  <c r="AK1089" i="46" s="1"/>
  <c r="AH1089" i="46"/>
  <c r="AF1025" i="46"/>
  <c r="AJ1025" i="46" s="1"/>
  <c r="AH1025" i="46"/>
  <c r="AF961" i="46"/>
  <c r="AH961" i="46"/>
  <c r="AF897" i="46"/>
  <c r="AH897" i="46"/>
  <c r="AF833" i="46"/>
  <c r="AJ833" i="46" s="1"/>
  <c r="AH833" i="46"/>
  <c r="AF769" i="46"/>
  <c r="AF705" i="46"/>
  <c r="AH705" i="46"/>
  <c r="AF641" i="46"/>
  <c r="AF577" i="46"/>
  <c r="AH577" i="46"/>
  <c r="AF513" i="46"/>
  <c r="AJ513" i="46" s="1"/>
  <c r="AH513" i="46"/>
  <c r="AF428" i="46"/>
  <c r="AH428" i="46"/>
  <c r="AF293" i="46"/>
  <c r="AH293" i="46"/>
  <c r="AF1712" i="46"/>
  <c r="AK1712" i="46" s="1"/>
  <c r="AH1712" i="46"/>
  <c r="AF1648" i="46"/>
  <c r="AK1648" i="46" s="1"/>
  <c r="AH1648" i="46"/>
  <c r="AF1584" i="46"/>
  <c r="AJ1584" i="46" s="1"/>
  <c r="AH1584" i="46"/>
  <c r="AF1520" i="46"/>
  <c r="AJ1520" i="46" s="1"/>
  <c r="AH1520" i="46"/>
  <c r="AF1456" i="46"/>
  <c r="AJ1456" i="46" s="1"/>
  <c r="AH1456" i="46"/>
  <c r="AF1392" i="46"/>
  <c r="AH1392" i="46" s="1"/>
  <c r="AF1328" i="46"/>
  <c r="AI1328" i="46" s="1"/>
  <c r="AH1328" i="46"/>
  <c r="AF1264" i="46"/>
  <c r="AK1264" i="46" s="1"/>
  <c r="AH1264" i="46"/>
  <c r="AF1200" i="46"/>
  <c r="AH1200" i="46" s="1"/>
  <c r="AF1136" i="46"/>
  <c r="AK1136" i="46" s="1"/>
  <c r="AH1136" i="46"/>
  <c r="AF1072" i="46"/>
  <c r="AK1072" i="46" s="1"/>
  <c r="AH1072" i="46"/>
  <c r="AF1008" i="46"/>
  <c r="AK1008" i="46" s="1"/>
  <c r="AH1008" i="46"/>
  <c r="AF944" i="46"/>
  <c r="AF880" i="46"/>
  <c r="AF816" i="46"/>
  <c r="AJ816" i="46" s="1"/>
  <c r="AH816" i="46"/>
  <c r="AF752" i="46"/>
  <c r="AH752" i="46"/>
  <c r="AF688" i="46"/>
  <c r="AK688" i="46" s="1"/>
  <c r="AH688" i="46"/>
  <c r="AF624" i="46"/>
  <c r="AH624" i="46"/>
  <c r="AF560" i="46"/>
  <c r="AH560" i="46"/>
  <c r="AF492" i="46"/>
  <c r="AJ492" i="46" s="1"/>
  <c r="AH492" i="46"/>
  <c r="AF401" i="46"/>
  <c r="AH401" i="46"/>
  <c r="AF249" i="46"/>
  <c r="AL249" i="46" s="1"/>
  <c r="AF1927" i="46"/>
  <c r="AH1927" i="46" s="1"/>
  <c r="AF1863" i="46"/>
  <c r="AJ1863" i="46" s="1"/>
  <c r="AH1863" i="46"/>
  <c r="AF1799" i="46"/>
  <c r="AH1799" i="46" s="1"/>
  <c r="AF1735" i="46"/>
  <c r="AH1735" i="46" s="1"/>
  <c r="AF1671" i="46"/>
  <c r="AJ1671" i="46" s="1"/>
  <c r="AH1671" i="46"/>
  <c r="AF1607" i="46"/>
  <c r="AK1607" i="46" s="1"/>
  <c r="AH1607" i="46"/>
  <c r="AF1543" i="46"/>
  <c r="AH1543" i="46" s="1"/>
  <c r="AF1479" i="46"/>
  <c r="AJ1479" i="46" s="1"/>
  <c r="AH1479" i="46"/>
  <c r="AF1415" i="46"/>
  <c r="AI1415" i="46" s="1"/>
  <c r="AH1415" i="46"/>
  <c r="AF1351" i="46"/>
  <c r="AJ1351" i="46" s="1"/>
  <c r="AH1351" i="46"/>
  <c r="AF1287" i="46"/>
  <c r="AH1287" i="46"/>
  <c r="AF1223" i="46"/>
  <c r="AK1223" i="46" s="1"/>
  <c r="AH1223" i="46"/>
  <c r="AF1159" i="46"/>
  <c r="AI1159" i="46" s="1"/>
  <c r="AH1159" i="46"/>
  <c r="AF1095" i="46"/>
  <c r="AJ1095" i="46" s="1"/>
  <c r="AH1095" i="46"/>
  <c r="AF1031" i="46"/>
  <c r="AH1031" i="46"/>
  <c r="AF967" i="46"/>
  <c r="AH967" i="46" s="1"/>
  <c r="AF903" i="46"/>
  <c r="AK903" i="46" s="1"/>
  <c r="AH903" i="46"/>
  <c r="AF839" i="46"/>
  <c r="AH839" i="46"/>
  <c r="AF775" i="46"/>
  <c r="AH775" i="46" s="1"/>
  <c r="AF711" i="46"/>
  <c r="AK711" i="46" s="1"/>
  <c r="AH711" i="46"/>
  <c r="AF647" i="46"/>
  <c r="AH647" i="46"/>
  <c r="AF583" i="46"/>
  <c r="AJ583" i="46" s="1"/>
  <c r="AH583" i="46"/>
  <c r="AF519" i="46"/>
  <c r="AH519" i="46"/>
  <c r="AF437" i="46"/>
  <c r="AH437" i="46"/>
  <c r="AF309" i="46"/>
  <c r="AL309" i="46" s="1"/>
  <c r="AF85" i="46"/>
  <c r="AF1318" i="46"/>
  <c r="AK1318" i="46" s="1"/>
  <c r="AH1318" i="46"/>
  <c r="AF1254" i="46"/>
  <c r="AH1254" i="46" s="1"/>
  <c r="AF1190" i="46"/>
  <c r="AH1190" i="46"/>
  <c r="AF1126" i="46"/>
  <c r="AH1126" i="46"/>
  <c r="AF1062" i="46"/>
  <c r="AK1062" i="46" s="1"/>
  <c r="AH1062" i="46"/>
  <c r="AF934" i="46"/>
  <c r="AH934" i="46"/>
  <c r="AF870" i="46"/>
  <c r="AJ870" i="46" s="1"/>
  <c r="AH870" i="46"/>
  <c r="AF742" i="46"/>
  <c r="AK742" i="46" s="1"/>
  <c r="AH742" i="46"/>
  <c r="AF678" i="46"/>
  <c r="AH678" i="46"/>
  <c r="AF614" i="46"/>
  <c r="AK614" i="46" s="1"/>
  <c r="AH614" i="46"/>
  <c r="AF550" i="46"/>
  <c r="AF480" i="46"/>
  <c r="AJ480" i="46" s="1"/>
  <c r="AH480" i="46"/>
  <c r="AF380" i="46"/>
  <c r="AL380" i="46" s="1"/>
  <c r="AH380" i="46"/>
  <c r="AF209" i="46"/>
  <c r="AL209" i="46" s="1"/>
  <c r="AF1773" i="46"/>
  <c r="AJ1773" i="46" s="1"/>
  <c r="AH1773" i="46"/>
  <c r="AF1709" i="46"/>
  <c r="AK1709" i="46" s="1"/>
  <c r="AH1709" i="46"/>
  <c r="AF1645" i="46"/>
  <c r="AJ1645" i="46" s="1"/>
  <c r="AH1645" i="46"/>
  <c r="AF1581" i="46"/>
  <c r="AJ1581" i="46" s="1"/>
  <c r="AH1581" i="46"/>
  <c r="AF1517" i="46"/>
  <c r="AJ1517" i="46" s="1"/>
  <c r="AH1517" i="46"/>
  <c r="AF1453" i="46"/>
  <c r="AH1453" i="46"/>
  <c r="AF1389" i="46"/>
  <c r="AJ1389" i="46" s="1"/>
  <c r="AH1389" i="46"/>
  <c r="AF1325" i="46"/>
  <c r="AJ1325" i="46" s="1"/>
  <c r="AH1325" i="46"/>
  <c r="AF1261" i="46"/>
  <c r="AK1261" i="46" s="1"/>
  <c r="AH1261" i="46"/>
  <c r="AF1197" i="46"/>
  <c r="AJ1197" i="46" s="1"/>
  <c r="AH1197" i="46"/>
  <c r="AF1069" i="46"/>
  <c r="AK1069" i="46" s="1"/>
  <c r="AH1069" i="46"/>
  <c r="AF1005" i="46"/>
  <c r="AH1005" i="46"/>
  <c r="AF941" i="46"/>
  <c r="AK941" i="46" s="1"/>
  <c r="AH941" i="46"/>
  <c r="AF877" i="46"/>
  <c r="AF813" i="46"/>
  <c r="AJ813" i="46" s="1"/>
  <c r="AH813" i="46"/>
  <c r="AF749" i="46"/>
  <c r="AI749" i="46" s="1"/>
  <c r="AH749" i="46"/>
  <c r="AF685" i="46"/>
  <c r="AK685" i="46" s="1"/>
  <c r="AH685" i="46"/>
  <c r="AF621" i="46"/>
  <c r="AK621" i="46" s="1"/>
  <c r="AH621" i="46"/>
  <c r="AF557" i="46"/>
  <c r="AJ557" i="46" s="1"/>
  <c r="AH557" i="46"/>
  <c r="AF489" i="46"/>
  <c r="AJ489" i="46" s="1"/>
  <c r="AH489" i="46"/>
  <c r="AF395" i="46"/>
  <c r="AF237" i="46"/>
  <c r="AH237" i="46"/>
  <c r="AF1980" i="46"/>
  <c r="AF1916" i="46"/>
  <c r="AK1916" i="46" s="1"/>
  <c r="AH1916" i="46"/>
  <c r="AF1852" i="46"/>
  <c r="AJ1852" i="46" s="1"/>
  <c r="AH1852" i="46"/>
  <c r="AF1788" i="46"/>
  <c r="AH1788" i="46" s="1"/>
  <c r="AF1724" i="46"/>
  <c r="AJ1724" i="46" s="1"/>
  <c r="AH1724" i="46"/>
  <c r="AF1660" i="46"/>
  <c r="AH1660" i="46"/>
  <c r="AF1596" i="46"/>
  <c r="AJ1596" i="46" s="1"/>
  <c r="AH1596" i="46"/>
  <c r="AF1532" i="46"/>
  <c r="AK1532" i="46" s="1"/>
  <c r="AH1532" i="46"/>
  <c r="AF1468" i="46"/>
  <c r="AK1468" i="46" s="1"/>
  <c r="AH1468" i="46"/>
  <c r="AF1404" i="46"/>
  <c r="AH1404" i="46"/>
  <c r="AF1340" i="46"/>
  <c r="AK1340" i="46" s="1"/>
  <c r="AH1340" i="46"/>
  <c r="AF1276" i="46"/>
  <c r="AH1276" i="46" s="1"/>
  <c r="AF1148" i="46"/>
  <c r="AK1148" i="46" s="1"/>
  <c r="AH1148" i="46"/>
  <c r="AF1084" i="46"/>
  <c r="AH1084" i="46" s="1"/>
  <c r="AF1020" i="46"/>
  <c r="AH1020" i="46"/>
  <c r="AF956" i="46"/>
  <c r="AJ956" i="46" s="1"/>
  <c r="AH956" i="46"/>
  <c r="AF892" i="46"/>
  <c r="AH892" i="46" s="1"/>
  <c r="AF828" i="46"/>
  <c r="AJ828" i="46" s="1"/>
  <c r="AH828" i="46"/>
  <c r="AF764" i="46"/>
  <c r="AI764" i="46" s="1"/>
  <c r="AH764" i="46"/>
  <c r="AF700" i="46"/>
  <c r="AH700" i="46"/>
  <c r="AF636" i="46"/>
  <c r="AK636" i="46" s="1"/>
  <c r="AH636" i="46"/>
  <c r="AF572" i="46"/>
  <c r="AJ572" i="46" s="1"/>
  <c r="AH572" i="46"/>
  <c r="AF507" i="46"/>
  <c r="AH507" i="46"/>
  <c r="AF420" i="46"/>
  <c r="AK420" i="46" s="1"/>
  <c r="AH420" i="46"/>
  <c r="AF281" i="46"/>
  <c r="AL281" i="46" s="1"/>
  <c r="AF1899" i="46"/>
  <c r="AK1899" i="46" s="1"/>
  <c r="AH1899" i="46"/>
  <c r="AF1835" i="46"/>
  <c r="AK1835" i="46" s="1"/>
  <c r="AH1835" i="46"/>
  <c r="AF1771" i="46"/>
  <c r="AI1771" i="46" s="1"/>
  <c r="AH1771" i="46"/>
  <c r="AF1707" i="46"/>
  <c r="AJ1707" i="46" s="1"/>
  <c r="AH1707" i="46"/>
  <c r="AF1643" i="46"/>
  <c r="AJ1643" i="46" s="1"/>
  <c r="AH1643" i="46"/>
  <c r="AF1579" i="46"/>
  <c r="AH1579" i="46" s="1"/>
  <c r="AF1515" i="46"/>
  <c r="AJ1515" i="46" s="1"/>
  <c r="AH1515" i="46"/>
  <c r="AF1451" i="46"/>
  <c r="AF1387" i="46"/>
  <c r="AI1387" i="46" s="1"/>
  <c r="AH1387" i="46"/>
  <c r="AF1323" i="46"/>
  <c r="AI1323" i="46" s="1"/>
  <c r="AH1323" i="46"/>
  <c r="AF1259" i="46"/>
  <c r="AK1259" i="46" s="1"/>
  <c r="AH1259" i="46"/>
  <c r="AF1195" i="46"/>
  <c r="AJ1195" i="46" s="1"/>
  <c r="AH1195" i="46"/>
  <c r="AF1131" i="46"/>
  <c r="AI1131" i="46" s="1"/>
  <c r="AH1131" i="46"/>
  <c r="AF1067" i="46"/>
  <c r="AK1067" i="46" s="1"/>
  <c r="AH1067" i="46"/>
  <c r="AF1003" i="46"/>
  <c r="AH1003" i="46"/>
  <c r="AF939" i="46"/>
  <c r="AH939" i="46"/>
  <c r="AF875" i="46"/>
  <c r="AH875" i="46" s="1"/>
  <c r="AF811" i="46"/>
  <c r="AJ811" i="46" s="1"/>
  <c r="AH811" i="46"/>
  <c r="AF747" i="46"/>
  <c r="AH747" i="46"/>
  <c r="AF619" i="46"/>
  <c r="AK619" i="46" s="1"/>
  <c r="AH619" i="46"/>
  <c r="AF555" i="46"/>
  <c r="AF485" i="46"/>
  <c r="AJ485" i="46" s="1"/>
  <c r="AH485" i="46"/>
  <c r="AF389" i="46"/>
  <c r="AF229" i="46"/>
  <c r="AL229" i="46" s="1"/>
  <c r="AH229" i="46"/>
  <c r="AF1346" i="46"/>
  <c r="AH1346" i="46" s="1"/>
  <c r="AF1282" i="46"/>
  <c r="AH1282" i="46" s="1"/>
  <c r="AF1218" i="46"/>
  <c r="AI1218" i="46" s="1"/>
  <c r="AH1218" i="46"/>
  <c r="AF1154" i="46"/>
  <c r="AK1154" i="46" s="1"/>
  <c r="AH1154" i="46"/>
  <c r="AF1090" i="46"/>
  <c r="AJ1090" i="46" s="1"/>
  <c r="AH1090" i="46"/>
  <c r="AF1026" i="46"/>
  <c r="AJ1026" i="46" s="1"/>
  <c r="AH1026" i="46"/>
  <c r="AF962" i="46"/>
  <c r="AI962" i="46" s="1"/>
  <c r="AH962" i="46"/>
  <c r="AF898" i="46"/>
  <c r="AH898" i="46"/>
  <c r="AF834" i="46"/>
  <c r="AJ834" i="46" s="1"/>
  <c r="AH834" i="46"/>
  <c r="AF770" i="46"/>
  <c r="AH770" i="46" s="1"/>
  <c r="AF706" i="46"/>
  <c r="AH706" i="46"/>
  <c r="AF642" i="46"/>
  <c r="AF578" i="46"/>
  <c r="AJ578" i="46" s="1"/>
  <c r="AH578" i="46"/>
  <c r="AF514" i="46"/>
  <c r="AJ514" i="46" s="1"/>
  <c r="AH514" i="46"/>
  <c r="AF429" i="46"/>
  <c r="AH429" i="46"/>
  <c r="AF297" i="46"/>
  <c r="AF188" i="46"/>
  <c r="AF124" i="46"/>
  <c r="AF323" i="46"/>
  <c r="AH323" i="46"/>
  <c r="AF259" i="46"/>
  <c r="AH259" i="46"/>
  <c r="AF195" i="46"/>
  <c r="AH195" i="46"/>
  <c r="AF426" i="46"/>
  <c r="AK426" i="46" s="1"/>
  <c r="AH426" i="46"/>
  <c r="AF362" i="46"/>
  <c r="AH362" i="46"/>
  <c r="AF298" i="46"/>
  <c r="AH298" i="46"/>
  <c r="AF234" i="46"/>
  <c r="AH234" i="46"/>
  <c r="AF170" i="46"/>
  <c r="AL170" i="46" s="1"/>
  <c r="AF106" i="46"/>
  <c r="AF400" i="46"/>
  <c r="AF336" i="46"/>
  <c r="AL336" i="46" s="1"/>
  <c r="AH336" i="46"/>
  <c r="AF272" i="46"/>
  <c r="AF208" i="46"/>
  <c r="AH208" i="46"/>
  <c r="AF144" i="46"/>
  <c r="AL144" i="46" s="1"/>
  <c r="AF455" i="46"/>
  <c r="AI455" i="46" s="1"/>
  <c r="AH455" i="46"/>
  <c r="AF327" i="46"/>
  <c r="AL327" i="46" s="1"/>
  <c r="AF263" i="46"/>
  <c r="AL263" i="46" s="1"/>
  <c r="AF199" i="46"/>
  <c r="AH199" i="46"/>
  <c r="AF486" i="46"/>
  <c r="AJ486" i="46" s="1"/>
  <c r="AH486" i="46"/>
  <c r="AF422" i="46"/>
  <c r="AK422" i="46" s="1"/>
  <c r="AH422" i="46"/>
  <c r="AF358" i="46"/>
  <c r="AL358" i="46" s="1"/>
  <c r="AF294" i="46"/>
  <c r="AH294" i="46"/>
  <c r="AF230" i="46"/>
  <c r="AH230" i="46"/>
  <c r="AF102" i="46"/>
  <c r="AL102" i="46" s="1"/>
  <c r="AF2487" i="46"/>
  <c r="AH2487" i="46" s="1"/>
  <c r="G26" i="23"/>
  <c r="AF27" i="46"/>
  <c r="AF26" i="46"/>
  <c r="AF17" i="46"/>
  <c r="AL17" i="46" s="1"/>
  <c r="AF25" i="46"/>
  <c r="AL25" i="46" s="1"/>
  <c r="AF29" i="46"/>
  <c r="AL29" i="46" s="1"/>
  <c r="AF24" i="46"/>
  <c r="AF28" i="46"/>
  <c r="AF16" i="46"/>
  <c r="AF15" i="46"/>
  <c r="AF23" i="46"/>
  <c r="AL23" i="46" s="1"/>
  <c r="AF14" i="46"/>
  <c r="AF30" i="46"/>
  <c r="AL30" i="46" s="1"/>
  <c r="AF18" i="46"/>
  <c r="AX25" i="39"/>
  <c r="AJ1660" i="46" l="1"/>
  <c r="AL1660" i="46"/>
  <c r="AI1404" i="46"/>
  <c r="AL1404" i="46"/>
  <c r="AJ1005" i="46"/>
  <c r="AL1005" i="46"/>
  <c r="AI1453" i="46"/>
  <c r="AL1453" i="46"/>
  <c r="AH944" i="46"/>
  <c r="AL944" i="46"/>
  <c r="AK2008" i="46"/>
  <c r="AL2008" i="46"/>
  <c r="AK1882" i="46"/>
  <c r="AL1882" i="46"/>
  <c r="AJ463" i="46"/>
  <c r="AL463" i="46"/>
  <c r="AH778" i="46"/>
  <c r="AL778" i="46"/>
  <c r="AK1924" i="46"/>
  <c r="AL1924" i="46"/>
  <c r="AK911" i="46"/>
  <c r="AL911" i="46"/>
  <c r="AK1144" i="46"/>
  <c r="AL1144" i="46"/>
  <c r="AK727" i="46"/>
  <c r="AL727" i="46"/>
  <c r="AH640" i="46"/>
  <c r="AL640" i="46"/>
  <c r="AJ1088" i="46"/>
  <c r="AL1088" i="46"/>
  <c r="AI2436" i="46"/>
  <c r="AL2436" i="46"/>
  <c r="AI1603" i="46"/>
  <c r="AL1603" i="46"/>
  <c r="AH1044" i="46"/>
  <c r="AL1044" i="46"/>
  <c r="AH537" i="46"/>
  <c r="AL537" i="46"/>
  <c r="AI1049" i="46"/>
  <c r="AL1049" i="46"/>
  <c r="AK1849" i="46"/>
  <c r="AL1849" i="46"/>
  <c r="AI1547" i="46"/>
  <c r="AL1547" i="46"/>
  <c r="AJ1767" i="46"/>
  <c r="AL1767" i="46"/>
  <c r="AH2406" i="46"/>
  <c r="AL2406" i="46"/>
  <c r="AH2433" i="46"/>
  <c r="AL2433" i="46"/>
  <c r="AJ804" i="46"/>
  <c r="AL804" i="46"/>
  <c r="AH789" i="46"/>
  <c r="AL789" i="46"/>
  <c r="AI1749" i="46"/>
  <c r="AL1749" i="46"/>
  <c r="AK620" i="46"/>
  <c r="AL620" i="46"/>
  <c r="AI753" i="46"/>
  <c r="AL753" i="46"/>
  <c r="AH2477" i="46"/>
  <c r="AL2477" i="46"/>
  <c r="AJ1827" i="46"/>
  <c r="AL1827" i="46"/>
  <c r="AI761" i="46"/>
  <c r="AL761" i="46"/>
  <c r="AH2421" i="46"/>
  <c r="AL2421" i="46"/>
  <c r="AH2073" i="46"/>
  <c r="AL2073" i="46"/>
  <c r="AH998" i="46"/>
  <c r="AL998" i="46"/>
  <c r="AJ2314" i="46"/>
  <c r="AL2314" i="46"/>
  <c r="AK1541" i="46"/>
  <c r="AL1541" i="46"/>
  <c r="AK772" i="46"/>
  <c r="AL772" i="46"/>
  <c r="AK1297" i="46"/>
  <c r="AL1297" i="46"/>
  <c r="AJ524" i="46"/>
  <c r="AL524" i="46"/>
  <c r="AJ1803" i="46"/>
  <c r="AL1803" i="46"/>
  <c r="AJ1133" i="46"/>
  <c r="AL1133" i="46"/>
  <c r="AJ516" i="46"/>
  <c r="AL516" i="46"/>
  <c r="AI429" i="46"/>
  <c r="AL429" i="46"/>
  <c r="AJ898" i="46"/>
  <c r="AL898" i="46"/>
  <c r="AJ507" i="46"/>
  <c r="AL507" i="46"/>
  <c r="AJ1574" i="46"/>
  <c r="AL1574" i="46"/>
  <c r="AH2218" i="46"/>
  <c r="AL2218" i="46"/>
  <c r="AI433" i="46"/>
  <c r="AL433" i="46"/>
  <c r="AJ1028" i="46"/>
  <c r="AL1028" i="46"/>
  <c r="AK622" i="46"/>
  <c r="AL622" i="46"/>
  <c r="AI1530" i="46"/>
  <c r="AL1530" i="46"/>
  <c r="AJ2217" i="46"/>
  <c r="AL2217" i="46"/>
  <c r="AJ829" i="46"/>
  <c r="AL829" i="46"/>
  <c r="AH538" i="46"/>
  <c r="AL538" i="46"/>
  <c r="AH1667" i="46"/>
  <c r="AL1667" i="46"/>
  <c r="AJ830" i="46"/>
  <c r="AL830" i="46"/>
  <c r="AI1278" i="46"/>
  <c r="AL1278" i="46"/>
  <c r="AH2407" i="46"/>
  <c r="AL2407" i="46"/>
  <c r="AJ2059" i="46"/>
  <c r="AL2059" i="46"/>
  <c r="AK930" i="46"/>
  <c r="AL930" i="46"/>
  <c r="AK717" i="46"/>
  <c r="AL717" i="46"/>
  <c r="AJ2067" i="46"/>
  <c r="AL2067" i="46"/>
  <c r="AK746" i="46"/>
  <c r="AL746" i="46"/>
  <c r="AK1555" i="46"/>
  <c r="AL1555" i="46"/>
  <c r="AH1199" i="46"/>
  <c r="AL1199" i="46"/>
  <c r="AH536" i="46"/>
  <c r="AL536" i="46"/>
  <c r="AH2268" i="46"/>
  <c r="AL2268" i="46"/>
  <c r="AK2231" i="46"/>
  <c r="AL2231" i="46"/>
  <c r="AH1900" i="46"/>
  <c r="AL1900" i="46"/>
  <c r="AH890" i="46"/>
  <c r="AL890" i="46"/>
  <c r="AH767" i="46"/>
  <c r="AL767" i="46"/>
  <c r="AH1542" i="46"/>
  <c r="AL1542" i="46"/>
  <c r="AJ806" i="46"/>
  <c r="AL806" i="46"/>
  <c r="AK2250" i="46"/>
  <c r="AL2250" i="46"/>
  <c r="AJ1191" i="46"/>
  <c r="AL1191" i="46"/>
  <c r="AJ1396" i="46"/>
  <c r="AL1396" i="46"/>
  <c r="AH646" i="46"/>
  <c r="AL646" i="46"/>
  <c r="AK934" i="46"/>
  <c r="AL934" i="46"/>
  <c r="AJ839" i="46"/>
  <c r="AL839" i="46"/>
  <c r="AJ560" i="46"/>
  <c r="AL560" i="46"/>
  <c r="AI428" i="46"/>
  <c r="AL428" i="46"/>
  <c r="AJ897" i="46"/>
  <c r="AL897" i="46"/>
  <c r="AJ2209" i="46"/>
  <c r="AL2209" i="46"/>
  <c r="AI1075" i="46"/>
  <c r="AL1075" i="46"/>
  <c r="AK975" i="46"/>
  <c r="AL975" i="46"/>
  <c r="AK713" i="46"/>
  <c r="AL713" i="46"/>
  <c r="AK1824" i="46"/>
  <c r="AL1824" i="46"/>
  <c r="AH2144" i="46"/>
  <c r="AL2144" i="46"/>
  <c r="AK722" i="46"/>
  <c r="AL722" i="46"/>
  <c r="AK758" i="46"/>
  <c r="AL758" i="46"/>
  <c r="AI657" i="46"/>
  <c r="AL657" i="46"/>
  <c r="AH1865" i="46"/>
  <c r="AL1865" i="46"/>
  <c r="AH643" i="46"/>
  <c r="AL643" i="46"/>
  <c r="AI435" i="46"/>
  <c r="AL435" i="46"/>
  <c r="AJ901" i="46"/>
  <c r="AL901" i="46"/>
  <c r="AI648" i="46"/>
  <c r="AL648" i="46"/>
  <c r="AK2169" i="46"/>
  <c r="AL2169" i="46"/>
  <c r="AH779" i="46"/>
  <c r="AL779" i="46"/>
  <c r="AH781" i="46"/>
  <c r="AL781" i="46"/>
  <c r="AH551" i="46"/>
  <c r="AL551" i="46"/>
  <c r="AJ1488" i="46"/>
  <c r="AL1488" i="46"/>
  <c r="AH1833" i="46"/>
  <c r="AL1833" i="46"/>
  <c r="AJ1647" i="46"/>
  <c r="AL1647" i="46"/>
  <c r="AH1176" i="46"/>
  <c r="AL1176" i="46"/>
  <c r="AH553" i="46"/>
  <c r="AL553" i="46"/>
  <c r="AI439" i="46"/>
  <c r="AL439" i="46"/>
  <c r="AJ465" i="46"/>
  <c r="AL465" i="46"/>
  <c r="AI684" i="46"/>
  <c r="AL684" i="46"/>
  <c r="AH823" i="46"/>
  <c r="AL823" i="46"/>
  <c r="AH544" i="46"/>
  <c r="AL544" i="46"/>
  <c r="AK403" i="46"/>
  <c r="AL403" i="46"/>
  <c r="AJ817" i="46"/>
  <c r="AL817" i="46"/>
  <c r="AH1434" i="46"/>
  <c r="AL1434" i="46"/>
  <c r="AH889" i="46"/>
  <c r="AL889" i="46"/>
  <c r="AH2274" i="46"/>
  <c r="AL2274" i="46"/>
  <c r="AJ1564" i="46"/>
  <c r="AL1564" i="46"/>
  <c r="AJ1111" i="46"/>
  <c r="AL1111" i="46"/>
  <c r="AI2346" i="46"/>
  <c r="AL2346" i="46"/>
  <c r="AJ1685" i="46"/>
  <c r="AL1685" i="46"/>
  <c r="AI908" i="46"/>
  <c r="AL908" i="46"/>
  <c r="AJ1804" i="46"/>
  <c r="AL1804" i="46"/>
  <c r="AJ2127" i="46"/>
  <c r="AL2127" i="46"/>
  <c r="AK1697" i="46"/>
  <c r="AL1697" i="46"/>
  <c r="AI437" i="46"/>
  <c r="AL437" i="46"/>
  <c r="AJ1287" i="46"/>
  <c r="AL1287" i="46"/>
  <c r="AH2182" i="46"/>
  <c r="AL2182" i="46"/>
  <c r="AK1729" i="46"/>
  <c r="AL1729" i="46"/>
  <c r="AJ2419" i="46"/>
  <c r="AL2419" i="46"/>
  <c r="AK691" i="46"/>
  <c r="AL691" i="46"/>
  <c r="AJ580" i="46"/>
  <c r="AL580" i="46"/>
  <c r="AH885" i="46"/>
  <c r="AL885" i="46"/>
  <c r="AK1717" i="46"/>
  <c r="AL1717" i="46"/>
  <c r="AI1602" i="46"/>
  <c r="AL1602" i="46"/>
  <c r="AJ508" i="46"/>
  <c r="AL508" i="46"/>
  <c r="AH1334" i="46"/>
  <c r="AL1334" i="46"/>
  <c r="AH768" i="46"/>
  <c r="AL768" i="46"/>
  <c r="AK2116" i="46"/>
  <c r="AL2116" i="46"/>
  <c r="AJ1674" i="46"/>
  <c r="AL1674" i="46"/>
  <c r="AJ2344" i="46"/>
  <c r="AL2344" i="46"/>
  <c r="AH965" i="46"/>
  <c r="AL965" i="46"/>
  <c r="AH2014" i="46"/>
  <c r="AL2014" i="46"/>
  <c r="AH774" i="46"/>
  <c r="AL774" i="46"/>
  <c r="AH545" i="46"/>
  <c r="AL545" i="46"/>
  <c r="AK1619" i="46"/>
  <c r="AL1619" i="46"/>
  <c r="AK626" i="46"/>
  <c r="AL626" i="46"/>
  <c r="AH1181" i="46"/>
  <c r="AL1181" i="46"/>
  <c r="AH887" i="46"/>
  <c r="AL887" i="46"/>
  <c r="AH881" i="46"/>
  <c r="AL881" i="46"/>
  <c r="AH1393" i="46"/>
  <c r="AL1393" i="46"/>
  <c r="AK1950" i="46"/>
  <c r="AL1950" i="46"/>
  <c r="AH1716" i="46"/>
  <c r="AL1716" i="46"/>
  <c r="AH2348" i="46"/>
  <c r="AL2348" i="46"/>
  <c r="AJ805" i="46"/>
  <c r="AL805" i="46"/>
  <c r="AK1698" i="46"/>
  <c r="AL1698" i="46"/>
  <c r="AI1538" i="46"/>
  <c r="AL1538" i="46"/>
  <c r="AK952" i="46"/>
  <c r="AL952" i="46"/>
  <c r="AK431" i="46"/>
  <c r="AL431" i="46"/>
  <c r="AK939" i="46"/>
  <c r="AL939" i="46"/>
  <c r="AK1020" i="46"/>
  <c r="AL1020" i="46"/>
  <c r="AH1980" i="46"/>
  <c r="AL1980" i="46"/>
  <c r="AH550" i="46"/>
  <c r="AL550" i="46"/>
  <c r="AK624" i="46"/>
  <c r="AL624" i="46"/>
  <c r="AI961" i="46"/>
  <c r="AL961" i="46"/>
  <c r="AJ1390" i="46"/>
  <c r="AL1390" i="46"/>
  <c r="AJ2383" i="46"/>
  <c r="AL2383" i="46"/>
  <c r="AJ494" i="46"/>
  <c r="AL494" i="46"/>
  <c r="AK906" i="46"/>
  <c r="AL906" i="46"/>
  <c r="AJ1540" i="46"/>
  <c r="AL1540" i="46"/>
  <c r="AK760" i="46"/>
  <c r="AL760" i="46"/>
  <c r="AH1225" i="46"/>
  <c r="AL1225" i="46"/>
  <c r="AH2345" i="46"/>
  <c r="AL2345" i="46"/>
  <c r="AI2162" i="46"/>
  <c r="AL2162" i="46"/>
  <c r="AJ2235" i="46"/>
  <c r="AL2235" i="46"/>
  <c r="AI438" i="46"/>
  <c r="AL438" i="46"/>
  <c r="AJ1147" i="46"/>
  <c r="AL1147" i="46"/>
  <c r="AH919" i="46"/>
  <c r="AL919" i="46"/>
  <c r="AH1822" i="46"/>
  <c r="AL1822" i="46"/>
  <c r="AH2271" i="46"/>
  <c r="AL2271" i="46"/>
  <c r="AH1790" i="46"/>
  <c r="AL1790" i="46"/>
  <c r="AK707" i="46"/>
  <c r="AL707" i="46"/>
  <c r="AK1477" i="46"/>
  <c r="AL1477" i="46"/>
  <c r="AJ958" i="46"/>
  <c r="AL958" i="46"/>
  <c r="AK712" i="46"/>
  <c r="AL712" i="46"/>
  <c r="AH1544" i="46"/>
  <c r="AL1544" i="46"/>
  <c r="AH1291" i="46"/>
  <c r="AL1291" i="46"/>
  <c r="AJ845" i="46"/>
  <c r="AL845" i="46"/>
  <c r="AH874" i="46"/>
  <c r="AL874" i="46"/>
  <c r="AK932" i="46"/>
  <c r="AL932" i="46"/>
  <c r="AH590" i="46"/>
  <c r="AL590" i="46"/>
  <c r="AH879" i="46"/>
  <c r="AL879" i="46"/>
  <c r="AH2066" i="46"/>
  <c r="AL2066" i="46"/>
  <c r="AI1629" i="46"/>
  <c r="AL1629" i="46"/>
  <c r="AH1457" i="46"/>
  <c r="AL1457" i="46"/>
  <c r="AK2230" i="46"/>
  <c r="AL2230" i="46"/>
  <c r="AK739" i="46"/>
  <c r="AL739" i="46"/>
  <c r="AH1268" i="46"/>
  <c r="AL1268" i="46"/>
  <c r="AH895" i="46"/>
  <c r="AL895" i="46"/>
  <c r="AH1872" i="46"/>
  <c r="AL1872" i="46"/>
  <c r="AH2238" i="46"/>
  <c r="AL2238" i="46"/>
  <c r="AK2381" i="46"/>
  <c r="AL2381" i="46"/>
  <c r="AJ1219" i="46"/>
  <c r="AL1219" i="46"/>
  <c r="AJ2125" i="46"/>
  <c r="AL2125" i="46"/>
  <c r="AJ2296" i="46"/>
  <c r="AL2296" i="46"/>
  <c r="AH787" i="46"/>
  <c r="AL787" i="46"/>
  <c r="AJ2297" i="46"/>
  <c r="AL2297" i="46"/>
  <c r="AI1428" i="46"/>
  <c r="AL1428" i="46"/>
  <c r="AJ519" i="46"/>
  <c r="AL519" i="46"/>
  <c r="AH1473" i="46"/>
  <c r="AL1473" i="46"/>
  <c r="AK1885" i="46"/>
  <c r="AL1885" i="46"/>
  <c r="AH2447" i="46"/>
  <c r="AL2447" i="46"/>
  <c r="AK1854" i="46"/>
  <c r="AL1854" i="46"/>
  <c r="AJ1651" i="46"/>
  <c r="AL1651" i="46"/>
  <c r="AK1156" i="46"/>
  <c r="AL1156" i="46"/>
  <c r="AI655" i="46"/>
  <c r="AL655" i="46"/>
  <c r="AH824" i="46"/>
  <c r="AL824" i="46"/>
  <c r="AJ841" i="46"/>
  <c r="AL841" i="46"/>
  <c r="AJ1673" i="46"/>
  <c r="AL1673" i="46"/>
  <c r="AJ2272" i="46"/>
  <c r="AL2272" i="46"/>
  <c r="AH2409" i="46"/>
  <c r="AL2409" i="46"/>
  <c r="AJ1792" i="46"/>
  <c r="AL1792" i="46"/>
  <c r="AI444" i="46"/>
  <c r="AL444" i="46"/>
  <c r="AH886" i="46"/>
  <c r="AL886" i="46"/>
  <c r="AK2161" i="46"/>
  <c r="AL2161" i="46"/>
  <c r="AH1236" i="46"/>
  <c r="AL1236" i="46"/>
  <c r="AH776" i="46"/>
  <c r="AL776" i="46"/>
  <c r="AH793" i="46"/>
  <c r="AL793" i="46"/>
  <c r="AJ1558" i="46"/>
  <c r="AL1558" i="46"/>
  <c r="AH1410" i="46"/>
  <c r="AL1410" i="46"/>
  <c r="AH1739" i="46"/>
  <c r="AL1739" i="46"/>
  <c r="AJ838" i="46"/>
  <c r="AL838" i="46"/>
  <c r="AK720" i="46"/>
  <c r="AL720" i="46"/>
  <c r="AK609" i="46"/>
  <c r="AL609" i="46"/>
  <c r="AI1683" i="46"/>
  <c r="AL1683" i="46"/>
  <c r="AH996" i="46"/>
  <c r="AL996" i="46"/>
  <c r="AK1380" i="46"/>
  <c r="AL1380" i="46"/>
  <c r="AJ533" i="46"/>
  <c r="AL533" i="46"/>
  <c r="AH2377" i="46"/>
  <c r="AL2377" i="46"/>
  <c r="AJ1196" i="46"/>
  <c r="AL1196" i="46"/>
  <c r="AH1056" i="46"/>
  <c r="AL1056" i="46"/>
  <c r="AI1018" i="46"/>
  <c r="AL1018" i="46"/>
  <c r="AK425" i="46"/>
  <c r="AL425" i="46"/>
  <c r="AJ1561" i="46"/>
  <c r="AL1561" i="46"/>
  <c r="AI1988" i="46"/>
  <c r="AL1988" i="46"/>
  <c r="AJ788" i="46"/>
  <c r="AL788" i="46"/>
  <c r="AH2295" i="46"/>
  <c r="AL2295" i="46"/>
  <c r="AI1212" i="46"/>
  <c r="AL1212" i="46"/>
  <c r="AH642" i="46"/>
  <c r="AL642" i="46"/>
  <c r="AJ1003" i="46"/>
  <c r="AL1003" i="46"/>
  <c r="AI1126" i="46"/>
  <c r="AL1126" i="46"/>
  <c r="AJ577" i="46"/>
  <c r="AL577" i="46"/>
  <c r="AJ2200" i="46"/>
  <c r="AL2200" i="46"/>
  <c r="AJ522" i="46"/>
  <c r="AL522" i="46"/>
  <c r="AK970" i="46"/>
  <c r="AL970" i="46"/>
  <c r="AH588" i="46"/>
  <c r="AL588" i="46"/>
  <c r="AJ500" i="46"/>
  <c r="AL500" i="46"/>
  <c r="AH950" i="46"/>
  <c r="AL950" i="46"/>
  <c r="AH535" i="46"/>
  <c r="AL535" i="46"/>
  <c r="AK983" i="46"/>
  <c r="AL983" i="46"/>
  <c r="AJ1894" i="46"/>
  <c r="AL1894" i="46"/>
  <c r="AJ835" i="46"/>
  <c r="AL835" i="46"/>
  <c r="AH1347" i="46"/>
  <c r="AL1347" i="46"/>
  <c r="AJ581" i="46"/>
  <c r="AL581" i="46"/>
  <c r="AJ1241" i="46"/>
  <c r="AL1241" i="46"/>
  <c r="AJ2389" i="46"/>
  <c r="AL2389" i="46"/>
  <c r="AK907" i="46"/>
  <c r="AL907" i="46"/>
  <c r="AK732" i="46"/>
  <c r="AL732" i="46"/>
  <c r="AI679" i="46"/>
  <c r="AL679" i="46"/>
  <c r="AJ981" i="46"/>
  <c r="AL981" i="46"/>
  <c r="AI654" i="46"/>
  <c r="AL654" i="46"/>
  <c r="AI681" i="46"/>
  <c r="AL681" i="46"/>
  <c r="AK2085" i="46"/>
  <c r="AL2085" i="46"/>
  <c r="AK1622" i="46"/>
  <c r="AL1622" i="46"/>
  <c r="AI1847" i="46"/>
  <c r="AL1847" i="46"/>
  <c r="AJ1009" i="46"/>
  <c r="AL1009" i="46"/>
  <c r="AH884" i="46"/>
  <c r="AL884" i="46"/>
  <c r="AH1128" i="46"/>
  <c r="AL1128" i="46"/>
  <c r="AK773" i="46"/>
  <c r="AL773" i="46"/>
  <c r="AK1296" i="46"/>
  <c r="AL1296" i="46"/>
  <c r="AI1695" i="46"/>
  <c r="AL1695" i="46"/>
  <c r="AI525" i="46"/>
  <c r="AL525" i="46"/>
  <c r="AI2368" i="46"/>
  <c r="AL2368" i="46"/>
  <c r="AI1696" i="46"/>
  <c r="AL1696" i="46"/>
  <c r="AH555" i="46"/>
  <c r="AL555" i="46"/>
  <c r="AH1451" i="46"/>
  <c r="AL1451" i="46"/>
  <c r="AK700" i="46"/>
  <c r="AL700" i="46"/>
  <c r="AI1031" i="46"/>
  <c r="AL1031" i="46"/>
  <c r="AH641" i="46"/>
  <c r="AL641" i="46"/>
  <c r="AJ1999" i="46"/>
  <c r="AL1999" i="46"/>
  <c r="AH586" i="46"/>
  <c r="AL586" i="46"/>
  <c r="AJ819" i="46"/>
  <c r="AL819" i="46"/>
  <c r="AH1668" i="46"/>
  <c r="AL1668" i="46"/>
  <c r="AI441" i="46"/>
  <c r="AL441" i="46"/>
  <c r="AK905" i="46"/>
  <c r="AL905" i="46"/>
  <c r="AK1606" i="46"/>
  <c r="AL1606" i="46"/>
  <c r="AJ2336" i="46"/>
  <c r="AL2336" i="46"/>
  <c r="AH1085" i="46"/>
  <c r="AL1085" i="46"/>
  <c r="AH1047" i="46"/>
  <c r="AL1047" i="46"/>
  <c r="AI427" i="46"/>
  <c r="AL427" i="46"/>
  <c r="AJ849" i="46"/>
  <c r="AL849" i="46"/>
  <c r="AK1638" i="46"/>
  <c r="AL1638" i="46"/>
  <c r="AI2289" i="46"/>
  <c r="AL2289" i="46"/>
  <c r="AJ852" i="46"/>
  <c r="AL852" i="46"/>
  <c r="AH1669" i="46"/>
  <c r="AL1669" i="46"/>
  <c r="AH2288" i="46"/>
  <c r="AL2288" i="46"/>
  <c r="AJ1893" i="46"/>
  <c r="AL1893" i="46"/>
  <c r="AI1666" i="46"/>
  <c r="AL1666" i="46"/>
  <c r="AK738" i="46"/>
  <c r="AL738" i="46"/>
  <c r="AK1421" i="46"/>
  <c r="AL1421" i="46"/>
  <c r="AJ1575" i="46"/>
  <c r="AL1575" i="46"/>
  <c r="AK2077" i="46"/>
  <c r="AL2077" i="46"/>
  <c r="AH554" i="46"/>
  <c r="AL554" i="46"/>
  <c r="AJ1363" i="46"/>
  <c r="AL1363" i="46"/>
  <c r="AH1045" i="46"/>
  <c r="AL1045" i="46"/>
  <c r="AJ559" i="46"/>
  <c r="AL559" i="46"/>
  <c r="AH1839" i="46"/>
  <c r="AL1839" i="46"/>
  <c r="AK1992" i="46"/>
  <c r="AL1992" i="46"/>
  <c r="AJ2441" i="46"/>
  <c r="AL2441" i="46"/>
  <c r="AH876" i="46"/>
  <c r="AL876" i="46"/>
  <c r="AJ567" i="46"/>
  <c r="AL567" i="46"/>
  <c r="AH2285" i="46"/>
  <c r="AL2285" i="46"/>
  <c r="AJ510" i="46"/>
  <c r="AL510" i="46"/>
  <c r="AJ1780" i="46"/>
  <c r="AL1780" i="46"/>
  <c r="AH1548" i="46"/>
  <c r="AL1548" i="46"/>
  <c r="AI2318" i="46"/>
  <c r="AL2318" i="46"/>
  <c r="AK448" i="46"/>
  <c r="AL448" i="46"/>
  <c r="AH1732" i="46"/>
  <c r="AL1732" i="46"/>
  <c r="AJ1395" i="46"/>
  <c r="AL1395" i="46"/>
  <c r="AH877" i="46"/>
  <c r="AL877" i="46"/>
  <c r="AI678" i="46"/>
  <c r="AL678" i="46"/>
  <c r="AK1190" i="46"/>
  <c r="AL1190" i="46"/>
  <c r="AI752" i="46"/>
  <c r="AL752" i="46"/>
  <c r="AH883" i="46"/>
  <c r="AL883" i="46"/>
  <c r="AH1779" i="46"/>
  <c r="AL1779" i="46"/>
  <c r="AJ836" i="46"/>
  <c r="AL836" i="46"/>
  <c r="AK1284" i="46"/>
  <c r="AL1284" i="46"/>
  <c r="AK629" i="46"/>
  <c r="AL629" i="46"/>
  <c r="AJ502" i="46"/>
  <c r="AL502" i="46"/>
  <c r="AJ827" i="46"/>
  <c r="AL827" i="46"/>
  <c r="AI652" i="46"/>
  <c r="AL652" i="46"/>
  <c r="AH1228" i="46"/>
  <c r="AL1228" i="46"/>
  <c r="AJ566" i="46"/>
  <c r="AL566" i="46"/>
  <c r="AH2308" i="46"/>
  <c r="AL2308" i="46"/>
  <c r="AI1562" i="46"/>
  <c r="AL1562" i="46"/>
  <c r="AJ899" i="46"/>
  <c r="AL899" i="46"/>
  <c r="AI645" i="46"/>
  <c r="AL645" i="46"/>
  <c r="AK607" i="46"/>
  <c r="AL607" i="46"/>
  <c r="AI440" i="46"/>
  <c r="AL440" i="46"/>
  <c r="AI436" i="46"/>
  <c r="AL436" i="46"/>
  <c r="AH966" i="46"/>
  <c r="AL966" i="46"/>
  <c r="AH2141" i="46"/>
  <c r="AL2141" i="46"/>
  <c r="AJ1518" i="46"/>
  <c r="AL1518" i="46"/>
  <c r="AI676" i="46"/>
  <c r="AL676" i="46"/>
  <c r="AH790" i="46"/>
  <c r="AL790" i="46"/>
  <c r="AJ1632" i="46"/>
  <c r="AL1632" i="46"/>
  <c r="AH2275" i="46"/>
  <c r="AL2275" i="46"/>
  <c r="AH2055" i="46"/>
  <c r="AL2055" i="46"/>
  <c r="AH2070" i="46"/>
  <c r="AL2070" i="46"/>
  <c r="AI2149" i="46"/>
  <c r="AL2149" i="46"/>
  <c r="AK530" i="46"/>
  <c r="AL530" i="46"/>
  <c r="AJ683" i="46"/>
  <c r="AL683" i="46"/>
  <c r="AI2211" i="46"/>
  <c r="AL2211" i="46"/>
  <c r="AH1298" i="46"/>
  <c r="AL1298" i="46"/>
  <c r="AI526" i="46"/>
  <c r="AL526" i="46"/>
  <c r="AK706" i="46"/>
  <c r="AL706" i="46"/>
  <c r="AI647" i="46"/>
  <c r="AL647" i="46"/>
  <c r="AK705" i="46"/>
  <c r="AL705" i="46"/>
  <c r="AK2484" i="46"/>
  <c r="AL2484" i="46"/>
  <c r="AJ1912" i="46"/>
  <c r="AL1912" i="46"/>
  <c r="AJ497" i="46"/>
  <c r="AL497" i="46"/>
  <c r="AJ521" i="46"/>
  <c r="AL521" i="46"/>
  <c r="AK969" i="46"/>
  <c r="AL969" i="46"/>
  <c r="AJ1976" i="46"/>
  <c r="AL1976" i="46"/>
  <c r="AK978" i="46"/>
  <c r="AL978" i="46"/>
  <c r="AH891" i="46"/>
  <c r="AL891" i="46"/>
  <c r="AH1078" i="46"/>
  <c r="AL1078" i="46"/>
  <c r="AH963" i="46"/>
  <c r="AL963" i="46"/>
  <c r="AK1920" i="46"/>
  <c r="AL1920" i="46"/>
  <c r="AH2380" i="46"/>
  <c r="AL2380" i="46"/>
  <c r="AJ2352" i="46"/>
  <c r="AL2352" i="46"/>
  <c r="AH589" i="46"/>
  <c r="AL589" i="46"/>
  <c r="AK1037" i="46"/>
  <c r="AL1037" i="46"/>
  <c r="AH807" i="46"/>
  <c r="AL807" i="46"/>
  <c r="AH2479" i="46"/>
  <c r="AL2479" i="46"/>
  <c r="AK623" i="46"/>
  <c r="AL623" i="46"/>
  <c r="AH920" i="46"/>
  <c r="AL920" i="46"/>
  <c r="AK731" i="46"/>
  <c r="AL731" i="46"/>
  <c r="AH1873" i="46"/>
  <c r="AL1873" i="46"/>
  <c r="AJ475" i="46"/>
  <c r="AL475" i="46"/>
  <c r="AK734" i="46"/>
  <c r="AL734" i="46"/>
  <c r="AK2092" i="46"/>
  <c r="AL2092" i="46"/>
  <c r="AK1996" i="46"/>
  <c r="AL1996" i="46"/>
  <c r="AI730" i="46"/>
  <c r="AL730" i="46"/>
  <c r="AJ430" i="46"/>
  <c r="AL430" i="46"/>
  <c r="AK1539" i="46"/>
  <c r="AL1539" i="46"/>
  <c r="AK401" i="46"/>
  <c r="AL401" i="46"/>
  <c r="AH769" i="46"/>
  <c r="AL769" i="46"/>
  <c r="AJ2227" i="46"/>
  <c r="AL2227" i="46"/>
  <c r="AI947" i="46"/>
  <c r="AL947" i="46"/>
  <c r="AJ900" i="46"/>
  <c r="AL900" i="46"/>
  <c r="AJ568" i="46"/>
  <c r="AL568" i="46"/>
  <c r="AH585" i="46"/>
  <c r="AL585" i="46"/>
  <c r="AK2089" i="46"/>
  <c r="AL2089" i="46"/>
  <c r="AK2427" i="46"/>
  <c r="AL2427" i="46"/>
  <c r="AK716" i="46"/>
  <c r="AL716" i="46"/>
  <c r="AH1213" i="46"/>
  <c r="AL1213" i="46"/>
  <c r="AH1472" i="46"/>
  <c r="AL1472" i="46"/>
  <c r="AK2463" i="46"/>
  <c r="AL2463" i="46"/>
  <c r="AJ2243" i="46"/>
  <c r="AL2243" i="46"/>
  <c r="AK702" i="46"/>
  <c r="AL702" i="46"/>
  <c r="AJ520" i="46"/>
  <c r="AL520" i="46"/>
  <c r="AH2270" i="46"/>
  <c r="AL2270" i="46"/>
  <c r="AK2279" i="46"/>
  <c r="AL2279" i="46"/>
  <c r="AI1630" i="46"/>
  <c r="AL1630" i="46"/>
  <c r="AJ1703" i="46"/>
  <c r="AL1703" i="46"/>
  <c r="AK2205" i="46"/>
  <c r="AL2205" i="46"/>
  <c r="AJ1956" i="46"/>
  <c r="AL1956" i="46"/>
  <c r="AK1071" i="46"/>
  <c r="AL1071" i="46"/>
  <c r="AJ809" i="46"/>
  <c r="AL809" i="46"/>
  <c r="AK1179" i="46"/>
  <c r="AL1179" i="46"/>
  <c r="AH1201" i="46"/>
  <c r="AL1201" i="46"/>
  <c r="AI762" i="46"/>
  <c r="AL762" i="46"/>
  <c r="AH547" i="46"/>
  <c r="AL547" i="46"/>
  <c r="AH1182" i="46"/>
  <c r="AL1182" i="46"/>
  <c r="AI2225" i="46"/>
  <c r="AL2225" i="46"/>
  <c r="AJ1397" i="46"/>
  <c r="AL1397" i="46"/>
  <c r="AK543" i="46"/>
  <c r="AL543" i="46"/>
  <c r="AI771" i="46"/>
  <c r="AL771" i="46"/>
  <c r="AI1987" i="46"/>
  <c r="AL1987" i="46"/>
  <c r="AJ728" i="46"/>
  <c r="AL728" i="46"/>
  <c r="AJ729" i="46"/>
  <c r="AL729" i="46"/>
  <c r="AK747" i="46"/>
  <c r="AL747" i="46"/>
  <c r="AH880" i="46"/>
  <c r="AL880" i="46"/>
  <c r="AJ1989" i="46"/>
  <c r="AL1989" i="46"/>
  <c r="AJ1426" i="46"/>
  <c r="AL1426" i="46"/>
  <c r="AJ2191" i="46"/>
  <c r="AL2191" i="46"/>
  <c r="AH964" i="46"/>
  <c r="AL964" i="46"/>
  <c r="AK2117" i="46"/>
  <c r="AL2117" i="46"/>
  <c r="AK2464" i="46"/>
  <c r="AL2464" i="46"/>
  <c r="AJ2043" i="46"/>
  <c r="AL2043" i="46"/>
  <c r="AH780" i="46"/>
  <c r="AL780" i="46"/>
  <c r="AI765" i="46"/>
  <c r="AL765" i="46"/>
  <c r="AJ529" i="46"/>
  <c r="AL529" i="46"/>
  <c r="AK977" i="46"/>
  <c r="AL977" i="46"/>
  <c r="AH1880" i="46"/>
  <c r="AL1880" i="46"/>
  <c r="AJ532" i="46"/>
  <c r="AL532" i="46"/>
  <c r="AH766" i="46"/>
  <c r="AL766" i="46"/>
  <c r="AK2444" i="46"/>
  <c r="AL2444" i="46"/>
  <c r="AI651" i="46"/>
  <c r="AL651" i="46"/>
  <c r="AJ801" i="46"/>
  <c r="AL801" i="46"/>
  <c r="AI1862" i="46"/>
  <c r="AL1862" i="46"/>
  <c r="AI682" i="46"/>
  <c r="AL682" i="46"/>
  <c r="AK725" i="46"/>
  <c r="AL725" i="46"/>
  <c r="AH1237" i="46"/>
  <c r="AL1237" i="46"/>
  <c r="AJ846" i="46"/>
  <c r="AL846" i="46"/>
  <c r="AK687" i="46"/>
  <c r="AL687" i="46"/>
  <c r="AI1535" i="46"/>
  <c r="AL1535" i="46"/>
  <c r="AH1394" i="46"/>
  <c r="AL1394" i="46"/>
  <c r="AJ2120" i="46"/>
  <c r="AL2120" i="46"/>
  <c r="AI808" i="46"/>
  <c r="AL808" i="46"/>
  <c r="AJ515" i="46"/>
  <c r="AL515" i="46"/>
  <c r="AH479" i="46"/>
  <c r="AL479" i="46"/>
  <c r="AK938" i="46"/>
  <c r="AL938" i="46"/>
  <c r="AK2045" i="46"/>
  <c r="AL2045" i="46"/>
  <c r="AW188" i="39"/>
  <c r="AY183" i="39"/>
  <c r="AV182" i="39"/>
  <c r="AY171" i="39"/>
  <c r="AW169" i="39"/>
  <c r="AV167" i="39"/>
  <c r="AV178" i="39"/>
  <c r="AV181" i="39"/>
  <c r="AV176" i="39"/>
  <c r="AV180" i="39"/>
  <c r="AV179" i="39"/>
  <c r="AV166" i="39"/>
  <c r="AV187" i="39"/>
  <c r="AV177" i="39"/>
  <c r="H26" i="23"/>
  <c r="AF19" i="46"/>
  <c r="AF22" i="46"/>
  <c r="AL22" i="46" s="1"/>
  <c r="AF21" i="46"/>
  <c r="AF20" i="46"/>
  <c r="AY17" i="39"/>
  <c r="AL20" i="46" l="1"/>
  <c r="AL13" i="46" s="1"/>
  <c r="I26" i="23"/>
  <c r="J26" i="23" l="1"/>
  <c r="K26" i="23" l="1"/>
  <c r="L26" i="23" l="1"/>
  <c r="M26" i="23" l="1"/>
  <c r="N26" i="23" l="1"/>
  <c r="O26" i="23" l="1"/>
  <c r="O28" i="23" l="1"/>
  <c r="O29" i="23"/>
  <c r="O27" i="23"/>
  <c r="O30" i="23"/>
  <c r="O31" i="23"/>
  <c r="P26" i="23"/>
  <c r="P30" i="23" l="1"/>
  <c r="P31" i="23"/>
  <c r="P28" i="23"/>
  <c r="P27" i="23"/>
  <c r="P29" i="23"/>
  <c r="Q26" i="23"/>
  <c r="Q28" i="23" l="1"/>
  <c r="Q29" i="23"/>
  <c r="Q27" i="23"/>
  <c r="Q30" i="23"/>
  <c r="Q31" i="23"/>
  <c r="R26" i="23"/>
  <c r="R30" i="23" l="1"/>
  <c r="R31" i="23"/>
  <c r="R28" i="23"/>
  <c r="R29" i="23"/>
  <c r="S26" i="23"/>
  <c r="S28" i="23" l="1"/>
  <c r="S29" i="23"/>
  <c r="S27" i="23"/>
  <c r="S30" i="23"/>
  <c r="S31" i="23"/>
  <c r="T26" i="23"/>
  <c r="U26" i="23" l="1"/>
  <c r="T28" i="23"/>
  <c r="T30" i="23"/>
  <c r="T27" i="23"/>
  <c r="T29" i="23"/>
  <c r="T31" i="23"/>
  <c r="F14" i="23"/>
  <c r="E14" i="23"/>
  <c r="D14" i="23"/>
  <c r="V26" i="23" l="1"/>
  <c r="U30" i="23"/>
  <c r="U27" i="23"/>
  <c r="U29" i="23"/>
  <c r="U31" i="23"/>
  <c r="U28" i="23"/>
  <c r="W26" i="23" l="1"/>
  <c r="V30" i="23"/>
  <c r="V27" i="23"/>
  <c r="V29" i="23"/>
  <c r="V31" i="23"/>
  <c r="V28" i="23"/>
  <c r="D15" i="9"/>
  <c r="X26" i="23" l="1"/>
  <c r="W27" i="23"/>
  <c r="W29" i="23"/>
  <c r="W31" i="23"/>
  <c r="W28" i="23"/>
  <c r="W30" i="23"/>
  <c r="Y26" i="23" l="1"/>
  <c r="X27" i="23"/>
  <c r="X30" i="23"/>
  <c r="X29" i="23"/>
  <c r="X31" i="23"/>
  <c r="X28" i="23"/>
  <c r="E31" i="23" l="1"/>
  <c r="J31" i="23"/>
  <c r="E30" i="23"/>
  <c r="J30" i="23"/>
  <c r="Z26" i="23"/>
  <c r="J28" i="23"/>
  <c r="E28" i="23"/>
  <c r="J27" i="23"/>
  <c r="E29" i="23"/>
  <c r="J29" i="23"/>
  <c r="E27" i="23"/>
  <c r="F31" i="23" l="1"/>
  <c r="K31" i="23"/>
  <c r="F28" i="23"/>
  <c r="AA26" i="23"/>
  <c r="F29" i="23"/>
  <c r="K28" i="23"/>
  <c r="F27" i="23"/>
  <c r="K30" i="23"/>
  <c r="F30" i="23"/>
  <c r="K27" i="23"/>
  <c r="K29" i="23"/>
  <c r="G31" i="23" l="1"/>
  <c r="L31" i="23"/>
  <c r="G30" i="23"/>
  <c r="L27" i="23"/>
  <c r="G28" i="23"/>
  <c r="G27" i="23"/>
  <c r="G29" i="23"/>
  <c r="L29" i="23"/>
  <c r="L30" i="23"/>
  <c r="L28" i="23"/>
  <c r="AB26" i="23"/>
  <c r="H31" i="23" l="1"/>
  <c r="M31" i="23"/>
  <c r="H27" i="23"/>
  <c r="H29" i="23"/>
  <c r="M27" i="23"/>
  <c r="M28" i="23"/>
  <c r="H30" i="23"/>
  <c r="M29" i="23"/>
  <c r="M30" i="23"/>
  <c r="AC26" i="23"/>
  <c r="H28" i="23"/>
  <c r="I31" i="23" l="1"/>
  <c r="N31" i="23"/>
  <c r="I27" i="23"/>
  <c r="AD26" i="23"/>
  <c r="I30" i="23"/>
  <c r="N29" i="23"/>
  <c r="N30" i="23"/>
  <c r="I28" i="23"/>
  <c r="I29" i="23"/>
  <c r="AE26" i="23" l="1"/>
  <c r="Y29" i="23"/>
  <c r="Y31" i="23"/>
  <c r="Z31" i="23" s="1"/>
  <c r="AA31" i="23" s="1"/>
  <c r="Y30" i="23"/>
  <c r="AF26" i="23" l="1"/>
  <c r="AB31" i="23"/>
  <c r="AC31" i="23" s="1"/>
  <c r="AD31" i="23" s="1"/>
  <c r="Z29" i="23"/>
  <c r="Z30" i="23"/>
  <c r="AA30" i="23" s="1"/>
  <c r="AE31" i="23" l="1"/>
  <c r="AF31" i="23" s="1"/>
  <c r="AG26" i="23"/>
  <c r="AA29" i="23"/>
  <c r="AB29" i="23" s="1"/>
  <c r="AC29" i="23" s="1"/>
  <c r="AD29" i="23" s="1"/>
  <c r="AE29" i="23" s="1"/>
  <c r="AB30" i="23"/>
  <c r="AG31" i="23" l="1"/>
  <c r="AH26" i="23"/>
  <c r="AF29" i="23"/>
  <c r="AG29" i="23" s="1"/>
  <c r="AH29" i="23" s="1"/>
  <c r="AC30" i="23"/>
  <c r="AD30" i="23" s="1"/>
  <c r="AH31" i="23" l="1"/>
  <c r="AE30" i="23"/>
  <c r="AF30" i="23" l="1"/>
  <c r="AG30" i="23" s="1"/>
  <c r="AH30" i="23" s="1"/>
  <c r="B2" i="9" l="1"/>
  <c r="E7" i="23" l="1"/>
  <c r="F7" i="23" s="1"/>
  <c r="E38" i="2"/>
  <c r="G7" i="23" l="1"/>
  <c r="H7" i="23" s="1"/>
  <c r="E39" i="2"/>
  <c r="G32" i="2"/>
  <c r="B2" i="2"/>
  <c r="J9" i="23" l="1"/>
  <c r="J12" i="23"/>
  <c r="J11" i="23"/>
  <c r="J8" i="23"/>
  <c r="J10" i="23"/>
  <c r="E14" i="9"/>
  <c r="F14" i="9" s="1"/>
  <c r="E40" i="2"/>
  <c r="E13" i="9" l="1"/>
  <c r="F13" i="9" s="1"/>
  <c r="E12" i="9"/>
  <c r="F12" i="9" s="1"/>
  <c r="E41" i="2"/>
  <c r="E42" i="2" l="1"/>
  <c r="E43" i="2" l="1"/>
  <c r="G35" i="2" s="1"/>
  <c r="Z188" i="39" l="1"/>
  <c r="Z189" i="39"/>
  <c r="Z177" i="39"/>
  <c r="AF177" i="39" s="1"/>
  <c r="AG177" i="39" s="1"/>
  <c r="Z182" i="39"/>
  <c r="AF182" i="39" s="1"/>
  <c r="AG182" i="39" s="1"/>
  <c r="Z171" i="39"/>
  <c r="AF171" i="39" s="1"/>
  <c r="AG171" i="39" s="1"/>
  <c r="Z175" i="39"/>
  <c r="AF175" i="39" s="1"/>
  <c r="AG175" i="39" s="1"/>
  <c r="Z176" i="39"/>
  <c r="AF176" i="39" s="1"/>
  <c r="AG176" i="39" s="1"/>
  <c r="Z166" i="39"/>
  <c r="AF166" i="39" s="1"/>
  <c r="AG166" i="39" s="1"/>
  <c r="AH166" i="39" s="1"/>
  <c r="BD166" i="39" s="1"/>
  <c r="Z178" i="39"/>
  <c r="AF178" i="39" s="1"/>
  <c r="AG178" i="39" s="1"/>
  <c r="Z167" i="39"/>
  <c r="AF167" i="39" s="1"/>
  <c r="AG167" i="39" s="1"/>
  <c r="Z179" i="39"/>
  <c r="AF179" i="39" s="1"/>
  <c r="AG179" i="39" s="1"/>
  <c r="Z183" i="39"/>
  <c r="AF183" i="39" s="1"/>
  <c r="AG183" i="39" s="1"/>
  <c r="Z172" i="39"/>
  <c r="AF172" i="39" s="1"/>
  <c r="AG172" i="39" s="1"/>
  <c r="Z185" i="39"/>
  <c r="AF185" i="39" s="1"/>
  <c r="AG185" i="39" s="1"/>
  <c r="AH185" i="39" s="1"/>
  <c r="BD185" i="39" s="1"/>
  <c r="Z168" i="39"/>
  <c r="AF168" i="39" s="1"/>
  <c r="AG168" i="39" s="1"/>
  <c r="Z180" i="39"/>
  <c r="AF180" i="39" s="1"/>
  <c r="AG180" i="39" s="1"/>
  <c r="Z170" i="39"/>
  <c r="AF170" i="39" s="1"/>
  <c r="AG170" i="39" s="1"/>
  <c r="Z169" i="39"/>
  <c r="AF169" i="39" s="1"/>
  <c r="AG169" i="39" s="1"/>
  <c r="Z181" i="39"/>
  <c r="AF181" i="39" s="1"/>
  <c r="AG181" i="39" s="1"/>
  <c r="Z184" i="39"/>
  <c r="AF184" i="39" s="1"/>
  <c r="AG184" i="39" s="1"/>
  <c r="Z174" i="39"/>
  <c r="AF174" i="39" s="1"/>
  <c r="AG174" i="39" s="1"/>
  <c r="Z173" i="39"/>
  <c r="AF173" i="39" s="1"/>
  <c r="AG173" i="39" s="1"/>
  <c r="Z186" i="39"/>
  <c r="AF186" i="39" s="1"/>
  <c r="AG186" i="39" s="1"/>
  <c r="Z187" i="39"/>
  <c r="AF187" i="39" s="1"/>
  <c r="AG187" i="39" s="1"/>
  <c r="AH187" i="39" s="1"/>
  <c r="BD187" i="39" s="1"/>
  <c r="Z19" i="39"/>
  <c r="Z23" i="39"/>
  <c r="Z27" i="39"/>
  <c r="Z30" i="39"/>
  <c r="Z34" i="39"/>
  <c r="Z38" i="39"/>
  <c r="AF38" i="39" s="1"/>
  <c r="AG38" i="39" s="1"/>
  <c r="Z42" i="39"/>
  <c r="Z46" i="39"/>
  <c r="Z50" i="39"/>
  <c r="AF50" i="39" s="1"/>
  <c r="AG50" i="39" s="1"/>
  <c r="AH50" i="39" s="1"/>
  <c r="BF50" i="39" s="1"/>
  <c r="Z54" i="39"/>
  <c r="Z58" i="39"/>
  <c r="AF58" i="39" s="1"/>
  <c r="AG58" i="39" s="1"/>
  <c r="AH58" i="39" s="1"/>
  <c r="BF58" i="39" s="1"/>
  <c r="Z62" i="39"/>
  <c r="AF62" i="39" s="1"/>
  <c r="AG62" i="39" s="1"/>
  <c r="AH62" i="39" s="1"/>
  <c r="BF62" i="39" s="1"/>
  <c r="Z68" i="39"/>
  <c r="AF68" i="39" s="1"/>
  <c r="AG68" i="39" s="1"/>
  <c r="Z72" i="39"/>
  <c r="AF72" i="39" s="1"/>
  <c r="AG72" i="39" s="1"/>
  <c r="Z75" i="39"/>
  <c r="Z79" i="39"/>
  <c r="AF79" i="39" s="1"/>
  <c r="AG79" i="39" s="1"/>
  <c r="AH79" i="39" s="1"/>
  <c r="BF79" i="39" s="1"/>
  <c r="Z83" i="39"/>
  <c r="Z87" i="39"/>
  <c r="Z90" i="39"/>
  <c r="Z95" i="39"/>
  <c r="AF95" i="39" s="1"/>
  <c r="AG95" i="39" s="1"/>
  <c r="AH95" i="39" s="1"/>
  <c r="BF95" i="39" s="1"/>
  <c r="Z98" i="39"/>
  <c r="Z102" i="39"/>
  <c r="Z106" i="39"/>
  <c r="Z110" i="39"/>
  <c r="Z117" i="39"/>
  <c r="AF117" i="39" s="1"/>
  <c r="AG117" i="39" s="1"/>
  <c r="Z121" i="39"/>
  <c r="Z125" i="39"/>
  <c r="AF125" i="39" s="1"/>
  <c r="AG125" i="39" s="1"/>
  <c r="AH125" i="39" s="1"/>
  <c r="BF125" i="39" s="1"/>
  <c r="Z129" i="39"/>
  <c r="AF129" i="39" s="1"/>
  <c r="AG129" i="39" s="1"/>
  <c r="AH129" i="39" s="1"/>
  <c r="BF129" i="39" s="1"/>
  <c r="Z132" i="39"/>
  <c r="Z136" i="39"/>
  <c r="Z140" i="39"/>
  <c r="Z144" i="39"/>
  <c r="AF144" i="39" s="1"/>
  <c r="AG144" i="39" s="1"/>
  <c r="Z148" i="39"/>
  <c r="Z152" i="39"/>
  <c r="AF152" i="39" s="1"/>
  <c r="AG152" i="39" s="1"/>
  <c r="AH152" i="39" s="1"/>
  <c r="BF152" i="39" s="1"/>
  <c r="Z156" i="39"/>
  <c r="Z160" i="39"/>
  <c r="Z164" i="39"/>
  <c r="Z24" i="39"/>
  <c r="AF24" i="39" s="1"/>
  <c r="AG24" i="39" s="1"/>
  <c r="Z28" i="39"/>
  <c r="AF28" i="39" s="1"/>
  <c r="AG28" i="39" s="1"/>
  <c r="Z31" i="39"/>
  <c r="AF31" i="39" s="1"/>
  <c r="AG31" i="39" s="1"/>
  <c r="AH31" i="39" s="1"/>
  <c r="BF31" i="39" s="1"/>
  <c r="Z35" i="39"/>
  <c r="AF35" i="39" s="1"/>
  <c r="AG35" i="39" s="1"/>
  <c r="Z39" i="39"/>
  <c r="Z43" i="39"/>
  <c r="Z47" i="39"/>
  <c r="Z51" i="39"/>
  <c r="AF51" i="39" s="1"/>
  <c r="AG51" i="39" s="1"/>
  <c r="AH51" i="39" s="1"/>
  <c r="BF51" i="39" s="1"/>
  <c r="Z55" i="39"/>
  <c r="Z59" i="39"/>
  <c r="AF59" i="39" s="1"/>
  <c r="AG59" i="39" s="1"/>
  <c r="Z63" i="39"/>
  <c r="AF63" i="39" s="1"/>
  <c r="AG63" i="39" s="1"/>
  <c r="AH63" i="39" s="1"/>
  <c r="BF63" i="39" s="1"/>
  <c r="Z65" i="39"/>
  <c r="Z69" i="39"/>
  <c r="Z73" i="39"/>
  <c r="AF73" i="39" s="1"/>
  <c r="AG73" i="39" s="1"/>
  <c r="Z76" i="39"/>
  <c r="Z80" i="39"/>
  <c r="AF80" i="39" s="1"/>
  <c r="AG80" i="39" s="1"/>
  <c r="AH80" i="39" s="1"/>
  <c r="BF80" i="39" s="1"/>
  <c r="Z84" i="39"/>
  <c r="Z92" i="39"/>
  <c r="Z96" i="39"/>
  <c r="AF96" i="39" s="1"/>
  <c r="AG96" i="39" s="1"/>
  <c r="AH96" i="39" s="1"/>
  <c r="BF96" i="39" s="1"/>
  <c r="Z99" i="39"/>
  <c r="Z103" i="39"/>
  <c r="Z107" i="39"/>
  <c r="Z111" i="39"/>
  <c r="Z114" i="39"/>
  <c r="Z118" i="39"/>
  <c r="AF118" i="39" s="1"/>
  <c r="AG118" i="39" s="1"/>
  <c r="Z122" i="39"/>
  <c r="Z126" i="39"/>
  <c r="Z130" i="39"/>
  <c r="Z133" i="39"/>
  <c r="Z137" i="39"/>
  <c r="Z141" i="39"/>
  <c r="AF141" i="39" s="1"/>
  <c r="AG141" i="39" s="1"/>
  <c r="Z145" i="39"/>
  <c r="AF145" i="39" s="1"/>
  <c r="AG145" i="39" s="1"/>
  <c r="Z149" i="39"/>
  <c r="Z153" i="39"/>
  <c r="AF153" i="39" s="1"/>
  <c r="AG153" i="39" s="1"/>
  <c r="AH153" i="39" s="1"/>
  <c r="BF153" i="39" s="1"/>
  <c r="Z157" i="39"/>
  <c r="Z161" i="39"/>
  <c r="Z165" i="39"/>
  <c r="AF165" i="39" s="1"/>
  <c r="AG165" i="39" s="1"/>
  <c r="Z21" i="39"/>
  <c r="Z25" i="39"/>
  <c r="AF25" i="39" s="1"/>
  <c r="AG25" i="39" s="1"/>
  <c r="AH25" i="39" s="1"/>
  <c r="BF25" i="39" s="1"/>
  <c r="Z32" i="39"/>
  <c r="AF32" i="39" s="1"/>
  <c r="AG32" i="39" s="1"/>
  <c r="AH32" i="39" s="1"/>
  <c r="BF32" i="39" s="1"/>
  <c r="Z36" i="39"/>
  <c r="Z20" i="39"/>
  <c r="AF20" i="39" s="1"/>
  <c r="AG20" i="39" s="1"/>
  <c r="Z22" i="39"/>
  <c r="Z37" i="39"/>
  <c r="AF37" i="39" s="1"/>
  <c r="AG37" i="39" s="1"/>
  <c r="Z45" i="39"/>
  <c r="AF45" i="39" s="1"/>
  <c r="AG45" i="39" s="1"/>
  <c r="Z53" i="39"/>
  <c r="AF53" i="39" s="1"/>
  <c r="AG53" i="39" s="1"/>
  <c r="Z61" i="39"/>
  <c r="AF61" i="39" s="1"/>
  <c r="AG61" i="39" s="1"/>
  <c r="AH61" i="39" s="1"/>
  <c r="BF61" i="39" s="1"/>
  <c r="Z67" i="39"/>
  <c r="AF67" i="39" s="1"/>
  <c r="AG67" i="39" s="1"/>
  <c r="Z82" i="39"/>
  <c r="Z89" i="39"/>
  <c r="Z94" i="39"/>
  <c r="AF94" i="39" s="1"/>
  <c r="AG94" i="39" s="1"/>
  <c r="AH94" i="39" s="1"/>
  <c r="BF94" i="39" s="1"/>
  <c r="Z101" i="39"/>
  <c r="Z109" i="39"/>
  <c r="Z116" i="39"/>
  <c r="Z124" i="39"/>
  <c r="Z131" i="39"/>
  <c r="Z139" i="39"/>
  <c r="Z147" i="39"/>
  <c r="Z155" i="39"/>
  <c r="AF155" i="39" s="1"/>
  <c r="AG155" i="39" s="1"/>
  <c r="AH155" i="39" s="1"/>
  <c r="BF155" i="39" s="1"/>
  <c r="Z163" i="39"/>
  <c r="AF163" i="39" s="1"/>
  <c r="AG163" i="39" s="1"/>
  <c r="Z49" i="39"/>
  <c r="Z57" i="39"/>
  <c r="AF57" i="39" s="1"/>
  <c r="AG57" i="39" s="1"/>
  <c r="AH57" i="39" s="1"/>
  <c r="BF57" i="39" s="1"/>
  <c r="Z71" i="39"/>
  <c r="Z86" i="39"/>
  <c r="Z97" i="39"/>
  <c r="Z120" i="39"/>
  <c r="Z135" i="39"/>
  <c r="AF135" i="39" s="1"/>
  <c r="AG135" i="39" s="1"/>
  <c r="AH135" i="39" s="1"/>
  <c r="BF135" i="39" s="1"/>
  <c r="Z151" i="39"/>
  <c r="Z159" i="39"/>
  <c r="Z18" i="39"/>
  <c r="Z44" i="39"/>
  <c r="Z60" i="39"/>
  <c r="Z81" i="39"/>
  <c r="Z93" i="39"/>
  <c r="Z115" i="39"/>
  <c r="Z138" i="39"/>
  <c r="AF138" i="39" s="1"/>
  <c r="AG138" i="39" s="1"/>
  <c r="AH138" i="39" s="1"/>
  <c r="BF138" i="39" s="1"/>
  <c r="Z162" i="39"/>
  <c r="AF162" i="39" s="1"/>
  <c r="AG162" i="39" s="1"/>
  <c r="Z26" i="39"/>
  <c r="Z40" i="39"/>
  <c r="Z48" i="39"/>
  <c r="Z56" i="39"/>
  <c r="Z70" i="39"/>
  <c r="Z77" i="39"/>
  <c r="AF77" i="39" s="1"/>
  <c r="AG77" i="39" s="1"/>
  <c r="AH77" i="39" s="1"/>
  <c r="BF77" i="39" s="1"/>
  <c r="Z85" i="39"/>
  <c r="Z104" i="39"/>
  <c r="Z112" i="39"/>
  <c r="Z119" i="39"/>
  <c r="AF119" i="39" s="1"/>
  <c r="AG119" i="39" s="1"/>
  <c r="Z127" i="39"/>
  <c r="Z134" i="39"/>
  <c r="Z142" i="39"/>
  <c r="Z150" i="39"/>
  <c r="AF150" i="39" s="1"/>
  <c r="AG150" i="39" s="1"/>
  <c r="AH150" i="39" s="1"/>
  <c r="BF150" i="39" s="1"/>
  <c r="Z158" i="39"/>
  <c r="Z17" i="39"/>
  <c r="AF17" i="39" s="1"/>
  <c r="Z41" i="39"/>
  <c r="AF41" i="39" s="1"/>
  <c r="AG41" i="39" s="1"/>
  <c r="AH41" i="39" s="1"/>
  <c r="BF41" i="39" s="1"/>
  <c r="Z64" i="39"/>
  <c r="Z78" i="39"/>
  <c r="AF78" i="39" s="1"/>
  <c r="AG78" i="39" s="1"/>
  <c r="AH78" i="39" s="1"/>
  <c r="BF78" i="39" s="1"/>
  <c r="Z91" i="39"/>
  <c r="AF91" i="39" s="1"/>
  <c r="AG91" i="39" s="1"/>
  <c r="AH91" i="39" s="1"/>
  <c r="BF91" i="39" s="1"/>
  <c r="Z105" i="39"/>
  <c r="Z113" i="39"/>
  <c r="Z128" i="39"/>
  <c r="AF128" i="39" s="1"/>
  <c r="AG128" i="39" s="1"/>
  <c r="AH128" i="39" s="1"/>
  <c r="BF128" i="39" s="1"/>
  <c r="Z143" i="39"/>
  <c r="Z33" i="39"/>
  <c r="Z52" i="39"/>
  <c r="AF52" i="39" s="1"/>
  <c r="AG52" i="39" s="1"/>
  <c r="AH52" i="39" s="1"/>
  <c r="BF52" i="39" s="1"/>
  <c r="Z66" i="39"/>
  <c r="AF66" i="39" s="1"/>
  <c r="AG66" i="39" s="1"/>
  <c r="Z74" i="39"/>
  <c r="Z88" i="39"/>
  <c r="Z100" i="39"/>
  <c r="AF100" i="39" s="1"/>
  <c r="AG100" i="39" s="1"/>
  <c r="AH100" i="39" s="1"/>
  <c r="BF100" i="39" s="1"/>
  <c r="Z108" i="39"/>
  <c r="Z123" i="39"/>
  <c r="AF123" i="39" s="1"/>
  <c r="AG123" i="39" s="1"/>
  <c r="AH123" i="39" s="1"/>
  <c r="BF123" i="39" s="1"/>
  <c r="Z146" i="39"/>
  <c r="Z154" i="39"/>
  <c r="AF154" i="39" s="1"/>
  <c r="AG154" i="39" s="1"/>
  <c r="Z29" i="39"/>
  <c r="E44" i="2"/>
  <c r="S408" i="46" s="1"/>
  <c r="AH183" i="39" l="1"/>
  <c r="BF183" i="39" s="1"/>
  <c r="AZ183" i="39"/>
  <c r="AH186" i="39"/>
  <c r="BF186" i="39" s="1"/>
  <c r="AZ186" i="39"/>
  <c r="AZ179" i="39"/>
  <c r="AH173" i="39"/>
  <c r="BF173" i="39" s="1"/>
  <c r="AZ173" i="39"/>
  <c r="AZ167" i="39"/>
  <c r="AZ174" i="39"/>
  <c r="AH174" i="39"/>
  <c r="BF174" i="39" s="1"/>
  <c r="AZ178" i="39"/>
  <c r="AH184" i="39"/>
  <c r="BF184" i="39" s="1"/>
  <c r="AZ184" i="39"/>
  <c r="AZ181" i="39"/>
  <c r="AH176" i="39"/>
  <c r="BF176" i="39" s="1"/>
  <c r="AZ176" i="39"/>
  <c r="AZ169" i="39"/>
  <c r="AH175" i="39"/>
  <c r="BF175" i="39" s="1"/>
  <c r="AZ175" i="39"/>
  <c r="AH170" i="39"/>
  <c r="BF170" i="39" s="1"/>
  <c r="AZ170" i="39"/>
  <c r="AH171" i="39"/>
  <c r="BF171" i="39" s="1"/>
  <c r="AZ171" i="39"/>
  <c r="AZ180" i="39"/>
  <c r="AZ182" i="39"/>
  <c r="AZ177" i="39"/>
  <c r="AY172" i="39"/>
  <c r="AH172" i="39"/>
  <c r="BE172" i="39" s="1"/>
  <c r="AF105" i="39"/>
  <c r="AG105" i="39" s="1"/>
  <c r="AF112" i="39"/>
  <c r="AG112" i="39" s="1"/>
  <c r="AF97" i="39"/>
  <c r="AG97" i="39" s="1"/>
  <c r="AF109" i="39"/>
  <c r="AG109" i="39" s="1"/>
  <c r="AF55" i="39"/>
  <c r="AG55" i="39" s="1"/>
  <c r="AF102" i="39"/>
  <c r="AG102" i="39" s="1"/>
  <c r="AF104" i="39"/>
  <c r="AG104" i="39" s="1"/>
  <c r="AF86" i="39"/>
  <c r="AG86" i="39" s="1"/>
  <c r="AF101" i="39"/>
  <c r="AG101" i="39" s="1"/>
  <c r="AF36" i="39"/>
  <c r="AG36" i="39" s="1"/>
  <c r="AF137" i="39"/>
  <c r="AG137" i="39" s="1"/>
  <c r="AF92" i="39"/>
  <c r="AG92" i="39" s="1"/>
  <c r="AF148" i="39"/>
  <c r="AG148" i="39" s="1"/>
  <c r="AF98" i="39"/>
  <c r="AG98" i="39" s="1"/>
  <c r="AF108" i="39"/>
  <c r="AG108" i="39" s="1"/>
  <c r="AF115" i="39"/>
  <c r="AG115" i="39" s="1"/>
  <c r="AF71" i="39"/>
  <c r="AG71" i="39" s="1"/>
  <c r="AF133" i="39"/>
  <c r="AG133" i="39" s="1"/>
  <c r="AF47" i="39"/>
  <c r="AG47" i="39" s="1"/>
  <c r="AF54" i="39"/>
  <c r="AG54" i="39" s="1"/>
  <c r="AF64" i="39"/>
  <c r="AG64" i="39" s="1"/>
  <c r="AF93" i="39"/>
  <c r="AG93" i="39" s="1"/>
  <c r="AF89" i="39"/>
  <c r="AG89" i="39" s="1"/>
  <c r="AF130" i="39"/>
  <c r="AG130" i="39" s="1"/>
  <c r="AF43" i="39"/>
  <c r="AG43" i="39" s="1"/>
  <c r="AF140" i="39"/>
  <c r="AG140" i="39" s="1"/>
  <c r="AF88" i="39"/>
  <c r="AG88" i="39" s="1"/>
  <c r="AF85" i="39"/>
  <c r="AG85" i="39" s="1"/>
  <c r="AF81" i="39"/>
  <c r="AG81" i="39" s="1"/>
  <c r="AF49" i="39"/>
  <c r="AG49" i="39" s="1"/>
  <c r="AF82" i="39"/>
  <c r="AG82" i="39" s="1"/>
  <c r="AF126" i="39"/>
  <c r="AG126" i="39" s="1"/>
  <c r="AF84" i="39"/>
  <c r="AG84" i="39" s="1"/>
  <c r="AF39" i="39"/>
  <c r="AG39" i="39" s="1"/>
  <c r="AF136" i="39"/>
  <c r="AG136" i="39" s="1"/>
  <c r="AF90" i="39"/>
  <c r="AG90" i="39" s="1"/>
  <c r="AF46" i="39"/>
  <c r="AG46" i="39" s="1"/>
  <c r="AF74" i="39"/>
  <c r="AG74" i="39" s="1"/>
  <c r="AG17" i="39"/>
  <c r="AH17" i="39" s="1"/>
  <c r="AF60" i="39"/>
  <c r="AG60" i="39" s="1"/>
  <c r="AF21" i="39"/>
  <c r="AG21" i="39" s="1"/>
  <c r="AF122" i="39"/>
  <c r="AG122" i="39" s="1"/>
  <c r="AF132" i="39"/>
  <c r="AG132" i="39" s="1"/>
  <c r="AF87" i="39"/>
  <c r="AG87" i="39" s="1"/>
  <c r="AF42" i="39"/>
  <c r="AG42" i="39" s="1"/>
  <c r="AF158" i="39"/>
  <c r="AG158" i="39" s="1"/>
  <c r="AF70" i="39"/>
  <c r="AG70" i="39" s="1"/>
  <c r="AF44" i="39"/>
  <c r="AG44" i="39" s="1"/>
  <c r="AF76" i="39"/>
  <c r="AG76" i="39" s="1"/>
  <c r="AF83" i="39"/>
  <c r="AG83" i="39" s="1"/>
  <c r="AF18" i="39"/>
  <c r="AG18" i="39" s="1"/>
  <c r="AF147" i="39"/>
  <c r="AG147" i="39" s="1"/>
  <c r="AF161" i="39"/>
  <c r="AG161" i="39" s="1"/>
  <c r="AF114" i="39"/>
  <c r="AG114" i="39" s="1"/>
  <c r="AF34" i="39"/>
  <c r="AG34" i="39" s="1"/>
  <c r="AF33" i="39"/>
  <c r="AG33" i="39" s="1"/>
  <c r="AF142" i="39"/>
  <c r="AG142" i="39" s="1"/>
  <c r="AF56" i="39"/>
  <c r="AG56" i="39" s="1"/>
  <c r="AF159" i="39"/>
  <c r="AG159" i="39" s="1"/>
  <c r="AF139" i="39"/>
  <c r="AG139" i="39" s="1"/>
  <c r="AF157" i="39"/>
  <c r="AG157" i="39" s="1"/>
  <c r="AF111" i="39"/>
  <c r="AG111" i="39" s="1"/>
  <c r="AF69" i="39"/>
  <c r="AG69" i="39" s="1"/>
  <c r="AF121" i="39"/>
  <c r="AG121" i="39" s="1"/>
  <c r="AF75" i="39"/>
  <c r="AG75" i="39" s="1"/>
  <c r="AF30" i="39"/>
  <c r="AG30" i="39" s="1"/>
  <c r="AF29" i="39"/>
  <c r="AG29" i="39" s="1"/>
  <c r="AF143" i="39"/>
  <c r="AG143" i="39" s="1"/>
  <c r="AF134" i="39"/>
  <c r="AG134" i="39" s="1"/>
  <c r="AF48" i="39"/>
  <c r="AG48" i="39" s="1"/>
  <c r="AF151" i="39"/>
  <c r="AG151" i="39" s="1"/>
  <c r="AF131" i="39"/>
  <c r="AG131" i="39" s="1"/>
  <c r="AF107" i="39"/>
  <c r="AG107" i="39" s="1"/>
  <c r="AF65" i="39"/>
  <c r="AG65" i="39" s="1"/>
  <c r="AF164" i="39"/>
  <c r="AG164" i="39" s="1"/>
  <c r="AF27" i="39"/>
  <c r="AG27" i="39" s="1"/>
  <c r="AF127" i="39"/>
  <c r="AG127" i="39" s="1"/>
  <c r="AF40" i="39"/>
  <c r="AG40" i="39" s="1"/>
  <c r="AF124" i="39"/>
  <c r="AG124" i="39" s="1"/>
  <c r="AF149" i="39"/>
  <c r="AG149" i="39" s="1"/>
  <c r="AF103" i="39"/>
  <c r="AG103" i="39" s="1"/>
  <c r="AF160" i="39"/>
  <c r="AG160" i="39" s="1"/>
  <c r="AF110" i="39"/>
  <c r="AG110" i="39" s="1"/>
  <c r="AF23" i="39"/>
  <c r="AG23" i="39" s="1"/>
  <c r="AF146" i="39"/>
  <c r="AG146" i="39" s="1"/>
  <c r="AF113" i="39"/>
  <c r="AG113" i="39" s="1"/>
  <c r="AF26" i="39"/>
  <c r="AG26" i="39" s="1"/>
  <c r="AF120" i="39"/>
  <c r="AG120" i="39" s="1"/>
  <c r="AF116" i="39"/>
  <c r="AG116" i="39" s="1"/>
  <c r="AF22" i="39"/>
  <c r="AG22" i="39" s="1"/>
  <c r="AF99" i="39"/>
  <c r="AG99" i="39" s="1"/>
  <c r="AF156" i="39"/>
  <c r="AG156" i="39" s="1"/>
  <c r="AF106" i="39"/>
  <c r="AG106" i="39" s="1"/>
  <c r="AF19" i="39"/>
  <c r="AG19" i="39" s="1"/>
  <c r="AY135" i="39"/>
  <c r="AZ135" i="39"/>
  <c r="AX62" i="39"/>
  <c r="AZ62" i="39"/>
  <c r="AY78" i="39"/>
  <c r="AZ78" i="39"/>
  <c r="AX94" i="39"/>
  <c r="AZ94" i="39"/>
  <c r="AY32" i="39"/>
  <c r="AZ32" i="39"/>
  <c r="AV144" i="39"/>
  <c r="AZ144" i="39"/>
  <c r="AX58" i="39"/>
  <c r="AZ58" i="39"/>
  <c r="AX100" i="39"/>
  <c r="AZ100" i="39"/>
  <c r="AX57" i="39"/>
  <c r="AZ57" i="39"/>
  <c r="AX95" i="39"/>
  <c r="AZ95" i="39"/>
  <c r="AY25" i="39"/>
  <c r="AZ25" i="39"/>
  <c r="AX50" i="39"/>
  <c r="AZ50" i="39"/>
  <c r="AY77" i="39"/>
  <c r="AZ77" i="39"/>
  <c r="AY80" i="39"/>
  <c r="AZ80" i="39"/>
  <c r="AV35" i="39"/>
  <c r="AZ35" i="39"/>
  <c r="AX123" i="39"/>
  <c r="AZ123" i="39"/>
  <c r="AX51" i="39"/>
  <c r="AZ51" i="39"/>
  <c r="AW66" i="39"/>
  <c r="AZ66" i="39"/>
  <c r="AX155" i="39"/>
  <c r="AZ155" i="39"/>
  <c r="AW67" i="39"/>
  <c r="AZ67" i="39"/>
  <c r="AW165" i="39"/>
  <c r="AZ165" i="39"/>
  <c r="AV118" i="39"/>
  <c r="AZ118" i="39"/>
  <c r="AY31" i="39"/>
  <c r="AZ31" i="39"/>
  <c r="AY129" i="39"/>
  <c r="AZ129" i="39"/>
  <c r="AX52" i="39"/>
  <c r="AZ52" i="39"/>
  <c r="AX150" i="39"/>
  <c r="AZ150" i="39"/>
  <c r="AX61" i="39"/>
  <c r="AZ61" i="39"/>
  <c r="AV73" i="39"/>
  <c r="AZ73" i="39"/>
  <c r="AW28" i="39"/>
  <c r="AZ28" i="39"/>
  <c r="AX125" i="39"/>
  <c r="AZ125" i="39"/>
  <c r="AW38" i="39"/>
  <c r="AZ38" i="39"/>
  <c r="AW53" i="39"/>
  <c r="AZ53" i="39"/>
  <c r="AW24" i="39"/>
  <c r="AZ24" i="39"/>
  <c r="AY79" i="39"/>
  <c r="AZ79" i="39"/>
  <c r="AV45" i="39"/>
  <c r="AZ45" i="39"/>
  <c r="AX153" i="39"/>
  <c r="AZ153" i="39"/>
  <c r="AV117" i="39"/>
  <c r="AZ117" i="39"/>
  <c r="AV154" i="39"/>
  <c r="AZ154" i="39"/>
  <c r="AX128" i="39"/>
  <c r="AZ128" i="39"/>
  <c r="AW37" i="39"/>
  <c r="AZ37" i="39"/>
  <c r="AX63" i="39"/>
  <c r="AZ63" i="39"/>
  <c r="AV72" i="39"/>
  <c r="AZ72" i="39"/>
  <c r="AY91" i="39"/>
  <c r="AZ91" i="39"/>
  <c r="AY138" i="39"/>
  <c r="AZ138" i="39"/>
  <c r="AV119" i="39"/>
  <c r="AZ119" i="39"/>
  <c r="AV145" i="39"/>
  <c r="AZ145" i="39"/>
  <c r="AV59" i="39"/>
  <c r="AZ59" i="39"/>
  <c r="AV68" i="39"/>
  <c r="AZ68" i="39"/>
  <c r="AV162" i="39"/>
  <c r="AZ162" i="39"/>
  <c r="AV141" i="39"/>
  <c r="AZ141" i="39"/>
  <c r="AX96" i="39"/>
  <c r="AZ96" i="39"/>
  <c r="AX152" i="39"/>
  <c r="AZ152" i="39"/>
  <c r="AV163" i="39"/>
  <c r="AX163" i="39"/>
  <c r="AW164" i="39"/>
  <c r="AX164" i="39"/>
  <c r="AV151" i="39"/>
  <c r="AW151" i="39"/>
  <c r="AY151" i="39"/>
  <c r="AX151" i="39"/>
  <c r="AW36" i="39"/>
  <c r="AV36" i="39"/>
  <c r="AY36" i="39"/>
  <c r="AX36" i="39"/>
  <c r="AY137" i="39"/>
  <c r="AV137" i="39"/>
  <c r="AX137" i="39"/>
  <c r="AW137" i="39"/>
  <c r="AV158" i="39"/>
  <c r="AW158" i="39"/>
  <c r="AY158" i="39"/>
  <c r="AX158" i="39"/>
  <c r="AV127" i="39"/>
  <c r="AW127" i="39"/>
  <c r="AY127" i="39"/>
  <c r="AX127" i="39"/>
  <c r="AY149" i="39"/>
  <c r="AV149" i="39"/>
  <c r="AX149" i="39"/>
  <c r="AW149" i="39"/>
  <c r="AX87" i="39"/>
  <c r="AV87" i="39"/>
  <c r="AW87" i="39"/>
  <c r="AY87" i="39"/>
  <c r="AY120" i="39"/>
  <c r="AX120" i="39"/>
  <c r="AV120" i="39"/>
  <c r="AW120" i="39"/>
  <c r="AV161" i="39"/>
  <c r="AW161" i="39"/>
  <c r="AY161" i="39"/>
  <c r="AX161" i="39"/>
  <c r="AW85" i="39"/>
  <c r="AY85" i="39"/>
  <c r="AX85" i="39"/>
  <c r="AV85" i="39"/>
  <c r="AV159" i="39"/>
  <c r="AW159" i="39"/>
  <c r="AY159" i="39"/>
  <c r="AX159" i="39"/>
  <c r="AX139" i="39"/>
  <c r="AV139" i="39"/>
  <c r="AW139" i="39"/>
  <c r="AY139" i="39"/>
  <c r="AW20" i="39"/>
  <c r="AY126" i="39"/>
  <c r="AX126" i="39"/>
  <c r="AV126" i="39"/>
  <c r="AW126" i="39"/>
  <c r="AY136" i="39"/>
  <c r="AX136" i="39"/>
  <c r="AV136" i="39"/>
  <c r="AW136" i="39"/>
  <c r="S913" i="46"/>
  <c r="S2282" i="46"/>
  <c r="S720" i="46"/>
  <c r="S1183" i="46"/>
  <c r="S1077" i="46"/>
  <c r="S1955" i="46"/>
  <c r="S1680" i="46"/>
  <c r="S613" i="46"/>
  <c r="S1813" i="46"/>
  <c r="S2476" i="46"/>
  <c r="S1827" i="46"/>
  <c r="S2082" i="46"/>
  <c r="S512" i="46"/>
  <c r="S2455" i="46"/>
  <c r="S1140" i="46"/>
  <c r="S735" i="46"/>
  <c r="S2180" i="46"/>
  <c r="S829" i="46"/>
  <c r="S2470" i="46"/>
  <c r="S1210" i="46"/>
  <c r="S1189" i="46"/>
  <c r="S2269" i="46"/>
  <c r="S1632" i="46"/>
  <c r="S1000" i="46"/>
  <c r="S1809" i="46"/>
  <c r="S849" i="46"/>
  <c r="S1509" i="46"/>
  <c r="S970" i="46"/>
  <c r="S2197" i="46"/>
  <c r="S1559" i="46"/>
  <c r="S702" i="46"/>
  <c r="S2255" i="46"/>
  <c r="S1131" i="46"/>
  <c r="S1283" i="46"/>
  <c r="S1533" i="46"/>
  <c r="S1907" i="46"/>
  <c r="S1961" i="46"/>
  <c r="S1546" i="46"/>
  <c r="S2331" i="46"/>
  <c r="S1623" i="46"/>
  <c r="S623" i="46"/>
  <c r="S1266" i="46"/>
  <c r="S1276" i="46"/>
  <c r="S2224" i="46"/>
  <c r="S1114" i="46"/>
  <c r="S2042" i="46"/>
  <c r="S2411" i="46"/>
  <c r="S905" i="46"/>
  <c r="S1576" i="46"/>
  <c r="S2097" i="46"/>
  <c r="S2407" i="46"/>
  <c r="S1197" i="46"/>
  <c r="S875" i="46"/>
  <c r="S2460" i="46"/>
  <c r="S727" i="46"/>
  <c r="S2388" i="46"/>
  <c r="S500" i="46"/>
  <c r="S1762" i="46"/>
  <c r="S2161" i="46"/>
  <c r="S721" i="46"/>
  <c r="S1306" i="46"/>
  <c r="S1193" i="46"/>
  <c r="S1001" i="46"/>
  <c r="S1337" i="46"/>
  <c r="S1427" i="46"/>
  <c r="S945" i="46"/>
  <c r="S520" i="46"/>
  <c r="S2414" i="46"/>
  <c r="S879" i="46"/>
  <c r="S1915" i="46"/>
  <c r="S1345" i="46"/>
  <c r="S1883" i="46"/>
  <c r="S2129" i="46"/>
  <c r="S2436" i="46"/>
  <c r="S1914" i="46"/>
  <c r="S2059" i="46"/>
  <c r="S1148" i="46"/>
  <c r="S434" i="46"/>
  <c r="S821" i="46"/>
  <c r="S668" i="46"/>
  <c r="S2112" i="46"/>
  <c r="S2385" i="46"/>
  <c r="S2188" i="46"/>
  <c r="S2399" i="46"/>
  <c r="S2328" i="46"/>
  <c r="S1927" i="46"/>
  <c r="S1747" i="46"/>
  <c r="S1962" i="46"/>
  <c r="S2088" i="46"/>
  <c r="S1355" i="46"/>
  <c r="S1379" i="46"/>
  <c r="S1309" i="46"/>
  <c r="S503" i="46"/>
  <c r="S1156" i="46"/>
  <c r="S618" i="46"/>
  <c r="S2354" i="46"/>
  <c r="S1204" i="46"/>
  <c r="S815" i="46"/>
  <c r="S972" i="46"/>
  <c r="S1604" i="46"/>
  <c r="S1065" i="46"/>
  <c r="S1221" i="46"/>
  <c r="S750" i="46"/>
  <c r="S1871" i="46"/>
  <c r="S2014" i="46"/>
  <c r="S2396" i="46"/>
  <c r="S2359" i="46"/>
  <c r="S819" i="46"/>
  <c r="S630" i="46"/>
  <c r="S1513" i="46"/>
  <c r="S1304" i="46"/>
  <c r="S1342" i="46"/>
  <c r="S809" i="46"/>
  <c r="S741" i="46"/>
  <c r="S1158" i="46"/>
  <c r="S2312" i="46"/>
  <c r="S1591" i="46"/>
  <c r="S2259" i="46"/>
  <c r="S1418" i="46"/>
  <c r="S2239" i="46"/>
  <c r="S2448" i="46"/>
  <c r="S1233" i="46"/>
  <c r="S1893" i="46"/>
  <c r="S1494" i="46"/>
  <c r="S1612" i="46"/>
  <c r="S1574" i="46"/>
  <c r="S1886" i="46"/>
  <c r="S1411" i="46"/>
  <c r="S1782" i="46"/>
  <c r="S1946" i="46"/>
  <c r="S1617" i="46"/>
  <c r="S2202" i="46"/>
  <c r="S2380" i="46"/>
  <c r="S1130" i="46"/>
  <c r="S2406" i="46"/>
  <c r="S1075" i="46"/>
  <c r="S742" i="46"/>
  <c r="S1586" i="46"/>
  <c r="S2456" i="46"/>
  <c r="S1402" i="46"/>
  <c r="S2062" i="46"/>
  <c r="S2438" i="46"/>
  <c r="S1906" i="46"/>
  <c r="S1808" i="46"/>
  <c r="S1950" i="46"/>
  <c r="S1117" i="46"/>
  <c r="S1048" i="46"/>
  <c r="S1669" i="46"/>
  <c r="S2265" i="46"/>
  <c r="S2199" i="46"/>
  <c r="S1603" i="46"/>
  <c r="S2203" i="46"/>
  <c r="S483" i="46"/>
  <c r="S1600" i="46"/>
  <c r="S804" i="46"/>
  <c r="S1835" i="46"/>
  <c r="S1920" i="46"/>
  <c r="S1070" i="46"/>
  <c r="S2254" i="46"/>
  <c r="S660" i="46"/>
  <c r="S2273" i="46"/>
  <c r="S2329" i="46"/>
  <c r="S1793" i="46"/>
  <c r="S916" i="46"/>
  <c r="S1655" i="46"/>
  <c r="S1532" i="46"/>
  <c r="S1384" i="46"/>
  <c r="S2123" i="46"/>
  <c r="S2426" i="46"/>
  <c r="S2285" i="46"/>
  <c r="S718" i="46"/>
  <c r="S1867" i="46"/>
  <c r="S1797" i="46"/>
  <c r="S2432" i="46"/>
  <c r="S1071" i="46"/>
  <c r="S1527" i="46"/>
  <c r="S2244" i="46"/>
  <c r="S2157" i="46"/>
  <c r="S1751" i="46"/>
  <c r="S416" i="46"/>
  <c r="S1325" i="46"/>
  <c r="S898" i="46"/>
  <c r="S2370" i="46"/>
  <c r="S2342" i="46"/>
  <c r="S1710" i="46"/>
  <c r="S1970" i="46"/>
  <c r="S1497" i="46"/>
  <c r="S1544" i="46"/>
  <c r="S1045" i="46"/>
  <c r="S1843" i="46"/>
  <c r="S707" i="46"/>
  <c r="S418" i="46"/>
  <c r="S1147" i="46"/>
  <c r="S1281" i="46"/>
  <c r="S2118" i="46"/>
  <c r="S1270" i="46"/>
  <c r="S467" i="46"/>
  <c r="S1443" i="46"/>
  <c r="S1728" i="46"/>
  <c r="S2478" i="46"/>
  <c r="S2304" i="46"/>
  <c r="S597" i="46"/>
  <c r="S1854" i="46"/>
  <c r="S1794" i="46"/>
  <c r="S1816" i="46"/>
  <c r="S783" i="46"/>
  <c r="S561" i="46"/>
  <c r="S412" i="46"/>
  <c r="S1957" i="46"/>
  <c r="S1819" i="46"/>
  <c r="S1087" i="46"/>
  <c r="S1360" i="46"/>
  <c r="S2046" i="46"/>
  <c r="S2290" i="46"/>
  <c r="S2107" i="46"/>
  <c r="S654" i="46"/>
  <c r="S1373" i="46"/>
  <c r="S2102" i="46"/>
  <c r="S580" i="46"/>
  <c r="S911" i="46"/>
  <c r="S2372" i="46"/>
  <c r="S2292" i="46"/>
  <c r="S647" i="46"/>
  <c r="S1745" i="46"/>
  <c r="S1454" i="46"/>
  <c r="S612" i="46"/>
  <c r="S1769" i="46"/>
  <c r="S2022" i="46"/>
  <c r="S1948" i="46"/>
  <c r="S2392" i="46"/>
  <c r="S1082" i="46"/>
  <c r="S675" i="46"/>
  <c r="S1823" i="46"/>
  <c r="S2384" i="46"/>
  <c r="S1259" i="46"/>
  <c r="S1498" i="46"/>
  <c r="S2424" i="46"/>
  <c r="S1192" i="46"/>
  <c r="S1994" i="46"/>
  <c r="S1773" i="46"/>
  <c r="S1939" i="46"/>
  <c r="S1282" i="46"/>
  <c r="S2362" i="46"/>
  <c r="S1969" i="46"/>
  <c r="S504" i="46"/>
  <c r="S2441" i="46"/>
  <c r="S2284" i="46"/>
  <c r="S1822" i="46"/>
  <c r="S1162" i="46"/>
  <c r="S2166" i="46"/>
  <c r="S1670" i="46"/>
  <c r="S1486" i="46"/>
  <c r="S1582" i="46"/>
  <c r="S2427" i="46"/>
  <c r="S1754" i="46"/>
  <c r="S1971" i="46"/>
  <c r="S2134" i="46"/>
  <c r="S1073" i="46"/>
  <c r="S848" i="46"/>
  <c r="S1772" i="46"/>
  <c r="S1701" i="46"/>
  <c r="S1581" i="46"/>
  <c r="S482" i="46"/>
  <c r="S928" i="46"/>
  <c r="S2336" i="46"/>
  <c r="S2451" i="46"/>
  <c r="S992" i="46"/>
  <c r="S2231" i="46"/>
  <c r="S1963" i="46"/>
  <c r="S2036" i="46"/>
  <c r="S2212" i="46"/>
  <c r="S2294" i="46"/>
  <c r="S904" i="46"/>
  <c r="S2402" i="46"/>
  <c r="S1404" i="46"/>
  <c r="S1207" i="46"/>
  <c r="S2444" i="46"/>
  <c r="S513" i="46"/>
  <c r="S1224" i="46"/>
  <c r="S411" i="46"/>
  <c r="S1452" i="46"/>
  <c r="S1004" i="46"/>
  <c r="S2353" i="46"/>
  <c r="S2021" i="46"/>
  <c r="S2341" i="46"/>
  <c r="S1442" i="46"/>
  <c r="S1722" i="46"/>
  <c r="S2390" i="46"/>
  <c r="S1964" i="46"/>
  <c r="S1007" i="46"/>
  <c r="S1249" i="46"/>
  <c r="S700" i="46"/>
  <c r="S969" i="46"/>
  <c r="S1838" i="46"/>
  <c r="S696" i="46"/>
  <c r="S1832" i="46"/>
  <c r="S537" i="46"/>
  <c r="S592" i="46"/>
  <c r="S427" i="46"/>
  <c r="S994" i="46"/>
  <c r="S2154" i="46"/>
  <c r="S2079" i="46"/>
  <c r="S1620" i="46"/>
  <c r="S857" i="46"/>
  <c r="S2431" i="46"/>
  <c r="S1789" i="46"/>
  <c r="S1590" i="46"/>
  <c r="S1618" i="46"/>
  <c r="S1523" i="46"/>
  <c r="S1528" i="46"/>
  <c r="S2175" i="46"/>
  <c r="S1213" i="46"/>
  <c r="S1441" i="46"/>
  <c r="S1765" i="46"/>
  <c r="S2057" i="46"/>
  <c r="S2358" i="46"/>
  <c r="S1993" i="46"/>
  <c r="S1676" i="46"/>
  <c r="S1054" i="46"/>
  <c r="S2293" i="46"/>
  <c r="S1477" i="46"/>
  <c r="S2033" i="46"/>
  <c r="S2146" i="46"/>
  <c r="S1199" i="46"/>
  <c r="S2053" i="46"/>
  <c r="S939" i="46"/>
  <c r="S877" i="46"/>
  <c r="S447" i="46"/>
  <c r="S1333" i="46"/>
  <c r="S433" i="46"/>
  <c r="S2234" i="46"/>
  <c r="S871" i="46"/>
  <c r="S2189" i="46"/>
  <c r="S1122" i="46"/>
  <c r="S1534" i="46"/>
  <c r="S814" i="46"/>
  <c r="S2415" i="46"/>
  <c r="S2195" i="46"/>
  <c r="S1463" i="46"/>
  <c r="S2147" i="46"/>
  <c r="S1024" i="46"/>
  <c r="S552" i="46"/>
  <c r="S1954" i="46"/>
  <c r="S996" i="46"/>
  <c r="S1577" i="46"/>
  <c r="S2081" i="46"/>
  <c r="S602" i="46"/>
  <c r="S2383" i="46"/>
  <c r="S1717" i="46"/>
  <c r="S1879" i="46"/>
  <c r="S719" i="46"/>
  <c r="S1663" i="46"/>
  <c r="S1455" i="46"/>
  <c r="S1902" i="46"/>
  <c r="S940" i="46"/>
  <c r="S2128" i="46"/>
  <c r="S744" i="46"/>
  <c r="S2095" i="46"/>
  <c r="S1723" i="46"/>
  <c r="S2099" i="46"/>
  <c r="S1800" i="46"/>
  <c r="S1884" i="46"/>
  <c r="S935" i="46"/>
  <c r="S2207" i="46"/>
  <c r="S1593" i="46"/>
  <c r="S461" i="46"/>
  <c r="S2300" i="46"/>
  <c r="S1836" i="46"/>
  <c r="S2228" i="46"/>
  <c r="S1889" i="46"/>
  <c r="S1472" i="46"/>
  <c r="S892" i="46"/>
  <c r="S1928" i="46"/>
  <c r="S1853" i="46"/>
  <c r="S1978" i="46"/>
  <c r="S1261" i="46"/>
  <c r="S1953" i="46"/>
  <c r="S1040" i="46"/>
  <c r="S2101" i="46"/>
  <c r="S1991" i="46"/>
  <c r="S1011" i="46"/>
  <c r="S2071" i="46"/>
  <c r="S1310" i="46"/>
  <c r="S1578" i="46"/>
  <c r="S2170" i="46"/>
  <c r="S810" i="46"/>
  <c r="S1137" i="46"/>
  <c r="S1905" i="46"/>
  <c r="S1837" i="46"/>
  <c r="S2262" i="46"/>
  <c r="S838" i="46"/>
  <c r="S1457" i="46"/>
  <c r="S566" i="46"/>
  <c r="S1583" i="46"/>
  <c r="S1983" i="46"/>
  <c r="S1186" i="46"/>
  <c r="S752" i="46"/>
  <c r="S2270" i="46"/>
  <c r="S1172" i="46"/>
  <c r="S2066" i="46"/>
  <c r="S2074" i="46"/>
  <c r="S1857" i="46"/>
  <c r="S1136" i="46"/>
  <c r="S1887" i="46"/>
  <c r="S1820" i="46"/>
  <c r="S1824" i="46"/>
  <c r="S1737" i="46"/>
  <c r="S1336" i="46"/>
  <c r="S653" i="46"/>
  <c r="S1667" i="46"/>
  <c r="S1400" i="46"/>
  <c r="S1176" i="46"/>
  <c r="S1790" i="46"/>
  <c r="S2171" i="46"/>
  <c r="S2164" i="46"/>
  <c r="S1935" i="46"/>
  <c r="S1300" i="46"/>
  <c r="S890" i="46"/>
  <c r="S1057" i="46"/>
  <c r="S1470" i="46"/>
  <c r="S869" i="46"/>
  <c r="S2275" i="46"/>
  <c r="S1386" i="46"/>
  <c r="S2315" i="46"/>
  <c r="S1743" i="46"/>
  <c r="S1688" i="46"/>
  <c r="S2279" i="46"/>
  <c r="S2032" i="46"/>
  <c r="S1208" i="46"/>
  <c r="S622" i="46"/>
  <c r="S1154" i="46"/>
  <c r="S1339" i="46"/>
  <c r="S554" i="46"/>
  <c r="S1616" i="46"/>
  <c r="S1917" i="46"/>
  <c r="S1690" i="46"/>
  <c r="S545" i="46"/>
  <c r="S2382" i="46"/>
  <c r="S2463" i="46"/>
  <c r="S1002" i="46"/>
  <c r="S2439" i="46"/>
  <c r="S2452" i="46"/>
  <c r="S540" i="46"/>
  <c r="S1753" i="46"/>
  <c r="S2299" i="46"/>
  <c r="S1757" i="46"/>
  <c r="S827" i="46"/>
  <c r="S1742" i="46"/>
  <c r="S1315" i="46"/>
  <c r="S1143" i="46"/>
  <c r="S1713" i="46"/>
  <c r="S873" i="46"/>
  <c r="S1848" i="46"/>
  <c r="S1338" i="46"/>
  <c r="S2316" i="46"/>
  <c r="S1998" i="46"/>
  <c r="S682" i="46"/>
  <c r="S2442" i="46"/>
  <c r="S2449" i="46"/>
  <c r="S541" i="46"/>
  <c r="S1689" i="46"/>
  <c r="S1829" i="46"/>
  <c r="S989" i="46"/>
  <c r="S1959" i="46"/>
  <c r="S652" i="46"/>
  <c r="S933" i="46"/>
  <c r="S2409" i="46"/>
  <c r="S1179" i="46"/>
  <c r="S1251" i="46"/>
  <c r="S2319" i="46"/>
  <c r="S1839" i="46"/>
  <c r="S953" i="46"/>
  <c r="S1545" i="46"/>
  <c r="S2086" i="46"/>
  <c r="S1511" i="46"/>
  <c r="S886" i="46"/>
  <c r="S1269" i="46"/>
  <c r="S1100" i="46"/>
  <c r="S1285" i="46"/>
  <c r="S1332" i="46"/>
  <c r="S1174" i="46"/>
  <c r="S818" i="46"/>
  <c r="S1530" i="46"/>
  <c r="S2482" i="46"/>
  <c r="S2272" i="46"/>
  <c r="S609" i="46"/>
  <c r="S1785" i="46"/>
  <c r="S1821" i="46"/>
  <c r="S2459" i="46"/>
  <c r="S1746" i="46"/>
  <c r="S1334" i="46"/>
  <c r="S1424" i="46"/>
  <c r="S1475" i="46"/>
  <c r="S1288" i="46"/>
  <c r="S2092" i="46"/>
  <c r="S891" i="46"/>
  <c r="S1014" i="46"/>
  <c r="S1039" i="46"/>
  <c r="S1692" i="46"/>
  <c r="S1149" i="46"/>
  <c r="S1642" i="46"/>
  <c r="S1095" i="46"/>
  <c r="S1556" i="46"/>
  <c r="S1327" i="46"/>
  <c r="S1211" i="46"/>
  <c r="S1631" i="46"/>
  <c r="S1214" i="46"/>
  <c r="S2256" i="46"/>
  <c r="S1353" i="46"/>
  <c r="S1858" i="46"/>
  <c r="S1278" i="46"/>
  <c r="S2325" i="46"/>
  <c r="S629" i="46"/>
  <c r="S2355" i="46"/>
  <c r="S1366" i="46"/>
  <c r="S1622" i="46"/>
  <c r="S1938" i="46"/>
  <c r="S2232" i="46"/>
  <c r="S1555" i="46"/>
  <c r="S1495" i="46"/>
  <c r="S1815" i="46"/>
  <c r="S2007" i="46"/>
  <c r="S1711" i="46"/>
  <c r="S1003" i="46"/>
  <c r="S2352" i="46"/>
  <c r="S1553" i="46"/>
  <c r="S936" i="46"/>
  <c r="S1716" i="46"/>
  <c r="S1478" i="46"/>
  <c r="S2477" i="46"/>
  <c r="S1891" i="46"/>
  <c r="S1831" i="46"/>
  <c r="S1501" i="46"/>
  <c r="S1896" i="46"/>
  <c r="S713" i="46"/>
  <c r="S1423" i="46"/>
  <c r="S676" i="46"/>
  <c r="S1150" i="46"/>
  <c r="S2214" i="46"/>
  <c r="S2153" i="46"/>
  <c r="S1719" i="46"/>
  <c r="S1229" i="46"/>
  <c r="S1343" i="46"/>
  <c r="S1682" i="46"/>
  <c r="S2077" i="46"/>
  <c r="S997" i="46"/>
  <c r="S1166" i="46"/>
  <c r="S2040" i="46"/>
  <c r="S756" i="46"/>
  <c r="S2472" i="46"/>
  <c r="S2002" i="46"/>
  <c r="S2373" i="46"/>
  <c r="S1141" i="46"/>
  <c r="S963" i="46"/>
  <c r="S2049" i="46"/>
  <c r="S2140" i="46"/>
  <c r="S1391" i="46"/>
  <c r="S1834" i="46"/>
  <c r="S1767" i="46"/>
  <c r="S644" i="46"/>
  <c r="S1439" i="46"/>
  <c r="S2252" i="46"/>
  <c r="S519" i="46"/>
  <c r="S1997" i="46"/>
  <c r="S1825" i="46"/>
  <c r="S1481" i="46"/>
  <c r="S1960" i="46"/>
  <c r="S1956" i="46"/>
  <c r="S2162" i="46"/>
  <c r="S1558" i="46"/>
  <c r="S784" i="46"/>
  <c r="S1657" i="46"/>
  <c r="S1104" i="46"/>
  <c r="S1499" i="46"/>
  <c r="S1860" i="46"/>
  <c r="S1619" i="46"/>
  <c r="S2055" i="46"/>
  <c r="S1569" i="46"/>
  <c r="S1042" i="46"/>
  <c r="S499" i="46"/>
  <c r="S766" i="46"/>
  <c r="S1274" i="46"/>
  <c r="S705" i="46"/>
  <c r="S2198" i="46"/>
  <c r="S1885" i="46"/>
  <c r="S1875" i="46"/>
  <c r="S2306" i="46"/>
  <c r="S2105" i="46"/>
  <c r="S1247" i="46"/>
  <c r="S1237" i="46"/>
  <c r="S1371" i="46"/>
  <c r="S739" i="46"/>
  <c r="S2236" i="46"/>
  <c r="S1113" i="46"/>
  <c r="S1605" i="46"/>
  <c r="S1350" i="46"/>
  <c r="S2248" i="46"/>
  <c r="S1634" i="46"/>
  <c r="S1681" i="46"/>
  <c r="S567" i="46"/>
  <c r="S2181" i="46"/>
  <c r="S2422" i="46"/>
  <c r="S780" i="46"/>
  <c r="S1036" i="46"/>
  <c r="S2247" i="46"/>
  <c r="S1924" i="46"/>
  <c r="S1828" i="46"/>
  <c r="S1537" i="46"/>
  <c r="S1349" i="46"/>
  <c r="S1015" i="46"/>
  <c r="S1966" i="46"/>
  <c r="S704" i="46"/>
  <c r="S1361" i="46"/>
  <c r="S2395" i="46"/>
  <c r="S1979" i="46"/>
  <c r="S1382" i="46"/>
  <c r="S1010" i="46"/>
  <c r="S1730" i="46"/>
  <c r="S2220" i="46"/>
  <c r="S944" i="46"/>
  <c r="S501" i="46"/>
  <c r="S1159" i="46"/>
  <c r="S2405" i="46"/>
  <c r="S1524" i="46"/>
  <c r="S1817" i="46"/>
  <c r="S2226" i="46"/>
  <c r="S1707" i="46"/>
  <c r="S1529" i="46"/>
  <c r="S2357" i="46"/>
  <c r="S832" i="46"/>
  <c r="S712" i="46"/>
  <c r="S2176" i="46"/>
  <c r="S1878" i="46"/>
  <c r="S535" i="46"/>
  <c r="S2192" i="46"/>
  <c r="S643" i="46"/>
  <c r="S2365" i="46"/>
  <c r="S2038" i="46"/>
  <c r="S1563" i="46"/>
  <c r="S2437" i="46"/>
  <c r="S2367" i="46"/>
  <c r="S1410" i="46"/>
  <c r="S1480" i="46"/>
  <c r="S691" i="46"/>
  <c r="S443" i="46"/>
  <c r="S2471" i="46"/>
  <c r="S1416" i="46"/>
  <c r="S1096" i="46"/>
  <c r="S2191" i="46"/>
  <c r="S2281" i="46"/>
  <c r="S1067" i="46"/>
  <c r="S1403" i="46"/>
  <c r="S1913" i="46"/>
  <c r="S1709" i="46"/>
  <c r="S1118" i="46"/>
  <c r="S866" i="46"/>
  <c r="S2413" i="46"/>
  <c r="S670" i="46"/>
  <c r="S1899" i="46"/>
  <c r="S1910" i="46"/>
  <c r="S2027" i="46"/>
  <c r="S2113" i="46"/>
  <c r="S1173" i="46"/>
  <c r="S977" i="46"/>
  <c r="S2410" i="46"/>
  <c r="S2067" i="46"/>
  <c r="S1738" i="46"/>
  <c r="S2063" i="46"/>
  <c r="S1124" i="46"/>
  <c r="S1814" i="46"/>
  <c r="S636" i="46"/>
  <c r="S2321" i="46"/>
  <c r="S2468" i="46"/>
  <c r="S1127" i="46"/>
  <c r="S2052" i="46"/>
  <c r="S1653" i="46"/>
  <c r="S1035" i="46"/>
  <c r="S1305" i="46"/>
  <c r="S1718" i="46"/>
  <c r="S1031" i="46"/>
  <c r="S470" i="46"/>
  <c r="S1792" i="46"/>
  <c r="S2483" i="46"/>
  <c r="S1248" i="46"/>
  <c r="S1536" i="46"/>
  <c r="S2230" i="46"/>
  <c r="S2159" i="46"/>
  <c r="S1629" i="46"/>
  <c r="S1293" i="46"/>
  <c r="S2268" i="46"/>
  <c r="S1348" i="46"/>
  <c r="S2429" i="46"/>
  <c r="S2144" i="46"/>
  <c r="S2418" i="46"/>
  <c r="S2136" i="46"/>
  <c r="S1678" i="46"/>
  <c r="S1094" i="46"/>
  <c r="S492" i="46"/>
  <c r="S2158" i="46"/>
  <c r="S1164" i="46"/>
  <c r="S2375" i="46"/>
  <c r="S1923" i="46"/>
  <c r="S1675" i="46"/>
  <c r="S1222" i="46"/>
  <c r="S2440" i="46"/>
  <c r="S1852" i="46"/>
  <c r="S2261" i="46"/>
  <c r="S1119" i="46"/>
  <c r="S2387" i="46"/>
  <c r="S1749" i="46"/>
  <c r="S604" i="46"/>
  <c r="S544" i="46"/>
  <c r="S1406" i="46"/>
  <c r="S1810" i="46"/>
  <c r="S1855" i="46"/>
  <c r="S888" i="46"/>
  <c r="S2408" i="46"/>
  <c r="S2106" i="46"/>
  <c r="S1951" i="46"/>
  <c r="S1324" i="46"/>
  <c r="S1531" i="46"/>
  <c r="S2216" i="46"/>
  <c r="S2025" i="46"/>
  <c r="S1363" i="46"/>
  <c r="S1936" i="46"/>
  <c r="S949" i="46"/>
  <c r="S925" i="46"/>
  <c r="S965" i="46"/>
  <c r="S1686" i="46"/>
  <c r="S687" i="46"/>
  <c r="S625" i="46"/>
  <c r="S2475" i="46"/>
  <c r="S1020" i="46"/>
  <c r="S878" i="46"/>
  <c r="S1347" i="46"/>
  <c r="S419" i="46"/>
  <c r="S1940" i="46"/>
  <c r="S743" i="46"/>
  <c r="S1882" i="46"/>
  <c r="S2119" i="46"/>
  <c r="S2201" i="46"/>
  <c r="S1552" i="46"/>
  <c r="S1515" i="46"/>
  <c r="S684" i="46"/>
  <c r="S2100" i="46"/>
  <c r="S1799" i="46"/>
  <c r="S1435" i="46"/>
  <c r="S1468" i="46"/>
  <c r="S2177" i="46"/>
  <c r="S2005" i="46"/>
  <c r="S1074" i="46"/>
  <c r="S1550" i="46"/>
  <c r="S1273" i="46"/>
  <c r="S1328" i="46"/>
  <c r="S1430" i="46"/>
  <c r="S1181" i="46"/>
  <c r="S455" i="46"/>
  <c r="S1693" i="46"/>
  <c r="S2479" i="46"/>
  <c r="S1322" i="46"/>
  <c r="S2115" i="46"/>
  <c r="S1807" i="46"/>
  <c r="S2345" i="46"/>
  <c r="S1798" i="46"/>
  <c r="S1059" i="46"/>
  <c r="S2073" i="46"/>
  <c r="S453" i="46"/>
  <c r="S1999" i="46"/>
  <c r="S2001" i="46"/>
  <c r="S934" i="46"/>
  <c r="S2445" i="46"/>
  <c r="S1901" i="46"/>
  <c r="S2185" i="46"/>
  <c r="S2172" i="46"/>
  <c r="S1506" i="46"/>
  <c r="S1624" i="46"/>
  <c r="S1895" i="46"/>
  <c r="S498" i="46"/>
  <c r="S1704" i="46"/>
  <c r="S1157" i="46"/>
  <c r="S917" i="46"/>
  <c r="S1898" i="46"/>
  <c r="S1145" i="46"/>
  <c r="S2377" i="46"/>
  <c r="S1365" i="46"/>
  <c r="S2048" i="46"/>
  <c r="S1253" i="46"/>
  <c r="S1715" i="46"/>
  <c r="S1129" i="46"/>
  <c r="S1608" i="46"/>
  <c r="S2428" i="46"/>
  <c r="S1234" i="46"/>
  <c r="S1786" i="46"/>
  <c r="S2421" i="46"/>
  <c r="S1062" i="46"/>
  <c r="S1421" i="46"/>
  <c r="S2334" i="46"/>
  <c r="S1064" i="46"/>
  <c r="S2024" i="46"/>
  <c r="S2311" i="46"/>
  <c r="S2126" i="46"/>
  <c r="S822" i="46"/>
  <c r="S1760" i="46"/>
  <c r="S1412" i="46"/>
  <c r="S1187" i="46"/>
  <c r="S988" i="46"/>
  <c r="S982" i="46"/>
  <c r="S1419" i="46"/>
  <c r="S2044" i="46"/>
  <c r="S1250" i="46"/>
  <c r="S1292" i="46"/>
  <c r="S995" i="46"/>
  <c r="S1467" i="46"/>
  <c r="S1066" i="46"/>
  <c r="S1671" i="46"/>
  <c r="S2263" i="46"/>
  <c r="S1597" i="46"/>
  <c r="S2433" i="46"/>
  <c r="S2020" i="46"/>
  <c r="S1916" i="46"/>
  <c r="S1724" i="46"/>
  <c r="S1640" i="46"/>
  <c r="S1006" i="46"/>
  <c r="S2037" i="46"/>
  <c r="S1362" i="46"/>
  <c r="S2178" i="46"/>
  <c r="S2029" i="46"/>
  <c r="S1246" i="46"/>
  <c r="S1941" i="46"/>
  <c r="S2309" i="46"/>
  <c r="S1489" i="46"/>
  <c r="S657" i="46"/>
  <c r="S1759" i="46"/>
  <c r="S1904" i="46"/>
  <c r="S2369" i="46"/>
  <c r="S1764" i="46"/>
  <c r="S1570" i="46"/>
  <c r="S1320" i="46"/>
  <c r="S1601" i="46"/>
  <c r="S2317" i="46"/>
  <c r="S725" i="46"/>
  <c r="S2093" i="46"/>
  <c r="S1976" i="46"/>
  <c r="S1625" i="46"/>
  <c r="S534" i="46"/>
  <c r="S1705" i="46"/>
  <c r="S1121" i="46"/>
  <c r="S2076" i="46"/>
  <c r="S1909" i="46"/>
  <c r="S2473" i="46"/>
  <c r="S2163" i="46"/>
  <c r="S1543" i="46"/>
  <c r="S1761" i="46"/>
  <c r="S1641" i="46"/>
  <c r="S930" i="46"/>
  <c r="S542" i="46"/>
  <c r="S2215" i="46"/>
  <c r="S1326" i="46"/>
  <c r="S1661" i="46"/>
  <c r="S617" i="46"/>
  <c r="S1846" i="46"/>
  <c r="S689" i="46"/>
  <c r="S2277" i="46"/>
  <c r="S1340" i="46"/>
  <c r="S1758" i="46"/>
  <c r="S797" i="46"/>
  <c r="S2397" i="46"/>
  <c r="S2090" i="46"/>
  <c r="S1919" i="46"/>
  <c r="S751" i="46"/>
  <c r="S1294" i="46"/>
  <c r="S638" i="46"/>
  <c r="S796" i="46"/>
  <c r="S2116" i="46"/>
  <c r="S1474" i="46"/>
  <c r="S550" i="46"/>
  <c r="S1627" i="46"/>
  <c r="S826" i="46"/>
  <c r="S1182" i="46"/>
  <c r="S2217" i="46"/>
  <c r="S523" i="46"/>
  <c r="S836" i="46"/>
  <c r="S1275" i="46"/>
  <c r="S677" i="46"/>
  <c r="S1005" i="46"/>
  <c r="S1986" i="46"/>
  <c r="S565" i="46"/>
  <c r="S1933" i="46"/>
  <c r="S987" i="46"/>
  <c r="S559" i="46"/>
  <c r="S469" i="46"/>
  <c r="S2469" i="46"/>
  <c r="S2091" i="46"/>
  <c r="S757" i="46"/>
  <c r="S633" i="46"/>
  <c r="S649" i="46"/>
  <c r="S2138" i="46"/>
  <c r="S1444" i="46"/>
  <c r="S1702" i="46"/>
  <c r="S1598" i="46"/>
  <c r="S1873" i="46"/>
  <c r="S460" i="46"/>
  <c r="S1771" i="46"/>
  <c r="S899" i="46"/>
  <c r="S2246" i="46"/>
  <c r="S1367" i="46"/>
  <c r="S1633" i="46"/>
  <c r="S2366" i="46"/>
  <c r="S1826" i="46"/>
  <c r="S1926" i="46"/>
  <c r="S1053" i="46"/>
  <c r="S1049" i="46"/>
  <c r="S1260" i="46"/>
  <c r="S2238" i="46"/>
  <c r="S1650" i="46"/>
  <c r="S601" i="46"/>
  <c r="S2050" i="46"/>
  <c r="S1609" i="46"/>
  <c r="S1668" i="46"/>
  <c r="S2363" i="46"/>
  <c r="S1922" i="46"/>
  <c r="S1575" i="46"/>
  <c r="S2094" i="46"/>
  <c r="S2051" i="46"/>
  <c r="S1446" i="46"/>
  <c r="S621" i="46"/>
  <c r="S1573" i="46"/>
  <c r="S1346" i="46"/>
  <c r="S2249" i="46"/>
  <c r="S1982" i="46"/>
  <c r="S2103" i="46"/>
  <c r="S1258" i="46"/>
  <c r="S967" i="46"/>
  <c r="S1153" i="46"/>
  <c r="S1644" i="46"/>
  <c r="S1037" i="46"/>
  <c r="S2056" i="46"/>
  <c r="S1567" i="46"/>
  <c r="S861" i="46"/>
  <c r="S1937" i="46"/>
  <c r="S1023" i="46"/>
  <c r="S465" i="46"/>
  <c r="S697" i="46"/>
  <c r="S1056" i="46"/>
  <c r="S2135" i="46"/>
  <c r="S1664" i="46"/>
  <c r="S794" i="46"/>
  <c r="S2274" i="46"/>
  <c r="S1975" i="46"/>
  <c r="S2068" i="46"/>
  <c r="S464" i="46"/>
  <c r="S1202" i="46"/>
  <c r="S2298" i="46"/>
  <c r="S2351" i="46"/>
  <c r="S665" i="46"/>
  <c r="S1399" i="46"/>
  <c r="S2288" i="46"/>
  <c r="S865" i="46"/>
  <c r="S801" i="46"/>
  <c r="S1081" i="46"/>
  <c r="S672" i="46"/>
  <c r="S1781" i="46"/>
  <c r="S2098" i="46"/>
  <c r="S1776" i="46"/>
  <c r="S2003" i="46"/>
  <c r="S1232" i="46"/>
  <c r="S1198" i="46"/>
  <c r="S2291" i="46"/>
  <c r="S1426" i="46"/>
  <c r="S1492" i="46"/>
  <c r="S1727" i="46"/>
  <c r="S722" i="46"/>
  <c r="S1610" i="46"/>
  <c r="S1352" i="46"/>
  <c r="S1116" i="46"/>
  <c r="S2266" i="46"/>
  <c r="S823" i="46"/>
  <c r="S2156" i="46"/>
  <c r="S1947" i="46"/>
  <c r="S943" i="46"/>
  <c r="S830" i="46"/>
  <c r="S2237" i="46"/>
  <c r="S1420" i="46"/>
  <c r="S1931" i="46"/>
  <c r="S1047" i="46"/>
  <c r="S2327" i="46"/>
  <c r="S1500" i="46"/>
  <c r="S588" i="46"/>
  <c r="S1354" i="46"/>
  <c r="S923" i="46"/>
  <c r="S423" i="46"/>
  <c r="S2398" i="46"/>
  <c r="S690" i="46"/>
  <c r="S2183" i="46"/>
  <c r="S594" i="46"/>
  <c r="S2015" i="46"/>
  <c r="S2391" i="46"/>
  <c r="S1859" i="46"/>
  <c r="S1456" i="46"/>
  <c r="S1312" i="46"/>
  <c r="S506" i="46"/>
  <c r="S1974" i="46"/>
  <c r="S1291" i="46"/>
  <c r="S2065" i="46"/>
  <c r="S2205" i="46"/>
  <c r="S641" i="46"/>
  <c r="S1812" i="46"/>
  <c r="S1557" i="46"/>
  <c r="S2182" i="46"/>
  <c r="S2347" i="46"/>
  <c r="S1290" i="46"/>
  <c r="S755" i="46"/>
  <c r="S1739" i="46"/>
  <c r="S1144" i="46"/>
  <c r="S1866" i="46"/>
  <c r="S699" i="46"/>
  <c r="S615" i="46"/>
  <c r="S737" i="46"/>
  <c r="S1364" i="46"/>
  <c r="S1490" i="46"/>
  <c r="S2080" i="46"/>
  <c r="S1565" i="46"/>
  <c r="S885" i="46"/>
  <c r="S571" i="46"/>
  <c r="S1155" i="46"/>
  <c r="S1635" i="46"/>
  <c r="S747" i="46"/>
  <c r="S844" i="46"/>
  <c r="S2187" i="46"/>
  <c r="S1163" i="46"/>
  <c r="S478" i="46"/>
  <c r="S1968" i="46"/>
  <c r="S2416" i="46"/>
  <c r="S1679" i="46"/>
  <c r="S1806" i="46"/>
  <c r="S2446" i="46"/>
  <c r="S1741" i="46"/>
  <c r="S634" i="46"/>
  <c r="S2310" i="46"/>
  <c r="S2011" i="46"/>
  <c r="S2193" i="46"/>
  <c r="S1089" i="46"/>
  <c r="S2404" i="46"/>
  <c r="S1106" i="46"/>
  <c r="S1429" i="46"/>
  <c r="S894" i="46"/>
  <c r="S957" i="46"/>
  <c r="S1388" i="46"/>
  <c r="S511" i="46"/>
  <c r="S2142" i="46"/>
  <c r="S1967" i="46"/>
  <c r="S2257" i="46"/>
  <c r="S1880" i="46"/>
  <c r="S1779" i="46"/>
  <c r="S563" i="46"/>
  <c r="S958" i="46"/>
  <c r="S2420" i="46"/>
  <c r="S1768" i="46"/>
  <c r="S1648" i="46"/>
  <c r="S1763" i="46"/>
  <c r="S2338" i="46"/>
  <c r="S874" i="46"/>
  <c r="S758" i="46"/>
  <c r="S2072" i="46"/>
  <c r="S1194" i="46"/>
  <c r="S2016" i="46"/>
  <c r="S558" i="46"/>
  <c r="S674" i="46"/>
  <c r="S1280" i="46"/>
  <c r="S529" i="46"/>
  <c r="S1840" i="46"/>
  <c r="S1243" i="46"/>
  <c r="S2041" i="46"/>
  <c r="S1381" i="46"/>
  <c r="S2085" i="46"/>
  <c r="S2058" i="46"/>
  <c r="S1535" i="46"/>
  <c r="S931" i="46"/>
  <c r="S639" i="46"/>
  <c r="S1389" i="46"/>
  <c r="S432" i="46"/>
  <c r="S1770" i="46"/>
  <c r="S1245" i="46"/>
  <c r="S2403" i="46"/>
  <c r="S2374" i="46"/>
  <c r="S2196" i="46"/>
  <c r="S1286" i="46"/>
  <c r="S1929" i="46"/>
  <c r="S903" i="46"/>
  <c r="S1725" i="46"/>
  <c r="S764" i="46"/>
  <c r="S1165" i="46"/>
  <c r="S1934" i="46"/>
  <c r="S1351" i="46"/>
  <c r="S2337" i="46"/>
  <c r="S2453" i="46"/>
  <c r="S487" i="46"/>
  <c r="S1488" i="46"/>
  <c r="S1167" i="46"/>
  <c r="S616" i="46"/>
  <c r="S1985" i="46"/>
  <c r="S841" i="46"/>
  <c r="S1170" i="46"/>
  <c r="S1483" i="46"/>
  <c r="S1239" i="46"/>
  <c r="S589" i="46"/>
  <c r="S2006" i="46"/>
  <c r="S922" i="46"/>
  <c r="S2461" i="46"/>
  <c r="S494" i="46"/>
  <c r="S1220" i="46"/>
  <c r="S1658" i="46"/>
  <c r="S1647" i="46"/>
  <c r="S495" i="46"/>
  <c r="S1845" i="46"/>
  <c r="S2179" i="46"/>
  <c r="S1654" i="46"/>
  <c r="S811" i="46"/>
  <c r="S1944" i="46"/>
  <c r="S1734" i="46"/>
  <c r="S678" i="46"/>
  <c r="S1677" i="46"/>
  <c r="S1952" i="46"/>
  <c r="S1849" i="46"/>
  <c r="S2340" i="46"/>
  <c r="S1451" i="46"/>
  <c r="S2485" i="46"/>
  <c r="S1437" i="46"/>
  <c r="S1171" i="46"/>
  <c r="S2061" i="46"/>
  <c r="S2160" i="46"/>
  <c r="S560" i="46"/>
  <c r="S1897" i="46"/>
  <c r="S610" i="46"/>
  <c r="S902" i="46"/>
  <c r="S774" i="46"/>
  <c r="S1358" i="46"/>
  <c r="S1932" i="46"/>
  <c r="S522" i="46"/>
  <c r="S1811" i="46"/>
  <c r="S1830" i="46"/>
  <c r="S1356" i="46"/>
  <c r="S624" i="46"/>
  <c r="S1662" i="46"/>
  <c r="S2114" i="46"/>
  <c r="S549" i="46"/>
  <c r="S1479" i="46"/>
  <c r="S1493" i="46"/>
  <c r="S1265" i="46"/>
  <c r="S2379" i="46"/>
  <c r="S1847" i="46"/>
  <c r="S2243" i="46"/>
  <c r="S2209" i="46"/>
  <c r="S1135" i="46"/>
  <c r="S1307" i="46"/>
  <c r="S695" i="46"/>
  <c r="S1694" i="46"/>
  <c r="S2480" i="46"/>
  <c r="S1217" i="46"/>
  <c r="S1359" i="46"/>
  <c r="S2301" i="46"/>
  <c r="S2467" i="46"/>
  <c r="S2031" i="46"/>
  <c r="S1721" i="46"/>
  <c r="S975" i="46"/>
  <c r="S600" i="46"/>
  <c r="S1645" i="46"/>
  <c r="S2233" i="46"/>
  <c r="S1791" i="46"/>
  <c r="S2322" i="46"/>
  <c r="S1060" i="46"/>
  <c r="S1777" i="46"/>
  <c r="S1277" i="46"/>
  <c r="S2349" i="46"/>
  <c r="S475" i="46"/>
  <c r="S2034" i="46"/>
  <c r="S2484" i="46"/>
  <c r="S2222" i="46"/>
  <c r="S1864" i="46"/>
  <c r="S1930" i="46"/>
  <c r="S2242" i="46"/>
  <c r="S1607" i="46"/>
  <c r="S1226" i="46"/>
  <c r="S1257" i="46"/>
  <c r="S1256" i="46"/>
  <c r="S1303" i="46"/>
  <c r="S688" i="46"/>
  <c r="S1484" i="46"/>
  <c r="S2117" i="46"/>
  <c r="S868" i="46"/>
  <c r="S429" i="46"/>
  <c r="S1560" i="46"/>
  <c r="S2155" i="46"/>
  <c r="S1301" i="46"/>
  <c r="S2139" i="46"/>
  <c r="S667" i="46"/>
  <c r="S403" i="46"/>
  <c r="S2487" i="46"/>
  <c r="S824" i="46"/>
  <c r="S2324" i="46"/>
  <c r="S572" i="46"/>
  <c r="S1485" i="46"/>
  <c r="S1413" i="46"/>
  <c r="S1589" i="46"/>
  <c r="S1264" i="46"/>
  <c r="S1908" i="46"/>
  <c r="S1323" i="46"/>
  <c r="S1088" i="46"/>
  <c r="S2423" i="46"/>
  <c r="S1241" i="46"/>
  <c r="S798" i="46"/>
  <c r="S921" i="46"/>
  <c r="S1271" i="46"/>
  <c r="S926" i="46"/>
  <c r="S1674" i="46"/>
  <c r="S1469" i="46"/>
  <c r="S2286" i="46"/>
  <c r="S1295" i="46"/>
  <c r="S1958" i="46"/>
  <c r="S914" i="46"/>
  <c r="S2219" i="46"/>
  <c r="S1965" i="46"/>
  <c r="S1376" i="46"/>
  <c r="S2168" i="46"/>
  <c r="S1579" i="46"/>
  <c r="S1684" i="46"/>
  <c r="S2173" i="46"/>
  <c r="S1714" i="46"/>
  <c r="S733" i="46"/>
  <c r="S2133" i="46"/>
  <c r="S2124" i="46"/>
  <c r="S2210" i="46"/>
  <c r="S662" i="46"/>
  <c r="S2371" i="46"/>
  <c r="S1774" i="46"/>
  <c r="S1476" i="46"/>
  <c r="S435" i="46"/>
  <c r="S2064" i="46"/>
  <c r="S2464" i="46"/>
  <c r="S2260" i="46"/>
  <c r="S2200" i="46"/>
  <c r="S1370" i="46"/>
  <c r="S793" i="46"/>
  <c r="S2000" i="46"/>
  <c r="S828" i="46"/>
  <c r="S1844" i="46"/>
  <c r="S1949" i="46"/>
  <c r="S1700" i="46"/>
  <c r="S1784" i="46"/>
  <c r="S1195" i="46"/>
  <c r="S1078" i="46"/>
  <c r="S596" i="46"/>
  <c r="S659" i="46"/>
  <c r="S2303" i="46"/>
  <c r="S2333" i="46"/>
  <c r="S2169" i="46"/>
  <c r="S883" i="46"/>
  <c r="S2121" i="46"/>
  <c r="S1972" i="46"/>
  <c r="S1549" i="46"/>
  <c r="S2023" i="46"/>
  <c r="S864" i="46"/>
  <c r="S1735" i="46"/>
  <c r="S2060" i="46"/>
  <c r="S2111" i="46"/>
  <c r="S2043" i="46"/>
  <c r="S1568" i="46"/>
  <c r="S1504" i="46"/>
  <c r="S726" i="46"/>
  <c r="S1572" i="46"/>
  <c r="S991" i="46"/>
  <c r="S1022" i="46"/>
  <c r="S1865" i="46"/>
  <c r="S2394" i="46"/>
  <c r="S1672" i="46"/>
  <c r="S2258" i="46"/>
  <c r="S1344" i="46"/>
  <c r="S881" i="46"/>
  <c r="S1319" i="46"/>
  <c r="S1398" i="46"/>
  <c r="S1436" i="46"/>
  <c r="S2435" i="46"/>
  <c r="S909" i="46"/>
  <c r="S2108" i="46"/>
  <c r="S1945" i="46"/>
  <c r="S1152" i="46"/>
  <c r="S1028" i="46"/>
  <c r="S947" i="46"/>
  <c r="S2313" i="46"/>
  <c r="S1236" i="46"/>
  <c r="S1372" i="46"/>
  <c r="S2465" i="46"/>
  <c r="S955" i="46"/>
  <c r="S2400" i="46"/>
  <c r="S966" i="46"/>
  <c r="S490" i="46"/>
  <c r="S686" i="46"/>
  <c r="S2425" i="46"/>
  <c r="S445" i="46"/>
  <c r="S1630" i="46"/>
  <c r="S1516" i="46"/>
  <c r="S1863" i="46"/>
  <c r="S1876" i="46"/>
  <c r="S532" i="46"/>
  <c r="S1449" i="46"/>
  <c r="S980" i="46"/>
  <c r="S1017" i="46"/>
  <c r="S1374" i="46"/>
  <c r="S2450" i="46"/>
  <c r="S2018" i="46"/>
  <c r="S1284" i="46"/>
  <c r="S1851" i="46"/>
  <c r="S710" i="46"/>
  <c r="S1990" i="46"/>
  <c r="S1554" i="46"/>
  <c r="S1665" i="46"/>
  <c r="S1447" i="46"/>
  <c r="S1287" i="46"/>
  <c r="S1614" i="46"/>
  <c r="S1448" i="46"/>
  <c r="S1335" i="46"/>
  <c r="S979" i="46"/>
  <c r="S2165" i="46"/>
  <c r="S1649" i="46"/>
  <c r="S1084" i="46"/>
  <c r="S1943" i="46"/>
  <c r="S1018" i="46"/>
  <c r="S2240" i="46"/>
  <c r="S1407" i="46"/>
  <c r="S2251" i="46"/>
  <c r="S2462" i="46"/>
  <c r="S2096" i="46"/>
  <c r="S2466" i="46"/>
  <c r="S679" i="46"/>
  <c r="S1881" i="46"/>
  <c r="S983" i="46"/>
  <c r="S1231" i="46"/>
  <c r="S1314" i="46"/>
  <c r="S745" i="46"/>
  <c r="S1588" i="46"/>
  <c r="S1868" i="46"/>
  <c r="S536" i="46"/>
  <c r="S853" i="46"/>
  <c r="S1369" i="46"/>
  <c r="S1099" i="46"/>
  <c r="S1643" i="46"/>
  <c r="S1637" i="46"/>
  <c r="S2481" i="46"/>
  <c r="S528" i="46"/>
  <c r="S872" i="46"/>
  <c r="S2308" i="46"/>
  <c r="S1244" i="46"/>
  <c r="S1375" i="46"/>
  <c r="S666" i="46"/>
  <c r="S2186" i="46"/>
  <c r="S2401" i="46"/>
  <c r="S2267" i="46"/>
  <c r="S2443" i="46"/>
  <c r="S577" i="46"/>
  <c r="S2330" i="46"/>
  <c r="S2320" i="46"/>
  <c r="S1387" i="46"/>
  <c r="S2026" i="46"/>
  <c r="S1079" i="46"/>
  <c r="S611" i="46"/>
  <c r="S714" i="46"/>
  <c r="S2227" i="46"/>
  <c r="S1044" i="46"/>
  <c r="S782" i="46"/>
  <c r="S1390" i="46"/>
  <c r="S2087" i="46"/>
  <c r="S2194" i="46"/>
  <c r="S732" i="46"/>
  <c r="S457" i="46"/>
  <c r="S971" i="46"/>
  <c r="S1841" i="46"/>
  <c r="S1673" i="46"/>
  <c r="S1465" i="46"/>
  <c r="S484" i="46"/>
  <c r="S813" i="46"/>
  <c r="S2206" i="46"/>
  <c r="S1872" i="46"/>
  <c r="S584" i="46"/>
  <c r="S1482" i="46"/>
  <c r="S974" i="46"/>
  <c r="S1052" i="46"/>
  <c r="S459" i="46"/>
  <c r="S1083" i="46"/>
  <c r="S1238" i="46"/>
  <c r="S1911" i="46"/>
  <c r="S2104" i="46"/>
  <c r="S2009" i="46"/>
  <c r="S2335" i="46"/>
  <c r="S607" i="46"/>
  <c r="S1551" i="46"/>
  <c r="S1425" i="46"/>
  <c r="S2356" i="46"/>
  <c r="S2030" i="46"/>
  <c r="S671" i="46"/>
  <c r="S746" i="46"/>
  <c r="S2376" i="46"/>
  <c r="S1405" i="46"/>
  <c r="S1392" i="46"/>
  <c r="S1279" i="46"/>
  <c r="S1981" i="46"/>
  <c r="S1440" i="46"/>
  <c r="S2332" i="46"/>
  <c r="S606" i="46"/>
  <c r="S2486" i="46"/>
  <c r="S2361" i="46"/>
  <c r="S1900" i="46"/>
  <c r="S1178" i="46"/>
  <c r="S417" i="46"/>
  <c r="S1636" i="46"/>
  <c r="S2458" i="46"/>
  <c r="S951" i="46"/>
  <c r="S1228" i="46"/>
  <c r="S2047" i="46"/>
  <c r="S2132" i="46"/>
  <c r="S1132" i="46"/>
  <c r="S2148" i="46"/>
  <c r="S1611" i="46"/>
  <c r="S769" i="46"/>
  <c r="S1268" i="46"/>
  <c r="S1621" i="46"/>
  <c r="S1833" i="46"/>
  <c r="S2004" i="46"/>
  <c r="S2378" i="46"/>
  <c r="S1090" i="46"/>
  <c r="S1200" i="46"/>
  <c r="S414" i="46"/>
  <c r="S1009" i="46"/>
  <c r="S1069" i="46"/>
  <c r="S724" i="46"/>
  <c r="S2069" i="46"/>
  <c r="S2130" i="46"/>
  <c r="S1471" i="46"/>
  <c r="S1209" i="46"/>
  <c r="S539" i="46"/>
  <c r="S1378" i="46"/>
  <c r="S1744" i="46"/>
  <c r="S2145" i="46"/>
  <c r="S1856" i="46"/>
  <c r="S531" i="46"/>
  <c r="S1973" i="46"/>
  <c r="S2323" i="46"/>
  <c r="S2012" i="46"/>
  <c r="S1408" i="46"/>
  <c r="S984" i="46"/>
  <c r="S693" i="46"/>
  <c r="S1431" i="46"/>
  <c r="S887" i="46"/>
  <c r="S2039" i="46"/>
  <c r="S2278" i="46"/>
  <c r="S846" i="46"/>
  <c r="S959" i="46"/>
  <c r="S900" i="46"/>
  <c r="S2028" i="46"/>
  <c r="S1775" i="46"/>
  <c r="S1740" i="46"/>
  <c r="S1230" i="46"/>
  <c r="S574" i="46"/>
  <c r="S1473" i="46"/>
  <c r="S851" i="46"/>
  <c r="S1869" i="46"/>
  <c r="S2190" i="46"/>
  <c r="S1903" i="46"/>
  <c r="S2245" i="46"/>
  <c r="S1415" i="46"/>
  <c r="S1683" i="46"/>
  <c r="S2360" i="46"/>
  <c r="S1542" i="46"/>
  <c r="S2184" i="46"/>
  <c r="S1272" i="46"/>
  <c r="S918" i="46"/>
  <c r="S738" i="46"/>
  <c r="S402" i="46"/>
  <c r="S2457" i="46"/>
  <c r="S1417" i="46"/>
  <c r="S1602" i="46"/>
  <c r="S2289" i="46"/>
  <c r="S837" i="46"/>
  <c r="S444" i="46"/>
  <c r="S1890" i="46"/>
  <c r="S1778" i="46"/>
  <c r="S1992" i="46"/>
  <c r="S1459" i="46"/>
  <c r="S1687" i="46"/>
  <c r="S1514" i="46"/>
  <c r="S1877" i="46"/>
  <c r="S1134" i="46"/>
  <c r="S799" i="46"/>
  <c r="S1109" i="46"/>
  <c r="S1263" i="46"/>
  <c r="S2241" i="46"/>
  <c r="S2131" i="46"/>
  <c r="S509" i="46"/>
  <c r="S1101" i="46"/>
  <c r="S1870" i="46"/>
  <c r="S2008" i="46"/>
  <c r="S1615" i="46"/>
  <c r="S466" i="46"/>
  <c r="S1169" i="46"/>
  <c r="S701" i="46"/>
  <c r="S463" i="46"/>
  <c r="S546" i="46"/>
  <c r="S2343" i="46"/>
  <c r="S2122" i="46"/>
  <c r="S1626" i="46"/>
  <c r="S2348" i="46"/>
  <c r="S1433" i="46"/>
  <c r="S1766" i="46"/>
  <c r="S1606" i="46"/>
  <c r="S1235" i="46"/>
  <c r="S2078" i="46"/>
  <c r="S2386" i="46"/>
  <c r="S2302" i="46"/>
  <c r="S893" i="46"/>
  <c r="S1892" i="46"/>
  <c r="S858" i="46"/>
  <c r="S2235" i="46"/>
  <c r="S553" i="46"/>
  <c r="S2110" i="46"/>
  <c r="S1874" i="46"/>
  <c r="S1318" i="46"/>
  <c r="S791" i="46"/>
  <c r="S1092" i="46"/>
  <c r="S2339" i="46"/>
  <c r="S1161" i="46"/>
  <c r="S1989" i="46"/>
  <c r="S1731" i="46"/>
  <c r="S2204" i="46"/>
  <c r="S790" i="46"/>
  <c r="S2307" i="46"/>
  <c r="S2174" i="46"/>
  <c r="S2151" i="46"/>
  <c r="S1466" i="46"/>
  <c r="S882" i="46"/>
  <c r="S2208" i="46"/>
  <c r="S614" i="46"/>
  <c r="S2434" i="46"/>
  <c r="S1748" i="46"/>
  <c r="S1652" i="46"/>
  <c r="S2089" i="46"/>
  <c r="S1507" i="46"/>
  <c r="S1061" i="46"/>
  <c r="S1215" i="46"/>
  <c r="S2283" i="46"/>
  <c r="S1458" i="46"/>
  <c r="S2223" i="46"/>
  <c r="S941" i="46"/>
  <c r="S2150" i="46"/>
  <c r="S1796" i="46"/>
  <c r="S1566" i="46"/>
  <c r="S839" i="46"/>
  <c r="S1185" i="46"/>
  <c r="S1656" i="46"/>
  <c r="S1984" i="46"/>
  <c r="S1980" i="46"/>
  <c r="S1942" i="46"/>
  <c r="S1103" i="46"/>
  <c r="S1736" i="46"/>
  <c r="S2152" i="46"/>
  <c r="S1783" i="46"/>
  <c r="S1491" i="46"/>
  <c r="S1464" i="46"/>
  <c r="S570" i="46"/>
  <c r="S1639" i="46"/>
  <c r="S1666" i="46"/>
  <c r="S1850" i="46"/>
  <c r="S1108" i="46"/>
  <c r="S1918" i="46"/>
  <c r="S803" i="46"/>
  <c r="S1180" i="46"/>
  <c r="S775" i="46"/>
  <c r="S1755" i="46"/>
  <c r="S754" i="46"/>
  <c r="S1805" i="46"/>
  <c r="S1030" i="46"/>
  <c r="S1520" i="46"/>
  <c r="S1802" i="46"/>
  <c r="S2218" i="46"/>
  <c r="S1921" i="46"/>
  <c r="S1703" i="46"/>
  <c r="S1242" i="46"/>
  <c r="S1414" i="46"/>
  <c r="S1628" i="46"/>
  <c r="S2417" i="46"/>
  <c r="S2344" i="46"/>
  <c r="S2035" i="46"/>
  <c r="S2305" i="46"/>
  <c r="S1756" i="46"/>
  <c r="S1518" i="46"/>
  <c r="S605" i="46"/>
  <c r="S2253" i="46"/>
  <c r="S2350" i="46"/>
  <c r="S2419" i="46"/>
  <c r="S2109" i="46"/>
  <c r="S2137" i="46"/>
  <c r="S421" i="46"/>
  <c r="S2389" i="46"/>
  <c r="S425" i="46"/>
  <c r="S779" i="46"/>
  <c r="S1651" i="46"/>
  <c r="S2364" i="46"/>
  <c r="S734" i="46"/>
  <c r="S422" i="46"/>
  <c r="S785" i="46"/>
  <c r="S993" i="46"/>
  <c r="S1262" i="46"/>
  <c r="S497" i="46"/>
  <c r="S924" i="46"/>
  <c r="S642" i="46"/>
  <c r="S1453" i="46"/>
  <c r="S1699" i="46"/>
  <c r="S692" i="46"/>
  <c r="S468" i="46"/>
  <c r="S731" i="46"/>
  <c r="S585" i="46"/>
  <c r="S485" i="46"/>
  <c r="S474" i="46"/>
  <c r="S1393" i="46"/>
  <c r="S1526" i="46"/>
  <c r="S1842" i="46"/>
  <c r="S1019" i="46"/>
  <c r="S2454" i="46"/>
  <c r="S496" i="46"/>
  <c r="S2054" i="46"/>
  <c r="S763" i="46"/>
  <c r="S1125" i="46"/>
  <c r="S1142" i="46"/>
  <c r="S895" i="46"/>
  <c r="S1383" i="46"/>
  <c r="S2229" i="46"/>
  <c r="S1818" i="46"/>
  <c r="S1051" i="46"/>
  <c r="S1115" i="46"/>
  <c r="S1861" i="46"/>
  <c r="S2019" i="46"/>
  <c r="S2447" i="46"/>
  <c r="S985" i="46"/>
  <c r="S1058" i="46"/>
  <c r="S1123" i="46"/>
  <c r="S1505" i="46"/>
  <c r="S2326" i="46"/>
  <c r="S950" i="46"/>
  <c r="S816" i="46"/>
  <c r="S656" i="46"/>
  <c r="S1377" i="46"/>
  <c r="S960" i="46"/>
  <c r="S1595" i="46"/>
  <c r="S1462" i="46"/>
  <c r="S476" i="46"/>
  <c r="S2075" i="46"/>
  <c r="S518" i="46"/>
  <c r="S538" i="46"/>
  <c r="S681" i="46"/>
  <c r="S937" i="46"/>
  <c r="S632" i="46"/>
  <c r="S514" i="46"/>
  <c r="S1196" i="46"/>
  <c r="S1184" i="46"/>
  <c r="S1151" i="46"/>
  <c r="S413" i="46"/>
  <c r="S493" i="46"/>
  <c r="S1409" i="46"/>
  <c r="S1894" i="46"/>
  <c r="S1223" i="46"/>
  <c r="S876" i="46"/>
  <c r="S1321" i="46"/>
  <c r="S1706" i="46"/>
  <c r="S760" i="46"/>
  <c r="S2017" i="46"/>
  <c r="S481" i="46"/>
  <c r="S505" i="46"/>
  <c r="S1401" i="46"/>
  <c r="S1599" i="46"/>
  <c r="S1175" i="46"/>
  <c r="S1008" i="46"/>
  <c r="S1487" i="46"/>
  <c r="S2143" i="46"/>
  <c r="S619" i="46"/>
  <c r="S648" i="46"/>
  <c r="S834" i="46"/>
  <c r="S575" i="46"/>
  <c r="S450" i="46"/>
  <c r="S627" i="46"/>
  <c r="S1461" i="46"/>
  <c r="S1646" i="46"/>
  <c r="S1126" i="46"/>
  <c r="S1977" i="46"/>
  <c r="S867" i="46"/>
  <c r="S1587" i="46"/>
  <c r="S645" i="46"/>
  <c r="S1434" i="46"/>
  <c r="S961" i="46"/>
  <c r="S1801" i="46"/>
  <c r="S942" i="46"/>
  <c r="S1502" i="46"/>
  <c r="S1025" i="46"/>
  <c r="S1584" i="46"/>
  <c r="S451" i="46"/>
  <c r="S910" i="46"/>
  <c r="S843" i="46"/>
  <c r="S835" i="46"/>
  <c r="S1120" i="46"/>
  <c r="S441" i="46"/>
  <c r="S1308" i="46"/>
  <c r="S2271" i="46"/>
  <c r="S1046" i="46"/>
  <c r="S708" i="46"/>
  <c r="S698" i="46"/>
  <c r="S650" i="46"/>
  <c r="S407" i="46"/>
  <c r="S591" i="46"/>
  <c r="S920" i="46"/>
  <c r="S578" i="46"/>
  <c r="S635" i="46"/>
  <c r="S1160" i="46"/>
  <c r="S820" i="46"/>
  <c r="S452" i="46"/>
  <c r="S1218" i="46"/>
  <c r="S897" i="46"/>
  <c r="S1102" i="46"/>
  <c r="S915" i="46"/>
  <c r="S749" i="46"/>
  <c r="S1368" i="46"/>
  <c r="S2221" i="46"/>
  <c r="S404" i="46"/>
  <c r="S845" i="46"/>
  <c r="S802" i="46"/>
  <c r="S1206" i="46"/>
  <c r="S595" i="46"/>
  <c r="S442" i="46"/>
  <c r="S1888" i="46"/>
  <c r="S631" i="46"/>
  <c r="S472" i="46"/>
  <c r="S510" i="46"/>
  <c r="S471" i="46"/>
  <c r="S2280" i="46"/>
  <c r="S2412" i="46"/>
  <c r="S603" i="46"/>
  <c r="S906" i="46"/>
  <c r="S716" i="46"/>
  <c r="S986" i="46"/>
  <c r="S661" i="46"/>
  <c r="S489" i="46"/>
  <c r="S1105" i="46"/>
  <c r="S711" i="46"/>
  <c r="S1112" i="46"/>
  <c r="S1450" i="46"/>
  <c r="S919" i="46"/>
  <c r="S792" i="46"/>
  <c r="S1729" i="46"/>
  <c r="S1580" i="46"/>
  <c r="S508" i="46"/>
  <c r="S768" i="46"/>
  <c r="S1093" i="46"/>
  <c r="S1357" i="46"/>
  <c r="S1522" i="46"/>
  <c r="S564" i="46"/>
  <c r="S800" i="46"/>
  <c r="S736" i="46"/>
  <c r="S628" i="46"/>
  <c r="S855" i="46"/>
  <c r="S723" i="46"/>
  <c r="S521" i="46"/>
  <c r="S932" i="46"/>
  <c r="S415" i="46"/>
  <c r="S956" i="46"/>
  <c r="S1168" i="46"/>
  <c r="S1995" i="46"/>
  <c r="S703" i="46"/>
  <c r="S1107" i="46"/>
  <c r="S1726" i="46"/>
  <c r="S1091" i="46"/>
  <c r="S1097" i="46"/>
  <c r="S685" i="46"/>
  <c r="S1012" i="46"/>
  <c r="S1750" i="46"/>
  <c r="S1571" i="46"/>
  <c r="S409" i="46"/>
  <c r="S981" i="46"/>
  <c r="S1289" i="46"/>
  <c r="S1510" i="46"/>
  <c r="S842" i="46"/>
  <c r="S664" i="46"/>
  <c r="S1254" i="46"/>
  <c r="S1733" i="46"/>
  <c r="S486" i="46"/>
  <c r="S480" i="46"/>
  <c r="S576" i="46"/>
  <c r="S456" i="46"/>
  <c r="S473" i="46"/>
  <c r="S1540" i="46"/>
  <c r="S2083" i="46"/>
  <c r="S1110" i="46"/>
  <c r="S1080" i="46"/>
  <c r="S1925" i="46"/>
  <c r="S954" i="46"/>
  <c r="S990" i="46"/>
  <c r="S598" i="46"/>
  <c r="S477" i="46"/>
  <c r="S880" i="46"/>
  <c r="S1912" i="46"/>
  <c r="S694" i="46"/>
  <c r="S1432" i="46"/>
  <c r="S948" i="46"/>
  <c r="S777" i="46"/>
  <c r="S884" i="46"/>
  <c r="S1316" i="46"/>
  <c r="S929" i="46"/>
  <c r="S1525" i="46"/>
  <c r="S840" i="46"/>
  <c r="S640" i="46"/>
  <c r="S590" i="46"/>
  <c r="S517" i="46"/>
  <c r="S507" i="46"/>
  <c r="S1033" i="46"/>
  <c r="S1422" i="46"/>
  <c r="S562" i="46"/>
  <c r="S781" i="46"/>
  <c r="S454" i="46"/>
  <c r="S854" i="46"/>
  <c r="S1016" i="46"/>
  <c r="S1380" i="46"/>
  <c r="S1313" i="46"/>
  <c r="S405" i="46"/>
  <c r="S1146" i="46"/>
  <c r="S962" i="46"/>
  <c r="S2430" i="46"/>
  <c r="S1032" i="46"/>
  <c r="S1201" i="46"/>
  <c r="S976" i="46"/>
  <c r="S1086" i="46"/>
  <c r="S1585" i="46"/>
  <c r="S896" i="46"/>
  <c r="S1394" i="46"/>
  <c r="S973" i="46"/>
  <c r="S1562" i="46"/>
  <c r="S1190" i="46"/>
  <c r="S626" i="46"/>
  <c r="S833" i="46"/>
  <c r="S825" i="46"/>
  <c r="S1068" i="46"/>
  <c r="S2474" i="46"/>
  <c r="S551" i="46"/>
  <c r="S581" i="46"/>
  <c r="S850" i="46"/>
  <c r="S1311" i="46"/>
  <c r="S717" i="46"/>
  <c r="S1517" i="46"/>
  <c r="S740" i="46"/>
  <c r="S428" i="46"/>
  <c r="S2084" i="46"/>
  <c r="S706" i="46"/>
  <c r="S1128" i="46"/>
  <c r="S680" i="46"/>
  <c r="S557" i="46"/>
  <c r="S1519" i="46"/>
  <c r="S658" i="46"/>
  <c r="S912" i="46"/>
  <c r="S1041" i="46"/>
  <c r="S847" i="46"/>
  <c r="S1072" i="46"/>
  <c r="S770" i="46"/>
  <c r="S946" i="46"/>
  <c r="S586" i="46"/>
  <c r="S587" i="46"/>
  <c r="S1076" i="46"/>
  <c r="S1027" i="46"/>
  <c r="S446" i="46"/>
  <c r="S440" i="46"/>
  <c r="S748" i="46"/>
  <c r="S1503" i="46"/>
  <c r="S1547" i="46"/>
  <c r="S1013" i="46"/>
  <c r="S1691" i="46"/>
  <c r="S406" i="46"/>
  <c r="S1188" i="46"/>
  <c r="S401" i="46"/>
  <c r="S1795" i="46"/>
  <c r="S1302" i="46"/>
  <c r="S1521" i="46"/>
  <c r="S1138" i="46"/>
  <c r="S1862" i="46"/>
  <c r="S1638" i="46"/>
  <c r="S1255" i="46"/>
  <c r="S753" i="46"/>
  <c r="S1085" i="46"/>
  <c r="S582" i="46"/>
  <c r="S2287" i="46"/>
  <c r="S488" i="46"/>
  <c r="S1660" i="46"/>
  <c r="S436" i="46"/>
  <c r="S859" i="46"/>
  <c r="S762" i="46"/>
  <c r="S555" i="46"/>
  <c r="S1038" i="46"/>
  <c r="S1659" i="46"/>
  <c r="S860" i="46"/>
  <c r="S2013" i="46"/>
  <c r="S458" i="46"/>
  <c r="S715" i="46"/>
  <c r="S2264" i="46"/>
  <c r="S1460" i="46"/>
  <c r="S637" i="46"/>
  <c r="S1596" i="46"/>
  <c r="S778" i="46"/>
  <c r="S1438" i="46"/>
  <c r="S1225" i="46"/>
  <c r="S1341" i="46"/>
  <c r="S573" i="46"/>
  <c r="S1329" i="46"/>
  <c r="S410" i="46"/>
  <c r="S663" i="46"/>
  <c r="S1227" i="46"/>
  <c r="S789" i="46"/>
  <c r="S1055" i="46"/>
  <c r="S579" i="46"/>
  <c r="S856" i="46"/>
  <c r="S889" i="46"/>
  <c r="S1043" i="46"/>
  <c r="S556" i="46"/>
  <c r="S620" i="46"/>
  <c r="S437" i="46"/>
  <c r="S583" i="46"/>
  <c r="S2213" i="46"/>
  <c r="S852" i="46"/>
  <c r="S786" i="46"/>
  <c r="S765" i="46"/>
  <c r="S1712" i="46"/>
  <c r="S1508" i="46"/>
  <c r="S608" i="46"/>
  <c r="S502" i="46"/>
  <c r="S1021" i="46"/>
  <c r="S1594" i="46"/>
  <c r="S669" i="46"/>
  <c r="S901" i="46"/>
  <c r="S593" i="46"/>
  <c r="S1331" i="46"/>
  <c r="S1752" i="46"/>
  <c r="S1139" i="46"/>
  <c r="S1177" i="46"/>
  <c r="S424" i="46"/>
  <c r="S1063" i="46"/>
  <c r="S1240" i="46"/>
  <c r="S1252" i="46"/>
  <c r="S863" i="46"/>
  <c r="S978" i="46"/>
  <c r="S1330" i="46"/>
  <c r="S548" i="46"/>
  <c r="S2393" i="46"/>
  <c r="S462" i="46"/>
  <c r="S831" i="46"/>
  <c r="S2141" i="46"/>
  <c r="S569" i="46"/>
  <c r="S426" i="46"/>
  <c r="S999" i="46"/>
  <c r="S655" i="46"/>
  <c r="S1026" i="46"/>
  <c r="S1034" i="46"/>
  <c r="S1592" i="46"/>
  <c r="S491" i="46"/>
  <c r="S1216" i="46"/>
  <c r="S527" i="46"/>
  <c r="S1050" i="46"/>
  <c r="S547" i="46"/>
  <c r="S599" i="46"/>
  <c r="S568" i="46"/>
  <c r="S1203" i="46"/>
  <c r="S439" i="46"/>
  <c r="S968" i="46"/>
  <c r="S1613" i="46"/>
  <c r="S927" i="46"/>
  <c r="S1385" i="46"/>
  <c r="S1317" i="46"/>
  <c r="S767" i="46"/>
  <c r="S776" i="46"/>
  <c r="S759" i="46"/>
  <c r="S2276" i="46"/>
  <c r="S673" i="46"/>
  <c r="S420" i="46"/>
  <c r="S1029" i="46"/>
  <c r="S964" i="46"/>
  <c r="S2010" i="46"/>
  <c r="S817" i="46"/>
  <c r="S533" i="46"/>
  <c r="S807" i="46"/>
  <c r="S795" i="46"/>
  <c r="S1788" i="46"/>
  <c r="S1205" i="46"/>
  <c r="S862" i="46"/>
  <c r="S1708" i="46"/>
  <c r="S449" i="46"/>
  <c r="S907" i="46"/>
  <c r="S1445" i="46"/>
  <c r="S2167" i="46"/>
  <c r="S761" i="46"/>
  <c r="S812" i="46"/>
  <c r="S1512" i="46"/>
  <c r="S1496" i="46"/>
  <c r="S438" i="46"/>
  <c r="S651" i="46"/>
  <c r="S1299" i="46"/>
  <c r="S870" i="46"/>
  <c r="S1720" i="46"/>
  <c r="S1787" i="46"/>
  <c r="S1267" i="46"/>
  <c r="S1098" i="46"/>
  <c r="S709" i="46"/>
  <c r="S24" i="46"/>
  <c r="S395" i="46"/>
  <c r="S252" i="46"/>
  <c r="S21" i="46"/>
  <c r="S294" i="46"/>
  <c r="S349" i="46"/>
  <c r="S347" i="46"/>
  <c r="S59" i="46"/>
  <c r="S340" i="46"/>
  <c r="S122" i="46"/>
  <c r="S23" i="46"/>
  <c r="S135" i="46"/>
  <c r="S105" i="46"/>
  <c r="S336" i="46"/>
  <c r="S339" i="46"/>
  <c r="S194" i="46"/>
  <c r="S283" i="46"/>
  <c r="S272" i="46"/>
  <c r="S232" i="46"/>
  <c r="S267" i="46"/>
  <c r="S248" i="46"/>
  <c r="S366" i="46"/>
  <c r="S352" i="46"/>
  <c r="S240" i="46"/>
  <c r="S133" i="46"/>
  <c r="S98" i="46"/>
  <c r="S134" i="46"/>
  <c r="S312" i="46"/>
  <c r="S288" i="46"/>
  <c r="S254" i="46"/>
  <c r="S350" i="46"/>
  <c r="S199" i="46"/>
  <c r="S293" i="46"/>
  <c r="S162" i="46"/>
  <c r="S149" i="46"/>
  <c r="S46" i="46"/>
  <c r="S260" i="46"/>
  <c r="S353" i="46"/>
  <c r="S357" i="46"/>
  <c r="S44" i="46"/>
  <c r="S30" i="46"/>
  <c r="S346" i="46"/>
  <c r="S308" i="46"/>
  <c r="S396" i="46"/>
  <c r="S39" i="46"/>
  <c r="S204" i="46"/>
  <c r="S291" i="46"/>
  <c r="S256" i="46"/>
  <c r="S136" i="46"/>
  <c r="S89" i="46"/>
  <c r="S282" i="46"/>
  <c r="S242" i="46"/>
  <c r="S202" i="46"/>
  <c r="S95" i="46"/>
  <c r="S102" i="46"/>
  <c r="S112" i="46"/>
  <c r="S120" i="46"/>
  <c r="S97" i="46"/>
  <c r="S365" i="46"/>
  <c r="S225" i="46"/>
  <c r="S67" i="46"/>
  <c r="S351" i="46"/>
  <c r="S369" i="46"/>
  <c r="S276" i="46"/>
  <c r="S103" i="46"/>
  <c r="S229" i="46"/>
  <c r="S262" i="46"/>
  <c r="S90" i="46"/>
  <c r="S119" i="46"/>
  <c r="S54" i="46"/>
  <c r="S58" i="46"/>
  <c r="S87" i="46"/>
  <c r="S307" i="46"/>
  <c r="S279" i="46"/>
  <c r="S334" i="46"/>
  <c r="S64" i="46"/>
  <c r="S68" i="46"/>
  <c r="S387" i="46"/>
  <c r="S292" i="46"/>
  <c r="S130" i="46"/>
  <c r="S211" i="46"/>
  <c r="S183" i="46"/>
  <c r="S383" i="46"/>
  <c r="S311" i="46"/>
  <c r="S52" i="46"/>
  <c r="S172" i="46"/>
  <c r="S286" i="46"/>
  <c r="S43" i="46"/>
  <c r="S231" i="46"/>
  <c r="S186" i="46"/>
  <c r="S26" i="46"/>
  <c r="S341" i="46"/>
  <c r="S163" i="46"/>
  <c r="S364" i="46"/>
  <c r="S147" i="46"/>
  <c r="S329" i="46"/>
  <c r="S160" i="46"/>
  <c r="S362" i="46"/>
  <c r="S167" i="46"/>
  <c r="S19" i="46"/>
  <c r="S280" i="46"/>
  <c r="S34" i="46"/>
  <c r="S313" i="46"/>
  <c r="S117" i="46"/>
  <c r="S244" i="46"/>
  <c r="S337" i="46"/>
  <c r="S123" i="46"/>
  <c r="S302" i="46"/>
  <c r="S348" i="46"/>
  <c r="S185" i="46"/>
  <c r="S150" i="46"/>
  <c r="S361" i="46"/>
  <c r="S48" i="46"/>
  <c r="S212" i="46"/>
  <c r="S331" i="46"/>
  <c r="S208" i="46"/>
  <c r="S317" i="46"/>
  <c r="S148" i="46"/>
  <c r="S384" i="46"/>
  <c r="S25" i="46"/>
  <c r="S114" i="46"/>
  <c r="S50" i="46"/>
  <c r="S368" i="46"/>
  <c r="S49" i="46"/>
  <c r="S330" i="46"/>
  <c r="S75" i="46"/>
  <c r="S261" i="46"/>
  <c r="S193" i="46"/>
  <c r="S111" i="46"/>
  <c r="S182" i="46"/>
  <c r="S32" i="46"/>
  <c r="S76" i="46"/>
  <c r="S393" i="46"/>
  <c r="S359" i="46"/>
  <c r="S168" i="46"/>
  <c r="S179" i="46"/>
  <c r="S370" i="46"/>
  <c r="S332" i="46"/>
  <c r="S153" i="46"/>
  <c r="S81" i="46"/>
  <c r="S28" i="46"/>
  <c r="S154" i="46"/>
  <c r="S399" i="46"/>
  <c r="S367" i="46"/>
  <c r="S218" i="46"/>
  <c r="S166" i="46"/>
  <c r="S74" i="46"/>
  <c r="S55" i="46"/>
  <c r="S304" i="46"/>
  <c r="S270" i="46"/>
  <c r="S184" i="46"/>
  <c r="S170" i="46"/>
  <c r="S106" i="46"/>
  <c r="S273" i="46"/>
  <c r="S159" i="46"/>
  <c r="S78" i="46"/>
  <c r="S328" i="46"/>
  <c r="S178" i="46"/>
  <c r="S392" i="46"/>
  <c r="S113" i="46"/>
  <c r="S129" i="46"/>
  <c r="S221" i="46"/>
  <c r="S237" i="46"/>
  <c r="S35" i="46"/>
  <c r="S94" i="46"/>
  <c r="S297" i="46"/>
  <c r="S305" i="46"/>
  <c r="S189" i="46"/>
  <c r="S137" i="46"/>
  <c r="S228" i="46"/>
  <c r="S360" i="46"/>
  <c r="S326" i="46"/>
  <c r="S205" i="46"/>
  <c r="S92" i="46"/>
  <c r="S227" i="46"/>
  <c r="S390" i="46"/>
  <c r="S164" i="46"/>
  <c r="S60" i="46"/>
  <c r="S303" i="46"/>
  <c r="S190" i="46"/>
  <c r="S173" i="46"/>
  <c r="S191" i="46"/>
  <c r="S51" i="46"/>
  <c r="S169" i="46"/>
  <c r="S372" i="46"/>
  <c r="S157" i="46"/>
  <c r="S386" i="46"/>
  <c r="S268" i="46"/>
  <c r="S155" i="46"/>
  <c r="S233" i="46"/>
  <c r="S275" i="46"/>
  <c r="S355" i="46"/>
  <c r="S108" i="46"/>
  <c r="S375" i="46"/>
  <c r="S214" i="46"/>
  <c r="S62" i="46"/>
  <c r="S156" i="46"/>
  <c r="S316" i="46"/>
  <c r="S27" i="46"/>
  <c r="S271" i="46"/>
  <c r="S325" i="46"/>
  <c r="S192" i="46"/>
  <c r="S73" i="46"/>
  <c r="S363" i="46"/>
  <c r="S33" i="46"/>
  <c r="S16" i="46"/>
  <c r="S238" i="46"/>
  <c r="S230" i="46"/>
  <c r="S187" i="46"/>
  <c r="S321" i="46"/>
  <c r="S42" i="46"/>
  <c r="S40" i="46"/>
  <c r="S99" i="46"/>
  <c r="S310" i="46"/>
  <c r="S277" i="46"/>
  <c r="S180" i="46"/>
  <c r="S295" i="46"/>
  <c r="S247" i="46"/>
  <c r="S138" i="46"/>
  <c r="S100" i="46"/>
  <c r="S213" i="46"/>
  <c r="S266" i="46"/>
  <c r="S41" i="46"/>
  <c r="S140" i="46"/>
  <c r="S151" i="46"/>
  <c r="S79" i="46"/>
  <c r="S394" i="46"/>
  <c r="S207" i="46"/>
  <c r="S56" i="46"/>
  <c r="S171" i="46"/>
  <c r="S139" i="46"/>
  <c r="S356" i="46"/>
  <c r="S381" i="46"/>
  <c r="S176" i="46"/>
  <c r="S245" i="46"/>
  <c r="S320" i="46"/>
  <c r="S343" i="46"/>
  <c r="S91" i="46"/>
  <c r="S241" i="46"/>
  <c r="S115" i="46"/>
  <c r="S378" i="46"/>
  <c r="S315" i="46"/>
  <c r="S246" i="46"/>
  <c r="S217" i="46"/>
  <c r="S335" i="46"/>
  <c r="S269" i="46"/>
  <c r="S63" i="46"/>
  <c r="S354" i="46"/>
  <c r="S22" i="46"/>
  <c r="S309" i="46"/>
  <c r="S389" i="46"/>
  <c r="S296" i="46"/>
  <c r="S400" i="46"/>
  <c r="AK400" i="46" s="1"/>
  <c r="S110" i="46"/>
  <c r="S327" i="46"/>
  <c r="S127" i="46"/>
  <c r="S226" i="46"/>
  <c r="S197" i="46"/>
  <c r="S342" i="46"/>
  <c r="S71" i="46"/>
  <c r="S253" i="46"/>
  <c r="S141" i="46"/>
  <c r="S158" i="46"/>
  <c r="S181" i="46"/>
  <c r="S388" i="46"/>
  <c r="S287" i="46"/>
  <c r="S263" i="46"/>
  <c r="S66" i="46"/>
  <c r="S144" i="46"/>
  <c r="S243" i="46"/>
  <c r="S224" i="46"/>
  <c r="S239" i="46"/>
  <c r="S374" i="46"/>
  <c r="S36" i="46"/>
  <c r="S17" i="46"/>
  <c r="S45" i="46"/>
  <c r="S220" i="46"/>
  <c r="S391" i="46"/>
  <c r="S18" i="46"/>
  <c r="S188" i="46"/>
  <c r="S306" i="46"/>
  <c r="S314" i="46"/>
  <c r="S284" i="46"/>
  <c r="S344" i="46"/>
  <c r="S285" i="46"/>
  <c r="S206" i="46"/>
  <c r="S145" i="46"/>
  <c r="S146" i="46"/>
  <c r="S125" i="46"/>
  <c r="S376" i="46"/>
  <c r="S177" i="46"/>
  <c r="S345" i="46"/>
  <c r="S385" i="46"/>
  <c r="S209" i="46"/>
  <c r="S290" i="46"/>
  <c r="S57" i="46"/>
  <c r="S101" i="46"/>
  <c r="S289" i="46"/>
  <c r="S84" i="46"/>
  <c r="S198" i="46"/>
  <c r="S88" i="46"/>
  <c r="S382" i="46"/>
  <c r="S118" i="46"/>
  <c r="S85" i="46"/>
  <c r="S37" i="46"/>
  <c r="S278" i="46"/>
  <c r="S201" i="46"/>
  <c r="S65" i="46"/>
  <c r="S322" i="46"/>
  <c r="S29" i="46"/>
  <c r="S107" i="46"/>
  <c r="S152" i="46"/>
  <c r="S203" i="46"/>
  <c r="S222" i="46"/>
  <c r="S255" i="46"/>
  <c r="S249" i="46"/>
  <c r="S53" i="46"/>
  <c r="S143" i="46"/>
  <c r="S31" i="46"/>
  <c r="S126" i="46"/>
  <c r="S397" i="46"/>
  <c r="S86" i="46"/>
  <c r="S82" i="46"/>
  <c r="S80" i="46"/>
  <c r="S379" i="46"/>
  <c r="S121" i="46"/>
  <c r="S319" i="46"/>
  <c r="S318" i="46"/>
  <c r="S259" i="46"/>
  <c r="S324" i="46"/>
  <c r="S124" i="46"/>
  <c r="S196" i="46"/>
  <c r="S14" i="46"/>
  <c r="S299" i="46"/>
  <c r="S61" i="46"/>
  <c r="S323" i="46"/>
  <c r="S69" i="46"/>
  <c r="S358" i="46"/>
  <c r="S216" i="46"/>
  <c r="S93" i="46"/>
  <c r="S258" i="46"/>
  <c r="S251" i="46"/>
  <c r="S257" i="46"/>
  <c r="S373" i="46"/>
  <c r="S128" i="46"/>
  <c r="S132" i="46"/>
  <c r="S398" i="46"/>
  <c r="S20" i="46"/>
  <c r="S274" i="46"/>
  <c r="S234" i="46"/>
  <c r="S235" i="46"/>
  <c r="S70" i="46"/>
  <c r="S265" i="46"/>
  <c r="S377" i="46"/>
  <c r="S298" i="46"/>
  <c r="S250" i="46"/>
  <c r="S142" i="46"/>
  <c r="S161" i="46"/>
  <c r="S77" i="46"/>
  <c r="S83" i="46"/>
  <c r="S174" i="46"/>
  <c r="S109" i="46"/>
  <c r="S264" i="46"/>
  <c r="S371" i="46"/>
  <c r="S72" i="46"/>
  <c r="S195" i="46"/>
  <c r="S301" i="46"/>
  <c r="S175" i="46"/>
  <c r="S333" i="46"/>
  <c r="S200" i="46"/>
  <c r="S338" i="46"/>
  <c r="S131" i="46"/>
  <c r="S116" i="46"/>
  <c r="S223" i="46"/>
  <c r="S47" i="46"/>
  <c r="S210" i="46"/>
  <c r="S38" i="46"/>
  <c r="S300" i="46"/>
  <c r="S165" i="46"/>
  <c r="S219" i="46"/>
  <c r="S236" i="46"/>
  <c r="S15" i="46"/>
  <c r="S281" i="46"/>
  <c r="S96" i="46"/>
  <c r="S104" i="46"/>
  <c r="S215" i="46"/>
  <c r="S380" i="46"/>
  <c r="BD17" i="39" l="1"/>
  <c r="AX19" i="39"/>
  <c r="AH19" i="39"/>
  <c r="BD19" i="39" s="1"/>
  <c r="AW160" i="39"/>
  <c r="AX48" i="39"/>
  <c r="AH48" i="39"/>
  <c r="BD48" i="39" s="1"/>
  <c r="AX56" i="39"/>
  <c r="AH56" i="39"/>
  <c r="BD56" i="39" s="1"/>
  <c r="AZ158" i="39"/>
  <c r="AY39" i="39"/>
  <c r="AH39" i="39"/>
  <c r="BE39" i="39" s="1"/>
  <c r="AX93" i="39"/>
  <c r="AH93" i="39"/>
  <c r="BD93" i="39" s="1"/>
  <c r="AZ36" i="39"/>
  <c r="AV106" i="39"/>
  <c r="AV103" i="39"/>
  <c r="AY134" i="39"/>
  <c r="AH134" i="39"/>
  <c r="BE134" i="39" s="1"/>
  <c r="AV142" i="39"/>
  <c r="AW42" i="39"/>
  <c r="AX84" i="39"/>
  <c r="AH84" i="39"/>
  <c r="BD84" i="39" s="1"/>
  <c r="AY64" i="39"/>
  <c r="AH64" i="39"/>
  <c r="BE64" i="39" s="1"/>
  <c r="AX101" i="39"/>
  <c r="AH101" i="39"/>
  <c r="BD101" i="39" s="1"/>
  <c r="AW156" i="39"/>
  <c r="AZ149" i="39"/>
  <c r="AH149" i="39"/>
  <c r="BF149" i="39" s="1"/>
  <c r="AV143" i="39"/>
  <c r="AW33" i="39"/>
  <c r="AZ87" i="39"/>
  <c r="AH87" i="39"/>
  <c r="BF87" i="39" s="1"/>
  <c r="AZ126" i="39"/>
  <c r="AH126" i="39"/>
  <c r="BF126" i="39" s="1"/>
  <c r="AX54" i="39"/>
  <c r="AH54" i="39"/>
  <c r="BD54" i="39" s="1"/>
  <c r="AY86" i="39"/>
  <c r="AH86" i="39"/>
  <c r="BE86" i="39" s="1"/>
  <c r="AX99" i="39"/>
  <c r="AH99" i="39"/>
  <c r="BD99" i="39" s="1"/>
  <c r="AX124" i="39"/>
  <c r="AH124" i="39"/>
  <c r="BD124" i="39" s="1"/>
  <c r="AY29" i="39"/>
  <c r="AH29" i="39"/>
  <c r="BE29" i="39" s="1"/>
  <c r="AV34" i="39"/>
  <c r="AW132" i="39"/>
  <c r="AW82" i="39"/>
  <c r="AX47" i="39"/>
  <c r="AH47" i="39"/>
  <c r="BD47" i="39" s="1"/>
  <c r="AV104" i="39"/>
  <c r="AW22" i="39"/>
  <c r="AY40" i="39"/>
  <c r="AH40" i="39"/>
  <c r="BE40" i="39" s="1"/>
  <c r="AY30" i="39"/>
  <c r="AH30" i="39"/>
  <c r="BE30" i="39" s="1"/>
  <c r="AV114" i="39"/>
  <c r="AX122" i="39"/>
  <c r="AH122" i="39"/>
  <c r="BD122" i="39" s="1"/>
  <c r="AX49" i="39"/>
  <c r="AH49" i="39"/>
  <c r="BD49" i="39" s="1"/>
  <c r="AW133" i="39"/>
  <c r="AV102" i="39"/>
  <c r="AV116" i="39"/>
  <c r="AZ127" i="39"/>
  <c r="AV75" i="39"/>
  <c r="AZ161" i="39"/>
  <c r="AW21" i="39"/>
  <c r="AX81" i="39"/>
  <c r="AH81" i="39"/>
  <c r="BD81" i="39" s="1"/>
  <c r="AX71" i="39"/>
  <c r="AH71" i="39"/>
  <c r="BD71" i="39" s="1"/>
  <c r="AX55" i="39"/>
  <c r="AH55" i="39"/>
  <c r="BD55" i="39" s="1"/>
  <c r="AZ120" i="39"/>
  <c r="AH120" i="39"/>
  <c r="BF120" i="39" s="1"/>
  <c r="AW27" i="39"/>
  <c r="AX121" i="39"/>
  <c r="AH121" i="39"/>
  <c r="BD121" i="39" s="1"/>
  <c r="AX147" i="39"/>
  <c r="AH147" i="39"/>
  <c r="BD147" i="39" s="1"/>
  <c r="AW60" i="39"/>
  <c r="AZ85" i="39"/>
  <c r="AH85" i="39"/>
  <c r="BF85" i="39" s="1"/>
  <c r="AV115" i="39"/>
  <c r="AV109" i="39"/>
  <c r="AW26" i="39"/>
  <c r="AZ164" i="39"/>
  <c r="AV69" i="39"/>
  <c r="AX18" i="39"/>
  <c r="AH18" i="39"/>
  <c r="BD18" i="39" s="1"/>
  <c r="AV88" i="39"/>
  <c r="AV108" i="39"/>
  <c r="AX97" i="39"/>
  <c r="AH97" i="39"/>
  <c r="BD97" i="39" s="1"/>
  <c r="AV113" i="39"/>
  <c r="AX65" i="39"/>
  <c r="AH65" i="39"/>
  <c r="BD65" i="39" s="1"/>
  <c r="AV111" i="39"/>
  <c r="AX83" i="39"/>
  <c r="AH83" i="39"/>
  <c r="BD83" i="39" s="1"/>
  <c r="AW74" i="39"/>
  <c r="AV140" i="39"/>
  <c r="AX98" i="39"/>
  <c r="AH98" i="39"/>
  <c r="BD98" i="39" s="1"/>
  <c r="AV112" i="39"/>
  <c r="AX146" i="39"/>
  <c r="AH146" i="39"/>
  <c r="BD146" i="39" s="1"/>
  <c r="AV107" i="39"/>
  <c r="AY157" i="39"/>
  <c r="AH157" i="39"/>
  <c r="BE157" i="39" s="1"/>
  <c r="AV76" i="39"/>
  <c r="AX46" i="39"/>
  <c r="AH46" i="39"/>
  <c r="BD46" i="39" s="1"/>
  <c r="AV43" i="39"/>
  <c r="AX148" i="39"/>
  <c r="AH148" i="39"/>
  <c r="BD148" i="39" s="1"/>
  <c r="AV105" i="39"/>
  <c r="AW23" i="39"/>
  <c r="AW131" i="39"/>
  <c r="AZ139" i="39"/>
  <c r="AV44" i="39"/>
  <c r="AV90" i="39"/>
  <c r="AV130" i="39"/>
  <c r="AX92" i="39"/>
  <c r="AH92" i="39"/>
  <c r="BD92" i="39" s="1"/>
  <c r="AV110" i="39"/>
  <c r="AZ151" i="39"/>
  <c r="AH151" i="39"/>
  <c r="BF151" i="39" s="1"/>
  <c r="AZ159" i="39"/>
  <c r="AX70" i="39"/>
  <c r="AH70" i="39"/>
  <c r="BD70" i="39" s="1"/>
  <c r="AZ136" i="39"/>
  <c r="AH136" i="39"/>
  <c r="BF136" i="39" s="1"/>
  <c r="AV89" i="39"/>
  <c r="AZ137" i="39"/>
  <c r="AY41" i="39"/>
  <c r="AZ41" i="39"/>
  <c r="AK17" i="46"/>
  <c r="AJ29" i="46"/>
  <c r="AH25" i="46"/>
  <c r="AJ30" i="46"/>
  <c r="AH15" i="46"/>
  <c r="AK15" i="46"/>
  <c r="AK20" i="46"/>
  <c r="AH18" i="46"/>
  <c r="AK21" i="46"/>
  <c r="AJ28" i="46"/>
  <c r="AK14" i="46"/>
  <c r="AJ19" i="46"/>
  <c r="AH26" i="46"/>
  <c r="AH143" i="46"/>
  <c r="AK143" i="46"/>
  <c r="AJ143" i="46"/>
  <c r="AJ127" i="46"/>
  <c r="AI127" i="46"/>
  <c r="AK127" i="46"/>
  <c r="AH354" i="46"/>
  <c r="AK354" i="46"/>
  <c r="AJ354" i="46"/>
  <c r="AJ390" i="46"/>
  <c r="AI390" i="46"/>
  <c r="AH390" i="46"/>
  <c r="AJ133" i="46"/>
  <c r="AH133" i="46"/>
  <c r="AI133" i="46"/>
  <c r="AH125" i="46"/>
  <c r="AJ125" i="46"/>
  <c r="AI125" i="46"/>
  <c r="AH137" i="46"/>
  <c r="AJ137" i="46"/>
  <c r="AI137" i="46"/>
  <c r="AH145" i="46"/>
  <c r="AK145" i="46"/>
  <c r="AJ145" i="46"/>
  <c r="AH392" i="46"/>
  <c r="AJ392" i="46"/>
  <c r="AI392" i="46"/>
  <c r="AJ261" i="46"/>
  <c r="AK261" i="46"/>
  <c r="AH261" i="46"/>
  <c r="AJ150" i="46"/>
  <c r="AI150" i="46"/>
  <c r="AH150" i="46"/>
  <c r="AJ90" i="46"/>
  <c r="AI90" i="46"/>
  <c r="AK90" i="46"/>
  <c r="AH135" i="46"/>
  <c r="AJ135" i="46"/>
  <c r="AI135" i="46"/>
  <c r="AH161" i="46"/>
  <c r="AJ161" i="46"/>
  <c r="AI161" i="46"/>
  <c r="AI80" i="46"/>
  <c r="AK80" i="46"/>
  <c r="AJ80" i="46"/>
  <c r="AH391" i="46"/>
  <c r="AI391" i="46"/>
  <c r="AJ391" i="46"/>
  <c r="AJ154" i="46"/>
  <c r="AI154" i="46"/>
  <c r="AH154" i="46"/>
  <c r="AH148" i="46"/>
  <c r="AI148" i="46"/>
  <c r="AJ148" i="46"/>
  <c r="AK147" i="46"/>
  <c r="AJ147" i="46"/>
  <c r="AI147" i="46"/>
  <c r="AH349" i="46"/>
  <c r="AJ349" i="46"/>
  <c r="AK349" i="46"/>
  <c r="AH131" i="46"/>
  <c r="AK131" i="46"/>
  <c r="AJ131" i="46"/>
  <c r="AH393" i="46"/>
  <c r="AJ393" i="46"/>
  <c r="AI393" i="46"/>
  <c r="AH136" i="46"/>
  <c r="AJ136" i="46"/>
  <c r="AI136" i="46"/>
  <c r="AJ17" i="46"/>
  <c r="AJ394" i="46"/>
  <c r="AI394" i="46"/>
  <c r="AH138" i="46"/>
  <c r="AK138" i="46"/>
  <c r="AJ138" i="46"/>
  <c r="AH153" i="46"/>
  <c r="AK153" i="46"/>
  <c r="AJ153" i="46"/>
  <c r="AK79" i="46"/>
  <c r="AJ79" i="46"/>
  <c r="AI79" i="46"/>
  <c r="AJ157" i="46"/>
  <c r="AH157" i="46"/>
  <c r="AI157" i="46"/>
  <c r="AK166" i="46"/>
  <c r="AJ166" i="46"/>
  <c r="AI166" i="46"/>
  <c r="AH149" i="46"/>
  <c r="AJ149" i="46"/>
  <c r="AI149" i="46"/>
  <c r="AH134" i="46"/>
  <c r="AJ134" i="46"/>
  <c r="AI134" i="46"/>
  <c r="AH96" i="46"/>
  <c r="AK210" i="46"/>
  <c r="AH175" i="46"/>
  <c r="AI264" i="46"/>
  <c r="AK161" i="46"/>
  <c r="AK234" i="46"/>
  <c r="AK251" i="46"/>
  <c r="AK324" i="46"/>
  <c r="AK319" i="46"/>
  <c r="AJ31" i="46"/>
  <c r="AH107" i="46"/>
  <c r="AH84" i="46"/>
  <c r="AH101" i="46"/>
  <c r="AK125" i="46"/>
  <c r="AK306" i="46"/>
  <c r="AI374" i="46"/>
  <c r="AK388" i="46"/>
  <c r="AK226" i="46"/>
  <c r="AI378" i="46"/>
  <c r="AI381" i="46"/>
  <c r="AI151" i="46"/>
  <c r="AK295" i="46"/>
  <c r="AH187" i="46"/>
  <c r="AK325" i="46"/>
  <c r="AH108" i="46"/>
  <c r="AI372" i="46"/>
  <c r="AH164" i="46"/>
  <c r="AK137" i="46"/>
  <c r="AI129" i="46"/>
  <c r="AH106" i="46"/>
  <c r="AK218" i="46"/>
  <c r="AI370" i="46"/>
  <c r="AH111" i="46"/>
  <c r="AH114" i="46"/>
  <c r="AH48" i="46"/>
  <c r="AK244" i="46"/>
  <c r="AI362" i="46"/>
  <c r="AH186" i="46"/>
  <c r="AH183" i="46"/>
  <c r="AK334" i="46"/>
  <c r="AH54" i="46"/>
  <c r="AI351" i="46"/>
  <c r="AH95" i="46"/>
  <c r="AI256" i="46"/>
  <c r="AI346" i="46"/>
  <c r="AH162" i="46"/>
  <c r="AH98" i="46"/>
  <c r="AK395" i="46"/>
  <c r="AK281" i="46"/>
  <c r="AH47" i="46"/>
  <c r="AK301" i="46"/>
  <c r="AK274" i="46"/>
  <c r="AI259" i="46"/>
  <c r="AH121" i="46"/>
  <c r="AI143" i="46"/>
  <c r="AH57" i="46"/>
  <c r="AH146" i="46"/>
  <c r="AH188" i="46"/>
  <c r="AK239" i="46"/>
  <c r="AH181" i="46"/>
  <c r="AH127" i="46"/>
  <c r="AI354" i="46"/>
  <c r="AH115" i="46"/>
  <c r="AK356" i="46"/>
  <c r="AI140" i="46"/>
  <c r="AH180" i="46"/>
  <c r="AK230" i="46"/>
  <c r="AK271" i="46"/>
  <c r="AK355" i="46"/>
  <c r="AH169" i="46"/>
  <c r="AK390" i="46"/>
  <c r="AH189" i="46"/>
  <c r="AH113" i="46"/>
  <c r="AH170" i="46"/>
  <c r="AI367" i="46"/>
  <c r="AH179" i="46"/>
  <c r="AK193" i="46"/>
  <c r="AI361" i="46"/>
  <c r="AH117" i="46"/>
  <c r="AK160" i="46"/>
  <c r="AK231" i="46"/>
  <c r="AK211" i="46"/>
  <c r="AK279" i="46"/>
  <c r="AH119" i="46"/>
  <c r="AH67" i="46"/>
  <c r="AK202" i="46"/>
  <c r="AK293" i="46"/>
  <c r="AK133" i="46"/>
  <c r="AK272" i="46"/>
  <c r="AK283" i="46"/>
  <c r="AH105" i="46"/>
  <c r="AI340" i="46"/>
  <c r="AI347" i="46"/>
  <c r="AK223" i="46"/>
  <c r="AK195" i="46"/>
  <c r="AH174" i="46"/>
  <c r="AK250" i="46"/>
  <c r="AH93" i="46"/>
  <c r="AK323" i="46"/>
  <c r="AK318" i="46"/>
  <c r="AI379" i="46"/>
  <c r="AH53" i="46"/>
  <c r="AK322" i="46"/>
  <c r="AK290" i="46"/>
  <c r="AI145" i="46"/>
  <c r="AK224" i="46"/>
  <c r="AH158" i="46"/>
  <c r="AK327" i="46"/>
  <c r="AH63" i="46"/>
  <c r="AK241" i="46"/>
  <c r="AI139" i="46"/>
  <c r="AK41" i="46"/>
  <c r="AK277" i="46"/>
  <c r="AK238" i="46"/>
  <c r="AK275" i="46"/>
  <c r="AJ51" i="46"/>
  <c r="AK227" i="46"/>
  <c r="AK305" i="46"/>
  <c r="AK392" i="46"/>
  <c r="AH184" i="46"/>
  <c r="AK399" i="46"/>
  <c r="AH168" i="46"/>
  <c r="AI261" i="46"/>
  <c r="AI384" i="46"/>
  <c r="AK150" i="46"/>
  <c r="AK313" i="46"/>
  <c r="AK329" i="46"/>
  <c r="AI43" i="46"/>
  <c r="AI130" i="46"/>
  <c r="AK307" i="46"/>
  <c r="AH90" i="46"/>
  <c r="AK225" i="46"/>
  <c r="AK242" i="46"/>
  <c r="AI44" i="46"/>
  <c r="AK199" i="46"/>
  <c r="AK240" i="46"/>
  <c r="AK135" i="46"/>
  <c r="AK236" i="46"/>
  <c r="AH116" i="46"/>
  <c r="AH72" i="46"/>
  <c r="AK298" i="46"/>
  <c r="AK398" i="46"/>
  <c r="AK216" i="46"/>
  <c r="AH61" i="46"/>
  <c r="AH80" i="46"/>
  <c r="AK249" i="46"/>
  <c r="AH65" i="46"/>
  <c r="AK209" i="46"/>
  <c r="AK206" i="46"/>
  <c r="AK391" i="46"/>
  <c r="AK243" i="46"/>
  <c r="AI141" i="46"/>
  <c r="AH110" i="46"/>
  <c r="AK269" i="46"/>
  <c r="AH91" i="46"/>
  <c r="AH171" i="46"/>
  <c r="AI266" i="46"/>
  <c r="AK310" i="46"/>
  <c r="AK316" i="46"/>
  <c r="AK233" i="46"/>
  <c r="AK191" i="46"/>
  <c r="AH92" i="46"/>
  <c r="AK297" i="46"/>
  <c r="AH178" i="46"/>
  <c r="AK270" i="46"/>
  <c r="AK154" i="46"/>
  <c r="AI359" i="46"/>
  <c r="AH75" i="46"/>
  <c r="AK148" i="46"/>
  <c r="AH185" i="46"/>
  <c r="AJ34" i="46"/>
  <c r="AH147" i="46"/>
  <c r="AK286" i="46"/>
  <c r="AK292" i="46"/>
  <c r="AI262" i="46"/>
  <c r="AK365" i="46"/>
  <c r="AK282" i="46"/>
  <c r="AK291" i="46"/>
  <c r="AK357" i="46"/>
  <c r="AI350" i="46"/>
  <c r="AI352" i="46"/>
  <c r="AI267" i="46"/>
  <c r="AK194" i="46"/>
  <c r="AH59" i="46"/>
  <c r="AI349" i="46"/>
  <c r="AI258" i="46"/>
  <c r="AK219" i="46"/>
  <c r="AI131" i="46"/>
  <c r="AI371" i="46"/>
  <c r="AI377" i="46"/>
  <c r="AK132" i="46"/>
  <c r="AK358" i="46"/>
  <c r="AK299" i="46"/>
  <c r="AH82" i="46"/>
  <c r="AK255" i="46"/>
  <c r="AK201" i="46"/>
  <c r="AH118" i="46"/>
  <c r="AI385" i="46"/>
  <c r="AK285" i="46"/>
  <c r="AK220" i="46"/>
  <c r="AH144" i="46"/>
  <c r="AK253" i="46"/>
  <c r="AK335" i="46"/>
  <c r="AI343" i="46"/>
  <c r="AH56" i="46"/>
  <c r="AK213" i="46"/>
  <c r="AH99" i="46"/>
  <c r="AJ33" i="46"/>
  <c r="AH156" i="46"/>
  <c r="AH155" i="46"/>
  <c r="AH173" i="46"/>
  <c r="AK205" i="46"/>
  <c r="AH94" i="46"/>
  <c r="AK328" i="46"/>
  <c r="AK304" i="46"/>
  <c r="AK393" i="46"/>
  <c r="AK330" i="46"/>
  <c r="AK317" i="46"/>
  <c r="AI348" i="46"/>
  <c r="AK280" i="46"/>
  <c r="AI364" i="46"/>
  <c r="AH172" i="46"/>
  <c r="AI387" i="46"/>
  <c r="AK229" i="46"/>
  <c r="AH97" i="46"/>
  <c r="AH89" i="46"/>
  <c r="AK204" i="46"/>
  <c r="AI353" i="46"/>
  <c r="AK254" i="46"/>
  <c r="AI366" i="46"/>
  <c r="AK232" i="46"/>
  <c r="AI339" i="46"/>
  <c r="AK294" i="46"/>
  <c r="AH109" i="46"/>
  <c r="AI380" i="46"/>
  <c r="AH165" i="46"/>
  <c r="AK338" i="46"/>
  <c r="AI265" i="46"/>
  <c r="AI128" i="46"/>
  <c r="AH69" i="46"/>
  <c r="AH86" i="46"/>
  <c r="AK222" i="46"/>
  <c r="AK278" i="46"/>
  <c r="AI382" i="46"/>
  <c r="AI345" i="46"/>
  <c r="AI344" i="46"/>
  <c r="AI45" i="46"/>
  <c r="AH66" i="46"/>
  <c r="AH71" i="46"/>
  <c r="AK296" i="46"/>
  <c r="AK217" i="46"/>
  <c r="AK320" i="46"/>
  <c r="AK207" i="46"/>
  <c r="AH100" i="46"/>
  <c r="AI40" i="46"/>
  <c r="AI363" i="46"/>
  <c r="AH62" i="46"/>
  <c r="AK268" i="46"/>
  <c r="AH190" i="46"/>
  <c r="AK326" i="46"/>
  <c r="AK35" i="46"/>
  <c r="AH78" i="46"/>
  <c r="AH55" i="46"/>
  <c r="AH81" i="46"/>
  <c r="AH76" i="46"/>
  <c r="AJ49" i="46"/>
  <c r="AK208" i="46"/>
  <c r="AK302" i="46"/>
  <c r="AH163" i="46"/>
  <c r="AK52" i="46"/>
  <c r="AH103" i="46"/>
  <c r="AH120" i="46"/>
  <c r="AK136" i="46"/>
  <c r="AK39" i="46"/>
  <c r="AI260" i="46"/>
  <c r="AK288" i="46"/>
  <c r="AI336" i="46"/>
  <c r="AI142" i="46"/>
  <c r="AK215" i="46"/>
  <c r="AK300" i="46"/>
  <c r="AK200" i="46"/>
  <c r="AH83" i="46"/>
  <c r="AH70" i="46"/>
  <c r="AI373" i="46"/>
  <c r="AK196" i="46"/>
  <c r="AK397" i="46"/>
  <c r="AK203" i="46"/>
  <c r="AK37" i="46"/>
  <c r="AH88" i="46"/>
  <c r="AH177" i="46"/>
  <c r="AK284" i="46"/>
  <c r="AI263" i="46"/>
  <c r="AI342" i="46"/>
  <c r="AK389" i="46"/>
  <c r="AK246" i="46"/>
  <c r="AK245" i="46"/>
  <c r="AI138" i="46"/>
  <c r="AK42" i="46"/>
  <c r="AH73" i="46"/>
  <c r="AK214" i="46"/>
  <c r="AI386" i="46"/>
  <c r="AK303" i="46"/>
  <c r="AI360" i="46"/>
  <c r="AK237" i="46"/>
  <c r="AK159" i="46"/>
  <c r="AH74" i="46"/>
  <c r="AI153" i="46"/>
  <c r="AJ32" i="46"/>
  <c r="AI368" i="46"/>
  <c r="AK331" i="46"/>
  <c r="AH123" i="46"/>
  <c r="AI341" i="46"/>
  <c r="AK311" i="46"/>
  <c r="AH68" i="46"/>
  <c r="AH87" i="46"/>
  <c r="AK276" i="46"/>
  <c r="AH112" i="46"/>
  <c r="AK396" i="46"/>
  <c r="AK46" i="46"/>
  <c r="AK312" i="46"/>
  <c r="AH122" i="46"/>
  <c r="AK252" i="46"/>
  <c r="AH104" i="46"/>
  <c r="AK38" i="46"/>
  <c r="AK333" i="46"/>
  <c r="AH77" i="46"/>
  <c r="AK235" i="46"/>
  <c r="AI257" i="46"/>
  <c r="AH124" i="46"/>
  <c r="AK126" i="46"/>
  <c r="AI152" i="46"/>
  <c r="AH85" i="46"/>
  <c r="AK198" i="46"/>
  <c r="AK289" i="46"/>
  <c r="AI376" i="46"/>
  <c r="AK314" i="46"/>
  <c r="AK36" i="46"/>
  <c r="AK287" i="46"/>
  <c r="AK197" i="46"/>
  <c r="AK309" i="46"/>
  <c r="AK315" i="46"/>
  <c r="AH176" i="46"/>
  <c r="AH79" i="46"/>
  <c r="AK247" i="46"/>
  <c r="AK321" i="46"/>
  <c r="AK192" i="46"/>
  <c r="AI375" i="46"/>
  <c r="AK157" i="46"/>
  <c r="AH60" i="46"/>
  <c r="AK228" i="46"/>
  <c r="AK221" i="46"/>
  <c r="AK273" i="46"/>
  <c r="AH166" i="46"/>
  <c r="AK332" i="46"/>
  <c r="AH182" i="46"/>
  <c r="AJ50" i="46"/>
  <c r="AK212" i="46"/>
  <c r="AI337" i="46"/>
  <c r="AH167" i="46"/>
  <c r="AI383" i="46"/>
  <c r="AH64" i="46"/>
  <c r="AH58" i="46"/>
  <c r="AI369" i="46"/>
  <c r="AH102" i="46"/>
  <c r="AK308" i="46"/>
  <c r="AK149" i="46"/>
  <c r="AK134" i="46"/>
  <c r="AK248" i="46"/>
  <c r="AX17" i="39"/>
  <c r="AJ14" i="46"/>
  <c r="AH14" i="46"/>
  <c r="AH29" i="46"/>
  <c r="AH30" i="46"/>
  <c r="AJ21" i="46"/>
  <c r="AI21" i="46"/>
  <c r="AJ20" i="46"/>
  <c r="AI20" i="46"/>
  <c r="AH23" i="46"/>
  <c r="AH24" i="46"/>
  <c r="AH28" i="46"/>
  <c r="AI17" i="46"/>
  <c r="AI26" i="46"/>
  <c r="AI25" i="46"/>
  <c r="AI27" i="46"/>
  <c r="AI22" i="46"/>
  <c r="AH22" i="46"/>
  <c r="AH19" i="46"/>
  <c r="AI19" i="46"/>
  <c r="AI16" i="46"/>
  <c r="AH16" i="46"/>
  <c r="AJ18" i="46"/>
  <c r="BE16" i="39" l="1"/>
  <c r="H13" i="9" s="1"/>
  <c r="BD16" i="39"/>
  <c r="H12" i="9" s="1"/>
  <c r="AH17" i="46"/>
  <c r="AK13" i="46"/>
  <c r="AI13" i="46"/>
  <c r="AJ13" i="46"/>
  <c r="AH13" i="46" l="1"/>
  <c r="G10" i="9" s="1"/>
  <c r="G13" i="9"/>
  <c r="G11" i="9"/>
  <c r="G12" i="9"/>
  <c r="G14" i="9"/>
  <c r="G15" i="9" l="1"/>
  <c r="AW180" i="39" l="1"/>
  <c r="AW173" i="39"/>
  <c r="AX173" i="39"/>
  <c r="AY173" i="39"/>
  <c r="AY179" i="39"/>
  <c r="AX179" i="39"/>
  <c r="AW171" i="39"/>
  <c r="AX171" i="39"/>
  <c r="AY176" i="39"/>
  <c r="AX176" i="39"/>
  <c r="AX174" i="39"/>
  <c r="AY174" i="39"/>
  <c r="AY175" i="39"/>
  <c r="AW175" i="39"/>
  <c r="AW166" i="39"/>
  <c r="AX166" i="39"/>
  <c r="AY169" i="39" l="1"/>
  <c r="AX169" i="39"/>
  <c r="AW167" i="39"/>
  <c r="AY167" i="39"/>
  <c r="AX184" i="39"/>
  <c r="AY168" i="39"/>
  <c r="AW168" i="39"/>
  <c r="AX168" i="39"/>
  <c r="AW182" i="39"/>
  <c r="AY182" i="39"/>
  <c r="AX178" i="39"/>
  <c r="AX181" i="39"/>
  <c r="AX185" i="39"/>
  <c r="AY185" i="39"/>
  <c r="AX183" i="39"/>
  <c r="AW172" i="39"/>
  <c r="AY177" i="39"/>
  <c r="AY187" i="39"/>
  <c r="AX187" i="39"/>
  <c r="AX186" i="39"/>
  <c r="AY186" i="39"/>
  <c r="AY170" i="39"/>
  <c r="AY16" i="39" l="1"/>
  <c r="I13" i="9" s="1"/>
  <c r="J13" i="9" s="1"/>
  <c r="AX16" i="39"/>
  <c r="I12" i="9" s="1"/>
  <c r="J12" i="9" s="1"/>
  <c r="AW16" i="39"/>
  <c r="K13" i="9" l="1"/>
  <c r="K12" i="9"/>
  <c r="R27" i="23" l="1"/>
  <c r="E10" i="9"/>
  <c r="N27" i="23"/>
  <c r="F10" i="9" l="1"/>
  <c r="Y27" i="23"/>
  <c r="Z27" i="23" l="1"/>
  <c r="AA27" i="23" l="1"/>
  <c r="AB27" i="23" s="1"/>
  <c r="AC27" i="23" l="1"/>
  <c r="AD27" i="23" s="1"/>
  <c r="AE27" i="23" l="1"/>
  <c r="AF27" i="23" s="1"/>
  <c r="AG27" i="23" l="1"/>
  <c r="AH27" i="23" s="1"/>
  <c r="J14" i="23"/>
  <c r="E11" i="9"/>
  <c r="F11" i="9" s="1"/>
  <c r="N28" i="23"/>
  <c r="Y28" i="23" s="1"/>
  <c r="F15" i="9" l="1"/>
  <c r="E15" i="9"/>
  <c r="Z28" i="23"/>
  <c r="AA28" i="23" l="1"/>
  <c r="AB28" i="23" s="1"/>
  <c r="AC28" i="23" l="1"/>
  <c r="AD28" i="23" l="1"/>
  <c r="AE28" i="23" s="1"/>
  <c r="AF28" i="23" l="1"/>
  <c r="AG28" i="23" s="1"/>
  <c r="AH28" i="23" s="1"/>
  <c r="AF188" i="39"/>
  <c r="AG188" i="39" s="1"/>
  <c r="AB33" i="39"/>
  <c r="AC33" i="39" s="1"/>
  <c r="AD33" i="39" s="1"/>
  <c r="AH33" i="39" s="1"/>
  <c r="BC33" i="39" s="1"/>
  <c r="AB27" i="39"/>
  <c r="AC27" i="39" s="1"/>
  <c r="AD27" i="39" s="1"/>
  <c r="AH27" i="39" s="1"/>
  <c r="BC27" i="39" s="1"/>
  <c r="AB26" i="39"/>
  <c r="AC26" i="39" s="1"/>
  <c r="AD26" i="39" s="1"/>
  <c r="AH26" i="39" s="1"/>
  <c r="BC26" i="39" s="1"/>
  <c r="L188" i="39"/>
  <c r="AE188" i="39"/>
  <c r="AB28" i="39" s="1"/>
  <c r="AC28" i="39" s="1"/>
  <c r="AD28" i="39" s="1"/>
  <c r="AH28" i="39" s="1"/>
  <c r="BF28" i="39" s="1"/>
  <c r="AZ188" i="39" l="1"/>
  <c r="AB23" i="39"/>
  <c r="AC23" i="39" s="1"/>
  <c r="AD23" i="39" s="1"/>
  <c r="AH23" i="39" s="1"/>
  <c r="BC23" i="39" s="1"/>
  <c r="AB131" i="39"/>
  <c r="AC131" i="39" s="1"/>
  <c r="AD131" i="39" s="1"/>
  <c r="AH131" i="39" s="1"/>
  <c r="BC131" i="39" s="1"/>
  <c r="AB159" i="39"/>
  <c r="AC159" i="39" s="1"/>
  <c r="AD159" i="39" s="1"/>
  <c r="AH159" i="39" s="1"/>
  <c r="BF159" i="39" s="1"/>
  <c r="AB137" i="39"/>
  <c r="AC137" i="39" s="1"/>
  <c r="AD137" i="39" s="1"/>
  <c r="AH137" i="39" s="1"/>
  <c r="BF137" i="39" s="1"/>
  <c r="AB160" i="39"/>
  <c r="AC160" i="39" s="1"/>
  <c r="AD160" i="39" s="1"/>
  <c r="AH160" i="39" s="1"/>
  <c r="BC160" i="39" s="1"/>
  <c r="AB169" i="39"/>
  <c r="AC169" i="39" s="1"/>
  <c r="AD169" i="39" s="1"/>
  <c r="AH169" i="39" s="1"/>
  <c r="BF169" i="39" s="1"/>
  <c r="AB165" i="39"/>
  <c r="AC165" i="39" s="1"/>
  <c r="AD165" i="39" s="1"/>
  <c r="AH165" i="39" s="1"/>
  <c r="BF165" i="39" s="1"/>
  <c r="AB66" i="39"/>
  <c r="AC66" i="39" s="1"/>
  <c r="AD66" i="39" s="1"/>
  <c r="AH66" i="39" s="1"/>
  <c r="BF66" i="39" s="1"/>
  <c r="AB42" i="39"/>
  <c r="AC42" i="39" s="1"/>
  <c r="AD42" i="39" s="1"/>
  <c r="AH42" i="39" s="1"/>
  <c r="BC42" i="39" s="1"/>
  <c r="AB132" i="39"/>
  <c r="AC132" i="39" s="1"/>
  <c r="AD132" i="39" s="1"/>
  <c r="AH132" i="39" s="1"/>
  <c r="BC132" i="39" s="1"/>
  <c r="AB168" i="39"/>
  <c r="AC168" i="39" s="1"/>
  <c r="AD168" i="39" s="1"/>
  <c r="AH168" i="39" s="1"/>
  <c r="BC168" i="39" s="1"/>
  <c r="AB24" i="39"/>
  <c r="AC24" i="39" s="1"/>
  <c r="AD24" i="39" s="1"/>
  <c r="AH24" i="39" s="1"/>
  <c r="BF24" i="39" s="1"/>
  <c r="AB37" i="39"/>
  <c r="AC37" i="39" s="1"/>
  <c r="AD37" i="39" s="1"/>
  <c r="AH37" i="39" s="1"/>
  <c r="BF37" i="39" s="1"/>
  <c r="AB164" i="39"/>
  <c r="AC164" i="39" s="1"/>
  <c r="AD164" i="39" s="1"/>
  <c r="AH164" i="39" s="1"/>
  <c r="BF164" i="39" s="1"/>
  <c r="AB133" i="39"/>
  <c r="AC133" i="39" s="1"/>
  <c r="AD133" i="39" s="1"/>
  <c r="AH133" i="39" s="1"/>
  <c r="BC133" i="39" s="1"/>
  <c r="AB60" i="39"/>
  <c r="AC60" i="39" s="1"/>
  <c r="AD60" i="39" s="1"/>
  <c r="AH60" i="39" s="1"/>
  <c r="BC60" i="39" s="1"/>
  <c r="AB67" i="39"/>
  <c r="AC67" i="39" s="1"/>
  <c r="AD67" i="39" s="1"/>
  <c r="AH67" i="39" s="1"/>
  <c r="BF67" i="39" s="1"/>
  <c r="AB74" i="39"/>
  <c r="AC74" i="39" s="1"/>
  <c r="AD74" i="39" s="1"/>
  <c r="AH74" i="39" s="1"/>
  <c r="BC74" i="39" s="1"/>
  <c r="AB188" i="39"/>
  <c r="AC188" i="39" s="1"/>
  <c r="AD188" i="39" s="1"/>
  <c r="AH188" i="39" s="1"/>
  <c r="BF188" i="39" s="1"/>
  <c r="AB127" i="39"/>
  <c r="AC127" i="39" s="1"/>
  <c r="AD127" i="39" s="1"/>
  <c r="AH127" i="39" s="1"/>
  <c r="BF127" i="39" s="1"/>
  <c r="AB156" i="39"/>
  <c r="AC156" i="39" s="1"/>
  <c r="AD156" i="39" s="1"/>
  <c r="AH156" i="39" s="1"/>
  <c r="BC156" i="39" s="1"/>
  <c r="AB82" i="39"/>
  <c r="AC82" i="39" s="1"/>
  <c r="AD82" i="39" s="1"/>
  <c r="AH82" i="39" s="1"/>
  <c r="BC82" i="39" s="1"/>
  <c r="AB20" i="39"/>
  <c r="AC20" i="39" s="1"/>
  <c r="AD20" i="39" s="1"/>
  <c r="AH20" i="39" s="1"/>
  <c r="AB21" i="39"/>
  <c r="AC21" i="39" s="1"/>
  <c r="AD21" i="39" s="1"/>
  <c r="AH21" i="39" s="1"/>
  <c r="BC21" i="39" s="1"/>
  <c r="AB158" i="39"/>
  <c r="AC158" i="39" s="1"/>
  <c r="AD158" i="39" s="1"/>
  <c r="AH158" i="39" s="1"/>
  <c r="BF158" i="39" s="1"/>
  <c r="AB38" i="39"/>
  <c r="AC38" i="39" s="1"/>
  <c r="AD38" i="39" s="1"/>
  <c r="AH38" i="39" s="1"/>
  <c r="BF38" i="39" s="1"/>
  <c r="AB22" i="39"/>
  <c r="AC22" i="39" s="1"/>
  <c r="AD22" i="39" s="1"/>
  <c r="AH22" i="39" s="1"/>
  <c r="BC22" i="39" s="1"/>
  <c r="AB53" i="39"/>
  <c r="AC53" i="39" s="1"/>
  <c r="AD53" i="39" s="1"/>
  <c r="AH53" i="39" s="1"/>
  <c r="BF53" i="39" s="1"/>
  <c r="BC20" i="39" l="1"/>
  <c r="AZ16" i="39"/>
  <c r="BC16" i="39" l="1"/>
  <c r="H11" i="9" s="1"/>
  <c r="I11" i="9" l="1"/>
  <c r="J11" i="9" s="1"/>
  <c r="K11" i="9"/>
  <c r="AB119" i="39"/>
  <c r="AC119" i="39" s="1"/>
  <c r="AD119" i="39" s="1"/>
  <c r="AH119" i="39" s="1"/>
  <c r="BF119" i="39" s="1"/>
  <c r="AB112" i="39"/>
  <c r="AC112" i="39" s="1"/>
  <c r="AD112" i="39" s="1"/>
  <c r="AH112" i="39" s="1"/>
  <c r="BB112" i="39" s="1"/>
  <c r="AB73" i="39"/>
  <c r="AC73" i="39" s="1"/>
  <c r="AD73" i="39" s="1"/>
  <c r="AH73" i="39" s="1"/>
  <c r="BF73" i="39" s="1"/>
  <c r="AB69" i="39"/>
  <c r="AC69" i="39" s="1"/>
  <c r="AD69" i="39" s="1"/>
  <c r="AH69" i="39" s="1"/>
  <c r="BB69" i="39" s="1"/>
  <c r="AB167" i="39"/>
  <c r="AC167" i="39" s="1"/>
  <c r="AD167" i="39" s="1"/>
  <c r="AH167" i="39" s="1"/>
  <c r="BF167" i="39" s="1"/>
  <c r="AB34" i="39"/>
  <c r="AC34" i="39" s="1"/>
  <c r="AD34" i="39" s="1"/>
  <c r="AH34" i="39" s="1"/>
  <c r="AB162" i="39"/>
  <c r="AC162" i="39" s="1"/>
  <c r="AD162" i="39" s="1"/>
  <c r="AH162" i="39" s="1"/>
  <c r="BF162" i="39" s="1"/>
  <c r="AB117" i="39"/>
  <c r="AC117" i="39" s="1"/>
  <c r="AD117" i="39" s="1"/>
  <c r="AH117" i="39" s="1"/>
  <c r="BF117" i="39" s="1"/>
  <c r="AB139" i="39"/>
  <c r="AC139" i="39" s="1"/>
  <c r="AD139" i="39" s="1"/>
  <c r="AH139" i="39" s="1"/>
  <c r="BF139" i="39" s="1"/>
  <c r="AF189" i="39"/>
  <c r="AF190" i="39" s="1"/>
  <c r="L189" i="39"/>
  <c r="AE189" i="39"/>
  <c r="AB59" i="39" s="1"/>
  <c r="AC59" i="39" s="1"/>
  <c r="AD59" i="39" s="1"/>
  <c r="AH59" i="39" s="1"/>
  <c r="BF59" i="39" s="1"/>
  <c r="AE190" i="39"/>
  <c r="BB34" i="39" l="1"/>
  <c r="AB181" i="39"/>
  <c r="AC181" i="39" s="1"/>
  <c r="AD181" i="39" s="1"/>
  <c r="AH181" i="39" s="1"/>
  <c r="BF181" i="39" s="1"/>
  <c r="AB141" i="39"/>
  <c r="AC141" i="39" s="1"/>
  <c r="AD141" i="39" s="1"/>
  <c r="AH141" i="39" s="1"/>
  <c r="BF141" i="39" s="1"/>
  <c r="AB113" i="39"/>
  <c r="AC113" i="39" s="1"/>
  <c r="AD113" i="39" s="1"/>
  <c r="AH113" i="39" s="1"/>
  <c r="BB113" i="39" s="1"/>
  <c r="AB106" i="39"/>
  <c r="AC106" i="39" s="1"/>
  <c r="AD106" i="39" s="1"/>
  <c r="AH106" i="39" s="1"/>
  <c r="BB106" i="39" s="1"/>
  <c r="AB105" i="39"/>
  <c r="AC105" i="39" s="1"/>
  <c r="AD105" i="39" s="1"/>
  <c r="AH105" i="39" s="1"/>
  <c r="BB105" i="39" s="1"/>
  <c r="AB161" i="39"/>
  <c r="AC161" i="39" s="1"/>
  <c r="AD161" i="39" s="1"/>
  <c r="AH161" i="39" s="1"/>
  <c r="BF161" i="39" s="1"/>
  <c r="AB45" i="39"/>
  <c r="AC45" i="39" s="1"/>
  <c r="AD45" i="39" s="1"/>
  <c r="AH45" i="39" s="1"/>
  <c r="BF45" i="39" s="1"/>
  <c r="AB89" i="39"/>
  <c r="AC89" i="39" s="1"/>
  <c r="AD89" i="39" s="1"/>
  <c r="AH89" i="39" s="1"/>
  <c r="BB89" i="39" s="1"/>
  <c r="AB68" i="39"/>
  <c r="AC68" i="39" s="1"/>
  <c r="AD68" i="39" s="1"/>
  <c r="AH68" i="39" s="1"/>
  <c r="BF68" i="39" s="1"/>
  <c r="AB118" i="39"/>
  <c r="AC118" i="39" s="1"/>
  <c r="AD118" i="39" s="1"/>
  <c r="AH118" i="39" s="1"/>
  <c r="BF118" i="39" s="1"/>
  <c r="AB189" i="39"/>
  <c r="AC189" i="39" s="1"/>
  <c r="AD189" i="39" s="1"/>
  <c r="AB177" i="39"/>
  <c r="AC177" i="39" s="1"/>
  <c r="AD177" i="39" s="1"/>
  <c r="AH177" i="39" s="1"/>
  <c r="BF177" i="39" s="1"/>
  <c r="AB116" i="39"/>
  <c r="AC116" i="39" s="1"/>
  <c r="AD116" i="39" s="1"/>
  <c r="AH116" i="39" s="1"/>
  <c r="BB116" i="39" s="1"/>
  <c r="AB103" i="39"/>
  <c r="AC103" i="39" s="1"/>
  <c r="AD103" i="39" s="1"/>
  <c r="AH103" i="39" s="1"/>
  <c r="BB103" i="39" s="1"/>
  <c r="AB108" i="39"/>
  <c r="AC108" i="39" s="1"/>
  <c r="AD108" i="39" s="1"/>
  <c r="AH108" i="39" s="1"/>
  <c r="BB108" i="39" s="1"/>
  <c r="AG189" i="39"/>
  <c r="AB72" i="39"/>
  <c r="AC72" i="39" s="1"/>
  <c r="AD72" i="39" s="1"/>
  <c r="AH72" i="39" s="1"/>
  <c r="BF72" i="39" s="1"/>
  <c r="AB107" i="39"/>
  <c r="AC107" i="39" s="1"/>
  <c r="AD107" i="39" s="1"/>
  <c r="AH107" i="39" s="1"/>
  <c r="BB107" i="39" s="1"/>
  <c r="AB102" i="39"/>
  <c r="AC102" i="39" s="1"/>
  <c r="AD102" i="39" s="1"/>
  <c r="AH102" i="39" s="1"/>
  <c r="BB102" i="39" s="1"/>
  <c r="AB76" i="39"/>
  <c r="AC76" i="39" s="1"/>
  <c r="AD76" i="39" s="1"/>
  <c r="AH76" i="39" s="1"/>
  <c r="BB76" i="39" s="1"/>
  <c r="AB115" i="39"/>
  <c r="AC115" i="39" s="1"/>
  <c r="AD115" i="39" s="1"/>
  <c r="AH115" i="39" s="1"/>
  <c r="BB115" i="39" s="1"/>
  <c r="AB109" i="39"/>
  <c r="AC109" i="39" s="1"/>
  <c r="AD109" i="39" s="1"/>
  <c r="AH109" i="39" s="1"/>
  <c r="BB109" i="39" s="1"/>
  <c r="AB154" i="39"/>
  <c r="AC154" i="39" s="1"/>
  <c r="AD154" i="39" s="1"/>
  <c r="AH154" i="39" s="1"/>
  <c r="BF154" i="39" s="1"/>
  <c r="AB44" i="39"/>
  <c r="AC44" i="39" s="1"/>
  <c r="AD44" i="39" s="1"/>
  <c r="AH44" i="39" s="1"/>
  <c r="BB44" i="39" s="1"/>
  <c r="AB145" i="39"/>
  <c r="AC145" i="39" s="1"/>
  <c r="AD145" i="39" s="1"/>
  <c r="AH145" i="39" s="1"/>
  <c r="BF145" i="39" s="1"/>
  <c r="AB130" i="39"/>
  <c r="AC130" i="39" s="1"/>
  <c r="AD130" i="39" s="1"/>
  <c r="AH130" i="39" s="1"/>
  <c r="BB130" i="39" s="1"/>
  <c r="AB182" i="39"/>
  <c r="AC182" i="39" s="1"/>
  <c r="AD182" i="39" s="1"/>
  <c r="AH182" i="39" s="1"/>
  <c r="BF182" i="39" s="1"/>
  <c r="AB140" i="39"/>
  <c r="AC140" i="39" s="1"/>
  <c r="AD140" i="39" s="1"/>
  <c r="AH140" i="39" s="1"/>
  <c r="BB140" i="39" s="1"/>
  <c r="AB110" i="39"/>
  <c r="AC110" i="39" s="1"/>
  <c r="AD110" i="39" s="1"/>
  <c r="AH110" i="39" s="1"/>
  <c r="BB110" i="39" s="1"/>
  <c r="AB144" i="39"/>
  <c r="AC144" i="39" s="1"/>
  <c r="AD144" i="39" s="1"/>
  <c r="AH144" i="39" s="1"/>
  <c r="BF144" i="39" s="1"/>
  <c r="AB163" i="39"/>
  <c r="AC163" i="39" s="1"/>
  <c r="AD163" i="39" s="1"/>
  <c r="AH163" i="39" s="1"/>
  <c r="BB163" i="39" s="1"/>
  <c r="AB90" i="39"/>
  <c r="AC90" i="39" s="1"/>
  <c r="AD90" i="39" s="1"/>
  <c r="AH90" i="39" s="1"/>
  <c r="BB90" i="39" s="1"/>
  <c r="AB142" i="39"/>
  <c r="AC142" i="39" s="1"/>
  <c r="AD142" i="39" s="1"/>
  <c r="AH142" i="39" s="1"/>
  <c r="BB142" i="39" s="1"/>
  <c r="AB88" i="39"/>
  <c r="AC88" i="39" s="1"/>
  <c r="AD88" i="39" s="1"/>
  <c r="AH88" i="39" s="1"/>
  <c r="BB88" i="39" s="1"/>
  <c r="AB43" i="39"/>
  <c r="AC43" i="39" s="1"/>
  <c r="AD43" i="39" s="1"/>
  <c r="AH43" i="39" s="1"/>
  <c r="BB43" i="39" s="1"/>
  <c r="AB179" i="39"/>
  <c r="AC179" i="39" s="1"/>
  <c r="AD179" i="39" s="1"/>
  <c r="AH179" i="39" s="1"/>
  <c r="BF179" i="39" s="1"/>
  <c r="AB180" i="39"/>
  <c r="AC180" i="39" s="1"/>
  <c r="AD180" i="39" s="1"/>
  <c r="AH180" i="39" s="1"/>
  <c r="BF180" i="39" s="1"/>
  <c r="AB35" i="39"/>
  <c r="AC35" i="39" s="1"/>
  <c r="AD35" i="39" s="1"/>
  <c r="AH35" i="39" s="1"/>
  <c r="BF35" i="39" s="1"/>
  <c r="AB114" i="39"/>
  <c r="AC114" i="39" s="1"/>
  <c r="AD114" i="39" s="1"/>
  <c r="AH114" i="39" s="1"/>
  <c r="BB114" i="39" s="1"/>
  <c r="AB143" i="39"/>
  <c r="AC143" i="39" s="1"/>
  <c r="AD143" i="39" s="1"/>
  <c r="AH143" i="39" s="1"/>
  <c r="BB143" i="39" s="1"/>
  <c r="AB104" i="39"/>
  <c r="AC104" i="39" s="1"/>
  <c r="AD104" i="39" s="1"/>
  <c r="AH104" i="39" s="1"/>
  <c r="BB104" i="39" s="1"/>
  <c r="AB36" i="39"/>
  <c r="AC36" i="39" s="1"/>
  <c r="AD36" i="39" s="1"/>
  <c r="AH36" i="39" s="1"/>
  <c r="BF36" i="39" s="1"/>
  <c r="AB111" i="39"/>
  <c r="AC111" i="39" s="1"/>
  <c r="AD111" i="39" s="1"/>
  <c r="AH111" i="39" s="1"/>
  <c r="BB111" i="39" s="1"/>
  <c r="AB75" i="39"/>
  <c r="AC75" i="39" s="1"/>
  <c r="AD75" i="39" s="1"/>
  <c r="AH75" i="39" s="1"/>
  <c r="BB75" i="39" s="1"/>
  <c r="AB178" i="39"/>
  <c r="AC178" i="39" s="1"/>
  <c r="AD178" i="39" s="1"/>
  <c r="AH178" i="39" s="1"/>
  <c r="BF178" i="39" s="1"/>
  <c r="AH189" i="39" l="1"/>
  <c r="BB189" i="39" s="1"/>
  <c r="AV189" i="39"/>
  <c r="AG190" i="39"/>
  <c r="BF16" i="39"/>
  <c r="H14" i="9" s="1"/>
  <c r="I14" i="9" s="1"/>
  <c r="J14" i="9" s="1"/>
  <c r="AH190" i="39"/>
  <c r="BB16" i="39"/>
  <c r="H10" i="9" s="1"/>
  <c r="H15" i="9" l="1"/>
  <c r="K10" i="9"/>
  <c r="I10" i="9"/>
  <c r="AV16" i="39"/>
  <c r="J10" i="9" l="1"/>
  <c r="I15" i="9"/>
</calcChain>
</file>

<file path=xl/sharedStrings.xml><?xml version="1.0" encoding="utf-8"?>
<sst xmlns="http://schemas.openxmlformats.org/spreadsheetml/2006/main" count="11032" uniqueCount="2626">
  <si>
    <t>Version No</t>
  </si>
  <si>
    <t>Date</t>
  </si>
  <si>
    <t>Comments</t>
  </si>
  <si>
    <t>Asset Inputs</t>
  </si>
  <si>
    <r>
      <rPr>
        <sz val="12"/>
        <color theme="1"/>
        <rFont val="Wingdings"/>
        <charset val="2"/>
      </rPr>
      <t>l</t>
    </r>
    <r>
      <rPr>
        <sz val="12"/>
        <color theme="1"/>
        <rFont val="Calibri"/>
        <family val="2"/>
      </rPr>
      <t xml:space="preserve"> </t>
    </r>
    <r>
      <rPr>
        <sz val="12"/>
        <color theme="1"/>
        <rFont val="Century Gothic"/>
        <family val="2"/>
        <scheme val="minor"/>
      </rPr>
      <t xml:space="preserve">Unit Cost of Passive Assets
</t>
    </r>
    <r>
      <rPr>
        <sz val="12"/>
        <color theme="1"/>
        <rFont val="Wingdings"/>
        <charset val="2"/>
      </rPr>
      <t xml:space="preserve">l </t>
    </r>
    <r>
      <rPr>
        <sz val="12"/>
        <color theme="1"/>
        <rFont val="Century Gothic"/>
        <family val="2"/>
        <scheme val="minor"/>
      </rPr>
      <t>Unit Cost of Land</t>
    </r>
  </si>
  <si>
    <t>General Input Sheet</t>
  </si>
  <si>
    <t>General Inputs</t>
  </si>
  <si>
    <t>Base Year</t>
  </si>
  <si>
    <t>YEAR</t>
  </si>
  <si>
    <t>Reference</t>
  </si>
  <si>
    <t>Value</t>
  </si>
  <si>
    <t>Discount Rate (WACC):</t>
  </si>
  <si>
    <t>Average 10 Year Bond Rate</t>
  </si>
  <si>
    <t>Margin</t>
  </si>
  <si>
    <t>WACC:</t>
  </si>
  <si>
    <t xml:space="preserve">Option 1 </t>
  </si>
  <si>
    <t>WACC1</t>
  </si>
  <si>
    <t>Capstr</t>
  </si>
  <si>
    <t>Capital Structure (% Debt)</t>
  </si>
  <si>
    <t>Risk</t>
  </si>
  <si>
    <t>Asset Beta</t>
  </si>
  <si>
    <t>AssetBeta</t>
  </si>
  <si>
    <t>Cost of Debt</t>
  </si>
  <si>
    <t>Debt</t>
  </si>
  <si>
    <t>WACC2</t>
  </si>
  <si>
    <t>Escalation Rates</t>
  </si>
  <si>
    <t>PPI</t>
  </si>
  <si>
    <t>Land Escalation</t>
  </si>
  <si>
    <t>Summary Cash flow Projections</t>
  </si>
  <si>
    <t>ten (10) yr. average Roads and Bridges Index (ABS 6427, Table 15, Index 3101)</t>
  </si>
  <si>
    <t>General Financial Inputs</t>
  </si>
  <si>
    <t>Basic Margin on 10 Yr. Bond Rate</t>
  </si>
  <si>
    <t>Market Risk Premium</t>
  </si>
  <si>
    <t>Asset ID</t>
  </si>
  <si>
    <t>Description</t>
  </si>
  <si>
    <t>Unit Rate</t>
  </si>
  <si>
    <t>Baseline Valuation</t>
  </si>
  <si>
    <t>Valuation Year</t>
  </si>
  <si>
    <t>Asset Class</t>
  </si>
  <si>
    <t>Asset Data</t>
  </si>
  <si>
    <t>Catchment No</t>
  </si>
  <si>
    <t>TenYr</t>
  </si>
  <si>
    <t>LandInd</t>
  </si>
  <si>
    <t>Totals</t>
  </si>
  <si>
    <t xml:space="preserve"> </t>
  </si>
  <si>
    <t>TOTALS</t>
  </si>
  <si>
    <t>Escalation</t>
  </si>
  <si>
    <t>Option 2</t>
  </si>
  <si>
    <t>Capital Escalation - Future Cap X</t>
  </si>
  <si>
    <t>Roads and Bridges Index (ABS 6427, Table 15, Index 3101)</t>
  </si>
  <si>
    <t>Return to Navigation Pane</t>
  </si>
  <si>
    <t>Yes</t>
  </si>
  <si>
    <t>No</t>
  </si>
  <si>
    <t>DCFTRIGGER</t>
  </si>
  <si>
    <t>WACC Option to be applied in the calculation?</t>
  </si>
  <si>
    <t>Application of Discounted Cash flow</t>
  </si>
  <si>
    <t>Calculate charges using Discounted Cash flow? (Y/N)</t>
  </si>
  <si>
    <t>Catchment</t>
  </si>
  <si>
    <t>TOTAL (A)+ (B)</t>
  </si>
  <si>
    <t>NPV Future (B)</t>
  </si>
  <si>
    <t>Existing (A)</t>
  </si>
  <si>
    <t>Existing (C)</t>
  </si>
  <si>
    <t>NPV Future (D)</t>
  </si>
  <si>
    <t>TOTAL (C)+ (D)</t>
  </si>
  <si>
    <t>Name</t>
  </si>
  <si>
    <t>Asset Usage</t>
  </si>
  <si>
    <t>Cost Allocation</t>
  </si>
  <si>
    <t>3.5% is the baseline figure quoted in LG Bulletin 06/01</t>
  </si>
  <si>
    <t>Capital Indexation Rates - Historical (June Qtr.)</t>
  </si>
  <si>
    <t>Future Trunk Assets</t>
  </si>
  <si>
    <t>Catchment Name</t>
  </si>
  <si>
    <t>Multiplier</t>
  </si>
  <si>
    <t>LGIP ID</t>
  </si>
  <si>
    <t>ID from the LGIP drawings</t>
  </si>
  <si>
    <t>Basic Asset Data</t>
  </si>
  <si>
    <t>Basic Asset Valuation</t>
  </si>
  <si>
    <t>Refined Asset Value</t>
  </si>
  <si>
    <t>Asset Attributes</t>
  </si>
  <si>
    <t>Unit Rate Type (*)</t>
  </si>
  <si>
    <t>Catchment Name (*)</t>
  </si>
  <si>
    <t>Councils ID (from GIS, FAR, AMA etc.)</t>
  </si>
  <si>
    <t>Gross cost (used for CF forecasts)</t>
  </si>
  <si>
    <t>Summary Cost Schedule</t>
  </si>
  <si>
    <r>
      <rPr>
        <sz val="12"/>
        <color theme="1"/>
        <rFont val="Wingdings"/>
        <charset val="2"/>
      </rPr>
      <t>l</t>
    </r>
    <r>
      <rPr>
        <sz val="12"/>
        <color theme="1"/>
        <rFont val="Calibri"/>
        <family val="2"/>
      </rPr>
      <t xml:space="preserve"> Estimates of current and future demand (per cost catchment)</t>
    </r>
  </si>
  <si>
    <t>Calculation Function</t>
  </si>
  <si>
    <t>Inputs</t>
  </si>
  <si>
    <t>Calculation</t>
  </si>
  <si>
    <t>Outputs</t>
  </si>
  <si>
    <r>
      <rPr>
        <sz val="12"/>
        <color theme="1"/>
        <rFont val="Wingdings"/>
        <charset val="2"/>
      </rPr>
      <t>l</t>
    </r>
    <r>
      <rPr>
        <sz val="12"/>
        <color theme="1"/>
        <rFont val="Calibri"/>
        <family val="2"/>
      </rPr>
      <t xml:space="preserve"> Summary of demand and cost allocation by catchment 
</t>
    </r>
    <r>
      <rPr>
        <sz val="12"/>
        <color theme="1"/>
        <rFont val="Wingdings"/>
        <charset val="2"/>
      </rPr>
      <t>l</t>
    </r>
    <r>
      <rPr>
        <sz val="12"/>
        <color theme="1"/>
        <rFont val="Calibri"/>
        <family val="2"/>
      </rPr>
      <t xml:space="preserve"> Final costs by catchment</t>
    </r>
  </si>
  <si>
    <t>Site/Condition</t>
  </si>
  <si>
    <t xml:space="preserve">Adjusted Current Day Value </t>
  </si>
  <si>
    <t>Catchment Demand (population)</t>
  </si>
  <si>
    <t>Land Attributes</t>
  </si>
  <si>
    <t>Term (between 15 and 30 years)</t>
  </si>
  <si>
    <t>TERM</t>
  </si>
  <si>
    <t>Location</t>
  </si>
  <si>
    <t>Parks and Open Space Embellishment Cost</t>
  </si>
  <si>
    <t xml:space="preserve">Author </t>
  </si>
  <si>
    <t>DETAILED Forecast Demand Growth Profile</t>
  </si>
  <si>
    <t>Gross Value</t>
  </si>
  <si>
    <t xml:space="preserve"> Parks and Community Facilities</t>
  </si>
  <si>
    <t>Land Value</t>
  </si>
  <si>
    <t>Land Valuation Type</t>
  </si>
  <si>
    <t>Land Location/Type</t>
  </si>
  <si>
    <t>Local/District Park</t>
  </si>
  <si>
    <t>Unit (*)</t>
  </si>
  <si>
    <t>EXISTING TRUNK ASSETS</t>
  </si>
  <si>
    <t>Current Replacement Cost</t>
  </si>
  <si>
    <t>Charges Escalation Rate</t>
  </si>
  <si>
    <t>Chargeind</t>
  </si>
  <si>
    <t>DETAILED Forecast Demand Growth Profile (OPTIONAL)</t>
  </si>
  <si>
    <t>May be calculated from unit rates OR unique values can be direct entered</t>
  </si>
  <si>
    <t>Catchment Asset Allocation</t>
  </si>
  <si>
    <t>Local Government Infrastructure Plan (LGIP)</t>
  </si>
  <si>
    <t>Brisbane City Council</t>
  </si>
  <si>
    <t>East</t>
  </si>
  <si>
    <t>North</t>
  </si>
  <si>
    <t>South</t>
  </si>
  <si>
    <t>West</t>
  </si>
  <si>
    <t>D0001 Local West</t>
  </si>
  <si>
    <t>D0002 Local East</t>
  </si>
  <si>
    <t>D0002 Metropolitan East</t>
  </si>
  <si>
    <t>D0003 Local East</t>
  </si>
  <si>
    <t>D0004 Local South</t>
  </si>
  <si>
    <t>D0005 District West</t>
  </si>
  <si>
    <t>D0005 Local West</t>
  </si>
  <si>
    <t>D0006 District East</t>
  </si>
  <si>
    <t>D0006 Local East</t>
  </si>
  <si>
    <t>D0007 District East</t>
  </si>
  <si>
    <t>D0007 Local East</t>
  </si>
  <si>
    <t>D0008 Local North</t>
  </si>
  <si>
    <t>D0009 Local South</t>
  </si>
  <si>
    <t>D0010 District South</t>
  </si>
  <si>
    <t>D0010 Local South</t>
  </si>
  <si>
    <t>D0011 District South</t>
  </si>
  <si>
    <t>D0012 Local South</t>
  </si>
  <si>
    <t>D0013 District West</t>
  </si>
  <si>
    <t>D0014 District West</t>
  </si>
  <si>
    <t>D0014 Local West</t>
  </si>
  <si>
    <t>D0015 District West</t>
  </si>
  <si>
    <t>D0015 Local West</t>
  </si>
  <si>
    <t>D0016 Local North</t>
  </si>
  <si>
    <t>D0017 District West</t>
  </si>
  <si>
    <t>D0017 Local West</t>
  </si>
  <si>
    <t>D0018 District North</t>
  </si>
  <si>
    <t>D0018 Local North</t>
  </si>
  <si>
    <t>D0019 Local North</t>
  </si>
  <si>
    <t>D0020 Local West</t>
  </si>
  <si>
    <t>D0021 District East</t>
  </si>
  <si>
    <t>D0021 Local East</t>
  </si>
  <si>
    <t>D0022 District South</t>
  </si>
  <si>
    <t>D0023 District South</t>
  </si>
  <si>
    <t>D0024 Local West</t>
  </si>
  <si>
    <t>D0025 District East</t>
  </si>
  <si>
    <t>D0025 Local East</t>
  </si>
  <si>
    <t>D0026 Local East</t>
  </si>
  <si>
    <t>D0027 District East</t>
  </si>
  <si>
    <t>D0027 Local East</t>
  </si>
  <si>
    <t>D0028 District East</t>
  </si>
  <si>
    <t>D0028 Local East</t>
  </si>
  <si>
    <t>D0029 District East</t>
  </si>
  <si>
    <t>D0029 Local East</t>
  </si>
  <si>
    <t>D0030 District East</t>
  </si>
  <si>
    <t>D0031 District East</t>
  </si>
  <si>
    <t>D0031 Local East</t>
  </si>
  <si>
    <t>D0032 Local East</t>
  </si>
  <si>
    <t>D0033 District East</t>
  </si>
  <si>
    <t>D0033 Local East</t>
  </si>
  <si>
    <t>D0034 District East</t>
  </si>
  <si>
    <t>D0034 Local East</t>
  </si>
  <si>
    <t>D0035 District East</t>
  </si>
  <si>
    <t>D0035 Local East</t>
  </si>
  <si>
    <t>D0035 Metropolitan East</t>
  </si>
  <si>
    <t>D0036 District East</t>
  </si>
  <si>
    <t>D0037 District East</t>
  </si>
  <si>
    <t>D0037 Local East</t>
  </si>
  <si>
    <t>D0038 Local East</t>
  </si>
  <si>
    <t>D0039 District East</t>
  </si>
  <si>
    <t>D0039 Local East</t>
  </si>
  <si>
    <t>D0040 District East</t>
  </si>
  <si>
    <t>D0040 Metropolitan East</t>
  </si>
  <si>
    <t>D0041 Local East</t>
  </si>
  <si>
    <t>D0042 Local East</t>
  </si>
  <si>
    <t>D0044 Local East</t>
  </si>
  <si>
    <t>D0045 District East</t>
  </si>
  <si>
    <t>D0045 Local East</t>
  </si>
  <si>
    <t>D0046 Local East</t>
  </si>
  <si>
    <t>D0047 Local East</t>
  </si>
  <si>
    <t>D0049 Local East</t>
  </si>
  <si>
    <t>D0050 District East</t>
  </si>
  <si>
    <t>D0051 District East</t>
  </si>
  <si>
    <t>D0052 Local East</t>
  </si>
  <si>
    <t>D0053 Local East</t>
  </si>
  <si>
    <t>D0054 Local East</t>
  </si>
  <si>
    <t>D0055 Local East</t>
  </si>
  <si>
    <t>D0056 District East</t>
  </si>
  <si>
    <t>D0056;D0867 District East</t>
  </si>
  <si>
    <t>D0057 Local East</t>
  </si>
  <si>
    <t>D0059 Local East</t>
  </si>
  <si>
    <t>D0060 Local East</t>
  </si>
  <si>
    <t>D0061 Local East</t>
  </si>
  <si>
    <t>D0062 District East</t>
  </si>
  <si>
    <t>D0063 Local East</t>
  </si>
  <si>
    <t>D0064 District East</t>
  </si>
  <si>
    <t>D0065 District East</t>
  </si>
  <si>
    <t>D0066 Local East</t>
  </si>
  <si>
    <t>D0067 District East</t>
  </si>
  <si>
    <t>D0067 Local East</t>
  </si>
  <si>
    <t>D0069 Local East</t>
  </si>
  <si>
    <t>D0071 Metropolitan West</t>
  </si>
  <si>
    <t>D0074 District West</t>
  </si>
  <si>
    <t>D0075 Metropolitan East</t>
  </si>
  <si>
    <t>D0078 District North</t>
  </si>
  <si>
    <t>D0078 Local North</t>
  </si>
  <si>
    <t>D0080 District North</t>
  </si>
  <si>
    <t>D0080 Metropolitan North</t>
  </si>
  <si>
    <t>D0081 Local West</t>
  </si>
  <si>
    <t>D0082 Metropolitan West</t>
  </si>
  <si>
    <t>D0083 Metropolitan West</t>
  </si>
  <si>
    <t>D0084 Metropolitan North</t>
  </si>
  <si>
    <t>D0085 District North</t>
  </si>
  <si>
    <t>D0085 Local North</t>
  </si>
  <si>
    <t>D0086 District North</t>
  </si>
  <si>
    <t>D0087 Metropolitan North</t>
  </si>
  <si>
    <t>D0088 District East</t>
  </si>
  <si>
    <t>D0089 Metropolitan North</t>
  </si>
  <si>
    <t>D0090 District East</t>
  </si>
  <si>
    <t>D0090 Metropolitan East</t>
  </si>
  <si>
    <t>D0092 Metropolitan West</t>
  </si>
  <si>
    <t>D0093 Metropolitan West</t>
  </si>
  <si>
    <t>D0094 Metropolitan West</t>
  </si>
  <si>
    <t>D0095 District North</t>
  </si>
  <si>
    <t>D0095 Metropolitan North</t>
  </si>
  <si>
    <t>D0096 Metropolitan West</t>
  </si>
  <si>
    <t>D0097 Local East</t>
  </si>
  <si>
    <t>D0099 Metropolitan West</t>
  </si>
  <si>
    <t>D0100 District East</t>
  </si>
  <si>
    <t>D0101 Local West</t>
  </si>
  <si>
    <t>D0103 Local West</t>
  </si>
  <si>
    <t>D0104 Metropolitan West</t>
  </si>
  <si>
    <t>D0105 Local East</t>
  </si>
  <si>
    <t>D0106 Local East</t>
  </si>
  <si>
    <t>D0109 Local East</t>
  </si>
  <si>
    <t>D0109 Metropolitan East</t>
  </si>
  <si>
    <t>D0110 Local East</t>
  </si>
  <si>
    <t>D0111 Local East</t>
  </si>
  <si>
    <t>D0112 Local East</t>
  </si>
  <si>
    <t>D0113 District East</t>
  </si>
  <si>
    <t>D0113 Local East</t>
  </si>
  <si>
    <t>D0114 Local East</t>
  </si>
  <si>
    <t>D0115 Local East</t>
  </si>
  <si>
    <t>D0116 Local East</t>
  </si>
  <si>
    <t>D0117 District East</t>
  </si>
  <si>
    <t>D0117 Local East</t>
  </si>
  <si>
    <t>D0118 Local East</t>
  </si>
  <si>
    <t>D0119 District East</t>
  </si>
  <si>
    <t>D0120 District East</t>
  </si>
  <si>
    <t>D0121 District East</t>
  </si>
  <si>
    <t>D0121 Local East</t>
  </si>
  <si>
    <t>D0123 Local East</t>
  </si>
  <si>
    <t>D0124 Local East</t>
  </si>
  <si>
    <t>D0125 District East</t>
  </si>
  <si>
    <t>D0125 Local East</t>
  </si>
  <si>
    <t>D0126 District West</t>
  </si>
  <si>
    <t>D0127 District West</t>
  </si>
  <si>
    <t>D0128 District West</t>
  </si>
  <si>
    <t>D0128 Local West</t>
  </si>
  <si>
    <t>D0129 District West</t>
  </si>
  <si>
    <t>D0130 Local West</t>
  </si>
  <si>
    <t>D0131 Local West</t>
  </si>
  <si>
    <t>D0132 Local West</t>
  </si>
  <si>
    <t>D0133 District West</t>
  </si>
  <si>
    <t>D0133 Local West</t>
  </si>
  <si>
    <t>D0134 Local West</t>
  </si>
  <si>
    <t>D0135 Local West</t>
  </si>
  <si>
    <t>D0136 Local West</t>
  </si>
  <si>
    <t>D0137 District West</t>
  </si>
  <si>
    <t>D0137 Local West</t>
  </si>
  <si>
    <t>D0138 District West</t>
  </si>
  <si>
    <t>D0138 Local West</t>
  </si>
  <si>
    <t>D0139 District West</t>
  </si>
  <si>
    <t>D0140 District West</t>
  </si>
  <si>
    <t>D0141 District West</t>
  </si>
  <si>
    <t>D0142 Local West</t>
  </si>
  <si>
    <t>D0143 District West</t>
  </si>
  <si>
    <t>D0145 Local West</t>
  </si>
  <si>
    <t>D0146 Local West</t>
  </si>
  <si>
    <t>D0147 Local West</t>
  </si>
  <si>
    <t>D0148 District West</t>
  </si>
  <si>
    <t>D0149 Local West</t>
  </si>
  <si>
    <t>D0150 District West</t>
  </si>
  <si>
    <t>D0151 District West</t>
  </si>
  <si>
    <t>D0151 Local West</t>
  </si>
  <si>
    <t>D0152 District West</t>
  </si>
  <si>
    <t>D0152 Local West</t>
  </si>
  <si>
    <t>D0153 District West</t>
  </si>
  <si>
    <t>D0154 Local West</t>
  </si>
  <si>
    <t>D0155 District West</t>
  </si>
  <si>
    <t>D0155 Local West</t>
  </si>
  <si>
    <t>D0156 District West</t>
  </si>
  <si>
    <t>D0157 Local West</t>
  </si>
  <si>
    <t>D0158 Local West</t>
  </si>
  <si>
    <t>D0159 District West</t>
  </si>
  <si>
    <t>D0160 District West</t>
  </si>
  <si>
    <t>D0161 District West</t>
  </si>
  <si>
    <t>D0162 Local West</t>
  </si>
  <si>
    <t>D0163 Local West</t>
  </si>
  <si>
    <t>D0164 Local West</t>
  </si>
  <si>
    <t>D0165 Local West</t>
  </si>
  <si>
    <t>D0166 Local North</t>
  </si>
  <si>
    <t>D0168 Local North</t>
  </si>
  <si>
    <t>D0169 District North</t>
  </si>
  <si>
    <t>D0169 Local North</t>
  </si>
  <si>
    <t>D0169 Metropolitan North</t>
  </si>
  <si>
    <t>D0170 District North</t>
  </si>
  <si>
    <t>D0170 Local North</t>
  </si>
  <si>
    <t>D0171 District North</t>
  </si>
  <si>
    <t>D0172 District North</t>
  </si>
  <si>
    <t>D0173 Local North</t>
  </si>
  <si>
    <t>D0174 District West</t>
  </si>
  <si>
    <t>D0175 District West</t>
  </si>
  <si>
    <t>D0178 District West</t>
  </si>
  <si>
    <t>D0178 Local West</t>
  </si>
  <si>
    <t>D0179 Local West</t>
  </si>
  <si>
    <t>D0181 Local West</t>
  </si>
  <si>
    <t>D0182 Local West</t>
  </si>
  <si>
    <t>D0183 Local West</t>
  </si>
  <si>
    <t>D0184 Local West</t>
  </si>
  <si>
    <t>D0185 District West</t>
  </si>
  <si>
    <t>D0186 District West</t>
  </si>
  <si>
    <t>D0186 Local West</t>
  </si>
  <si>
    <t>D0188 Local West</t>
  </si>
  <si>
    <t>D0189 Local West</t>
  </si>
  <si>
    <t>D0190 Local West</t>
  </si>
  <si>
    <t>D0191 District West</t>
  </si>
  <si>
    <t>D0191 Local West</t>
  </si>
  <si>
    <t>D0192 District West</t>
  </si>
  <si>
    <t>D0193 Local West</t>
  </si>
  <si>
    <t>D0194 Local West</t>
  </si>
  <si>
    <t>D0196 Local West</t>
  </si>
  <si>
    <t>D0197 Local West</t>
  </si>
  <si>
    <t>D0198 Local West</t>
  </si>
  <si>
    <t>D0199 District West</t>
  </si>
  <si>
    <t>D0200 District West</t>
  </si>
  <si>
    <t>D0200 Local West</t>
  </si>
  <si>
    <t>D0201 District West</t>
  </si>
  <si>
    <t>D0201 Local West</t>
  </si>
  <si>
    <t>D0202 Local West</t>
  </si>
  <si>
    <t>D0203 District West</t>
  </si>
  <si>
    <t>D0203 Local West</t>
  </si>
  <si>
    <t>D0204 District West</t>
  </si>
  <si>
    <t>D0205 Local West</t>
  </si>
  <si>
    <t>D0206 Local West</t>
  </si>
  <si>
    <t>D0208 District West</t>
  </si>
  <si>
    <t>D0209 District West</t>
  </si>
  <si>
    <t>D0210 Local West</t>
  </si>
  <si>
    <t>D0211 Local West</t>
  </si>
  <si>
    <t>D0212 Local West</t>
  </si>
  <si>
    <t>D0213 District West</t>
  </si>
  <si>
    <t>D0213 Local West</t>
  </si>
  <si>
    <t>D0214 District West</t>
  </si>
  <si>
    <t>D0215 Local West</t>
  </si>
  <si>
    <t>D0216 Local West</t>
  </si>
  <si>
    <t>D0217 District West</t>
  </si>
  <si>
    <t>D0218 District North</t>
  </si>
  <si>
    <t>D0218 Local North</t>
  </si>
  <si>
    <t>D0219 Local West</t>
  </si>
  <si>
    <t>D0222 Local North</t>
  </si>
  <si>
    <t>D0223 District North</t>
  </si>
  <si>
    <t>D0223 Local North</t>
  </si>
  <si>
    <t>D0224 Local North</t>
  </si>
  <si>
    <t>D0225 District North</t>
  </si>
  <si>
    <t>D0225 Local North</t>
  </si>
  <si>
    <t>D0226 Local North</t>
  </si>
  <si>
    <t>D0227 District North</t>
  </si>
  <si>
    <t>D0227 Metropolitan North</t>
  </si>
  <si>
    <t>D0228 District North</t>
  </si>
  <si>
    <t>D0228 Local North</t>
  </si>
  <si>
    <t>D0228 Metropolitan North</t>
  </si>
  <si>
    <t>D0229 Local West</t>
  </si>
  <si>
    <t>D0230 District West</t>
  </si>
  <si>
    <t>D0231 District North</t>
  </si>
  <si>
    <t>D0232 Local North</t>
  </si>
  <si>
    <t>D0233 Local North</t>
  </si>
  <si>
    <t>D0234 Local North</t>
  </si>
  <si>
    <t>D0235 Local North</t>
  </si>
  <si>
    <t>D0236 Local North</t>
  </si>
  <si>
    <t>D0237 District West</t>
  </si>
  <si>
    <t>D0238 District North</t>
  </si>
  <si>
    <t>D0238 Local North</t>
  </si>
  <si>
    <t>D0239 Local North</t>
  </si>
  <si>
    <t>D0240 Local North</t>
  </si>
  <si>
    <t>D0241 Local North</t>
  </si>
  <si>
    <t>D0242 Local North</t>
  </si>
  <si>
    <t>D0243 District North</t>
  </si>
  <si>
    <t>D0244 District North</t>
  </si>
  <si>
    <t>D0244 Local North</t>
  </si>
  <si>
    <t>D0245 District North</t>
  </si>
  <si>
    <t>D0246 District North</t>
  </si>
  <si>
    <t>D0246 Local North</t>
  </si>
  <si>
    <t>D0247 District North</t>
  </si>
  <si>
    <t>D0247 Local North</t>
  </si>
  <si>
    <t>D0248 District West</t>
  </si>
  <si>
    <t>D0248 Local West</t>
  </si>
  <si>
    <t>D0249 Metropolitan West</t>
  </si>
  <si>
    <t>D0249;D1430 Metropolitan West</t>
  </si>
  <si>
    <t>D0250 Metropolitan West</t>
  </si>
  <si>
    <t>D0251 Local West</t>
  </si>
  <si>
    <t>D0252 Local West</t>
  </si>
  <si>
    <t>D0253 District West</t>
  </si>
  <si>
    <t>D0253 Local West</t>
  </si>
  <si>
    <t>D0255 District West</t>
  </si>
  <si>
    <t>D0255 Local West</t>
  </si>
  <si>
    <t>D0256 District West</t>
  </si>
  <si>
    <t>D0256 Local West</t>
  </si>
  <si>
    <t>D0257 Local West</t>
  </si>
  <si>
    <t>D0258 Local West</t>
  </si>
  <si>
    <t>D0259 Local West</t>
  </si>
  <si>
    <t>D0260 District West</t>
  </si>
  <si>
    <t>D0261 Local West</t>
  </si>
  <si>
    <t>D0262 Local West</t>
  </si>
  <si>
    <t>D0263 Local West</t>
  </si>
  <si>
    <t>D0264 Local West</t>
  </si>
  <si>
    <t>D0265 Local West</t>
  </si>
  <si>
    <t>D0266 Local West</t>
  </si>
  <si>
    <t>D0267 District West</t>
  </si>
  <si>
    <t>D0268 Local West</t>
  </si>
  <si>
    <t>D0269 Local West</t>
  </si>
  <si>
    <t>D0270 Local West</t>
  </si>
  <si>
    <t>D0271 Local West</t>
  </si>
  <si>
    <t>D0272 Local West</t>
  </si>
  <si>
    <t>D0273 District West</t>
  </si>
  <si>
    <t>D0273 Local West</t>
  </si>
  <si>
    <t>D0274 District North</t>
  </si>
  <si>
    <t>D0275 District North</t>
  </si>
  <si>
    <t>D0276 Metropolitan North</t>
  </si>
  <si>
    <t>D0278 Local North</t>
  </si>
  <si>
    <t>D0279 District North</t>
  </si>
  <si>
    <t>D0279 Local North</t>
  </si>
  <si>
    <t>D0280 District North</t>
  </si>
  <si>
    <t>D0281 District North</t>
  </si>
  <si>
    <t>D0283 District North</t>
  </si>
  <si>
    <t>D0283 Local North</t>
  </si>
  <si>
    <t>D0284 District North</t>
  </si>
  <si>
    <t>D0284 Local North</t>
  </si>
  <si>
    <t>D0286 Local North</t>
  </si>
  <si>
    <t>D0287 Local North</t>
  </si>
  <si>
    <t>D0288 Metropolitan North</t>
  </si>
  <si>
    <t>D0289 Local North</t>
  </si>
  <si>
    <t>D0290 Local North</t>
  </si>
  <si>
    <t>D0291 Local North</t>
  </si>
  <si>
    <t>D0292 District North</t>
  </si>
  <si>
    <t>D0293 Local North</t>
  </si>
  <si>
    <t>D0294 Local North</t>
  </si>
  <si>
    <t>D0295 Local North</t>
  </si>
  <si>
    <t>D0297 Local South</t>
  </si>
  <si>
    <t>D0298 Local South</t>
  </si>
  <si>
    <t>D0299 District South</t>
  </si>
  <si>
    <t>D0300 District South</t>
  </si>
  <si>
    <t>D0301 Local South</t>
  </si>
  <si>
    <t>D0303 District South</t>
  </si>
  <si>
    <t>D0304 Local South</t>
  </si>
  <si>
    <t>D0305 District South</t>
  </si>
  <si>
    <t>D0307 District South</t>
  </si>
  <si>
    <t>D0307 Local South</t>
  </si>
  <si>
    <t>D0308 Local South</t>
  </si>
  <si>
    <t>D0310 Local South</t>
  </si>
  <si>
    <t>D0311 District South</t>
  </si>
  <si>
    <t>D0311 Local South</t>
  </si>
  <si>
    <t>D0312 Local South</t>
  </si>
  <si>
    <t>D0313 Local South</t>
  </si>
  <si>
    <t>D0313 Metropolitan South</t>
  </si>
  <si>
    <t>D0314 Local South</t>
  </si>
  <si>
    <t>D0315 Local South</t>
  </si>
  <si>
    <t>D0316 District South</t>
  </si>
  <si>
    <t>D0317 Local South</t>
  </si>
  <si>
    <t>D0318 Local South</t>
  </si>
  <si>
    <t>D0319 Local South</t>
  </si>
  <si>
    <t>D0320 District South</t>
  </si>
  <si>
    <t>D0320 Local South</t>
  </si>
  <si>
    <t>D0321 Local South</t>
  </si>
  <si>
    <t>D0322 District South</t>
  </si>
  <si>
    <t>D0323 Local South</t>
  </si>
  <si>
    <t>D0324 Local South</t>
  </si>
  <si>
    <t>D0325 District South</t>
  </si>
  <si>
    <t>D0326 Local South</t>
  </si>
  <si>
    <t>D0327 Local South</t>
  </si>
  <si>
    <t>D0329 District South</t>
  </si>
  <si>
    <t>D0329 Local South</t>
  </si>
  <si>
    <t>D0330 Local South</t>
  </si>
  <si>
    <t>D0331 District South</t>
  </si>
  <si>
    <t>D0331 Local South</t>
  </si>
  <si>
    <t>D0332 District South</t>
  </si>
  <si>
    <t>D0333 Local South</t>
  </si>
  <si>
    <t>D0334 District South</t>
  </si>
  <si>
    <t>D0334 Local South</t>
  </si>
  <si>
    <t>D0335 District South</t>
  </si>
  <si>
    <t>D0337 District South</t>
  </si>
  <si>
    <t>D0337 Local South</t>
  </si>
  <si>
    <t>D0338 District South</t>
  </si>
  <si>
    <t>D0338 Local South</t>
  </si>
  <si>
    <t>D0339 Local South</t>
  </si>
  <si>
    <t>D0340 Local South</t>
  </si>
  <si>
    <t>D0342 Metropolitan South</t>
  </si>
  <si>
    <t>D0343 Metropolitan South</t>
  </si>
  <si>
    <t>D0344 Local South</t>
  </si>
  <si>
    <t>D0345 Local South</t>
  </si>
  <si>
    <t>D0346 District South</t>
  </si>
  <si>
    <t>D0347 District South</t>
  </si>
  <si>
    <t>D0347 Metropolitan South</t>
  </si>
  <si>
    <t>D0348 Local South</t>
  </si>
  <si>
    <t>D0350 District South</t>
  </si>
  <si>
    <t>D0350 Metropolitan South</t>
  </si>
  <si>
    <t>D0352 Local South</t>
  </si>
  <si>
    <t>D0354 District South</t>
  </si>
  <si>
    <t>D0355 District South</t>
  </si>
  <si>
    <t>D0356 Local South</t>
  </si>
  <si>
    <t>D0357 District East</t>
  </si>
  <si>
    <t>D0358 District East</t>
  </si>
  <si>
    <t>D0358 Local East</t>
  </si>
  <si>
    <t>D0359 Local East</t>
  </si>
  <si>
    <t>D0360 Local East</t>
  </si>
  <si>
    <t>D0361 Local East</t>
  </si>
  <si>
    <t>D0362 Metropolitan East</t>
  </si>
  <si>
    <t>D0363 District East</t>
  </si>
  <si>
    <t>D0363 Local East</t>
  </si>
  <si>
    <t>D0364 District East</t>
  </si>
  <si>
    <t>D0364 Local East</t>
  </si>
  <si>
    <t>D0365 Local East</t>
  </si>
  <si>
    <t>D0366 District East</t>
  </si>
  <si>
    <t>D0367 Local East</t>
  </si>
  <si>
    <t>D0368 District East</t>
  </si>
  <si>
    <t>D0369 Local East</t>
  </si>
  <si>
    <t>D0371 Local South</t>
  </si>
  <si>
    <t>D0372 Local South</t>
  </si>
  <si>
    <t>D0373 District South</t>
  </si>
  <si>
    <t>D0374 District South</t>
  </si>
  <si>
    <t>D0375 Local South</t>
  </si>
  <si>
    <t>D0376 Local South</t>
  </si>
  <si>
    <t>D0377 Local South</t>
  </si>
  <si>
    <t>D0378 District South</t>
  </si>
  <si>
    <t>D0379 District South</t>
  </si>
  <si>
    <t>D0379 Local South</t>
  </si>
  <si>
    <t>D0380 Local South</t>
  </si>
  <si>
    <t>D0381 Local South</t>
  </si>
  <si>
    <t>D0382 Local South</t>
  </si>
  <si>
    <t>D0383 Local South</t>
  </si>
  <si>
    <t>D0385 Local South</t>
  </si>
  <si>
    <t>D0386 Local South</t>
  </si>
  <si>
    <t>D0387 District South</t>
  </si>
  <si>
    <t>D0387 Local South</t>
  </si>
  <si>
    <t>D0388 Local South</t>
  </si>
  <si>
    <t>D0389 District South</t>
  </si>
  <si>
    <t>D0390 Local South</t>
  </si>
  <si>
    <t>D0391 Local South</t>
  </si>
  <si>
    <t>D0392 District East</t>
  </si>
  <si>
    <t>D0392 Local East</t>
  </si>
  <si>
    <t>D0393 District East</t>
  </si>
  <si>
    <t>D0393 Local East</t>
  </si>
  <si>
    <t>D0394 District South</t>
  </si>
  <si>
    <t>D0395 Local East</t>
  </si>
  <si>
    <t>D0396 Local South</t>
  </si>
  <si>
    <t>D0397 Local South</t>
  </si>
  <si>
    <t>D0398 Local South</t>
  </si>
  <si>
    <t>D0399 Local South</t>
  </si>
  <si>
    <t>D0400 Local South</t>
  </si>
  <si>
    <t>D0401 Local South</t>
  </si>
  <si>
    <t>D0402 Local South</t>
  </si>
  <si>
    <t>D0403 Local South</t>
  </si>
  <si>
    <t>D0404 Local East</t>
  </si>
  <si>
    <t>D0405 District West</t>
  </si>
  <si>
    <t>D0405 Local West</t>
  </si>
  <si>
    <t>D0406 District West</t>
  </si>
  <si>
    <t>D0407 Local West</t>
  </si>
  <si>
    <t>D0408 District West</t>
  </si>
  <si>
    <t>D0409 Local West</t>
  </si>
  <si>
    <t>D0410 Local West</t>
  </si>
  <si>
    <t>D0411 Local West</t>
  </si>
  <si>
    <t>D0412 Local West</t>
  </si>
  <si>
    <t>D0413 Local West</t>
  </si>
  <si>
    <t>D0414 Local West</t>
  </si>
  <si>
    <t>D0415 District West</t>
  </si>
  <si>
    <t>D0415 Local West</t>
  </si>
  <si>
    <t>D0416 District West</t>
  </si>
  <si>
    <t>D0417 Local West</t>
  </si>
  <si>
    <t>D0419 District West</t>
  </si>
  <si>
    <t>D0420 District West</t>
  </si>
  <si>
    <t>D0421 Local West</t>
  </si>
  <si>
    <t>D0422 District West</t>
  </si>
  <si>
    <t>D0422 Local West</t>
  </si>
  <si>
    <t>D0423 Local West</t>
  </si>
  <si>
    <t>D0424 District West</t>
  </si>
  <si>
    <t>D0424 Local West</t>
  </si>
  <si>
    <t>D0425 Local West</t>
  </si>
  <si>
    <t>D0426 Local West</t>
  </si>
  <si>
    <t>D0427 Local West</t>
  </si>
  <si>
    <t>D0428 District West</t>
  </si>
  <si>
    <t>D0429 Local West</t>
  </si>
  <si>
    <t>D0430 Local West</t>
  </si>
  <si>
    <t>D0432 Local East</t>
  </si>
  <si>
    <t>D0434 District East</t>
  </si>
  <si>
    <t>D0435 District East</t>
  </si>
  <si>
    <t>D0436 District East</t>
  </si>
  <si>
    <t>D0436 Local East</t>
  </si>
  <si>
    <t>D0438 District North</t>
  </si>
  <si>
    <t>D0438 Metropolitan North</t>
  </si>
  <si>
    <t>D0440 District North</t>
  </si>
  <si>
    <t>D0441 Local North</t>
  </si>
  <si>
    <t>D0442 Local North</t>
  </si>
  <si>
    <t>D0443 District North</t>
  </si>
  <si>
    <t>D0444 District North</t>
  </si>
  <si>
    <t>D0445 District North</t>
  </si>
  <si>
    <t>D0447 Local North</t>
  </si>
  <si>
    <t>D0448 District North</t>
  </si>
  <si>
    <t>D0449 District North</t>
  </si>
  <si>
    <t>D0449 Local North</t>
  </si>
  <si>
    <t>D0450 Local North</t>
  </si>
  <si>
    <t>D0451 Local North</t>
  </si>
  <si>
    <t>D0452 Local North</t>
  </si>
  <si>
    <t>D0454 District North</t>
  </si>
  <si>
    <t>D0454 Local North</t>
  </si>
  <si>
    <t>D0455 District North</t>
  </si>
  <si>
    <t>D0455 Local North</t>
  </si>
  <si>
    <t>D0456 Local North</t>
  </si>
  <si>
    <t>D0457 Local North</t>
  </si>
  <si>
    <t>D0458 Local North</t>
  </si>
  <si>
    <t>D0460 District North</t>
  </si>
  <si>
    <t>D0461 District North</t>
  </si>
  <si>
    <t>D0461 Local North</t>
  </si>
  <si>
    <t>D0463 District North</t>
  </si>
  <si>
    <t>D0463 Local North</t>
  </si>
  <si>
    <t>D0464 District North</t>
  </si>
  <si>
    <t>D0464 Metropolitan North</t>
  </si>
  <si>
    <t>D0465 District North</t>
  </si>
  <si>
    <t>D0466 Local West</t>
  </si>
  <si>
    <t>D0467 District West</t>
  </si>
  <si>
    <t>D0469 Local West</t>
  </si>
  <si>
    <t>D0470 District West</t>
  </si>
  <si>
    <t>D0470 Local West</t>
  </si>
  <si>
    <t>D0471 District West</t>
  </si>
  <si>
    <t>D0472 Local West</t>
  </si>
  <si>
    <t>D0473 Local West</t>
  </si>
  <si>
    <t>D0474 District West</t>
  </si>
  <si>
    <t>D0474 Local West</t>
  </si>
  <si>
    <t>D0475 District West</t>
  </si>
  <si>
    <t>D0476 District West</t>
  </si>
  <si>
    <t>D0476 Local West</t>
  </si>
  <si>
    <t>D0477 District West</t>
  </si>
  <si>
    <t>D0477 Local West</t>
  </si>
  <si>
    <t>D0478 District West</t>
  </si>
  <si>
    <t>D0478 Local West</t>
  </si>
  <si>
    <t>D0479 Local West</t>
  </si>
  <si>
    <t>D0480 District West</t>
  </si>
  <si>
    <t>D0481 District West</t>
  </si>
  <si>
    <t>D0481 Local West</t>
  </si>
  <si>
    <t>D0482 Local West</t>
  </si>
  <si>
    <t>D0483 Local West</t>
  </si>
  <si>
    <t>D0484 District West</t>
  </si>
  <si>
    <t>D0484 Local West</t>
  </si>
  <si>
    <t>D0485 District West</t>
  </si>
  <si>
    <t>D0486 District West</t>
  </si>
  <si>
    <t>D0486 Local West</t>
  </si>
  <si>
    <t>D0487 District West</t>
  </si>
  <si>
    <t>D0487 Local West</t>
  </si>
  <si>
    <t>D0488 District West</t>
  </si>
  <si>
    <t>D0490 Local West</t>
  </si>
  <si>
    <t>D0491 District West</t>
  </si>
  <si>
    <t>D0492 District West</t>
  </si>
  <si>
    <t>D0492 Metropolitan West</t>
  </si>
  <si>
    <t>D0493 District West</t>
  </si>
  <si>
    <t>D0493 Local West</t>
  </si>
  <si>
    <t>D0494 District West</t>
  </si>
  <si>
    <t>D0495 Local West</t>
  </si>
  <si>
    <t>D0496 District West</t>
  </si>
  <si>
    <t>D0497 Local West</t>
  </si>
  <si>
    <t>D0498 District West</t>
  </si>
  <si>
    <t>D0498 Local West</t>
  </si>
  <si>
    <t>D0499 District West</t>
  </si>
  <si>
    <t>D0499 Local West</t>
  </si>
  <si>
    <t>D0500 District West</t>
  </si>
  <si>
    <t>D0501 Local West</t>
  </si>
  <si>
    <t>D0502 Local North</t>
  </si>
  <si>
    <t>D0503 Local North</t>
  </si>
  <si>
    <t>D0505 District North</t>
  </si>
  <si>
    <t>D0507 Local North</t>
  </si>
  <si>
    <t>D0508 District West</t>
  </si>
  <si>
    <t>D0508 Local West</t>
  </si>
  <si>
    <t>D0509 District West</t>
  </si>
  <si>
    <t>D0509 Local West</t>
  </si>
  <si>
    <t>D0510 District West</t>
  </si>
  <si>
    <t>D0512 District North</t>
  </si>
  <si>
    <t>D0512 Local North</t>
  </si>
  <si>
    <t>D0513 Local North</t>
  </si>
  <si>
    <t>D0514 District North</t>
  </si>
  <si>
    <t>D0515 District East</t>
  </si>
  <si>
    <t>D0516 District East</t>
  </si>
  <si>
    <t>D0516 Local East</t>
  </si>
  <si>
    <t>D0516 Metropolitan East</t>
  </si>
  <si>
    <t>D0517 Metropolitan East</t>
  </si>
  <si>
    <t>D0518 Metropolitan East</t>
  </si>
  <si>
    <t>D0520 District East</t>
  </si>
  <si>
    <t>D0521 Local East</t>
  </si>
  <si>
    <t>D0522 District East</t>
  </si>
  <si>
    <t>D0523 Local East</t>
  </si>
  <si>
    <t>D0524 District East</t>
  </si>
  <si>
    <t>D0525 District East</t>
  </si>
  <si>
    <t>D0526 District East</t>
  </si>
  <si>
    <t>D0526 Local East</t>
  </si>
  <si>
    <t>D0527 Local East</t>
  </si>
  <si>
    <t>D0528 Local East</t>
  </si>
  <si>
    <t>D0529 Local East</t>
  </si>
  <si>
    <t>D0530 Metropolitan East</t>
  </si>
  <si>
    <t>D0532 District East</t>
  </si>
  <si>
    <t>D0533 Local East</t>
  </si>
  <si>
    <t>D0534 Local East</t>
  </si>
  <si>
    <t>D0536 District East</t>
  </si>
  <si>
    <t>D0536 Local East</t>
  </si>
  <si>
    <t>D0538 Local South</t>
  </si>
  <si>
    <t>D0539 Local South</t>
  </si>
  <si>
    <t>D0540 Local South</t>
  </si>
  <si>
    <t>D0541 Local South</t>
  </si>
  <si>
    <t>D0542 District South</t>
  </si>
  <si>
    <t>D0542 Local South</t>
  </si>
  <si>
    <t>D0543 Local South</t>
  </si>
  <si>
    <t>D0545 District South</t>
  </si>
  <si>
    <t>D0545 Metropolitan East</t>
  </si>
  <si>
    <t>D0545 Metropolitan South</t>
  </si>
  <si>
    <t>D0546 District East</t>
  </si>
  <si>
    <t>D0546 Metropolitan East</t>
  </si>
  <si>
    <t>D0547 District South</t>
  </si>
  <si>
    <t>D0547 Local South</t>
  </si>
  <si>
    <t>D0548 Local South</t>
  </si>
  <si>
    <t>D0549 Local South</t>
  </si>
  <si>
    <t>D0551 Local South</t>
  </si>
  <si>
    <t>D0553 District South</t>
  </si>
  <si>
    <t>D0554 Local South</t>
  </si>
  <si>
    <t>D0555 Local South</t>
  </si>
  <si>
    <t>D0556 District East</t>
  </si>
  <si>
    <t>D0556 Local East</t>
  </si>
  <si>
    <t>D0557 Local South</t>
  </si>
  <si>
    <t>D0558 District South</t>
  </si>
  <si>
    <t>D0558 Local South</t>
  </si>
  <si>
    <t>D0559 District South</t>
  </si>
  <si>
    <t>D0561 Local South</t>
  </si>
  <si>
    <t>D0562 District South</t>
  </si>
  <si>
    <t>D0562 Local South</t>
  </si>
  <si>
    <t>D0563 District South</t>
  </si>
  <si>
    <t>D0564 District South</t>
  </si>
  <si>
    <t>D0565 District South</t>
  </si>
  <si>
    <t>D0565 Local South</t>
  </si>
  <si>
    <t>D0566 Local South</t>
  </si>
  <si>
    <t>D0567 District South</t>
  </si>
  <si>
    <t>D0568 Local South</t>
  </si>
  <si>
    <t>D0569 Local South</t>
  </si>
  <si>
    <t>D0570 District South</t>
  </si>
  <si>
    <t>D0571 Local South</t>
  </si>
  <si>
    <t>D0572 District South</t>
  </si>
  <si>
    <t>D0573 Local South</t>
  </si>
  <si>
    <t>D0574 District South</t>
  </si>
  <si>
    <t>D0574 Local South</t>
  </si>
  <si>
    <t>D0575 District South</t>
  </si>
  <si>
    <t>D0575 Local South</t>
  </si>
  <si>
    <t>D0576 District South</t>
  </si>
  <si>
    <t>D0576 Local South</t>
  </si>
  <si>
    <t>D0577 Local North</t>
  </si>
  <si>
    <t>D0578 Local South</t>
  </si>
  <si>
    <t>D0579 Local South</t>
  </si>
  <si>
    <t>D0580 District South</t>
  </si>
  <si>
    <t>D0581 Local South</t>
  </si>
  <si>
    <t>D0582 District South</t>
  </si>
  <si>
    <t>D0584 Local South</t>
  </si>
  <si>
    <t>D0585 Local South</t>
  </si>
  <si>
    <t>D0586 Local South</t>
  </si>
  <si>
    <t>D0587 Local South</t>
  </si>
  <si>
    <t>D0588 Local South</t>
  </si>
  <si>
    <t>D0590 Local East</t>
  </si>
  <si>
    <t>D0591 District East</t>
  </si>
  <si>
    <t>D0591 Local East</t>
  </si>
  <si>
    <t>D0592 District East</t>
  </si>
  <si>
    <t>D0593 District East</t>
  </si>
  <si>
    <t>D0593 Local East</t>
  </si>
  <si>
    <t>D0594 District East</t>
  </si>
  <si>
    <t>D0595 Local East</t>
  </si>
  <si>
    <t>D0596 District East</t>
  </si>
  <si>
    <t>D0597 District East</t>
  </si>
  <si>
    <t>D0598 District East</t>
  </si>
  <si>
    <t>D0598 Local East</t>
  </si>
  <si>
    <t>D0599 District East</t>
  </si>
  <si>
    <t>D0600 District East</t>
  </si>
  <si>
    <t>D0601 Local East</t>
  </si>
  <si>
    <t>D0603 Local East</t>
  </si>
  <si>
    <t>D0605 Local East</t>
  </si>
  <si>
    <t>D0606 District East</t>
  </si>
  <si>
    <t>D0606 Local East</t>
  </si>
  <si>
    <t>D0607 District South</t>
  </si>
  <si>
    <t>D0608 District South</t>
  </si>
  <si>
    <t>D0609 Local South</t>
  </si>
  <si>
    <t>D0610 Local West</t>
  </si>
  <si>
    <t>D0611 Local West</t>
  </si>
  <si>
    <t>D0612 District West</t>
  </si>
  <si>
    <t>D0613 District West</t>
  </si>
  <si>
    <t>D0614 Metropolitan West</t>
  </si>
  <si>
    <t>D0615 Local West</t>
  </si>
  <si>
    <t>D0616 District West</t>
  </si>
  <si>
    <t>D0617 District West</t>
  </si>
  <si>
    <t>D0618 Local West</t>
  </si>
  <si>
    <t>D0619 Local West</t>
  </si>
  <si>
    <t>D0620 Local North</t>
  </si>
  <si>
    <t>D0621 District North</t>
  </si>
  <si>
    <t>D0621 Local North</t>
  </si>
  <si>
    <t>D0622 Local South</t>
  </si>
  <si>
    <t>D0623 District South</t>
  </si>
  <si>
    <t>D0624 District East</t>
  </si>
  <si>
    <t>D0625 Local East</t>
  </si>
  <si>
    <t>D0626 Local West</t>
  </si>
  <si>
    <t>D0627 Local West</t>
  </si>
  <si>
    <t>D0628 District West</t>
  </si>
  <si>
    <t>D0628 Local West</t>
  </si>
  <si>
    <t>D0629 Local South</t>
  </si>
  <si>
    <t>D0631 District West</t>
  </si>
  <si>
    <t>D0632 District South</t>
  </si>
  <si>
    <t>D0633 District West</t>
  </si>
  <si>
    <t>D0634 District North</t>
  </si>
  <si>
    <t>D0635 District North</t>
  </si>
  <si>
    <t>D0635 Local North</t>
  </si>
  <si>
    <t>D0636 Metropolitan West</t>
  </si>
  <si>
    <t>D0637 District West</t>
  </si>
  <si>
    <t>D0637 Local West</t>
  </si>
  <si>
    <t>D0638 Local West</t>
  </si>
  <si>
    <t>D0639 Local West</t>
  </si>
  <si>
    <t>D0640 District East</t>
  </si>
  <si>
    <t>D0641 Local East</t>
  </si>
  <si>
    <t>D0642 Local West</t>
  </si>
  <si>
    <t>D0643 District North</t>
  </si>
  <si>
    <t>D0644 Local South</t>
  </si>
  <si>
    <t>D0646 District East</t>
  </si>
  <si>
    <t>D0646 Local East</t>
  </si>
  <si>
    <t>D0647 Metropolitan West</t>
  </si>
  <si>
    <t>D0648 Local North</t>
  </si>
  <si>
    <t>D0649 Local North</t>
  </si>
  <si>
    <t>D0650 Local South</t>
  </si>
  <si>
    <t>D0651 Local South</t>
  </si>
  <si>
    <t>D0652 District South</t>
  </si>
  <si>
    <t>D0653 District South</t>
  </si>
  <si>
    <t>D0654 Local South</t>
  </si>
  <si>
    <t>D0657 District North</t>
  </si>
  <si>
    <t>D0657 Local North</t>
  </si>
  <si>
    <t>D0658 District East</t>
  </si>
  <si>
    <t>D0658 Local East</t>
  </si>
  <si>
    <t>D0659 Local West</t>
  </si>
  <si>
    <t>D0660 District West</t>
  </si>
  <si>
    <t>D0660 Local West</t>
  </si>
  <si>
    <t>D0661 Local East</t>
  </si>
  <si>
    <t>D0662 District West</t>
  </si>
  <si>
    <t>D0663 District West</t>
  </si>
  <si>
    <t>D0664 Local South</t>
  </si>
  <si>
    <t>D0665 Local West</t>
  </si>
  <si>
    <t>D0666 District South</t>
  </si>
  <si>
    <t>D0666 Local South</t>
  </si>
  <si>
    <t>D0667 District West</t>
  </si>
  <si>
    <t>D0668 Local East</t>
  </si>
  <si>
    <t>D0669 Local South</t>
  </si>
  <si>
    <t>D0671 Local West</t>
  </si>
  <si>
    <t>D0672 Local South</t>
  </si>
  <si>
    <t>D0674 Local East</t>
  </si>
  <si>
    <t>D0675 Local West</t>
  </si>
  <si>
    <t>D0676 Local West</t>
  </si>
  <si>
    <t>D0677 District South</t>
  </si>
  <si>
    <t>D0678 District South</t>
  </si>
  <si>
    <t>D0678 Local South</t>
  </si>
  <si>
    <t>D0679 District East</t>
  </si>
  <si>
    <t>D0679 Local East</t>
  </si>
  <si>
    <t>D0680 Metropolitan East</t>
  </si>
  <si>
    <t>D0682 District West</t>
  </si>
  <si>
    <t>D0683 Local South</t>
  </si>
  <si>
    <t>D0684 Local West</t>
  </si>
  <si>
    <t>D0685 District South</t>
  </si>
  <si>
    <t>D0686 Local East</t>
  </si>
  <si>
    <t>D0687 Local South</t>
  </si>
  <si>
    <t>D0688 Local West</t>
  </si>
  <si>
    <t>D0690 District South</t>
  </si>
  <si>
    <t>D0690 Local South</t>
  </si>
  <si>
    <t>D0692 Local North</t>
  </si>
  <si>
    <t>D0695 District South</t>
  </si>
  <si>
    <t>D0696 Local North</t>
  </si>
  <si>
    <t>D0697 District West</t>
  </si>
  <si>
    <t>D0698 Local South</t>
  </si>
  <si>
    <t>D0699 District North</t>
  </si>
  <si>
    <t>D0700 Local East</t>
  </si>
  <si>
    <t>D0701 District West</t>
  </si>
  <si>
    <t>D0701 Local West</t>
  </si>
  <si>
    <t>D0702 Local West</t>
  </si>
  <si>
    <t>D0703 Local South</t>
  </si>
  <si>
    <t>D0704 District South</t>
  </si>
  <si>
    <t>D0704 Local South</t>
  </si>
  <si>
    <t>D0705 Local South</t>
  </si>
  <si>
    <t>D0706 District West</t>
  </si>
  <si>
    <t>D0707 District South</t>
  </si>
  <si>
    <t>D0707 Local South</t>
  </si>
  <si>
    <t>D0709 District West</t>
  </si>
  <si>
    <t>D0711 District North</t>
  </si>
  <si>
    <t>D0711 Local North</t>
  </si>
  <si>
    <t>D0713 Local West</t>
  </si>
  <si>
    <t>D0714 Local East</t>
  </si>
  <si>
    <t>D0715 Local East</t>
  </si>
  <si>
    <t>D0716 Local South</t>
  </si>
  <si>
    <t>D0717 District West</t>
  </si>
  <si>
    <t>D0718 Local North</t>
  </si>
  <si>
    <t>D0720 District South</t>
  </si>
  <si>
    <t>D0720 Local South</t>
  </si>
  <si>
    <t>D0721 Local South</t>
  </si>
  <si>
    <t>D0722 Local East</t>
  </si>
  <si>
    <t>D0723 District East</t>
  </si>
  <si>
    <t>D0724 Local South</t>
  </si>
  <si>
    <t>D0725 District East</t>
  </si>
  <si>
    <t>D0725 Local East</t>
  </si>
  <si>
    <t>D0727 District North</t>
  </si>
  <si>
    <t>D0727 Local North</t>
  </si>
  <si>
    <t>D0728 Local East</t>
  </si>
  <si>
    <t>D0729 Local East</t>
  </si>
  <si>
    <t>D0730 Local South</t>
  </si>
  <si>
    <t>D0731 Local South</t>
  </si>
  <si>
    <t>D0733 District East</t>
  </si>
  <si>
    <t>D0735 District West</t>
  </si>
  <si>
    <t>D0735 Local West</t>
  </si>
  <si>
    <t>D0736 Local North</t>
  </si>
  <si>
    <t>D0737 Local South</t>
  </si>
  <si>
    <t>D0738 Local East</t>
  </si>
  <si>
    <t>D0739 Local West</t>
  </si>
  <si>
    <t>D0740 Local East</t>
  </si>
  <si>
    <t>D0741 Local West</t>
  </si>
  <si>
    <t>D0742 Local South</t>
  </si>
  <si>
    <t>D0743 Local West</t>
  </si>
  <si>
    <t>D0744 Local West</t>
  </si>
  <si>
    <t>D0745 District West</t>
  </si>
  <si>
    <t>D0747 Local West</t>
  </si>
  <si>
    <t>D0750 Local West</t>
  </si>
  <si>
    <t>D0751 Local East</t>
  </si>
  <si>
    <t>D0752 District North</t>
  </si>
  <si>
    <t>D0753 Local South</t>
  </si>
  <si>
    <t>D0755 Local West</t>
  </si>
  <si>
    <t>D0756 District East</t>
  </si>
  <si>
    <t>D0757 Local West</t>
  </si>
  <si>
    <t>D0758 Local South</t>
  </si>
  <si>
    <t>D0759 Local North</t>
  </si>
  <si>
    <t>D0760 Local South</t>
  </si>
  <si>
    <t>D0761 Local South</t>
  </si>
  <si>
    <t>D0762 Local East</t>
  </si>
  <si>
    <t>D0763 District East</t>
  </si>
  <si>
    <t>D0763 Local East</t>
  </si>
  <si>
    <t>D0765 District South</t>
  </si>
  <si>
    <t>D0766 Local West</t>
  </si>
  <si>
    <t>D0767 Local South</t>
  </si>
  <si>
    <t>D0768 District South</t>
  </si>
  <si>
    <t>D0770 Local West</t>
  </si>
  <si>
    <t>D0772 Local South</t>
  </si>
  <si>
    <t>D0774 Local West</t>
  </si>
  <si>
    <t>D0775 Local South</t>
  </si>
  <si>
    <t>D0776 Local South</t>
  </si>
  <si>
    <t>D0778 Local West</t>
  </si>
  <si>
    <t>D0779 Local North</t>
  </si>
  <si>
    <t>D0780 Local South</t>
  </si>
  <si>
    <t>D0781 Local West</t>
  </si>
  <si>
    <t>D0782 Local South</t>
  </si>
  <si>
    <t>D0783 Local East</t>
  </si>
  <si>
    <t>D0784 Local West</t>
  </si>
  <si>
    <t>D0785 Local South</t>
  </si>
  <si>
    <t>D0786 Local West</t>
  </si>
  <si>
    <t>D0787 Local South</t>
  </si>
  <si>
    <t>D0788 Local South</t>
  </si>
  <si>
    <t>D0789 Local South</t>
  </si>
  <si>
    <t>D0790 Local South</t>
  </si>
  <si>
    <t>D0792 Metropolitan West</t>
  </si>
  <si>
    <t>D0793 Local South</t>
  </si>
  <si>
    <t>D0794 Local West</t>
  </si>
  <si>
    <t>D0795 Local West</t>
  </si>
  <si>
    <t>D0796 Local South</t>
  </si>
  <si>
    <t>D0797 Local South</t>
  </si>
  <si>
    <t>D0798 Local West</t>
  </si>
  <si>
    <t>D0799 Local North</t>
  </si>
  <si>
    <t>D0800 District West</t>
  </si>
  <si>
    <t>D0801 Local South</t>
  </si>
  <si>
    <t>D0802 Local South</t>
  </si>
  <si>
    <t>D0803 Local West</t>
  </si>
  <si>
    <t>D0804 District North</t>
  </si>
  <si>
    <t>D0804 Local North</t>
  </si>
  <si>
    <t>D0805 District East</t>
  </si>
  <si>
    <t>D0806 Local West</t>
  </si>
  <si>
    <t>D0807 Local West</t>
  </si>
  <si>
    <t>D0809 Local North</t>
  </si>
  <si>
    <t>D0810 Local South</t>
  </si>
  <si>
    <t>D0812 Metropolitan South</t>
  </si>
  <si>
    <t>D0815 Local South</t>
  </si>
  <si>
    <t>D0816 Local West</t>
  </si>
  <si>
    <t>D0817 Local West</t>
  </si>
  <si>
    <t>D0818 Local East</t>
  </si>
  <si>
    <t>D0819 Local South</t>
  </si>
  <si>
    <t>D0820 District West</t>
  </si>
  <si>
    <t>D0820 Local West</t>
  </si>
  <si>
    <t>D0821 Local North</t>
  </si>
  <si>
    <t>D0822 Local South</t>
  </si>
  <si>
    <t>D0823 District West</t>
  </si>
  <si>
    <t>D0823 Local West</t>
  </si>
  <si>
    <t>D0824 District South</t>
  </si>
  <si>
    <t>D0825 Local West</t>
  </si>
  <si>
    <t>D0826 Local North</t>
  </si>
  <si>
    <t>D0827 Local West</t>
  </si>
  <si>
    <t>D0829 Local South</t>
  </si>
  <si>
    <t>D0830 Local South</t>
  </si>
  <si>
    <t>D0831 Local South</t>
  </si>
  <si>
    <t>D0833 Local West</t>
  </si>
  <si>
    <t>D0834 Local South</t>
  </si>
  <si>
    <t>D0835 District West</t>
  </si>
  <si>
    <t>D0835 Local West</t>
  </si>
  <si>
    <t>D0836 Local North</t>
  </si>
  <si>
    <t>D0837 Local West</t>
  </si>
  <si>
    <t>D0838 Local West</t>
  </si>
  <si>
    <t>D0839 Local South</t>
  </si>
  <si>
    <t>D0840 Local South</t>
  </si>
  <si>
    <t>D0841 Local East</t>
  </si>
  <si>
    <t>D0845 Local South</t>
  </si>
  <si>
    <t>D0846 Local South</t>
  </si>
  <si>
    <t>D0848 Local South</t>
  </si>
  <si>
    <t>D0849 Local West</t>
  </si>
  <si>
    <t>D0850 Local West</t>
  </si>
  <si>
    <t>D0851 Local West</t>
  </si>
  <si>
    <t>D0852 Local West</t>
  </si>
  <si>
    <t>D0854 Local East</t>
  </si>
  <si>
    <t>D0855 Local South</t>
  </si>
  <si>
    <t>D0856 District East</t>
  </si>
  <si>
    <t>D0857 Local South</t>
  </si>
  <si>
    <t>D0858 Local West</t>
  </si>
  <si>
    <t>D0859 District West</t>
  </si>
  <si>
    <t>D0860 Local North</t>
  </si>
  <si>
    <t>D0861 District East</t>
  </si>
  <si>
    <t>D0861 Local East</t>
  </si>
  <si>
    <t>D0862 Local East</t>
  </si>
  <si>
    <t>D0863 Local East</t>
  </si>
  <si>
    <t>D0864 Local West</t>
  </si>
  <si>
    <t>D0865 Local West</t>
  </si>
  <si>
    <t>D0867 Local East</t>
  </si>
  <si>
    <t>D0869 District West</t>
  </si>
  <si>
    <t>D0869 Metropolitan West</t>
  </si>
  <si>
    <t>D0872 Local East</t>
  </si>
  <si>
    <t>D0873 Local West</t>
  </si>
  <si>
    <t>D0875 Local West</t>
  </si>
  <si>
    <t>D0876 Local South</t>
  </si>
  <si>
    <t>D0877 District South</t>
  </si>
  <si>
    <t>D0877 Local South</t>
  </si>
  <si>
    <t>D0878 Local East</t>
  </si>
  <si>
    <t>D0879 District East</t>
  </si>
  <si>
    <t>D0879 Local East</t>
  </si>
  <si>
    <t>D0880 District East</t>
  </si>
  <si>
    <t>D0880 Local East</t>
  </si>
  <si>
    <t>D0881 Local East</t>
  </si>
  <si>
    <t>D0883 Local East</t>
  </si>
  <si>
    <t>D0884 Local South</t>
  </si>
  <si>
    <t>D0885 Local South</t>
  </si>
  <si>
    <t>D0887 Local West</t>
  </si>
  <si>
    <t>D0888 Local East</t>
  </si>
  <si>
    <t>D0891 Local North</t>
  </si>
  <si>
    <t>D0892 District North</t>
  </si>
  <si>
    <t>D0892 Local North</t>
  </si>
  <si>
    <t>D0892 Metropolitan North</t>
  </si>
  <si>
    <t>D0895 District East</t>
  </si>
  <si>
    <t>D0898 Local West</t>
  </si>
  <si>
    <t>D0901 Local South</t>
  </si>
  <si>
    <t>D0904 Local South</t>
  </si>
  <si>
    <t>D0905 Local East</t>
  </si>
  <si>
    <t>D0906 Local North</t>
  </si>
  <si>
    <t>D0907 Metropolitan North</t>
  </si>
  <si>
    <t>D0908 Local East</t>
  </si>
  <si>
    <t>D0909 Local South</t>
  </si>
  <si>
    <t>D0910 Local West</t>
  </si>
  <si>
    <t>D0911 District East</t>
  </si>
  <si>
    <t>D0911 Local East</t>
  </si>
  <si>
    <t>D0913 Local South</t>
  </si>
  <si>
    <t>D0914 District East</t>
  </si>
  <si>
    <t>D0915 Local South</t>
  </si>
  <si>
    <t>D0917 Local South</t>
  </si>
  <si>
    <t>D0918 Local East</t>
  </si>
  <si>
    <t>D0919 Local South</t>
  </si>
  <si>
    <t>D0920 Local East</t>
  </si>
  <si>
    <t>D0921 Local South</t>
  </si>
  <si>
    <t>D0922 District East</t>
  </si>
  <si>
    <t>D0922 Local East</t>
  </si>
  <si>
    <t>D0925 Local East</t>
  </si>
  <si>
    <t>D0926 Local West</t>
  </si>
  <si>
    <t>D0927 District South</t>
  </si>
  <si>
    <t>D0928 Local East</t>
  </si>
  <si>
    <t>D0929 Local South</t>
  </si>
  <si>
    <t>D0930 Local North</t>
  </si>
  <si>
    <t>D0932 Local South</t>
  </si>
  <si>
    <t>D0933 Local West</t>
  </si>
  <si>
    <t>D0934 Local East</t>
  </si>
  <si>
    <t>D0936 Local East</t>
  </si>
  <si>
    <t>D0939 Local East</t>
  </si>
  <si>
    <t>D0943 Local South</t>
  </si>
  <si>
    <t>D0944 Local West</t>
  </si>
  <si>
    <t>D0945 Local South</t>
  </si>
  <si>
    <t>D0946 Local West</t>
  </si>
  <si>
    <t>D0947 Local East</t>
  </si>
  <si>
    <t>D0948 Local West</t>
  </si>
  <si>
    <t>D0949 District West</t>
  </si>
  <si>
    <t>D0950 Local West</t>
  </si>
  <si>
    <t>D0951 Local East</t>
  </si>
  <si>
    <t>D0952 Local West</t>
  </si>
  <si>
    <t>D0953 Local West</t>
  </si>
  <si>
    <t>D0954 Local West</t>
  </si>
  <si>
    <t>D0956 Local South</t>
  </si>
  <si>
    <t>D0957 Local South</t>
  </si>
  <si>
    <t>D0958 Local West</t>
  </si>
  <si>
    <t>D0959 Local West</t>
  </si>
  <si>
    <t>D0960 Local North</t>
  </si>
  <si>
    <t>D0961 District East</t>
  </si>
  <si>
    <t>D0962 Local South</t>
  </si>
  <si>
    <t>D0963 Local East</t>
  </si>
  <si>
    <t>D0964 Local West</t>
  </si>
  <si>
    <t>D0965 Local West</t>
  </si>
  <si>
    <t>D0966 Local West</t>
  </si>
  <si>
    <t>D0967 Local West</t>
  </si>
  <si>
    <t>D0968 Local East</t>
  </si>
  <si>
    <t>D0970 Local East</t>
  </si>
  <si>
    <t>D0971 Local East</t>
  </si>
  <si>
    <t>D0972 District North</t>
  </si>
  <si>
    <t>D0974 Local East</t>
  </si>
  <si>
    <t>D0975 Local North</t>
  </si>
  <si>
    <t>D0977 Local East</t>
  </si>
  <si>
    <t>D0978 Local West</t>
  </si>
  <si>
    <t>D0979 District West</t>
  </si>
  <si>
    <t>D0982 Local West</t>
  </si>
  <si>
    <t>D0984 Local South</t>
  </si>
  <si>
    <t>D0985 District South</t>
  </si>
  <si>
    <t>D0986 Local South</t>
  </si>
  <si>
    <t>D0987 Local West</t>
  </si>
  <si>
    <t>D0988 Local North</t>
  </si>
  <si>
    <t>D0989 District East</t>
  </si>
  <si>
    <t>D0991 Local South</t>
  </si>
  <si>
    <t>D0992 Local North</t>
  </si>
  <si>
    <t>D0993 Local North</t>
  </si>
  <si>
    <t>D0994 Local East</t>
  </si>
  <si>
    <t>D0995 Metropolitan East</t>
  </si>
  <si>
    <t>D0996 Metropolitan East</t>
  </si>
  <si>
    <t>D0998 Local West</t>
  </si>
  <si>
    <t>D0999 Local East</t>
  </si>
  <si>
    <t>D1000 Local East</t>
  </si>
  <si>
    <t>D1001 Local East</t>
  </si>
  <si>
    <t>D1002 Local East</t>
  </si>
  <si>
    <t>D1003 Local East</t>
  </si>
  <si>
    <t>D1004 Local East</t>
  </si>
  <si>
    <t>D1005 Local East</t>
  </si>
  <si>
    <t>D1006 Local South</t>
  </si>
  <si>
    <t>D1007 District South</t>
  </si>
  <si>
    <t>D1007 Local South</t>
  </si>
  <si>
    <t>D1009 Local East</t>
  </si>
  <si>
    <t>D1010 Local East</t>
  </si>
  <si>
    <t>D1011 Local East</t>
  </si>
  <si>
    <t>D1012 Local South</t>
  </si>
  <si>
    <t>D1013 Local South</t>
  </si>
  <si>
    <t>D1015 Local West</t>
  </si>
  <si>
    <t>D1016 District South</t>
  </si>
  <si>
    <t>D1017 Local West</t>
  </si>
  <si>
    <t>D1018 Local West</t>
  </si>
  <si>
    <t>D1019 Local West</t>
  </si>
  <si>
    <t>D1021 Local East</t>
  </si>
  <si>
    <t>D1022 Local South</t>
  </si>
  <si>
    <t>D1023 Local North</t>
  </si>
  <si>
    <t>D1024 Local South</t>
  </si>
  <si>
    <t>D1025 Local South</t>
  </si>
  <si>
    <t>D1026 Local West</t>
  </si>
  <si>
    <t>D1027 Local West</t>
  </si>
  <si>
    <t>D1029 Local North</t>
  </si>
  <si>
    <t>D1031 Local West</t>
  </si>
  <si>
    <t>D1032 Local South</t>
  </si>
  <si>
    <t>D1033 Local West</t>
  </si>
  <si>
    <t>D1034 District East</t>
  </si>
  <si>
    <t>D1034 Local East</t>
  </si>
  <si>
    <t>D1035 Local East</t>
  </si>
  <si>
    <t>D1036 Local East</t>
  </si>
  <si>
    <t>D1039 Local South</t>
  </si>
  <si>
    <t>D1040 Local East</t>
  </si>
  <si>
    <t>D1042 Local West</t>
  </si>
  <si>
    <t>D1043 Local East</t>
  </si>
  <si>
    <t>D1044 Local South</t>
  </si>
  <si>
    <t>D1047 Local East</t>
  </si>
  <si>
    <t>D1048 Local East</t>
  </si>
  <si>
    <t>D1051 Local East</t>
  </si>
  <si>
    <t>D1052 District East</t>
  </si>
  <si>
    <t>D1053 Local South</t>
  </si>
  <si>
    <t>D1055 Local East</t>
  </si>
  <si>
    <t>D1056 Local South</t>
  </si>
  <si>
    <t>D1057 Local South</t>
  </si>
  <si>
    <t>D1059 Local North</t>
  </si>
  <si>
    <t>D1060 Local South</t>
  </si>
  <si>
    <t>D1061 Local South</t>
  </si>
  <si>
    <t>D1063 Local East</t>
  </si>
  <si>
    <t>D1064 Local East</t>
  </si>
  <si>
    <t>D1066 Local South</t>
  </si>
  <si>
    <t>D1067 Local South</t>
  </si>
  <si>
    <t>D1068 Local South</t>
  </si>
  <si>
    <t>D1069 Local East</t>
  </si>
  <si>
    <t>D1072 District South</t>
  </si>
  <si>
    <t>D1073 Local South</t>
  </si>
  <si>
    <t>D1075 Local North</t>
  </si>
  <si>
    <t>D1076 Local North</t>
  </si>
  <si>
    <t>D1077 Local South</t>
  </si>
  <si>
    <t>D1078 Local West</t>
  </si>
  <si>
    <t>D1079 Local West</t>
  </si>
  <si>
    <t>D1080 Local East</t>
  </si>
  <si>
    <t>D1081 Local East</t>
  </si>
  <si>
    <t>D1082 Local North</t>
  </si>
  <si>
    <t>D1083 Local East</t>
  </si>
  <si>
    <t>D1084 Local North</t>
  </si>
  <si>
    <t>D1085 Local South</t>
  </si>
  <si>
    <t>D1086 Local East</t>
  </si>
  <si>
    <t>D1087 Local South</t>
  </si>
  <si>
    <t>D1089 District West</t>
  </si>
  <si>
    <t>D1090 Local West</t>
  </si>
  <si>
    <t>D1091 Local South</t>
  </si>
  <si>
    <t>D1092 Local North</t>
  </si>
  <si>
    <t>D1093 Local North</t>
  </si>
  <si>
    <t>D1095 Local West</t>
  </si>
  <si>
    <t>D1098 Local North</t>
  </si>
  <si>
    <t>D1099 Local South</t>
  </si>
  <si>
    <t>D1100 Local South</t>
  </si>
  <si>
    <t>D1101 District South</t>
  </si>
  <si>
    <t>D1102 Local South</t>
  </si>
  <si>
    <t>D1104 Local East</t>
  </si>
  <si>
    <t>D1105 District East</t>
  </si>
  <si>
    <t>D1106 District East</t>
  </si>
  <si>
    <t>D1106 Metropolitan East</t>
  </si>
  <si>
    <t>D1108 Metropolitan North</t>
  </si>
  <si>
    <t>D1109 District West</t>
  </si>
  <si>
    <t>D1109 Local West</t>
  </si>
  <si>
    <t>D1110 Local North</t>
  </si>
  <si>
    <t>D1113 District North</t>
  </si>
  <si>
    <t>D1113 Local North</t>
  </si>
  <si>
    <t>D1114 District North</t>
  </si>
  <si>
    <t>D1114 Local North</t>
  </si>
  <si>
    <t>D1115 Local North</t>
  </si>
  <si>
    <t>D1116 District South</t>
  </si>
  <si>
    <t>D1116 Local South</t>
  </si>
  <si>
    <t>D1117 Local West</t>
  </si>
  <si>
    <t>D1118 District East</t>
  </si>
  <si>
    <t>D1119 Local West</t>
  </si>
  <si>
    <t>D1120 Local South</t>
  </si>
  <si>
    <t>D1123 Local East</t>
  </si>
  <si>
    <t>D1124 Local East</t>
  </si>
  <si>
    <t>D1125 Local North</t>
  </si>
  <si>
    <t>D1127 Local South</t>
  </si>
  <si>
    <t>D1128 Local East</t>
  </si>
  <si>
    <t>D1129 Local North</t>
  </si>
  <si>
    <t>D1131 Local East</t>
  </si>
  <si>
    <t>D1132 District West</t>
  </si>
  <si>
    <t>D1132 Local West</t>
  </si>
  <si>
    <t>D1133 Local East</t>
  </si>
  <si>
    <t>D1134 Local South</t>
  </si>
  <si>
    <t>D1135 Local North</t>
  </si>
  <si>
    <t>D1136 District South</t>
  </si>
  <si>
    <t>D1137 District West</t>
  </si>
  <si>
    <t>D1137 Metropolitan West</t>
  </si>
  <si>
    <t>D1139 Local West</t>
  </si>
  <si>
    <t>D1140 Local West</t>
  </si>
  <si>
    <t>D1141 Local West</t>
  </si>
  <si>
    <t>D1142 District North</t>
  </si>
  <si>
    <t>D1143 Local East</t>
  </si>
  <si>
    <t>D1144 District East</t>
  </si>
  <si>
    <t>D1144 Local East</t>
  </si>
  <si>
    <t>D1145 Local South</t>
  </si>
  <si>
    <t>D1146 Local East</t>
  </si>
  <si>
    <t>D1147 Local South</t>
  </si>
  <si>
    <t>D1148 Local South</t>
  </si>
  <si>
    <t>D1149 Local East</t>
  </si>
  <si>
    <t>D1150 Local East</t>
  </si>
  <si>
    <t>D1151 Local South</t>
  </si>
  <si>
    <t>D1152 Local East</t>
  </si>
  <si>
    <t>D1153 Local East</t>
  </si>
  <si>
    <t>D1154 Local West</t>
  </si>
  <si>
    <t>D1155 Local West</t>
  </si>
  <si>
    <t>D1156 Local South</t>
  </si>
  <si>
    <t>D1157 District East</t>
  </si>
  <si>
    <t>D1157 Local East</t>
  </si>
  <si>
    <t>D1158 District North</t>
  </si>
  <si>
    <t>D1159 Local West</t>
  </si>
  <si>
    <t>D1160 Local South</t>
  </si>
  <si>
    <t>D1162 District East</t>
  </si>
  <si>
    <t>D1163 Local West</t>
  </si>
  <si>
    <t>D1164 Local West</t>
  </si>
  <si>
    <t>D1165 Local South</t>
  </si>
  <si>
    <t>D1166 Local South</t>
  </si>
  <si>
    <t>D1167 Local South</t>
  </si>
  <si>
    <t>D1168 Local South</t>
  </si>
  <si>
    <t>D1169 Local South</t>
  </si>
  <si>
    <t>D1173 Local East</t>
  </si>
  <si>
    <t>D1174 Local North</t>
  </si>
  <si>
    <t>D1176 Local West</t>
  </si>
  <si>
    <t>D1177 Local West</t>
  </si>
  <si>
    <t>D1178 Local North</t>
  </si>
  <si>
    <t>D1180 Local South</t>
  </si>
  <si>
    <t>D1181 District East</t>
  </si>
  <si>
    <t>D1182 District East</t>
  </si>
  <si>
    <t>D1183 Local West</t>
  </si>
  <si>
    <t>D1184 Local South</t>
  </si>
  <si>
    <t>D1185 Local South</t>
  </si>
  <si>
    <t>D1186 District West</t>
  </si>
  <si>
    <t>D1186 Local West</t>
  </si>
  <si>
    <t>D1187 Local South</t>
  </si>
  <si>
    <t>D1188 Local South</t>
  </si>
  <si>
    <t>D1189 Local West</t>
  </si>
  <si>
    <t>D1190 Local West</t>
  </si>
  <si>
    <t>D1191 Local West</t>
  </si>
  <si>
    <t>D1192 Local East</t>
  </si>
  <si>
    <t>D1193 Local East</t>
  </si>
  <si>
    <t>D1194 Local South</t>
  </si>
  <si>
    <t>D1195 District South</t>
  </si>
  <si>
    <t>D1195 Local South</t>
  </si>
  <si>
    <t>D1196 Local North</t>
  </si>
  <si>
    <t>D1197 Local South</t>
  </si>
  <si>
    <t>D1198 Local West</t>
  </si>
  <si>
    <t>D1200 Local South</t>
  </si>
  <si>
    <t>D1201 Local West</t>
  </si>
  <si>
    <t>D1202 Local South</t>
  </si>
  <si>
    <t>D1203 Local South</t>
  </si>
  <si>
    <t>D1204 Local South</t>
  </si>
  <si>
    <t>D1205 Local South</t>
  </si>
  <si>
    <t>D1206 Local West</t>
  </si>
  <si>
    <t>D1207 Local South</t>
  </si>
  <si>
    <t>D1208 Local South</t>
  </si>
  <si>
    <t>D1209 Local West</t>
  </si>
  <si>
    <t>D1210 Local South</t>
  </si>
  <si>
    <t>D1211 Local West</t>
  </si>
  <si>
    <t>D1212 Local South</t>
  </si>
  <si>
    <t>D1213 Local South</t>
  </si>
  <si>
    <t>D1214 Local South</t>
  </si>
  <si>
    <t>D1215 Local South</t>
  </si>
  <si>
    <t>D1216 Local South</t>
  </si>
  <si>
    <t>D1220 Local South</t>
  </si>
  <si>
    <t>D1221 Local South</t>
  </si>
  <si>
    <t>D1223 Local South</t>
  </si>
  <si>
    <t>D1224 District South</t>
  </si>
  <si>
    <t>D1224 Local South</t>
  </si>
  <si>
    <t>D1226 Local South</t>
  </si>
  <si>
    <t>D1227 Local East</t>
  </si>
  <si>
    <t>D1228 Local South</t>
  </si>
  <si>
    <t>D1230 Local West</t>
  </si>
  <si>
    <t>D1234 Local South</t>
  </si>
  <si>
    <t>D1235 Local South</t>
  </si>
  <si>
    <t>D1237 Local East</t>
  </si>
  <si>
    <t>D1238 Local East</t>
  </si>
  <si>
    <t>D1239 District North</t>
  </si>
  <si>
    <t>D1240 Local West</t>
  </si>
  <si>
    <t>D1241 Local West</t>
  </si>
  <si>
    <t>D1242 Local South</t>
  </si>
  <si>
    <t>D1244 District North</t>
  </si>
  <si>
    <t>D1244 Local North</t>
  </si>
  <si>
    <t>D1245 Local North</t>
  </si>
  <si>
    <t>D1246 Metropolitan East</t>
  </si>
  <si>
    <t>D1247 District South</t>
  </si>
  <si>
    <t>D1247 Metropolitan South</t>
  </si>
  <si>
    <t>D1248 District East</t>
  </si>
  <si>
    <t>D1248 Local East</t>
  </si>
  <si>
    <t>D1248;D1593 District East</t>
  </si>
  <si>
    <t>D1249 Local South</t>
  </si>
  <si>
    <t>D1251 Local East</t>
  </si>
  <si>
    <t>D1252 District North</t>
  </si>
  <si>
    <t>D1252 Metropolitan North</t>
  </si>
  <si>
    <t>D1253 Local South</t>
  </si>
  <si>
    <t>D1254 Local South</t>
  </si>
  <si>
    <t>D1255 Local South</t>
  </si>
  <si>
    <t>D1256 Local East</t>
  </si>
  <si>
    <t>D1257 Local West</t>
  </si>
  <si>
    <t>D1258 District West</t>
  </si>
  <si>
    <t>D1258 Local West</t>
  </si>
  <si>
    <t>D1260 Local North</t>
  </si>
  <si>
    <t>D1261 District South</t>
  </si>
  <si>
    <t>D1261 Local South</t>
  </si>
  <si>
    <t>D1262 District North</t>
  </si>
  <si>
    <t>D1263 Metropolitan South</t>
  </si>
  <si>
    <t>D1264 District North</t>
  </si>
  <si>
    <t>D1264 Metropolitan North</t>
  </si>
  <si>
    <t>D1267 Local South</t>
  </si>
  <si>
    <t>D1268 Local East</t>
  </si>
  <si>
    <t>D1269 Local East</t>
  </si>
  <si>
    <t>D1270 Local South</t>
  </si>
  <si>
    <t>D1271 Local North</t>
  </si>
  <si>
    <t>D1272 Local East</t>
  </si>
  <si>
    <t>D1273 Local South</t>
  </si>
  <si>
    <t>D1276 Local East</t>
  </si>
  <si>
    <t>D1277 Local West</t>
  </si>
  <si>
    <t>D1279 District South</t>
  </si>
  <si>
    <t>D1280 Local West</t>
  </si>
  <si>
    <t>D1281 District West</t>
  </si>
  <si>
    <t>D1281 Local West</t>
  </si>
  <si>
    <t>D1282 Local East</t>
  </si>
  <si>
    <t>D1283 Local South</t>
  </si>
  <si>
    <t>D1285 Local South</t>
  </si>
  <si>
    <t>D1286 Local South</t>
  </si>
  <si>
    <t>D1288 Local East</t>
  </si>
  <si>
    <t>D1289 Local South</t>
  </si>
  <si>
    <t>D1290 Local West</t>
  </si>
  <si>
    <t>D1291 Local West</t>
  </si>
  <si>
    <t>D1293 Local North</t>
  </si>
  <si>
    <t>D1294 Local South</t>
  </si>
  <si>
    <t>D1295 Local South</t>
  </si>
  <si>
    <t>D1296 Local South</t>
  </si>
  <si>
    <t>D1297 Local West</t>
  </si>
  <si>
    <t>D1299 Local South</t>
  </si>
  <si>
    <t>D1301 Local South</t>
  </si>
  <si>
    <t>D1302 Local South</t>
  </si>
  <si>
    <t>D1303 Local West</t>
  </si>
  <si>
    <t>D1304 Local West</t>
  </si>
  <si>
    <t>D1306 Local East</t>
  </si>
  <si>
    <t>D1307 Local North</t>
  </si>
  <si>
    <t>D1308 District North</t>
  </si>
  <si>
    <t>D1309 Local West</t>
  </si>
  <si>
    <t>D1312 District West</t>
  </si>
  <si>
    <t>D1313 District West</t>
  </si>
  <si>
    <t>D1314 Local West</t>
  </si>
  <si>
    <t>D1315 Local East</t>
  </si>
  <si>
    <t>D1316 Local West</t>
  </si>
  <si>
    <t>D1318 Local West</t>
  </si>
  <si>
    <t>D1320 Local South</t>
  </si>
  <si>
    <t>D1322 Local East</t>
  </si>
  <si>
    <t>D1323 District West</t>
  </si>
  <si>
    <t>D1323 Local West</t>
  </si>
  <si>
    <t>D1324 District North</t>
  </si>
  <si>
    <t>D1325 Local East</t>
  </si>
  <si>
    <t>D1327 Local East</t>
  </si>
  <si>
    <t>D1328 District West</t>
  </si>
  <si>
    <t>D1328 Local West</t>
  </si>
  <si>
    <t>D1329 Local West</t>
  </si>
  <si>
    <t>D1330 District West</t>
  </si>
  <si>
    <t>D1330 Local West</t>
  </si>
  <si>
    <t>D1332 Local South</t>
  </si>
  <si>
    <t>D1333 Local West</t>
  </si>
  <si>
    <t>D1334 Local North</t>
  </si>
  <si>
    <t>D1335 Local East</t>
  </si>
  <si>
    <t>D1336 Local South</t>
  </si>
  <si>
    <t>D1337 District North</t>
  </si>
  <si>
    <t>D1337 Local North</t>
  </si>
  <si>
    <t>D1338 District South</t>
  </si>
  <si>
    <t>D1338 Local South</t>
  </si>
  <si>
    <t>D1339 Local East</t>
  </si>
  <si>
    <t>D1340 Local West</t>
  </si>
  <si>
    <t>D1341 Local South</t>
  </si>
  <si>
    <t>D1342 District West</t>
  </si>
  <si>
    <t>D1343 Local East</t>
  </si>
  <si>
    <t>D1344 Local West</t>
  </si>
  <si>
    <t>D1345 Local South</t>
  </si>
  <si>
    <t>D1347 Local South</t>
  </si>
  <si>
    <t>D1348 District South</t>
  </si>
  <si>
    <t>D1348 Local South</t>
  </si>
  <si>
    <t>D1349 Local South</t>
  </si>
  <si>
    <t>D1350 District South</t>
  </si>
  <si>
    <t>D1351 Local West</t>
  </si>
  <si>
    <t>D1352 Local South</t>
  </si>
  <si>
    <t>D1353 District South</t>
  </si>
  <si>
    <t>D1354 Local West</t>
  </si>
  <si>
    <t>D1355 Local West</t>
  </si>
  <si>
    <t>D1356 District South</t>
  </si>
  <si>
    <t>D1357 Local South</t>
  </si>
  <si>
    <t>D1358 Local South</t>
  </si>
  <si>
    <t>D1359 Local South</t>
  </si>
  <si>
    <t>D1360 Local South</t>
  </si>
  <si>
    <t>D1362 District South</t>
  </si>
  <si>
    <t>D1363 Local East</t>
  </si>
  <si>
    <t>D1364 Local East</t>
  </si>
  <si>
    <t>D1365 Local North</t>
  </si>
  <si>
    <t>D1366 Local North</t>
  </si>
  <si>
    <t>D1371 Local South</t>
  </si>
  <si>
    <t>D1373 District North</t>
  </si>
  <si>
    <t>D1374 District East</t>
  </si>
  <si>
    <t>D1375 District East</t>
  </si>
  <si>
    <t>D1376 District East</t>
  </si>
  <si>
    <t>D1377 Local West</t>
  </si>
  <si>
    <t>D1378 Local South</t>
  </si>
  <si>
    <t>D1380 Local East</t>
  </si>
  <si>
    <t>D1381 District South</t>
  </si>
  <si>
    <t>D1381 Local South</t>
  </si>
  <si>
    <t>D1383 Local South</t>
  </si>
  <si>
    <t>D1384 Local South</t>
  </si>
  <si>
    <t>D1386 Local North</t>
  </si>
  <si>
    <t>D1387 Local South</t>
  </si>
  <si>
    <t>D1389 Local West</t>
  </si>
  <si>
    <t>D1390 Local West</t>
  </si>
  <si>
    <t>D1392 Local East</t>
  </si>
  <si>
    <t>D1394 District North</t>
  </si>
  <si>
    <t>D1394 Local North</t>
  </si>
  <si>
    <t>D1398 Metropolitan East</t>
  </si>
  <si>
    <t>D1399 District South</t>
  </si>
  <si>
    <t>D1399 Local South</t>
  </si>
  <si>
    <t>D1400 Local West</t>
  </si>
  <si>
    <t>D1402 Local South</t>
  </si>
  <si>
    <t>D1403 Local West</t>
  </si>
  <si>
    <t>D1405 Local North</t>
  </si>
  <si>
    <t>D1407 Local West</t>
  </si>
  <si>
    <t>D1408 Local North</t>
  </si>
  <si>
    <t>D1409 Metropolitan East</t>
  </si>
  <si>
    <t>D1412 Metropolitan East</t>
  </si>
  <si>
    <t>D1413 Metropolitan South</t>
  </si>
  <si>
    <t>D1414 District West</t>
  </si>
  <si>
    <t>D1414 Local West</t>
  </si>
  <si>
    <t>D1416 Local West</t>
  </si>
  <si>
    <t>D1417 Local East</t>
  </si>
  <si>
    <t>D1418 District South</t>
  </si>
  <si>
    <t>D1419 Local East</t>
  </si>
  <si>
    <t>D1420 Local West</t>
  </si>
  <si>
    <t>D1422 Local South</t>
  </si>
  <si>
    <t>D1423 Local West</t>
  </si>
  <si>
    <t>D1424 Local West</t>
  </si>
  <si>
    <t>D1425 Local West</t>
  </si>
  <si>
    <t>D1426 Local South</t>
  </si>
  <si>
    <t>D1427 Local West</t>
  </si>
  <si>
    <t>D1428 District South</t>
  </si>
  <si>
    <t>D1428 Local South</t>
  </si>
  <si>
    <t>D1429 District East</t>
  </si>
  <si>
    <t>D1430 District West</t>
  </si>
  <si>
    <t>D1430 Local West</t>
  </si>
  <si>
    <t>D1431 Local East</t>
  </si>
  <si>
    <t>D1432 Local East</t>
  </si>
  <si>
    <t>D1433 Local East</t>
  </si>
  <si>
    <t>D1434 Local South</t>
  </si>
  <si>
    <t>D1435 Local South</t>
  </si>
  <si>
    <t>D1436 Local South</t>
  </si>
  <si>
    <t>D1437 Local North</t>
  </si>
  <si>
    <t>D1438 Local South</t>
  </si>
  <si>
    <t>D1440 District West</t>
  </si>
  <si>
    <t>D1441 Local East</t>
  </si>
  <si>
    <t>D1443 Local East</t>
  </si>
  <si>
    <t>D1444 Metropolitan North</t>
  </si>
  <si>
    <t>D1445 Local West</t>
  </si>
  <si>
    <t>D1446 Local South</t>
  </si>
  <si>
    <t>D1447 Local East</t>
  </si>
  <si>
    <t>D1449 Local South</t>
  </si>
  <si>
    <t>D1450 Local East</t>
  </si>
  <si>
    <t>D1451 Local South</t>
  </si>
  <si>
    <t>D1452 District East</t>
  </si>
  <si>
    <t>D1452 Local East</t>
  </si>
  <si>
    <t>D1453 Local South</t>
  </si>
  <si>
    <t>D1454 Local East</t>
  </si>
  <si>
    <t>D1455 Local South</t>
  </si>
  <si>
    <t>D1456 Local North</t>
  </si>
  <si>
    <t>D1457 District West</t>
  </si>
  <si>
    <t>D1459 Local East</t>
  </si>
  <si>
    <t>D1460 Local East</t>
  </si>
  <si>
    <t>D1461 District North</t>
  </si>
  <si>
    <t>D1461 Local North</t>
  </si>
  <si>
    <t>D1463 Local South</t>
  </si>
  <si>
    <t>D1464 Local South</t>
  </si>
  <si>
    <t>D1465 Local South</t>
  </si>
  <si>
    <t>D1468 Local South</t>
  </si>
  <si>
    <t>D1470 Local North</t>
  </si>
  <si>
    <t>D1471 Local South</t>
  </si>
  <si>
    <t>D1472 Local South</t>
  </si>
  <si>
    <t>D1473 Local West</t>
  </si>
  <si>
    <t>D1474 Local West</t>
  </si>
  <si>
    <t>D1476 Local South</t>
  </si>
  <si>
    <t>D1477 Local South</t>
  </si>
  <si>
    <t>D1478 Local South</t>
  </si>
  <si>
    <t>D1479 Local South</t>
  </si>
  <si>
    <t>D1480 Local South</t>
  </si>
  <si>
    <t>D1481 Local South</t>
  </si>
  <si>
    <t>D1483 District South</t>
  </si>
  <si>
    <t>D1483 Local South</t>
  </si>
  <si>
    <t>D1484 Local South</t>
  </si>
  <si>
    <t>D1485 Local South</t>
  </si>
  <si>
    <t>D1486 Local North</t>
  </si>
  <si>
    <t>D1487 Local South</t>
  </si>
  <si>
    <t>D1488 Local South</t>
  </si>
  <si>
    <t>D1489 Local East</t>
  </si>
  <si>
    <t>D1490 Local South</t>
  </si>
  <si>
    <t>D1491 Local West</t>
  </si>
  <si>
    <t>D1493 Local South</t>
  </si>
  <si>
    <t>D1494 District East</t>
  </si>
  <si>
    <t>D1497 Metropolitan East</t>
  </si>
  <si>
    <t>D1508 Local South</t>
  </si>
  <si>
    <t>D1509 Local South</t>
  </si>
  <si>
    <t>D1511 Local South</t>
  </si>
  <si>
    <t>D1512 Local North</t>
  </si>
  <si>
    <t>D1515 Local West</t>
  </si>
  <si>
    <t>D1516 Local West</t>
  </si>
  <si>
    <t>D1517 Local East</t>
  </si>
  <si>
    <t>D1518 Local West</t>
  </si>
  <si>
    <t>D1519 District East</t>
  </si>
  <si>
    <t>D1520 District West</t>
  </si>
  <si>
    <t>D1521 District South</t>
  </si>
  <si>
    <t>D1522 Local South</t>
  </si>
  <si>
    <t>D1523 Local South</t>
  </si>
  <si>
    <t>D1524 Local East</t>
  </si>
  <si>
    <t>D1526 Local East</t>
  </si>
  <si>
    <t>D1528 District West</t>
  </si>
  <si>
    <t>D1530 Local South</t>
  </si>
  <si>
    <t>D1531 Local East</t>
  </si>
  <si>
    <t>D1532 Local West</t>
  </si>
  <si>
    <t>D1533 Local West</t>
  </si>
  <si>
    <t>D1534 Local West</t>
  </si>
  <si>
    <t>D1535 Metropolitan North</t>
  </si>
  <si>
    <t>D1536 Local East</t>
  </si>
  <si>
    <t>D1538 Local East</t>
  </si>
  <si>
    <t>D1539 Local East</t>
  </si>
  <si>
    <t>D1540 Local East</t>
  </si>
  <si>
    <t>D1541 Local East</t>
  </si>
  <si>
    <t>D1542 Local East</t>
  </si>
  <si>
    <t>D1543 Local South</t>
  </si>
  <si>
    <t>D1544 Local South</t>
  </si>
  <si>
    <t>D1545 Local South</t>
  </si>
  <si>
    <t>D1546 Local East</t>
  </si>
  <si>
    <t>D1547 Local East</t>
  </si>
  <si>
    <t>D1548 Local East</t>
  </si>
  <si>
    <t>D1549 Local West</t>
  </si>
  <si>
    <t>D1550 Local North</t>
  </si>
  <si>
    <t>D1551 District South</t>
  </si>
  <si>
    <t>D1551 Local South</t>
  </si>
  <si>
    <t>D1556 Local South</t>
  </si>
  <si>
    <t>D1557 District East</t>
  </si>
  <si>
    <t>D1559 Local East</t>
  </si>
  <si>
    <t>D1562 District West</t>
  </si>
  <si>
    <t>D1565 Local South</t>
  </si>
  <si>
    <t>D1566 District South</t>
  </si>
  <si>
    <t>D1567 Local South</t>
  </si>
  <si>
    <t>D1568 Local West</t>
  </si>
  <si>
    <t>D1569 Local West</t>
  </si>
  <si>
    <t>D1572 District East</t>
  </si>
  <si>
    <t>D1573 Local West</t>
  </si>
  <si>
    <t>D1576 Local West</t>
  </si>
  <si>
    <t>D1578 Local West</t>
  </si>
  <si>
    <t>D1579 Local West</t>
  </si>
  <si>
    <t>D1582 District East</t>
  </si>
  <si>
    <t>D1582 Local East</t>
  </si>
  <si>
    <t>D1591 Local East</t>
  </si>
  <si>
    <t>D1592 Local South</t>
  </si>
  <si>
    <t>D1593 Local East</t>
  </si>
  <si>
    <t>D1594 Local East</t>
  </si>
  <si>
    <t>D1595 Local South</t>
  </si>
  <si>
    <t>D1597 Local West</t>
  </si>
  <si>
    <t>D1600 District North</t>
  </si>
  <si>
    <t>D1601 Local South</t>
  </si>
  <si>
    <t>D1602 District West</t>
  </si>
  <si>
    <t>D1604 Local South</t>
  </si>
  <si>
    <t>D1605 District South</t>
  </si>
  <si>
    <t>D1607 Local South</t>
  </si>
  <si>
    <t>D1608 Local South</t>
  </si>
  <si>
    <t>D1609 District West</t>
  </si>
  <si>
    <t>D1609 Local West</t>
  </si>
  <si>
    <t>D1610 Local South</t>
  </si>
  <si>
    <t>D1611 Local East</t>
  </si>
  <si>
    <t>D1612 Local South</t>
  </si>
  <si>
    <t>D1613 Local South</t>
  </si>
  <si>
    <t>D1615 Local East</t>
  </si>
  <si>
    <t>D1616 District North</t>
  </si>
  <si>
    <t>D1617 Local South</t>
  </si>
  <si>
    <t>D1619 District East</t>
  </si>
  <si>
    <t>D1619 Local East</t>
  </si>
  <si>
    <t>D1620 Local East</t>
  </si>
  <si>
    <t>D1622 Local East</t>
  </si>
  <si>
    <t>D1623 Local South</t>
  </si>
  <si>
    <t>D1624 Local West</t>
  </si>
  <si>
    <t>D1629 Local North</t>
  </si>
  <si>
    <t>D1630 District East</t>
  </si>
  <si>
    <t>D1631 District East</t>
  </si>
  <si>
    <t>D1631 Local East</t>
  </si>
  <si>
    <t>D1632 Local South</t>
  </si>
  <si>
    <t>D1633 Local West</t>
  </si>
  <si>
    <t>D1635 Local West</t>
  </si>
  <si>
    <t>D1636 Local West</t>
  </si>
  <si>
    <t>D1637 Local East</t>
  </si>
  <si>
    <t>D1638 District East</t>
  </si>
  <si>
    <t>D1638 Local East</t>
  </si>
  <si>
    <t>D1639 District West</t>
  </si>
  <si>
    <t>D1640 Local West</t>
  </si>
  <si>
    <t>D1641 Local West</t>
  </si>
  <si>
    <t>D1642 District West</t>
  </si>
  <si>
    <t>D1644 Local East</t>
  </si>
  <si>
    <t>D1645 Local East</t>
  </si>
  <si>
    <t>D1648 Local South</t>
  </si>
  <si>
    <t>D1649 Local South</t>
  </si>
  <si>
    <t>D1650 District West</t>
  </si>
  <si>
    <t>D1651 District West</t>
  </si>
  <si>
    <t>D1652 Local South</t>
  </si>
  <si>
    <t>D1655 District South</t>
  </si>
  <si>
    <t>D1656 District South</t>
  </si>
  <si>
    <t>D1657 Local South</t>
  </si>
  <si>
    <t>D1658 Local North</t>
  </si>
  <si>
    <t>D1661 Local West</t>
  </si>
  <si>
    <t>D1662 Local West</t>
  </si>
  <si>
    <t>D1663 Local West</t>
  </si>
  <si>
    <t>D1664 District East</t>
  </si>
  <si>
    <t>D1665 Local South</t>
  </si>
  <si>
    <t>D1666 Local West</t>
  </si>
  <si>
    <t>D1667 Local West</t>
  </si>
  <si>
    <t>D1668 Local West</t>
  </si>
  <si>
    <t>D1669 District West</t>
  </si>
  <si>
    <t>D1671 Local East</t>
  </si>
  <si>
    <t>D1672 Local West</t>
  </si>
  <si>
    <t>D1673 Local North</t>
  </si>
  <si>
    <t>D1674 Local East</t>
  </si>
  <si>
    <t>D1675 Local West</t>
  </si>
  <si>
    <t>D1676 District South</t>
  </si>
  <si>
    <t>D1677 District South</t>
  </si>
  <si>
    <t>D1678 Local East</t>
  </si>
  <si>
    <t>D1679 Local West</t>
  </si>
  <si>
    <t>D1680 Local East</t>
  </si>
  <si>
    <t>D1681 Local East</t>
  </si>
  <si>
    <t>D1682 District West</t>
  </si>
  <si>
    <t>D1683 Local South</t>
  </si>
  <si>
    <t>D1686 Local North</t>
  </si>
  <si>
    <t>D1689 District West</t>
  </si>
  <si>
    <t>D1689 Local West</t>
  </si>
  <si>
    <t>D1690 Local South</t>
  </si>
  <si>
    <t>D1691 Local East</t>
  </si>
  <si>
    <t>D1692 Local East</t>
  </si>
  <si>
    <t>D1694 Local South</t>
  </si>
  <si>
    <t>D1695 Local South</t>
  </si>
  <si>
    <t>D1697 Local South</t>
  </si>
  <si>
    <t>D1698 Local East</t>
  </si>
  <si>
    <t>D1699 Local West</t>
  </si>
  <si>
    <t>D1702 Local East</t>
  </si>
  <si>
    <t>D1703 Local East</t>
  </si>
  <si>
    <t>D1704 Local East</t>
  </si>
  <si>
    <t>D1706 Local South</t>
  </si>
  <si>
    <t>D1710 District West</t>
  </si>
  <si>
    <t>D1710 Local West</t>
  </si>
  <si>
    <t>D1713 Local East</t>
  </si>
  <si>
    <t>D1715 Local East</t>
  </si>
  <si>
    <t>D1716 Local North</t>
  </si>
  <si>
    <t>D1717 Local South</t>
  </si>
  <si>
    <t>D1718 Local East</t>
  </si>
  <si>
    <t>D1719 Local West</t>
  </si>
  <si>
    <t>D1720 Local West</t>
  </si>
  <si>
    <t>D1721 Local North</t>
  </si>
  <si>
    <t>D1722 Local South</t>
  </si>
  <si>
    <t>D1723 District West</t>
  </si>
  <si>
    <t>D1724 District North</t>
  </si>
  <si>
    <t>D1727 Local North</t>
  </si>
  <si>
    <t>D1733 Local South</t>
  </si>
  <si>
    <t>D1734 Local South</t>
  </si>
  <si>
    <t>D1735 Local South</t>
  </si>
  <si>
    <t>D1736 District South</t>
  </si>
  <si>
    <t>D1736 Local South</t>
  </si>
  <si>
    <t>D1737 Local West</t>
  </si>
  <si>
    <t>D1738 Local East</t>
  </si>
  <si>
    <t>D1739 District West</t>
  </si>
  <si>
    <t>D1741 Local North</t>
  </si>
  <si>
    <t>D1742 Local East</t>
  </si>
  <si>
    <t>D1743 Local South</t>
  </si>
  <si>
    <t>D1746 Local East</t>
  </si>
  <si>
    <t>D1747 Local West</t>
  </si>
  <si>
    <t>D1748 Local West</t>
  </si>
  <si>
    <t>D1750 Local South</t>
  </si>
  <si>
    <t>D1752 Local East</t>
  </si>
  <si>
    <t>D1753 Local South</t>
  </si>
  <si>
    <t>D1755 District South</t>
  </si>
  <si>
    <t>D1756 Local East</t>
  </si>
  <si>
    <t>D1757 District West</t>
  </si>
  <si>
    <t>D1757 Local West</t>
  </si>
  <si>
    <t>D1758 Local West</t>
  </si>
  <si>
    <t>D1759 District South</t>
  </si>
  <si>
    <t>D1759 Local South</t>
  </si>
  <si>
    <t>D1760 Local South</t>
  </si>
  <si>
    <t>D1761 District North</t>
  </si>
  <si>
    <t>D1763 District East</t>
  </si>
  <si>
    <t>D1764 Local South</t>
  </si>
  <si>
    <t>D1765 Local South</t>
  </si>
  <si>
    <t>D1766 Local West</t>
  </si>
  <si>
    <t>D1768 Local West</t>
  </si>
  <si>
    <t>D1769 Metropolitan North</t>
  </si>
  <si>
    <t>D1770 Metropolitan North</t>
  </si>
  <si>
    <t>D1771 District South</t>
  </si>
  <si>
    <t>D1773 Local South</t>
  </si>
  <si>
    <t>D1774 Local West</t>
  </si>
  <si>
    <t>D1775 District West</t>
  </si>
  <si>
    <t>D1777 Local East</t>
  </si>
  <si>
    <t>D1782 Local East</t>
  </si>
  <si>
    <t>D1783 Local South</t>
  </si>
  <si>
    <t>D1784 Metropolitan West</t>
  </si>
  <si>
    <t>D1785 Local South</t>
  </si>
  <si>
    <t>D1787 Local East</t>
  </si>
  <si>
    <t>D1790 District South</t>
  </si>
  <si>
    <t>D1791 Local West</t>
  </si>
  <si>
    <t>D1792 Local East</t>
  </si>
  <si>
    <t>D1794 Local South</t>
  </si>
  <si>
    <t>D1796 Local North</t>
  </si>
  <si>
    <t>D1797 Local West</t>
  </si>
  <si>
    <t>D1799 Local South</t>
  </si>
  <si>
    <t>D1800 Local South</t>
  </si>
  <si>
    <t>D1801 Local South</t>
  </si>
  <si>
    <t>D1802 District West</t>
  </si>
  <si>
    <t>D1803 District South</t>
  </si>
  <si>
    <t>D1805 Local North</t>
  </si>
  <si>
    <t>D1806 Local East</t>
  </si>
  <si>
    <t>D1807 Local South</t>
  </si>
  <si>
    <t>D1808 District East</t>
  </si>
  <si>
    <t>D1809 Local West</t>
  </si>
  <si>
    <t>D1810 Local South</t>
  </si>
  <si>
    <t>D1811 Local East</t>
  </si>
  <si>
    <t>D1812 Local East</t>
  </si>
  <si>
    <t>D1815 Local East</t>
  </si>
  <si>
    <t>D1816 Local East</t>
  </si>
  <si>
    <t>D1817 Local North</t>
  </si>
  <si>
    <t>D1818 Local West</t>
  </si>
  <si>
    <t>D1819 Local South</t>
  </si>
  <si>
    <t>D1820 Local South</t>
  </si>
  <si>
    <t>D1821 Local West</t>
  </si>
  <si>
    <t>D1822 Local South</t>
  </si>
  <si>
    <t>D1823 Local South</t>
  </si>
  <si>
    <t>D1829 Local South</t>
  </si>
  <si>
    <t>D1830 Local South</t>
  </si>
  <si>
    <t>D1832 Local East</t>
  </si>
  <si>
    <t>D1833 Local East</t>
  </si>
  <si>
    <t>D1834 Local West</t>
  </si>
  <si>
    <t>D1837 Local South</t>
  </si>
  <si>
    <t>D1838 Local East</t>
  </si>
  <si>
    <t>D1839 Local East</t>
  </si>
  <si>
    <t>D1840 Local South</t>
  </si>
  <si>
    <t>D1842 Local East</t>
  </si>
  <si>
    <t>D1843 Local South</t>
  </si>
  <si>
    <t>D1844 Local West</t>
  </si>
  <si>
    <t>D1845 District South</t>
  </si>
  <si>
    <t>D1845 Local South</t>
  </si>
  <si>
    <t>D1845 Metropolitan South</t>
  </si>
  <si>
    <t>D1846 Local West</t>
  </si>
  <si>
    <t>D1847 Local East</t>
  </si>
  <si>
    <t>D1848 Local South</t>
  </si>
  <si>
    <t>D1850 Local South</t>
  </si>
  <si>
    <t>D1853 Local East</t>
  </si>
  <si>
    <t>D1854 Local West</t>
  </si>
  <si>
    <t>D1855 Local East</t>
  </si>
  <si>
    <t>D1857 Local East</t>
  </si>
  <si>
    <t>D1858 District East</t>
  </si>
  <si>
    <t>D1861 Local South</t>
  </si>
  <si>
    <t>D1862 Local South</t>
  </si>
  <si>
    <t>D1863 Local East</t>
  </si>
  <si>
    <t>D1864 District South</t>
  </si>
  <si>
    <t>D1865 Local East</t>
  </si>
  <si>
    <t>D1867 Local West</t>
  </si>
  <si>
    <t>D1868 Local West</t>
  </si>
  <si>
    <t>D1869 Local South</t>
  </si>
  <si>
    <t>D1870 Local East</t>
  </si>
  <si>
    <t>D1871 Local North</t>
  </si>
  <si>
    <t>D1872 District East</t>
  </si>
  <si>
    <t>D1874 District South</t>
  </si>
  <si>
    <t>D1874 Local South</t>
  </si>
  <si>
    <t>D1874 Metropolitan South</t>
  </si>
  <si>
    <t>D1876 Local West</t>
  </si>
  <si>
    <t>D1877 Local South</t>
  </si>
  <si>
    <t>D1878 District East</t>
  </si>
  <si>
    <t>D1878 Local East</t>
  </si>
  <si>
    <t>D1879 Local East</t>
  </si>
  <si>
    <t>D1880 Local West</t>
  </si>
  <si>
    <t>D1881 District West</t>
  </si>
  <si>
    <t>D1881 Local West</t>
  </si>
  <si>
    <t>D1882 Local West</t>
  </si>
  <si>
    <t>D1886 District West</t>
  </si>
  <si>
    <t>D1887 Local West</t>
  </si>
  <si>
    <t>D1888 Local West</t>
  </si>
  <si>
    <t>D1889 Local West</t>
  </si>
  <si>
    <t>D1890 Local West</t>
  </si>
  <si>
    <t>D1893 District West</t>
  </si>
  <si>
    <t>D1893 Local West</t>
  </si>
  <si>
    <t>D1894 Local West</t>
  </si>
  <si>
    <t>D1897 District West</t>
  </si>
  <si>
    <t>D1897 Local West</t>
  </si>
  <si>
    <t>D1900 District West</t>
  </si>
  <si>
    <t>D1902 Local North</t>
  </si>
  <si>
    <t>D1904 Local East</t>
  </si>
  <si>
    <t>D1908 District West</t>
  </si>
  <si>
    <t>D1909 Local East</t>
  </si>
  <si>
    <t>D1911 Local East</t>
  </si>
  <si>
    <t>D1912 Local South</t>
  </si>
  <si>
    <t>D1913 Local West</t>
  </si>
  <si>
    <t>D1914 Local West</t>
  </si>
  <si>
    <t>D1918 Local West</t>
  </si>
  <si>
    <t>D1921 Local East</t>
  </si>
  <si>
    <t>D1922 Local East</t>
  </si>
  <si>
    <t>D1924 Local North</t>
  </si>
  <si>
    <t>D1925 Local South</t>
  </si>
  <si>
    <t>D1926 Local East</t>
  </si>
  <si>
    <t>D1927 Local East</t>
  </si>
  <si>
    <t>D1928 Local East</t>
  </si>
  <si>
    <t>D1930 Local East</t>
  </si>
  <si>
    <t>D1931 Local East</t>
  </si>
  <si>
    <t>D1932 Local North</t>
  </si>
  <si>
    <t>D1933 Local South</t>
  </si>
  <si>
    <t>D1936 Local South</t>
  </si>
  <si>
    <t>D1938 District West</t>
  </si>
  <si>
    <t>D1939 District West</t>
  </si>
  <si>
    <t>D1939 Local West</t>
  </si>
  <si>
    <t>D1940 Local South</t>
  </si>
  <si>
    <t>D1941 Metropolitan West</t>
  </si>
  <si>
    <t>D1944 District South</t>
  </si>
  <si>
    <t>D1944 Local South</t>
  </si>
  <si>
    <t>D1945 Local West</t>
  </si>
  <si>
    <t>D1946 Metropolitan North</t>
  </si>
  <si>
    <t>D1947 Local North</t>
  </si>
  <si>
    <t>D1948 Metropolitan North</t>
  </si>
  <si>
    <t>D1949 Local East</t>
  </si>
  <si>
    <t>D1950 Local West</t>
  </si>
  <si>
    <t>D1952 Local West</t>
  </si>
  <si>
    <t>D1953 Local South</t>
  </si>
  <si>
    <t>D1956 Local North</t>
  </si>
  <si>
    <t>D1957 Local North</t>
  </si>
  <si>
    <t>D1958 Local West</t>
  </si>
  <si>
    <t>D1959 Local West</t>
  </si>
  <si>
    <t>D1960 Local West</t>
  </si>
  <si>
    <t>D1961 Local South</t>
  </si>
  <si>
    <t>D1963 Local West</t>
  </si>
  <si>
    <t>D1965 Local West</t>
  </si>
  <si>
    <t>D1966 District East</t>
  </si>
  <si>
    <t>D1967 Local South</t>
  </si>
  <si>
    <t>D1968 Local West</t>
  </si>
  <si>
    <t>D1969 District East</t>
  </si>
  <si>
    <t>D1970 Local West</t>
  </si>
  <si>
    <t>D1972 Local West</t>
  </si>
  <si>
    <t>D1973 Local South</t>
  </si>
  <si>
    <t>D1974 Metropolitan North</t>
  </si>
  <si>
    <t>D1975 Local East</t>
  </si>
  <si>
    <t>D1976 Local South</t>
  </si>
  <si>
    <t>D1977 Local South</t>
  </si>
  <si>
    <t>D1978 Local East</t>
  </si>
  <si>
    <t>D1979 Local South</t>
  </si>
  <si>
    <t>D1980 Local East</t>
  </si>
  <si>
    <t>D1983 Local East</t>
  </si>
  <si>
    <t>D1984 Local North</t>
  </si>
  <si>
    <t>D1990 Local North</t>
  </si>
  <si>
    <t>D1991 Local North</t>
  </si>
  <si>
    <t>D1993 Local West</t>
  </si>
  <si>
    <t>D1994 District West</t>
  </si>
  <si>
    <t>D1995 District North</t>
  </si>
  <si>
    <t>D1996 Local North</t>
  </si>
  <si>
    <t>D1997 Local South</t>
  </si>
  <si>
    <t>D1998 District East</t>
  </si>
  <si>
    <t>D1999 Local South</t>
  </si>
  <si>
    <t>D2000 Local South</t>
  </si>
  <si>
    <t>D2001 Local West</t>
  </si>
  <si>
    <t>D2002 District West</t>
  </si>
  <si>
    <t>D2003 Local West</t>
  </si>
  <si>
    <t>D2004 Local East</t>
  </si>
  <si>
    <t>D2005 Local South</t>
  </si>
  <si>
    <t>D2006 Local West</t>
  </si>
  <si>
    <t>D2007 Local South</t>
  </si>
  <si>
    <t>D2008 Local South</t>
  </si>
  <si>
    <t>D2009 Local South</t>
  </si>
  <si>
    <t>D2010 Local South</t>
  </si>
  <si>
    <t>D2011 Local West</t>
  </si>
  <si>
    <t>D2012 Local North</t>
  </si>
  <si>
    <t>D2013 District East</t>
  </si>
  <si>
    <t>D2014 Local South</t>
  </si>
  <si>
    <t>D2015 Local South</t>
  </si>
  <si>
    <t>D2017 Local West</t>
  </si>
  <si>
    <t>D2019 Local South</t>
  </si>
  <si>
    <t>D2020 Local South</t>
  </si>
  <si>
    <t>D2021 District South</t>
  </si>
  <si>
    <t>D2021 Local South</t>
  </si>
  <si>
    <t>D2022 Local South</t>
  </si>
  <si>
    <t>D2023 Local North</t>
  </si>
  <si>
    <t>D2025 Local West</t>
  </si>
  <si>
    <t>D2027 Local West</t>
  </si>
  <si>
    <t>D2028 Local South</t>
  </si>
  <si>
    <t>D2030 Local West</t>
  </si>
  <si>
    <t>D2031 District South</t>
  </si>
  <si>
    <t>D2031 Local South</t>
  </si>
  <si>
    <t>D2032 Local South</t>
  </si>
  <si>
    <t>D2033 Local South</t>
  </si>
  <si>
    <t>D2035 Local South</t>
  </si>
  <si>
    <t>D2036 District West</t>
  </si>
  <si>
    <t>D2037 Local South</t>
  </si>
  <si>
    <t>D2038 Local West</t>
  </si>
  <si>
    <t>D2039 Local East</t>
  </si>
  <si>
    <t>D2040 District South</t>
  </si>
  <si>
    <t>D2041 Metropolitan West</t>
  </si>
  <si>
    <t>D2042 Local East</t>
  </si>
  <si>
    <t>D2043 Local South</t>
  </si>
  <si>
    <t>D2045 Local West</t>
  </si>
  <si>
    <t>D2046 Local West</t>
  </si>
  <si>
    <t>D2047 Local East</t>
  </si>
  <si>
    <t>D2048 District South</t>
  </si>
  <si>
    <t>D2049 District East</t>
  </si>
  <si>
    <t>D2050 Local East</t>
  </si>
  <si>
    <t>D2051 Local South</t>
  </si>
  <si>
    <t>D2052 Local East</t>
  </si>
  <si>
    <t>D2054 Local North</t>
  </si>
  <si>
    <t>D2055 Local West</t>
  </si>
  <si>
    <t>D2059 Metropolitan East</t>
  </si>
  <si>
    <t>D2060 Local East</t>
  </si>
  <si>
    <t>D2062 District South</t>
  </si>
  <si>
    <t>D2063 Local South</t>
  </si>
  <si>
    <t>D2065 Local West</t>
  </si>
  <si>
    <t>D2066 District West</t>
  </si>
  <si>
    <t>D2067 District West</t>
  </si>
  <si>
    <t>D2068 District West</t>
  </si>
  <si>
    <t>D2069 Local East</t>
  </si>
  <si>
    <t>D2070 Local East</t>
  </si>
  <si>
    <t>D2072 District South</t>
  </si>
  <si>
    <t>D2074 Local South</t>
  </si>
  <si>
    <t>D2075 Local South</t>
  </si>
  <si>
    <t>D2076 District East</t>
  </si>
  <si>
    <t>D2077 Local South</t>
  </si>
  <si>
    <t>D2078 Local North</t>
  </si>
  <si>
    <t>D2079 Local East</t>
  </si>
  <si>
    <t>D2083 Local West</t>
  </si>
  <si>
    <t>D2084 District South</t>
  </si>
  <si>
    <t>D2085 Local West</t>
  </si>
  <si>
    <t>D2086 Local North</t>
  </si>
  <si>
    <t>D2087 Local East</t>
  </si>
  <si>
    <t>D2088 Local West</t>
  </si>
  <si>
    <t>D2089 Local East</t>
  </si>
  <si>
    <t>D2089 Metropolitan East</t>
  </si>
  <si>
    <t>D2091 Local North</t>
  </si>
  <si>
    <t>D2093 Local South</t>
  </si>
  <si>
    <t>D2094 Local North</t>
  </si>
  <si>
    <t>D2095 Local West</t>
  </si>
  <si>
    <t>D2096 Local East</t>
  </si>
  <si>
    <t>D2097 District South</t>
  </si>
  <si>
    <t>D2098 Local East</t>
  </si>
  <si>
    <t>D2099 District West</t>
  </si>
  <si>
    <t>D2101 Local West</t>
  </si>
  <si>
    <t>D2102 District South</t>
  </si>
  <si>
    <t>D2103 Local South</t>
  </si>
  <si>
    <t>D2104 Local West</t>
  </si>
  <si>
    <t>D2108 Local East</t>
  </si>
  <si>
    <t>D2109 Local East</t>
  </si>
  <si>
    <t>D2110 Local East</t>
  </si>
  <si>
    <t>D2111 Local East</t>
  </si>
  <si>
    <t>D2112 Local West</t>
  </si>
  <si>
    <t>D2113 District East</t>
  </si>
  <si>
    <t>D2115 Local North</t>
  </si>
  <si>
    <t>D2118 District East</t>
  </si>
  <si>
    <t>D2119 District South</t>
  </si>
  <si>
    <t>D2120 Local West</t>
  </si>
  <si>
    <t>D2121 District East</t>
  </si>
  <si>
    <t>D2122 District East</t>
  </si>
  <si>
    <t>D2125 Local South</t>
  </si>
  <si>
    <t>D2127 Local West</t>
  </si>
  <si>
    <t>D2128 Local East</t>
  </si>
  <si>
    <t>D2129 District West</t>
  </si>
  <si>
    <t>D2131 Local West</t>
  </si>
  <si>
    <t>D2133 Local West</t>
  </si>
  <si>
    <t>D2135 Local West</t>
  </si>
  <si>
    <t>D2138 Local West</t>
  </si>
  <si>
    <t>D2139 Local North</t>
  </si>
  <si>
    <t>D2140 District East</t>
  </si>
  <si>
    <t>D2141 Local South</t>
  </si>
  <si>
    <t>D2143 Local South</t>
  </si>
  <si>
    <t>D2144 District East</t>
  </si>
  <si>
    <t>D2145 District North</t>
  </si>
  <si>
    <t>D2147 Local South</t>
  </si>
  <si>
    <t>D2148 Local East</t>
  </si>
  <si>
    <t>D2149 Local East</t>
  </si>
  <si>
    <t>D2150 Local North</t>
  </si>
  <si>
    <t>D2151 Local West</t>
  </si>
  <si>
    <t>D2152 Metropolitan North</t>
  </si>
  <si>
    <t>D2152 Metropolitan West</t>
  </si>
  <si>
    <t>D2153 Local South</t>
  </si>
  <si>
    <t>D2154 Local South</t>
  </si>
  <si>
    <t>D2155 Local East</t>
  </si>
  <si>
    <t>D2156 Local East</t>
  </si>
  <si>
    <t>D2157 Local South</t>
  </si>
  <si>
    <t>D2158 Local North</t>
  </si>
  <si>
    <t>D2159 Local South</t>
  </si>
  <si>
    <t>D2160 Local South</t>
  </si>
  <si>
    <t>D2161 Local South</t>
  </si>
  <si>
    <t>D2162 Local South</t>
  </si>
  <si>
    <t>D2163 District East</t>
  </si>
  <si>
    <t>D2163 Local East</t>
  </si>
  <si>
    <t>D2164 Local South</t>
  </si>
  <si>
    <t>D2165 Local North</t>
  </si>
  <si>
    <t>D2166 Local South</t>
  </si>
  <si>
    <t>D2167 Local North</t>
  </si>
  <si>
    <t>D2168 Metropolitan East</t>
  </si>
  <si>
    <t>D2171 Local South</t>
  </si>
  <si>
    <t>D2173 Local South</t>
  </si>
  <si>
    <t>D2174 Metropolitan North</t>
  </si>
  <si>
    <t>D2175 Local South</t>
  </si>
  <si>
    <t>D2176 Local South</t>
  </si>
  <si>
    <t>D2177 Local East</t>
  </si>
  <si>
    <t>D2178 Local North</t>
  </si>
  <si>
    <t>D2179 Local West</t>
  </si>
  <si>
    <t>D2181 Local East</t>
  </si>
  <si>
    <t>D2182 Local North</t>
  </si>
  <si>
    <t>D2183 Local West</t>
  </si>
  <si>
    <t>D2184 Local East</t>
  </si>
  <si>
    <t>D2188 Local North</t>
  </si>
  <si>
    <t>D2189 Local North</t>
  </si>
  <si>
    <t>D2190 Local South</t>
  </si>
  <si>
    <t>D2191 Local West</t>
  </si>
  <si>
    <t>D2192 Local North</t>
  </si>
  <si>
    <t>D2193 Local North</t>
  </si>
  <si>
    <t>D2194 District South</t>
  </si>
  <si>
    <t>D2196 Local North</t>
  </si>
  <si>
    <t>D2197 Local South</t>
  </si>
  <si>
    <t>D2198 Local South</t>
  </si>
  <si>
    <t>D2199 District South</t>
  </si>
  <si>
    <t>D2200 District South</t>
  </si>
  <si>
    <t>D2202 Local South</t>
  </si>
  <si>
    <t>D2203 Local South</t>
  </si>
  <si>
    <t>D2204 District South</t>
  </si>
  <si>
    <t>D2205 District East</t>
  </si>
  <si>
    <t>D2206 Metropolitan North</t>
  </si>
  <si>
    <t>D2212 Local East</t>
  </si>
  <si>
    <t>D2232 District East</t>
  </si>
  <si>
    <t>D2252 Local North</t>
  </si>
  <si>
    <t>D2312 Local East</t>
  </si>
  <si>
    <t>D2372 Local West</t>
  </si>
  <si>
    <t>D2392 District South</t>
  </si>
  <si>
    <t>D2452 Local South</t>
  </si>
  <si>
    <t>D2472 Local West</t>
  </si>
  <si>
    <t>D2473 Local West</t>
  </si>
  <si>
    <t>D2492 Local West</t>
  </si>
  <si>
    <t>D2494 Local West</t>
  </si>
  <si>
    <t>D2495 Local North</t>
  </si>
  <si>
    <t>D2496 Local East</t>
  </si>
  <si>
    <t>D2513 Local East</t>
  </si>
  <si>
    <t>D2532 Local East</t>
  </si>
  <si>
    <t>D2533 Local South</t>
  </si>
  <si>
    <t>D2552 Local West</t>
  </si>
  <si>
    <t>D2554 Local West</t>
  </si>
  <si>
    <t>D2555 Local West</t>
  </si>
  <si>
    <t>D2556 Local North</t>
  </si>
  <si>
    <t>D2572 District South</t>
  </si>
  <si>
    <t>D2592 Metropolitan East</t>
  </si>
  <si>
    <t>D2593 Local West</t>
  </si>
  <si>
    <t>D2612 Local South</t>
  </si>
  <si>
    <t>D2613 Local West</t>
  </si>
  <si>
    <t>D2614 Local West</t>
  </si>
  <si>
    <t>D2616 Local South</t>
  </si>
  <si>
    <t>D2633 Local North</t>
  </si>
  <si>
    <t>D2634 District East</t>
  </si>
  <si>
    <t>D2634 Local East</t>
  </si>
  <si>
    <t>D2635 Local South</t>
  </si>
  <si>
    <t>D2672 District East</t>
  </si>
  <si>
    <t>D2672 Metropolitan East</t>
  </si>
  <si>
    <t>D2692 Local East</t>
  </si>
  <si>
    <t>D2712 District South</t>
  </si>
  <si>
    <t>D2732 Local South</t>
  </si>
  <si>
    <t>D2812 Local South</t>
  </si>
  <si>
    <t>D2833 District West</t>
  </si>
  <si>
    <t>D2872 District West</t>
  </si>
  <si>
    <t>D2872 Local West</t>
  </si>
  <si>
    <t>D2892 District South</t>
  </si>
  <si>
    <t>D2912 Local South</t>
  </si>
  <si>
    <t>D2932 Local West</t>
  </si>
  <si>
    <t>D2993 Local East</t>
  </si>
  <si>
    <t>D2994 Local South</t>
  </si>
  <si>
    <t>D2995 Local East</t>
  </si>
  <si>
    <t>D2996 Local West</t>
  </si>
  <si>
    <t>D3012 Local North</t>
  </si>
  <si>
    <t>D3013 Local North</t>
  </si>
  <si>
    <t>D3014 Local North</t>
  </si>
  <si>
    <t>D3015 Local North</t>
  </si>
  <si>
    <t>D3052 Local West</t>
  </si>
  <si>
    <t>D3053 Local South</t>
  </si>
  <si>
    <t>D3054 District South</t>
  </si>
  <si>
    <t>D3055 Local West</t>
  </si>
  <si>
    <t>D3057 Local East</t>
  </si>
  <si>
    <t>D3092 District East</t>
  </si>
  <si>
    <t>D3112 Local West</t>
  </si>
  <si>
    <t>D3113 District East</t>
  </si>
  <si>
    <t>D3115 Local South</t>
  </si>
  <si>
    <t>D3117 Local South</t>
  </si>
  <si>
    <t>D3118 Local East</t>
  </si>
  <si>
    <t>D3119 Local North</t>
  </si>
  <si>
    <t>D3120 Local East</t>
  </si>
  <si>
    <t>D3121 Local East</t>
  </si>
  <si>
    <t>D3122 Local West</t>
  </si>
  <si>
    <t>D3123 Local South</t>
  </si>
  <si>
    <t>D3124 Local North</t>
  </si>
  <si>
    <t>D3173 District South</t>
  </si>
  <si>
    <t>D3173 Local South</t>
  </si>
  <si>
    <t>D3174 District East</t>
  </si>
  <si>
    <t>D3175 Local East</t>
  </si>
  <si>
    <t>D3176 Local West</t>
  </si>
  <si>
    <t>D3177 Local West</t>
  </si>
  <si>
    <t>D3192 District North</t>
  </si>
  <si>
    <t>D3232 Local East</t>
  </si>
  <si>
    <t>D3234 District West</t>
  </si>
  <si>
    <t>D3292 Local West</t>
  </si>
  <si>
    <t>D3293 Local East</t>
  </si>
  <si>
    <t>D3294 District South</t>
  </si>
  <si>
    <t>D3295 Local North</t>
  </si>
  <si>
    <t>D3296 Local West</t>
  </si>
  <si>
    <t>D3297 District East</t>
  </si>
  <si>
    <t>D3299 Local West</t>
  </si>
  <si>
    <t>D3312 Local South</t>
  </si>
  <si>
    <t>D3313 District North</t>
  </si>
  <si>
    <t>D3315 Local West</t>
  </si>
  <si>
    <t>D3316 Local East</t>
  </si>
  <si>
    <t>D3318 Local South</t>
  </si>
  <si>
    <t>D3332 Local East</t>
  </si>
  <si>
    <t>D3398 District South</t>
  </si>
  <si>
    <t>D3473 Local South</t>
  </si>
  <si>
    <t>D3476 District West</t>
  </si>
  <si>
    <t>D3512 Local South</t>
  </si>
  <si>
    <t>D3533 Local South</t>
  </si>
  <si>
    <t>D3534 District East</t>
  </si>
  <si>
    <t>D3552 Local East</t>
  </si>
  <si>
    <t>D3556 Local South</t>
  </si>
  <si>
    <t>D3557 Local West</t>
  </si>
  <si>
    <t>D3559 Local West</t>
  </si>
  <si>
    <t>D3560 Local North</t>
  </si>
  <si>
    <t>D3563 District West</t>
  </si>
  <si>
    <t>D3564 Local East</t>
  </si>
  <si>
    <t>D3572 Local North</t>
  </si>
  <si>
    <t>D3576 Local North</t>
  </si>
  <si>
    <t>D3592 Local South</t>
  </si>
  <si>
    <t>D3613 Local East</t>
  </si>
  <si>
    <t>D3614 Local West</t>
  </si>
  <si>
    <t>D3633 Local North</t>
  </si>
  <si>
    <t>D3652 District South</t>
  </si>
  <si>
    <t>D3652 Local South</t>
  </si>
  <si>
    <t>D3672 District West</t>
  </si>
  <si>
    <t>D3692 Local South</t>
  </si>
  <si>
    <t>D3712 District North</t>
  </si>
  <si>
    <t>D3733 Local North</t>
  </si>
  <si>
    <t>D3753 Local North</t>
  </si>
  <si>
    <t>D3754 Local North</t>
  </si>
  <si>
    <t>D3755 Local East</t>
  </si>
  <si>
    <t>D3757 Local East</t>
  </si>
  <si>
    <t>D3758 Local South</t>
  </si>
  <si>
    <t>D3759 Local West</t>
  </si>
  <si>
    <t>D3772 District East</t>
  </si>
  <si>
    <t>D3773 Local North</t>
  </si>
  <si>
    <t>D3792 District East</t>
  </si>
  <si>
    <t>D3832 Local West</t>
  </si>
  <si>
    <t>D3833 Local North</t>
  </si>
  <si>
    <t>D3835 Local South</t>
  </si>
  <si>
    <t>D3852 Local South</t>
  </si>
  <si>
    <t>D3853 District West</t>
  </si>
  <si>
    <t>D3854 Local South</t>
  </si>
  <si>
    <t>D3874 Local South</t>
  </si>
  <si>
    <t>Local</t>
  </si>
  <si>
    <t>Metropolitan</t>
  </si>
  <si>
    <t>District</t>
  </si>
  <si>
    <t>Access / Recreation Corridor</t>
  </si>
  <si>
    <t xml:space="preserve">General Recreation  </t>
  </si>
  <si>
    <t xml:space="preserve">General Outdoor Sport </t>
  </si>
  <si>
    <t xml:space="preserve">Specialised Outdoor Sport </t>
  </si>
  <si>
    <t xml:space="preserve">   </t>
  </si>
  <si>
    <t xml:space="preserve">Nature Recreation  </t>
  </si>
  <si>
    <t xml:space="preserve">Urban Common  </t>
  </si>
  <si>
    <t>Botanic Garden / Arboretum</t>
  </si>
  <si>
    <t xml:space="preserve">Visitor Node  </t>
  </si>
  <si>
    <t>WYW park</t>
  </si>
  <si>
    <t>Sector</t>
  </si>
  <si>
    <t>Size of land (m2) (*)</t>
  </si>
  <si>
    <t>Parks</t>
  </si>
  <si>
    <t>AGR-A1-002</t>
  </si>
  <si>
    <t>AGR-A1-003</t>
  </si>
  <si>
    <t>AGR-A1-010</t>
  </si>
  <si>
    <t>ALB-A1-001</t>
  </si>
  <si>
    <t>ALB-A1-002</t>
  </si>
  <si>
    <t>ASC-A1-001</t>
  </si>
  <si>
    <t>ASC-A1-002</t>
  </si>
  <si>
    <t>ASP-A8-001</t>
  </si>
  <si>
    <t>ASP-A8-002</t>
  </si>
  <si>
    <t>BDL-A1-002</t>
  </si>
  <si>
    <t>BDL-E1-010</t>
  </si>
  <si>
    <t>BHI-E5-001</t>
  </si>
  <si>
    <t>BRD-A1-001</t>
  </si>
  <si>
    <t>BRD-A1-002</t>
  </si>
  <si>
    <t>BRD-A8-001</t>
  </si>
  <si>
    <t>BRD-U3-010</t>
  </si>
  <si>
    <t>BRG-A1-001</t>
  </si>
  <si>
    <t>BUL-A1-001</t>
  </si>
  <si>
    <t>BUL-A8-001</t>
  </si>
  <si>
    <t>BUL-A8-010</t>
  </si>
  <si>
    <t>CDE-U3-010</t>
  </si>
  <si>
    <t>CHE-U1-011</t>
  </si>
  <si>
    <t>CHL-A7-001</t>
  </si>
  <si>
    <t>CHL-A7-002</t>
  </si>
  <si>
    <t>CHW-U3-010</t>
  </si>
  <si>
    <t>CLF-A1-001</t>
  </si>
  <si>
    <t>CLL-A1-001</t>
  </si>
  <si>
    <t>CLL-A1-010</t>
  </si>
  <si>
    <t>COO-E8-001</t>
  </si>
  <si>
    <t>COP-A1-001</t>
  </si>
  <si>
    <t>CVE-A1-001</t>
  </si>
  <si>
    <t>CVE-A1-002</t>
  </si>
  <si>
    <t>CVE-A1-003</t>
  </si>
  <si>
    <t>CVE-E2-002</t>
  </si>
  <si>
    <t>DAR-U1-011</t>
  </si>
  <si>
    <t>DAR-U3-010</t>
  </si>
  <si>
    <t>DEA-U2-010</t>
  </si>
  <si>
    <t>DOO-A1-001</t>
  </si>
  <si>
    <t>DOO-A1-002</t>
  </si>
  <si>
    <t>DOO-A1-004</t>
  </si>
  <si>
    <t>DUR-E2-001</t>
  </si>
  <si>
    <t>DUR-E5-001</t>
  </si>
  <si>
    <t>EAB-E8-001</t>
  </si>
  <si>
    <t>EAF-A1-001</t>
  </si>
  <si>
    <t>ELG-A8-001</t>
  </si>
  <si>
    <t>ELG-E2-001</t>
  </si>
  <si>
    <t>ELG-E5-001</t>
  </si>
  <si>
    <t>EVP-A1-001</t>
  </si>
  <si>
    <t>FLK-E1-001</t>
  </si>
  <si>
    <t>FTZ-E2-001</t>
  </si>
  <si>
    <t>FTZ-E5-001</t>
  </si>
  <si>
    <t>GRE-U1-010</t>
  </si>
  <si>
    <t>GUM-A7-001</t>
  </si>
  <si>
    <t>HEA-A1-001</t>
  </si>
  <si>
    <t>HEA-A1-003</t>
  </si>
  <si>
    <t>HEM-A2-001</t>
  </si>
  <si>
    <t>HEM-U1-010</t>
  </si>
  <si>
    <t>HEN-A1-001</t>
  </si>
  <si>
    <t>HPW-A7-001</t>
  </si>
  <si>
    <t>HPW-A7-002</t>
  </si>
  <si>
    <t>IND-E2-001</t>
  </si>
  <si>
    <t>IND-U2-010</t>
  </si>
  <si>
    <t>KED-U1-010</t>
  </si>
  <si>
    <t>KEN-U2-010</t>
  </si>
  <si>
    <t>KUR-A1-001</t>
  </si>
  <si>
    <t>LUT-A1-001</t>
  </si>
  <si>
    <t>MCG-A1-001</t>
  </si>
  <si>
    <t>MCG-E1-001</t>
  </si>
  <si>
    <t>MCO-U1-010</t>
  </si>
  <si>
    <t>MDW-A1-001</t>
  </si>
  <si>
    <t>MIL-E4-001</t>
  </si>
  <si>
    <t>MNW-A7-001</t>
  </si>
  <si>
    <t>MNW-A7-002</t>
  </si>
  <si>
    <t>MNW-A7-003</t>
  </si>
  <si>
    <t>MOG-E5-001</t>
  </si>
  <si>
    <t>PAL-A1-001</t>
  </si>
  <si>
    <t>PAL-A1-002</t>
  </si>
  <si>
    <t>PAL-A2-001</t>
  </si>
  <si>
    <t>PAL-A5-001</t>
  </si>
  <si>
    <t>PAL-U3-010</t>
  </si>
  <si>
    <t>RIC-A1-003</t>
  </si>
  <si>
    <t>RIC-A1-005</t>
  </si>
  <si>
    <t>RIC-E1-001</t>
  </si>
  <si>
    <t>RIC-E5-001</t>
  </si>
  <si>
    <t>ROB-A1-001</t>
  </si>
  <si>
    <t>ROC-A1-002</t>
  </si>
  <si>
    <t>ROC-A1-003</t>
  </si>
  <si>
    <t>ROC-A1-007</t>
  </si>
  <si>
    <t>ROC-A1-010</t>
  </si>
  <si>
    <t>ROC-A1-011</t>
  </si>
  <si>
    <t>ROC-A1-012</t>
  </si>
  <si>
    <t>ROC-A1-013</t>
  </si>
  <si>
    <t>ROC-A1-014</t>
  </si>
  <si>
    <t>ROC-A1-015</t>
  </si>
  <si>
    <t>ROC-A1-018</t>
  </si>
  <si>
    <t>ROC-A1-019</t>
  </si>
  <si>
    <t>ROC-A1-020</t>
  </si>
  <si>
    <t>ROC-A1-030</t>
  </si>
  <si>
    <t>ROC-A1-031</t>
  </si>
  <si>
    <t>ROC-A1-032</t>
  </si>
  <si>
    <t>ROC-A2-010</t>
  </si>
  <si>
    <t>ROC-A2-011</t>
  </si>
  <si>
    <t>ROC-A5-001</t>
  </si>
  <si>
    <t>ROK-E3-001</t>
  </si>
  <si>
    <t>RUN-A1-001</t>
  </si>
  <si>
    <t>RUN-A1-003</t>
  </si>
  <si>
    <t>RUN-E5-001</t>
  </si>
  <si>
    <t>SBR-A1-001</t>
  </si>
  <si>
    <t>SBR-A2-001</t>
  </si>
  <si>
    <t>SBR-U1-010</t>
  </si>
  <si>
    <t>SGT-U2-001</t>
  </si>
  <si>
    <t>SMN-U3-010</t>
  </si>
  <si>
    <t>STF-U1-010</t>
  </si>
  <si>
    <t>SVH-A1-001</t>
  </si>
  <si>
    <t>TAI-A1-001</t>
  </si>
  <si>
    <t>TAI-E1-001</t>
  </si>
  <si>
    <t>TAI-E1-002</t>
  </si>
  <si>
    <t>TAR-U3-010</t>
  </si>
  <si>
    <t>TAR-U3-011</t>
  </si>
  <si>
    <t>TOO-A4-001</t>
  </si>
  <si>
    <t>TRF-A8-001</t>
  </si>
  <si>
    <t>UKE-E5-001</t>
  </si>
  <si>
    <t>UMG-A4-001</t>
  </si>
  <si>
    <t>UMG-E1-001</t>
  </si>
  <si>
    <t>UMG-U2-010</t>
  </si>
  <si>
    <t>WAK-A7-001</t>
  </si>
  <si>
    <t>WAK-A7-002</t>
  </si>
  <si>
    <t>WAK-E2-001</t>
  </si>
  <si>
    <t>WAK-E5-001</t>
  </si>
  <si>
    <t>WCL-A1-001</t>
  </si>
  <si>
    <t>WES-A1-001</t>
  </si>
  <si>
    <t>WES-A7-001</t>
  </si>
  <si>
    <t>WES-E4-001</t>
  </si>
  <si>
    <t>WES-U1-010</t>
  </si>
  <si>
    <t>WES-U1-011</t>
  </si>
  <si>
    <t>WES-U1-012</t>
  </si>
  <si>
    <t>WIL-U3-010</t>
  </si>
  <si>
    <t>WIS-A8-001</t>
  </si>
  <si>
    <t>WOO-A4-001</t>
  </si>
  <si>
    <t>WSR-U3-010</t>
  </si>
  <si>
    <t>WST-E1-001</t>
  </si>
  <si>
    <t>WVH-U1-010</t>
  </si>
  <si>
    <t>WVH-U3-010</t>
  </si>
  <si>
    <t>WWN-A1-001</t>
  </si>
  <si>
    <t>WYN-U1-010</t>
  </si>
  <si>
    <t>WYN-U3-010</t>
  </si>
  <si>
    <t>WYW-A1-001</t>
  </si>
  <si>
    <t>ZIL-A8-001</t>
  </si>
  <si>
    <t>ZIL-U1-010</t>
  </si>
  <si>
    <t>PCF313</t>
  </si>
  <si>
    <t>PCF153</t>
  </si>
  <si>
    <t>PCF154</t>
  </si>
  <si>
    <t>PCF92</t>
  </si>
  <si>
    <t>PCF73</t>
  </si>
  <si>
    <t>PCF93</t>
  </si>
  <si>
    <t>PCF52</t>
  </si>
  <si>
    <t>PCF173</t>
  </si>
  <si>
    <t>PCF72</t>
  </si>
  <si>
    <t>PCF91</t>
  </si>
  <si>
    <t>PCF53</t>
  </si>
  <si>
    <t>PCF174</t>
  </si>
  <si>
    <t>PCF113</t>
  </si>
  <si>
    <t>PCF210</t>
  </si>
  <si>
    <t>PCF112</t>
  </si>
  <si>
    <t>PCF133</t>
  </si>
  <si>
    <t>PCF195</t>
  </si>
  <si>
    <t>PCF213</t>
  </si>
  <si>
    <t>PCF273</t>
  </si>
  <si>
    <t>PCF333</t>
  </si>
  <si>
    <t>PCF270</t>
  </si>
  <si>
    <t>PCF311</t>
  </si>
  <si>
    <t>PCF291</t>
  </si>
  <si>
    <t>PCF310</t>
  </si>
  <si>
    <t>PCF295</t>
  </si>
  <si>
    <t>PCF111</t>
  </si>
  <si>
    <t>PCF129</t>
  </si>
  <si>
    <t>PCF217</t>
  </si>
  <si>
    <t>PCF331</t>
  </si>
  <si>
    <t>PCF351</t>
  </si>
  <si>
    <t>PCF156</t>
  </si>
  <si>
    <t>PCF176</t>
  </si>
  <si>
    <t>PCF233</t>
  </si>
  <si>
    <t>PCF211</t>
  </si>
  <si>
    <t>PCF230</t>
  </si>
  <si>
    <t>PCF315</t>
  </si>
  <si>
    <t>PCF274</t>
  </si>
  <si>
    <t>PCF190</t>
  </si>
  <si>
    <t>PCF192</t>
  </si>
  <si>
    <t>PCF177</t>
  </si>
  <si>
    <t>PCF197, PCF196</t>
  </si>
  <si>
    <t>PCF287</t>
  </si>
  <si>
    <t>PCF332</t>
  </si>
  <si>
    <t>PCF312</t>
  </si>
  <si>
    <t>PCF290</t>
  </si>
  <si>
    <t>PCF275</t>
  </si>
  <si>
    <t>PCF276</t>
  </si>
  <si>
    <t>PCF296</t>
  </si>
  <si>
    <t>PCF251</t>
  </si>
  <si>
    <t>PCF314</t>
  </si>
  <si>
    <t>PCF294</t>
  </si>
  <si>
    <t>PCF54</t>
  </si>
  <si>
    <t>PCF269</t>
  </si>
  <si>
    <t>PCF132</t>
  </si>
  <si>
    <t>PCF194</t>
  </si>
  <si>
    <t>PCF191</t>
  </si>
  <si>
    <t>PCF254</t>
  </si>
  <si>
    <t>PCF196</t>
  </si>
  <si>
    <t>PCF197</t>
  </si>
  <si>
    <t>PCF152</t>
  </si>
  <si>
    <t>PCF157</t>
  </si>
  <si>
    <t>Acquire and embellish land to provide LOCAL RECREATION infrastructure</t>
  </si>
  <si>
    <t>Acquire and embellish land to provide DISTRICT OR METRO ACCESS/RECREATION CORRIDOR PARK</t>
  </si>
  <si>
    <t>Provide LOCAL RECREATION infrastructure</t>
  </si>
  <si>
    <t>Provide DISTRICT SPORT infrastructure</t>
  </si>
  <si>
    <t>Upgrade existing park infrastructure to value of up to $500k (District)</t>
  </si>
  <si>
    <t>Upgrade existing park infrastructure to the value of $1m+ (District)</t>
  </si>
  <si>
    <t>Acquire and embellish land to provide LOCAL ACCESS/RECREATION corridor park</t>
  </si>
  <si>
    <t>Provide DISTRICT OR METRO ACCESS/RECREATION CORRIDOR PARK infrastructure</t>
  </si>
  <si>
    <t>Provide DISTRICT RECREATION infrastructure</t>
  </si>
  <si>
    <t>Upgrade existing park infrastructure to the value of $500k-$1m (District)</t>
  </si>
  <si>
    <t>Acquire and embellish land to provide DISTRICT RECREATION infrastructure</t>
  </si>
  <si>
    <t xml:space="preserve">Provide DISTRICT RECREATION infrastructure </t>
  </si>
  <si>
    <t xml:space="preserve">Acquire and embellish land to provide LOCAL RECREATION infrastructure </t>
  </si>
  <si>
    <t>Upgrade existing park infrastructure to the value of $1m+ (Metropolitan)</t>
  </si>
  <si>
    <t>Provide URBAN COMMON infrastructure</t>
  </si>
  <si>
    <t>Acquire and embellish land to provide URBAN COMMON infrastructure</t>
  </si>
  <si>
    <t>Acquire and embellish land to provide DISTRICT SPORT infrastructure</t>
  </si>
  <si>
    <t>Provide METROPOLITAN RECREATION infrastructure</t>
  </si>
  <si>
    <t>Upgrade existing park infrastructure to the value of $500k-$1m+ (Metropolitan)</t>
  </si>
  <si>
    <t>Upgrade existing park infrastructure to value of up to $500k (Local)</t>
  </si>
  <si>
    <t>Upgrade existing park infrastructure to value of up to $500k (Metropolitan)</t>
  </si>
  <si>
    <t>Service Catchment</t>
  </si>
  <si>
    <t>Contingency Cost %</t>
  </si>
  <si>
    <t>Project Owners Cost %</t>
  </si>
  <si>
    <t>Indirect Cost Escalation %</t>
  </si>
  <si>
    <t>Land Cost Valuation</t>
  </si>
  <si>
    <t>Work Cost Valuation</t>
  </si>
  <si>
    <t>1. Indirect embellishment costs are on costs or overheads applied to the direct embellishment cost, to deliver the project. Indirect embellishment costs equate to 17% of the direct embellishment cost.
2. Project costs are on costs to undertake detailed design, survey, geotechnical investigations, project management, and supervision of construction works and obtain certification from a Registered Professional Engineer of Queensland. Project costs equate to 13% of the direct and indirect embellishment costs.
3. Contingency costs are based on the project delivery date, and applied to the direct construction cost, indirect construction cost and project cost. Contingencies equate to 7.5% for projects with a delivery date up to 2021 and 15% for projects with a delivery date up to 2026.
4. Total embellishment cost is the sum of direct embellishment cost, indirect embellishment cost, project cost and construction contingency cost.</t>
  </si>
  <si>
    <t>Year of Provision</t>
  </si>
  <si>
    <t>Land Cost Escalation</t>
  </si>
  <si>
    <t>Work Cost Escalation</t>
  </si>
  <si>
    <t>Total Asset Cost (escalated)</t>
  </si>
  <si>
    <t>Net Present Value of Total Asset Cost</t>
  </si>
  <si>
    <t>Work Cost              (at Base Year)</t>
  </si>
  <si>
    <t xml:space="preserve">Cost of Trunk Infrastrcutrue </t>
  </si>
  <si>
    <t>Cost per Unit Demand (Average)</t>
  </si>
  <si>
    <t>Cost per Unit Demand (Marginal)</t>
  </si>
  <si>
    <t>LGIP Code</t>
  </si>
  <si>
    <t>Park type</t>
  </si>
  <si>
    <t>Maximum Scaling factor</t>
  </si>
  <si>
    <t>A1-L</t>
  </si>
  <si>
    <t>Local general recreation park (Acq + Emb)</t>
  </si>
  <si>
    <t>A2-D</t>
  </si>
  <si>
    <t>District general recreation park (Acq + Emb)</t>
  </si>
  <si>
    <t>A3-M</t>
  </si>
  <si>
    <t>Metropolitan general recreation park (Acq + Emb)</t>
  </si>
  <si>
    <t>A7-L</t>
  </si>
  <si>
    <t>Local access / recreation corridor park (Acq + Emb)</t>
  </si>
  <si>
    <t>A8-D</t>
  </si>
  <si>
    <t>District access / recreation corridor park (Acq + Emb)</t>
  </si>
  <si>
    <t>A8-M</t>
  </si>
  <si>
    <t>Metropolitan access / recreation corridor park (Acq + Emb)</t>
  </si>
  <si>
    <t>A4-D</t>
  </si>
  <si>
    <t>District urban common (Acq + Emb)</t>
  </si>
  <si>
    <t>A4-M</t>
  </si>
  <si>
    <t>Metropolitan urban common (Acq + Emb)</t>
  </si>
  <si>
    <t>A5-D</t>
  </si>
  <si>
    <t>District general outdoor sport park (Acq + Emb)</t>
  </si>
  <si>
    <t>A5-M</t>
  </si>
  <si>
    <t>Metropolitan general outdoor sport park (Acq + Emb)</t>
  </si>
  <si>
    <t>E1-L</t>
  </si>
  <si>
    <t>Local general recreation park (Emb only)</t>
  </si>
  <si>
    <t>E2-D</t>
  </si>
  <si>
    <t>District general recreation park (Emb only)</t>
  </si>
  <si>
    <t>E3-M</t>
  </si>
  <si>
    <t>Metropolitan general recreation park (Emb only)</t>
  </si>
  <si>
    <t>E7-L</t>
  </si>
  <si>
    <t>Local access / recreation corridor park (Emb only)</t>
  </si>
  <si>
    <t>E8-D</t>
  </si>
  <si>
    <t>District access / recreation corridor park (Emb only)</t>
  </si>
  <si>
    <t>E8-M</t>
  </si>
  <si>
    <t>Metropolitan access / recreation corridor park (Emb only)</t>
  </si>
  <si>
    <t>E4-D</t>
  </si>
  <si>
    <t>District urban common (Emb only)</t>
  </si>
  <si>
    <t>E4-M</t>
  </si>
  <si>
    <t>Metropolitan urban common (Emb only)</t>
  </si>
  <si>
    <t>E5-D</t>
  </si>
  <si>
    <t>District general outdoor sport park (Emb only)</t>
  </si>
  <si>
    <t>Metropolitan general outdoor sport park (Emb only)</t>
  </si>
  <si>
    <t>LGIP Code (*)</t>
  </si>
  <si>
    <t>Scaling factor (*)</t>
  </si>
  <si>
    <t>Size of land (m2)</t>
  </si>
  <si>
    <t>Standard Area (M2)</t>
  </si>
  <si>
    <t>Stage A Preliminary Scale</t>
  </si>
  <si>
    <t>Stage A Preliminary No Scale</t>
  </si>
  <si>
    <t>Stage A Scale</t>
  </si>
  <si>
    <t>Stage A No Scale</t>
  </si>
  <si>
    <t>Stage B Preliminary Scale</t>
  </si>
  <si>
    <t>Stage B Scale</t>
  </si>
  <si>
    <t>Stage B No Scale</t>
  </si>
  <si>
    <t>Stage C Preliminary Scale</t>
  </si>
  <si>
    <t>Stage C Scale</t>
  </si>
  <si>
    <t>Stage C No Scale</t>
  </si>
  <si>
    <t>Grand Total</t>
  </si>
  <si>
    <t xml:space="preserve">Note: </t>
  </si>
  <si>
    <t>Standard Size M2</t>
  </si>
  <si>
    <t>U1</t>
  </si>
  <si>
    <t>U2</t>
  </si>
  <si>
    <t>U3</t>
  </si>
  <si>
    <t>Calculated from unit rates</t>
  </si>
  <si>
    <t>Upgrade existing park infrastructure to value of up to $500k</t>
  </si>
  <si>
    <t>Upgrade existing park infrastructure to the value of $1m+</t>
  </si>
  <si>
    <t>Upgrade existing park infrastructure to the value of $500k-$1m</t>
  </si>
  <si>
    <t>Copied from SOW Master</t>
  </si>
  <si>
    <t>Catchment based summary of demand, infrastructure (existing and new) and cost allocation
Infrastructure Cost calculation for each catchment
Optional Discounted Cashflow</t>
  </si>
  <si>
    <t xml:space="preserve">Parks </t>
  </si>
  <si>
    <t>Existing Trunk Assets (&amp; Catchments Served)</t>
  </si>
  <si>
    <t>Future Trunk Assets (&amp; Catchments Served)</t>
  </si>
  <si>
    <t>Demand (Population)</t>
  </si>
  <si>
    <r>
      <rPr>
        <sz val="12"/>
        <color theme="1"/>
        <rFont val="Wingdings"/>
        <charset val="2"/>
      </rPr>
      <t>l</t>
    </r>
    <r>
      <rPr>
        <sz val="12"/>
        <color theme="1"/>
        <rFont val="Calibri"/>
        <family val="2"/>
      </rPr>
      <t xml:space="preserve"> </t>
    </r>
    <r>
      <rPr>
        <sz val="12"/>
        <color theme="1"/>
        <rFont val="Century Gothic"/>
        <family val="2"/>
        <scheme val="minor"/>
      </rPr>
      <t xml:space="preserve">General inputs
</t>
    </r>
    <r>
      <rPr>
        <sz val="12"/>
        <color theme="1"/>
        <rFont val="Wingdings"/>
        <charset val="2"/>
      </rPr>
      <t xml:space="preserve">l </t>
    </r>
    <r>
      <rPr>
        <sz val="12"/>
        <color theme="1"/>
        <rFont val="Century Gothic"/>
        <family val="2"/>
        <scheme val="major"/>
      </rPr>
      <t>Financial</t>
    </r>
    <r>
      <rPr>
        <sz val="12"/>
        <color theme="1"/>
        <rFont val="Century Gothic"/>
        <family val="2"/>
        <scheme val="minor"/>
      </rPr>
      <t xml:space="preserve"> inputs</t>
    </r>
  </si>
  <si>
    <t>Return to "Unit Rates - Parks"</t>
  </si>
  <si>
    <t>Return to "Future Trunk Assets - Parks"</t>
  </si>
  <si>
    <t>Acquire and embellish land to provide LOCAL ACCESS/RECREATION CORRIDOR PARK</t>
  </si>
  <si>
    <t>BAN-A1-001</t>
  </si>
  <si>
    <t>STF-U1-011</t>
  </si>
  <si>
    <t>ALD-U1-001</t>
  </si>
  <si>
    <t>WSR-E1-001</t>
  </si>
  <si>
    <t>WSR-U3-011</t>
  </si>
  <si>
    <t>HER-E3-001</t>
  </si>
  <si>
    <t>SHI-U1-001</t>
  </si>
  <si>
    <t>MUR-U1-011</t>
  </si>
  <si>
    <t>MUR-U1-013</t>
  </si>
  <si>
    <t>MUR-U1-012</t>
  </si>
  <si>
    <t>STC-U1-001</t>
  </si>
  <si>
    <t>GRE-A4-001</t>
  </si>
  <si>
    <t>MCO-U1-011</t>
  </si>
  <si>
    <t>SWD-U2-001</t>
  </si>
  <si>
    <t>SNH-E1-001</t>
  </si>
  <si>
    <t>INA-U1-001</t>
  </si>
  <si>
    <t>ELG-A1-001</t>
  </si>
  <si>
    <t>PAL-A7-001</t>
  </si>
  <si>
    <t>NUD-E5-001</t>
  </si>
  <si>
    <t>Upgrade existing park infrastructure of up to the value of $500k (District)</t>
  </si>
  <si>
    <t>SVH-E1-001</t>
  </si>
  <si>
    <t>Provide DISTRICT SPORT Infrastructure</t>
  </si>
  <si>
    <t>ROC-E6-002</t>
  </si>
  <si>
    <t>Provide metropolitan sports infrastructure</t>
  </si>
  <si>
    <t>NUD-U3-010</t>
  </si>
  <si>
    <t>COO-U3-001</t>
  </si>
  <si>
    <t>E6-M</t>
  </si>
  <si>
    <t>Brisbane wide (district &amp; metro)</t>
  </si>
  <si>
    <t>BNE-U1-001</t>
  </si>
  <si>
    <t>Upgrade existing park infrastructure to value of $1m+ (Metropolitan)</t>
  </si>
  <si>
    <t>Baseline Embellishment Costs</t>
  </si>
  <si>
    <t>Indirect Embellishment Costs</t>
  </si>
  <si>
    <t>Data References</t>
  </si>
  <si>
    <t>Total Assets Cost (at Base Year)</t>
  </si>
  <si>
    <t>Contingency Cost ($)</t>
  </si>
  <si>
    <t>Spare Capacity</t>
  </si>
  <si>
    <t>Spare Capacity %</t>
  </si>
  <si>
    <t>1. Indirect embellishment costs are on costs or overheads applied to the direct embellishment cost, to deliver the project. Indirect embellishment costs equate to 17% of the direct embellishment cost.
2. Project costs are on costs to undertake detailed design, survey, geotechnical investigations, project management, and supervision of construction works and obtain certification from a Registered Professional Engineer of Queensland. Project costs equate to 13% of the direct and indirect embellishment costs.
3. Contingency costs are based on the project delivery date, and applied to the direct construction cost, indirect construction cost and project cost. Contingencies equate to 7.5% for projects with a delivery date up to 2021 and 15% for projects with a delivery date up to 2026.
4. Total embellishment cost is the sum of direct embellishment cost, indirect embellishment cost, project cost and construction contingency cost. 
5. Terminal Value Adjustment is only applicable to items that have an estimated completion date between 2021 and 2026, items value exceeds 20% of the total network value in the same catchment and same year of provision, and items catchment has spare capacity greater than 30%.</t>
  </si>
  <si>
    <t>Spare Capacity less than 30%, no terminal value adjustment applicable</t>
  </si>
  <si>
    <t>Terminal Value Adjustment</t>
  </si>
  <si>
    <t>Share of the total Cost with the same year of provision %</t>
  </si>
  <si>
    <t xml:space="preserve"> Terminal Value Analysis</t>
  </si>
  <si>
    <t>NPV Total Asset Cost after Terminal Value Adjustment</t>
  </si>
  <si>
    <t>Cost Allocation for Service Cost Schedule</t>
  </si>
  <si>
    <t>PCF114</t>
  </si>
  <si>
    <t>PCF95</t>
  </si>
  <si>
    <t>PCF172</t>
  </si>
  <si>
    <t>PCF193</t>
  </si>
  <si>
    <t>PCF175</t>
  </si>
  <si>
    <t>PCF231</t>
  </si>
  <si>
    <t>PCF293</t>
  </si>
  <si>
    <t>PCF94</t>
  </si>
  <si>
    <t>NPV Future Demand (2017 - 2026)</t>
  </si>
  <si>
    <t>Ultimate Demand</t>
  </si>
  <si>
    <r>
      <rPr>
        <sz val="12"/>
        <color theme="1"/>
        <rFont val="Wingdings"/>
        <charset val="2"/>
      </rPr>
      <t>l</t>
    </r>
    <r>
      <rPr>
        <sz val="12"/>
        <color theme="1"/>
        <rFont val="Calibri"/>
        <family val="2"/>
      </rPr>
      <t xml:space="preserve"> Summary of forecast Capital Expenditure and anticipated IC revenues</t>
    </r>
    <r>
      <rPr>
        <sz val="12"/>
        <color theme="1"/>
        <rFont val="Calibri"/>
        <family val="2"/>
        <charset val="2"/>
      </rPr>
      <t>. Refer to Revenue and Cash Flow model for output.</t>
    </r>
  </si>
  <si>
    <t>Average Land Rate (m2)</t>
  </si>
  <si>
    <t>BCC</t>
  </si>
  <si>
    <t>Version for LGIP amendment 1a adoption. Effective as at 10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</si>
</sst>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_-* #,##0.000_-;\-* #,##0.000_-;_-* &quot;-&quot;??_-;_-@_-"/>
    <numFmt numFmtId="167" formatCode="&quot;$&quot;#,##0"/>
    <numFmt numFmtId="168" formatCode="0.0%"/>
    <numFmt numFmtId="169" formatCode="_-#,##0_-;\(#,##0\);_-&quot;-&quot;_-;_-@_-"/>
  </numFmts>
  <fonts count="42">
    <font>
      <sz val="11"/>
      <color theme="1"/>
      <name val="Century Gothic"/>
      <family val="2"/>
      <scheme val="minor"/>
    </font>
    <font>
      <sz val="12"/>
      <color theme="1"/>
      <name val="Century Gothic"/>
      <family val="2"/>
      <scheme val="minor"/>
    </font>
    <font>
      <sz val="11"/>
      <color theme="1"/>
      <name val="Century Gothic"/>
      <family val="2"/>
      <scheme val="minor"/>
    </font>
    <font>
      <b/>
      <sz val="11"/>
      <color theme="0"/>
      <name val="Century Gothic"/>
      <family val="2"/>
      <scheme val="minor"/>
    </font>
    <font>
      <b/>
      <sz val="11"/>
      <color theme="1"/>
      <name val="Century Gothic"/>
      <family val="2"/>
      <scheme val="minor"/>
    </font>
    <font>
      <sz val="11"/>
      <color theme="0"/>
      <name val="Century Gothic"/>
      <family val="2"/>
      <scheme val="minor"/>
    </font>
    <font>
      <b/>
      <sz val="18"/>
      <color theme="1"/>
      <name val="Century Gothic"/>
      <family val="2"/>
      <scheme val="minor"/>
    </font>
    <font>
      <b/>
      <sz val="20"/>
      <color theme="1"/>
      <name val="Arial"/>
      <family val="2"/>
    </font>
    <font>
      <b/>
      <sz val="12"/>
      <color theme="1"/>
      <name val="Arial"/>
      <family val="2"/>
    </font>
    <font>
      <sz val="12"/>
      <color theme="1"/>
      <name val="Arial"/>
      <family val="2"/>
    </font>
    <font>
      <u/>
      <sz val="11"/>
      <color theme="10"/>
      <name val="Century Gothic"/>
      <family val="2"/>
      <scheme val="minor"/>
    </font>
    <font>
      <b/>
      <u/>
      <sz val="18"/>
      <name val="Century Gothic"/>
      <family val="2"/>
      <scheme val="minor"/>
    </font>
    <font>
      <b/>
      <sz val="11"/>
      <name val="Century Gothic"/>
      <family val="2"/>
      <scheme val="minor"/>
    </font>
    <font>
      <sz val="12"/>
      <color theme="1"/>
      <name val="Century Gothic"/>
      <family val="2"/>
      <scheme val="minor"/>
    </font>
    <font>
      <sz val="14"/>
      <color theme="1"/>
      <name val="Century Gothic"/>
      <family val="2"/>
      <scheme val="minor"/>
    </font>
    <font>
      <sz val="12"/>
      <color theme="1"/>
      <name val="Wingdings"/>
      <charset val="2"/>
    </font>
    <font>
      <sz val="12"/>
      <color theme="1"/>
      <name val="Calibri"/>
      <family val="2"/>
    </font>
    <font>
      <sz val="9"/>
      <color theme="1"/>
      <name val="Century Gothic"/>
      <family val="2"/>
      <scheme val="minor"/>
    </font>
    <font>
      <b/>
      <sz val="9"/>
      <color theme="1"/>
      <name val="Century Gothic"/>
      <family val="2"/>
      <scheme val="minor"/>
    </font>
    <font>
      <sz val="8"/>
      <color theme="1"/>
      <name val="Century Gothic"/>
      <family val="2"/>
      <scheme val="minor"/>
    </font>
    <font>
      <u/>
      <sz val="12"/>
      <color theme="1"/>
      <name val="Calibri"/>
      <family val="2"/>
    </font>
    <font>
      <u/>
      <sz val="12"/>
      <color theme="1"/>
      <name val="Century Gothic"/>
      <family val="2"/>
      <scheme val="minor"/>
    </font>
    <font>
      <sz val="11"/>
      <color theme="1"/>
      <name val="Calibri"/>
      <family val="2"/>
    </font>
    <font>
      <b/>
      <sz val="14"/>
      <color theme="1"/>
      <name val="Arial"/>
      <family val="2"/>
    </font>
    <font>
      <b/>
      <sz val="20"/>
      <color theme="1"/>
      <name val="Century Gothic"/>
      <family val="2"/>
      <scheme val="minor"/>
    </font>
    <font>
      <b/>
      <u/>
      <sz val="20"/>
      <color theme="1"/>
      <name val="Century Gothic"/>
      <family val="2"/>
      <scheme val="minor"/>
    </font>
    <font>
      <sz val="9"/>
      <color theme="1"/>
      <name val="Arial"/>
      <family val="2"/>
    </font>
    <font>
      <b/>
      <u/>
      <sz val="18"/>
      <color rgb="FF000000"/>
      <name val="Calibri"/>
      <family val="2"/>
    </font>
    <font>
      <sz val="11"/>
      <color theme="8" tint="0.79998168889431442"/>
      <name val="Century Gothic"/>
      <family val="2"/>
      <scheme val="minor"/>
    </font>
    <font>
      <sz val="8"/>
      <color indexed="12"/>
      <name val="Arial"/>
      <family val="2"/>
    </font>
    <font>
      <b/>
      <sz val="28"/>
      <color theme="1"/>
      <name val="Century Gothic"/>
      <family val="2"/>
      <scheme val="minor"/>
    </font>
    <font>
      <i/>
      <sz val="10"/>
      <color theme="1"/>
      <name val="Century Gothic"/>
      <family val="2"/>
      <scheme val="minor"/>
    </font>
    <font>
      <sz val="12"/>
      <color theme="1"/>
      <name val="Century Gothic"/>
      <family val="2"/>
      <scheme val="major"/>
    </font>
    <font>
      <sz val="11"/>
      <name val="Century Gothic"/>
      <family val="2"/>
      <scheme val="minor"/>
    </font>
    <font>
      <b/>
      <sz val="12"/>
      <name val="Century Gothic"/>
      <family val="2"/>
      <scheme val="minor"/>
    </font>
    <font>
      <sz val="10"/>
      <name val="Arial"/>
      <family val="2"/>
    </font>
    <font>
      <sz val="12"/>
      <color theme="1"/>
      <name val="Century Gothic"/>
      <family val="2"/>
      <charset val="2"/>
      <scheme val="minor"/>
    </font>
    <font>
      <sz val="12"/>
      <color theme="1"/>
      <name val="Calibri"/>
      <family val="2"/>
      <charset val="2"/>
    </font>
    <font>
      <sz val="11"/>
      <color rgb="FFFF0000"/>
      <name val="Century Gothic"/>
      <family val="2"/>
      <scheme val="minor"/>
    </font>
    <font>
      <sz val="8"/>
      <name val="Century Gothic"/>
      <family val="2"/>
      <scheme val="minor"/>
    </font>
    <font>
      <b/>
      <sz val="12"/>
      <color theme="1"/>
      <name val="Century Gothic"/>
      <family val="2"/>
      <scheme val="minor"/>
    </font>
    <font>
      <b/>
      <sz val="15"/>
      <color theme="3"/>
      <name val="Century Gothic"/>
      <family val="2"/>
      <scheme val="minor"/>
    </font>
  </fonts>
  <fills count="1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FFFFFF"/>
        <bgColor indexed="64"/>
      </patternFill>
    </fill>
    <fill>
      <patternFill patternType="solid">
        <fgColor theme="6" tint="0.79998168889431442"/>
        <bgColor indexed="64"/>
      </patternFill>
    </fill>
    <fill>
      <patternFill patternType="solid">
        <fgColor indexed="41"/>
        <bgColor indexed="64"/>
      </patternFill>
    </fill>
    <fill>
      <patternFill patternType="solid">
        <fgColor theme="4"/>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medium">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diagonal/>
    </border>
    <border>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dotted">
        <color indexed="64"/>
      </top>
      <bottom/>
      <diagonal/>
    </border>
    <border>
      <left/>
      <right/>
      <top/>
      <bottom style="dotted">
        <color indexed="64"/>
      </bottom>
      <diagonal/>
    </border>
    <border>
      <left/>
      <right/>
      <top/>
      <bottom style="thick">
        <color theme="4"/>
      </bottom>
      <diagonal/>
    </border>
  </borders>
  <cellStyleXfs count="8">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44" fontId="2" fillId="0" borderId="0" applyFont="0" applyFill="0" applyBorder="0" applyAlignment="0" applyProtection="0"/>
    <xf numFmtId="169" fontId="29" fillId="16" borderId="83">
      <alignment horizontal="right"/>
      <protection locked="0"/>
    </xf>
    <xf numFmtId="9" fontId="35" fillId="0" borderId="0" applyFont="0" applyFill="0" applyBorder="0" applyAlignment="0" applyProtection="0"/>
    <xf numFmtId="0" fontId="41" fillId="0" borderId="92" applyNumberFormat="0" applyFill="0" applyAlignment="0" applyProtection="0"/>
  </cellStyleXfs>
  <cellXfs count="576">
    <xf numFmtId="0" fontId="0" fillId="0" borderId="0" xfId="0"/>
    <xf numFmtId="0" fontId="0" fillId="2" borderId="0" xfId="0" applyFill="1"/>
    <xf numFmtId="0" fontId="17" fillId="2" borderId="0" xfId="0" applyFont="1" applyFill="1"/>
    <xf numFmtId="0" fontId="3" fillId="4" borderId="14" xfId="0" applyFont="1" applyFill="1" applyBorder="1" applyAlignment="1">
      <alignment horizontal="center" textRotation="90"/>
    </xf>
    <xf numFmtId="0" fontId="3" fillId="4" borderId="21" xfId="0" applyFont="1" applyFill="1" applyBorder="1" applyAlignment="1">
      <alignment horizontal="center" textRotation="90"/>
    </xf>
    <xf numFmtId="0" fontId="4" fillId="7" borderId="14" xfId="0" applyFont="1" applyFill="1" applyBorder="1"/>
    <xf numFmtId="0" fontId="4" fillId="7" borderId="21" xfId="0" applyFont="1" applyFill="1" applyBorder="1"/>
    <xf numFmtId="0" fontId="5" fillId="4" borderId="14" xfId="0" applyFont="1" applyFill="1" applyBorder="1" applyAlignment="1">
      <alignment horizontal="center"/>
    </xf>
    <xf numFmtId="0" fontId="5" fillId="4" borderId="13" xfId="0" applyFont="1" applyFill="1" applyBorder="1" applyAlignment="1">
      <alignment horizontal="center"/>
    </xf>
    <xf numFmtId="0" fontId="5" fillId="4" borderId="41" xfId="0" applyFont="1" applyFill="1" applyBorder="1" applyAlignment="1">
      <alignment horizontal="center"/>
    </xf>
    <xf numFmtId="0" fontId="5" fillId="4" borderId="42" xfId="0" applyFont="1" applyFill="1" applyBorder="1" applyAlignment="1">
      <alignment horizontal="center"/>
    </xf>
    <xf numFmtId="0" fontId="5" fillId="4" borderId="43" xfId="0" applyFont="1" applyFill="1" applyBorder="1" applyAlignment="1">
      <alignment horizontal="center"/>
    </xf>
    <xf numFmtId="164" fontId="17" fillId="7" borderId="40" xfId="0" applyNumberFormat="1" applyFont="1" applyFill="1" applyBorder="1" applyAlignment="1">
      <alignment horizontal="center" wrapText="1"/>
    </xf>
    <xf numFmtId="164" fontId="0" fillId="2" borderId="0" xfId="1" applyNumberFormat="1" applyFont="1" applyFill="1"/>
    <xf numFmtId="49" fontId="17" fillId="7" borderId="40" xfId="0" applyNumberFormat="1" applyFont="1" applyFill="1" applyBorder="1" applyAlignment="1">
      <alignment horizontal="center" wrapText="1"/>
    </xf>
    <xf numFmtId="164" fontId="17" fillId="7" borderId="46" xfId="1" applyNumberFormat="1" applyFont="1" applyFill="1" applyBorder="1" applyAlignment="1">
      <alignment horizontal="center" wrapText="1"/>
    </xf>
    <xf numFmtId="164" fontId="17" fillId="7" borderId="47" xfId="1" applyNumberFormat="1" applyFont="1" applyFill="1" applyBorder="1" applyAlignment="1">
      <alignment horizontal="center" wrapText="1"/>
    </xf>
    <xf numFmtId="164" fontId="17" fillId="7" borderId="48" xfId="1" applyNumberFormat="1" applyFont="1" applyFill="1" applyBorder="1" applyAlignment="1">
      <alignment horizontal="center" wrapText="1"/>
    </xf>
    <xf numFmtId="164" fontId="17" fillId="7" borderId="49" xfId="1" applyNumberFormat="1" applyFont="1" applyFill="1" applyBorder="1" applyAlignment="1">
      <alignment horizontal="center" wrapText="1"/>
    </xf>
    <xf numFmtId="164" fontId="17" fillId="7" borderId="39" xfId="0" applyNumberFormat="1" applyFont="1" applyFill="1" applyBorder="1" applyAlignment="1">
      <alignment horizontal="center" wrapText="1"/>
    </xf>
    <xf numFmtId="49" fontId="17" fillId="7" borderId="39" xfId="0" applyNumberFormat="1" applyFont="1" applyFill="1" applyBorder="1" applyAlignment="1">
      <alignment horizontal="center" wrapText="1"/>
    </xf>
    <xf numFmtId="164" fontId="17" fillId="7" borderId="34" xfId="0" applyNumberFormat="1" applyFont="1" applyFill="1" applyBorder="1" applyAlignment="1">
      <alignment horizontal="center" wrapText="1"/>
    </xf>
    <xf numFmtId="49" fontId="17" fillId="7" borderId="34" xfId="0" applyNumberFormat="1" applyFont="1" applyFill="1" applyBorder="1" applyAlignment="1">
      <alignment horizontal="center" wrapText="1"/>
    </xf>
    <xf numFmtId="164" fontId="17" fillId="7" borderId="54" xfId="1" applyNumberFormat="1" applyFont="1" applyFill="1" applyBorder="1" applyAlignment="1">
      <alignment horizontal="center" wrapText="1"/>
    </xf>
    <xf numFmtId="0" fontId="4" fillId="5" borderId="21" xfId="0" applyFont="1" applyFill="1" applyBorder="1"/>
    <xf numFmtId="3" fontId="17" fillId="8" borderId="13" xfId="0" applyNumberFormat="1" applyFont="1" applyFill="1" applyBorder="1" applyAlignment="1">
      <alignment textRotation="90"/>
    </xf>
    <xf numFmtId="0" fontId="3" fillId="4" borderId="13" xfId="0" applyFont="1" applyFill="1" applyBorder="1" applyAlignment="1">
      <alignment horizontal="center" wrapText="1"/>
    </xf>
    <xf numFmtId="164" fontId="17" fillId="7" borderId="65" xfId="1" applyNumberFormat="1" applyFont="1" applyFill="1" applyBorder="1" applyAlignment="1">
      <alignment horizontal="center" wrapText="1"/>
    </xf>
    <xf numFmtId="164" fontId="17" fillId="7" borderId="66" xfId="1" applyNumberFormat="1" applyFont="1" applyFill="1" applyBorder="1" applyAlignment="1">
      <alignment horizontal="center" wrapText="1"/>
    </xf>
    <xf numFmtId="164" fontId="17" fillId="7" borderId="45" xfId="1" applyNumberFormat="1" applyFont="1" applyFill="1" applyBorder="1" applyAlignment="1">
      <alignment horizontal="center" wrapText="1"/>
    </xf>
    <xf numFmtId="164" fontId="17" fillId="7" borderId="44" xfId="1" applyNumberFormat="1" applyFont="1" applyFill="1" applyBorder="1" applyAlignment="1">
      <alignment horizontal="center" wrapText="1"/>
    </xf>
    <xf numFmtId="2" fontId="0" fillId="9" borderId="61" xfId="0" applyNumberFormat="1" applyFill="1" applyBorder="1" applyProtection="1">
      <protection locked="0"/>
    </xf>
    <xf numFmtId="2" fontId="0" fillId="9" borderId="28" xfId="0" applyNumberFormat="1" applyFill="1" applyBorder="1" applyProtection="1">
      <protection locked="0"/>
    </xf>
    <xf numFmtId="0" fontId="0" fillId="2" borderId="0" xfId="0" applyFill="1" applyProtection="1"/>
    <xf numFmtId="0" fontId="3" fillId="4" borderId="14" xfId="0" applyFont="1" applyFill="1" applyBorder="1" applyAlignment="1" applyProtection="1">
      <alignment horizontal="center"/>
    </xf>
    <xf numFmtId="0" fontId="3" fillId="4" borderId="13" xfId="0" applyFont="1" applyFill="1" applyBorder="1" applyAlignment="1" applyProtection="1">
      <alignment horizontal="center"/>
    </xf>
    <xf numFmtId="0" fontId="3" fillId="4" borderId="41" xfId="0" applyFont="1" applyFill="1" applyBorder="1" applyAlignment="1" applyProtection="1">
      <alignment horizontal="center"/>
    </xf>
    <xf numFmtId="0" fontId="3" fillId="4" borderId="42" xfId="0" applyFont="1" applyFill="1" applyBorder="1" applyAlignment="1" applyProtection="1">
      <alignment horizontal="center"/>
    </xf>
    <xf numFmtId="0" fontId="3" fillId="4" borderId="43" xfId="0" applyFont="1" applyFill="1" applyBorder="1" applyAlignment="1" applyProtection="1">
      <alignment horizontal="center"/>
    </xf>
    <xf numFmtId="0" fontId="12" fillId="5" borderId="20" xfId="0" applyNumberFormat="1" applyFont="1" applyFill="1" applyBorder="1" applyAlignment="1">
      <alignment horizontal="center" textRotation="90" wrapText="1"/>
    </xf>
    <xf numFmtId="9" fontId="0" fillId="2" borderId="0" xfId="2" applyFont="1" applyFill="1"/>
    <xf numFmtId="0" fontId="3" fillId="4" borderId="16" xfId="0" applyFont="1" applyFill="1" applyBorder="1" applyAlignment="1">
      <alignment horizontal="center" textRotation="90"/>
    </xf>
    <xf numFmtId="0" fontId="3" fillId="4" borderId="26" xfId="0" applyFont="1" applyFill="1" applyBorder="1" applyAlignment="1">
      <alignment horizontal="center" textRotation="90"/>
    </xf>
    <xf numFmtId="0" fontId="3" fillId="4" borderId="35" xfId="0" applyFont="1" applyFill="1" applyBorder="1" applyAlignment="1" applyProtection="1">
      <alignment horizontal="center" textRotation="90"/>
    </xf>
    <xf numFmtId="0" fontId="12" fillId="5" borderId="80" xfId="0" applyNumberFormat="1" applyFont="1" applyFill="1" applyBorder="1" applyAlignment="1">
      <alignment horizontal="center" textRotation="90" wrapText="1"/>
    </xf>
    <xf numFmtId="164" fontId="17" fillId="7" borderId="64" xfId="1" applyNumberFormat="1" applyFont="1" applyFill="1" applyBorder="1" applyAlignment="1">
      <alignment horizontal="center" wrapText="1"/>
    </xf>
    <xf numFmtId="0" fontId="0" fillId="14" borderId="0" xfId="0" applyFill="1"/>
    <xf numFmtId="0" fontId="23" fillId="14" borderId="0" xfId="0" applyFont="1" applyFill="1"/>
    <xf numFmtId="0" fontId="8" fillId="14" borderId="0" xfId="0" applyFont="1" applyFill="1"/>
    <xf numFmtId="0" fontId="8" fillId="14" borderId="1" xfId="0" applyFont="1" applyFill="1" applyBorder="1"/>
    <xf numFmtId="0" fontId="0" fillId="14" borderId="1" xfId="0" applyFill="1" applyBorder="1"/>
    <xf numFmtId="0" fontId="9" fillId="14" borderId="0" xfId="0" applyFont="1" applyFill="1"/>
    <xf numFmtId="0" fontId="16" fillId="14" borderId="6" xfId="0" applyFont="1" applyFill="1" applyBorder="1" applyAlignment="1">
      <alignment horizontal="center" vertical="center" wrapText="1"/>
    </xf>
    <xf numFmtId="0" fontId="0" fillId="14" borderId="0" xfId="0" applyFill="1" applyBorder="1"/>
    <xf numFmtId="0" fontId="14" fillId="14" borderId="0" xfId="0" applyFont="1" applyFill="1" applyBorder="1" applyAlignment="1">
      <alignment vertical="center" wrapText="1"/>
    </xf>
    <xf numFmtId="0" fontId="10" fillId="14" borderId="0" xfId="3" quotePrefix="1" applyFill="1"/>
    <xf numFmtId="0" fontId="0" fillId="0" borderId="0" xfId="0" applyFill="1"/>
    <xf numFmtId="0" fontId="4" fillId="14" borderId="0" xfId="0" applyFont="1" applyFill="1"/>
    <xf numFmtId="165" fontId="0" fillId="14" borderId="53" xfId="4" applyNumberFormat="1" applyFont="1" applyFill="1" applyBorder="1"/>
    <xf numFmtId="165" fontId="0" fillId="14" borderId="56" xfId="4" applyNumberFormat="1" applyFont="1" applyFill="1" applyBorder="1"/>
    <xf numFmtId="165" fontId="0" fillId="14" borderId="39" xfId="4" applyNumberFormat="1" applyFont="1" applyFill="1" applyBorder="1"/>
    <xf numFmtId="164" fontId="0" fillId="14" borderId="13" xfId="1" applyNumberFormat="1" applyFont="1" applyFill="1" applyBorder="1"/>
    <xf numFmtId="165" fontId="0" fillId="14" borderId="13" xfId="4" applyNumberFormat="1" applyFont="1" applyFill="1" applyBorder="1"/>
    <xf numFmtId="164" fontId="0" fillId="14" borderId="64" xfId="1" applyNumberFormat="1" applyFont="1" applyFill="1" applyBorder="1"/>
    <xf numFmtId="164" fontId="0" fillId="14" borderId="65" xfId="1" applyNumberFormat="1" applyFont="1" applyFill="1" applyBorder="1"/>
    <xf numFmtId="164" fontId="0" fillId="14" borderId="45" xfId="1" applyNumberFormat="1" applyFont="1" applyFill="1" applyBorder="1"/>
    <xf numFmtId="164" fontId="0" fillId="14" borderId="66" xfId="1" applyNumberFormat="1" applyFont="1" applyFill="1" applyBorder="1"/>
    <xf numFmtId="164" fontId="0" fillId="14" borderId="44" xfId="1" applyNumberFormat="1" applyFont="1" applyFill="1" applyBorder="1"/>
    <xf numFmtId="164" fontId="0" fillId="14" borderId="46" xfId="1" applyNumberFormat="1" applyFont="1" applyFill="1" applyBorder="1"/>
    <xf numFmtId="0" fontId="0" fillId="12" borderId="0" xfId="0" applyFill="1"/>
    <xf numFmtId="0" fontId="0" fillId="12" borderId="0" xfId="0" applyFill="1" applyAlignment="1">
      <alignment horizontal="left"/>
    </xf>
    <xf numFmtId="0" fontId="17" fillId="12" borderId="0" xfId="0" applyFont="1" applyFill="1"/>
    <xf numFmtId="0" fontId="0" fillId="14" borderId="0" xfId="0" applyFont="1" applyFill="1"/>
    <xf numFmtId="0" fontId="4" fillId="14" borderId="14" xfId="0" applyFont="1" applyFill="1" applyBorder="1" applyAlignment="1" applyProtection="1">
      <alignment horizontal="center" wrapText="1"/>
    </xf>
    <xf numFmtId="0" fontId="0" fillId="14" borderId="53" xfId="0" applyFont="1" applyFill="1" applyBorder="1"/>
    <xf numFmtId="0" fontId="0" fillId="14" borderId="56" xfId="0" applyFont="1" applyFill="1" applyBorder="1"/>
    <xf numFmtId="0" fontId="0" fillId="14" borderId="14" xfId="0" applyFont="1" applyFill="1" applyBorder="1"/>
    <xf numFmtId="0" fontId="0" fillId="14" borderId="21" xfId="0" applyFont="1" applyFill="1" applyBorder="1"/>
    <xf numFmtId="0" fontId="0" fillId="14" borderId="15" xfId="0" applyFont="1" applyFill="1" applyBorder="1"/>
    <xf numFmtId="0" fontId="0" fillId="14" borderId="64" xfId="0" applyFont="1" applyFill="1" applyBorder="1"/>
    <xf numFmtId="0" fontId="0" fillId="14" borderId="66" xfId="0" applyFont="1" applyFill="1" applyBorder="1"/>
    <xf numFmtId="0" fontId="0" fillId="12" borderId="58" xfId="0" applyFill="1" applyBorder="1"/>
    <xf numFmtId="9" fontId="4" fillId="5" borderId="21" xfId="2" applyFont="1" applyFill="1" applyBorder="1"/>
    <xf numFmtId="9" fontId="12" fillId="5" borderId="60" xfId="2" applyFont="1" applyFill="1" applyBorder="1" applyAlignment="1">
      <alignment horizontal="center" textRotation="90" wrapText="1"/>
    </xf>
    <xf numFmtId="9" fontId="12" fillId="5" borderId="20" xfId="2" applyFont="1" applyFill="1" applyBorder="1" applyAlignment="1">
      <alignment horizontal="center" textRotation="90" wrapText="1"/>
    </xf>
    <xf numFmtId="9" fontId="17" fillId="8" borderId="13" xfId="2" applyFont="1" applyFill="1" applyBorder="1" applyAlignment="1">
      <alignment textRotation="90"/>
    </xf>
    <xf numFmtId="9" fontId="17" fillId="8" borderId="44" xfId="2" applyFont="1" applyFill="1" applyBorder="1"/>
    <xf numFmtId="9" fontId="17" fillId="8" borderId="45" xfId="2" applyFont="1" applyFill="1" applyBorder="1"/>
    <xf numFmtId="9" fontId="0" fillId="12" borderId="0" xfId="2" applyFont="1" applyFill="1"/>
    <xf numFmtId="9" fontId="17" fillId="8" borderId="64" xfId="2" applyFont="1" applyFill="1" applyBorder="1"/>
    <xf numFmtId="9" fontId="17" fillId="8" borderId="67" xfId="2" applyFont="1" applyFill="1" applyBorder="1"/>
    <xf numFmtId="0" fontId="4" fillId="5" borderId="21" xfId="0" applyFont="1" applyFill="1" applyBorder="1" applyAlignment="1"/>
    <xf numFmtId="9" fontId="0" fillId="5" borderId="15" xfId="2" applyFont="1" applyFill="1" applyBorder="1"/>
    <xf numFmtId="9" fontId="17" fillId="8" borderId="40" xfId="2" applyFont="1" applyFill="1" applyBorder="1"/>
    <xf numFmtId="9" fontId="17" fillId="8" borderId="55" xfId="2" applyFont="1" applyFill="1" applyBorder="1"/>
    <xf numFmtId="164" fontId="4" fillId="7" borderId="21" xfId="1" applyNumberFormat="1" applyFont="1" applyFill="1" applyBorder="1"/>
    <xf numFmtId="164" fontId="3" fillId="4" borderId="62" xfId="1" applyNumberFormat="1" applyFont="1" applyFill="1" applyBorder="1" applyAlignment="1">
      <alignment horizontal="center" textRotation="90"/>
    </xf>
    <xf numFmtId="164" fontId="0" fillId="12" borderId="0" xfId="1" applyNumberFormat="1" applyFont="1" applyFill="1"/>
    <xf numFmtId="2" fontId="0" fillId="9" borderId="28" xfId="0" applyNumberFormat="1" applyFill="1" applyBorder="1" applyProtection="1"/>
    <xf numFmtId="0" fontId="0" fillId="12" borderId="0" xfId="0" applyFill="1" applyProtection="1"/>
    <xf numFmtId="0" fontId="10" fillId="12" borderId="0" xfId="3" applyFill="1" applyProtection="1">
      <protection locked="0"/>
    </xf>
    <xf numFmtId="164" fontId="0" fillId="12" borderId="0" xfId="0" applyNumberFormat="1" applyFill="1" applyProtection="1"/>
    <xf numFmtId="166" fontId="0" fillId="12" borderId="0" xfId="0" applyNumberFormat="1" applyFill="1" applyProtection="1"/>
    <xf numFmtId="0" fontId="6" fillId="12" borderId="0" xfId="0" applyFont="1" applyFill="1" applyAlignment="1"/>
    <xf numFmtId="0" fontId="4" fillId="12" borderId="0" xfId="0" applyFont="1" applyFill="1" applyProtection="1"/>
    <xf numFmtId="164" fontId="0" fillId="12" borderId="0" xfId="1" applyNumberFormat="1" applyFont="1" applyFill="1" applyProtection="1"/>
    <xf numFmtId="0" fontId="6" fillId="12" borderId="0" xfId="0" applyFont="1" applyFill="1" applyAlignment="1" applyProtection="1"/>
    <xf numFmtId="0" fontId="0" fillId="12" borderId="0" xfId="0" applyFont="1" applyFill="1"/>
    <xf numFmtId="0" fontId="0" fillId="12" borderId="1" xfId="0" applyFont="1" applyFill="1" applyBorder="1"/>
    <xf numFmtId="165" fontId="0" fillId="2" borderId="0" xfId="4" applyNumberFormat="1" applyFont="1" applyFill="1"/>
    <xf numFmtId="165" fontId="0" fillId="12" borderId="0" xfId="4" applyNumberFormat="1" applyFont="1" applyFill="1"/>
    <xf numFmtId="0" fontId="0" fillId="12" borderId="0" xfId="0" applyFont="1" applyFill="1" applyBorder="1"/>
    <xf numFmtId="9" fontId="0" fillId="12" borderId="0" xfId="2" applyFont="1" applyFill="1" applyBorder="1"/>
    <xf numFmtId="165" fontId="0" fillId="6" borderId="61" xfId="4" applyNumberFormat="1" applyFont="1" applyFill="1" applyBorder="1" applyProtection="1">
      <protection locked="0"/>
    </xf>
    <xf numFmtId="165" fontId="0" fillId="6" borderId="28" xfId="4" applyNumberFormat="1" applyFont="1" applyFill="1" applyBorder="1" applyProtection="1">
      <protection locked="0"/>
    </xf>
    <xf numFmtId="0" fontId="0" fillId="6" borderId="28" xfId="0" applyFill="1" applyBorder="1" applyProtection="1">
      <protection locked="0"/>
    </xf>
    <xf numFmtId="168" fontId="0" fillId="6" borderId="28" xfId="4" applyNumberFormat="1" applyFont="1" applyFill="1" applyBorder="1" applyProtection="1">
      <protection locked="0"/>
    </xf>
    <xf numFmtId="165" fontId="0" fillId="6" borderId="27" xfId="4" applyNumberFormat="1" applyFont="1" applyFill="1" applyBorder="1" applyProtection="1">
      <protection locked="0"/>
    </xf>
    <xf numFmtId="165" fontId="0" fillId="6" borderId="29" xfId="4" applyNumberFormat="1" applyFont="1" applyFill="1" applyBorder="1" applyProtection="1">
      <protection locked="0"/>
    </xf>
    <xf numFmtId="10" fontId="0" fillId="12" borderId="0" xfId="2" applyNumberFormat="1" applyFont="1" applyFill="1"/>
    <xf numFmtId="10" fontId="0" fillId="12" borderId="0" xfId="2" applyNumberFormat="1" applyFont="1" applyFill="1" applyBorder="1" applyAlignment="1">
      <alignment wrapText="1"/>
    </xf>
    <xf numFmtId="10" fontId="0" fillId="12" borderId="0" xfId="2" applyNumberFormat="1" applyFont="1" applyFill="1" applyBorder="1"/>
    <xf numFmtId="165" fontId="0" fillId="12" borderId="0" xfId="4" applyNumberFormat="1" applyFont="1" applyFill="1" applyBorder="1"/>
    <xf numFmtId="9" fontId="17" fillId="6" borderId="44" xfId="2" applyFont="1" applyFill="1" applyBorder="1"/>
    <xf numFmtId="9" fontId="17" fillId="6" borderId="67" xfId="2" applyFont="1" applyFill="1" applyBorder="1"/>
    <xf numFmtId="9" fontId="17" fillId="6" borderId="40" xfId="2" applyFont="1" applyFill="1" applyBorder="1"/>
    <xf numFmtId="9" fontId="17" fillId="6" borderId="45" xfId="2" applyFont="1" applyFill="1" applyBorder="1"/>
    <xf numFmtId="9" fontId="17" fillId="6" borderId="55" xfId="2" applyFont="1" applyFill="1" applyBorder="1"/>
    <xf numFmtId="3" fontId="17" fillId="6" borderId="55" xfId="0" applyNumberFormat="1" applyFont="1" applyFill="1" applyBorder="1"/>
    <xf numFmtId="3" fontId="17" fillId="6" borderId="34" xfId="0" applyNumberFormat="1" applyFont="1" applyFill="1" applyBorder="1"/>
    <xf numFmtId="3" fontId="17" fillId="6" borderId="40" xfId="0" applyNumberFormat="1" applyFont="1" applyFill="1" applyBorder="1"/>
    <xf numFmtId="164" fontId="0" fillId="6" borderId="72" xfId="1" applyNumberFormat="1" applyFont="1" applyFill="1" applyBorder="1" applyProtection="1">
      <protection locked="0"/>
    </xf>
    <xf numFmtId="168" fontId="0" fillId="6" borderId="72" xfId="4" applyNumberFormat="1" applyFont="1" applyFill="1" applyBorder="1" applyProtection="1">
      <protection locked="0"/>
    </xf>
    <xf numFmtId="165" fontId="0" fillId="6" borderId="72" xfId="4" applyNumberFormat="1" applyFont="1" applyFill="1" applyBorder="1" applyProtection="1">
      <protection locked="0"/>
    </xf>
    <xf numFmtId="165" fontId="0" fillId="6" borderId="69" xfId="4" applyNumberFormat="1" applyFont="1" applyFill="1" applyBorder="1" applyProtection="1">
      <protection locked="0"/>
    </xf>
    <xf numFmtId="165" fontId="0" fillId="6" borderId="36" xfId="4" applyNumberFormat="1" applyFont="1" applyFill="1" applyBorder="1" applyProtection="1">
      <protection locked="0"/>
    </xf>
    <xf numFmtId="165" fontId="0" fillId="14" borderId="64" xfId="4" applyNumberFormat="1" applyFont="1" applyFill="1" applyBorder="1"/>
    <xf numFmtId="165" fontId="0" fillId="14" borderId="65" xfId="4" applyNumberFormat="1" applyFont="1" applyFill="1" applyBorder="1"/>
    <xf numFmtId="165" fontId="0" fillId="14" borderId="66" xfId="4" applyNumberFormat="1" applyFont="1" applyFill="1" applyBorder="1"/>
    <xf numFmtId="165" fontId="0" fillId="14" borderId="40" xfId="4" applyNumberFormat="1" applyFont="1" applyFill="1" applyBorder="1"/>
    <xf numFmtId="2" fontId="0" fillId="12" borderId="0" xfId="0" applyNumberFormat="1" applyFill="1"/>
    <xf numFmtId="2" fontId="0" fillId="12" borderId="0" xfId="0" applyNumberFormat="1" applyFont="1" applyFill="1"/>
    <xf numFmtId="167" fontId="0" fillId="6" borderId="55" xfId="0" applyNumberFormat="1" applyFill="1" applyBorder="1" applyProtection="1">
      <protection locked="0"/>
    </xf>
    <xf numFmtId="167" fontId="0" fillId="6" borderId="39" xfId="0" applyNumberFormat="1" applyFill="1" applyBorder="1" applyProtection="1">
      <protection locked="0"/>
    </xf>
    <xf numFmtId="0" fontId="0" fillId="6" borderId="71" xfId="0" applyFill="1" applyBorder="1" applyProtection="1">
      <protection locked="0"/>
    </xf>
    <xf numFmtId="164" fontId="0" fillId="6" borderId="84" xfId="1" applyNumberFormat="1" applyFont="1" applyFill="1" applyBorder="1" applyProtection="1">
      <protection locked="0"/>
    </xf>
    <xf numFmtId="2" fontId="0" fillId="6" borderId="72" xfId="1" applyNumberFormat="1" applyFont="1" applyFill="1" applyBorder="1" applyProtection="1">
      <protection locked="0"/>
    </xf>
    <xf numFmtId="0" fontId="0" fillId="14" borderId="0" xfId="0" applyFill="1" applyProtection="1"/>
    <xf numFmtId="0" fontId="7" fillId="14" borderId="0" xfId="0" applyFont="1" applyFill="1" applyAlignment="1" applyProtection="1"/>
    <xf numFmtId="0" fontId="10" fillId="14" borderId="0" xfId="3" applyFill="1" applyProtection="1">
      <protection locked="0"/>
    </xf>
    <xf numFmtId="0" fontId="0" fillId="0" borderId="0" xfId="0" applyBorder="1" applyAlignment="1">
      <alignment wrapText="1"/>
    </xf>
    <xf numFmtId="164" fontId="0" fillId="0" borderId="0" xfId="1" applyNumberFormat="1" applyFont="1" applyBorder="1"/>
    <xf numFmtId="0" fontId="0" fillId="0" borderId="0" xfId="0" applyBorder="1"/>
    <xf numFmtId="0" fontId="0" fillId="14" borderId="0" xfId="0" applyFill="1" applyAlignment="1" applyProtection="1">
      <alignment horizontal="center"/>
    </xf>
    <xf numFmtId="164" fontId="0" fillId="0" borderId="0" xfId="1" applyNumberFormat="1" applyFont="1" applyBorder="1" applyAlignment="1">
      <alignment horizontal="center"/>
    </xf>
    <xf numFmtId="2" fontId="0" fillId="0" borderId="0" xfId="0" applyNumberFormat="1" applyBorder="1"/>
    <xf numFmtId="44" fontId="0" fillId="0" borderId="0" xfId="4" applyFont="1" applyBorder="1"/>
    <xf numFmtId="0" fontId="0" fillId="14" borderId="0" xfId="0" applyFill="1" applyAlignment="1" applyProtection="1">
      <alignment wrapText="1"/>
    </xf>
    <xf numFmtId="164" fontId="0" fillId="0" borderId="0" xfId="1" applyNumberFormat="1" applyFont="1" applyBorder="1" applyAlignment="1">
      <alignment horizontal="left"/>
    </xf>
    <xf numFmtId="0" fontId="4" fillId="0" borderId="0" xfId="0" applyFont="1" applyBorder="1" applyAlignment="1">
      <alignment horizontal="center" vertical="center" wrapText="1"/>
    </xf>
    <xf numFmtId="164" fontId="4" fillId="0" borderId="0" xfId="1" applyNumberFormat="1" applyFont="1" applyBorder="1" applyAlignment="1">
      <alignment horizontal="center" vertical="center" wrapText="1"/>
    </xf>
    <xf numFmtId="165" fontId="4" fillId="0" borderId="0" xfId="4" applyNumberFormat="1" applyFont="1" applyBorder="1" applyAlignment="1">
      <alignment horizontal="center" vertical="center" wrapText="1"/>
    </xf>
    <xf numFmtId="165" fontId="0" fillId="6" borderId="88" xfId="4" applyNumberFormat="1" applyFont="1" applyFill="1" applyBorder="1" applyProtection="1">
      <protection locked="0"/>
    </xf>
    <xf numFmtId="165" fontId="0" fillId="6" borderId="89" xfId="4" applyNumberFormat="1" applyFont="1" applyFill="1" applyBorder="1" applyProtection="1">
      <protection locked="0"/>
    </xf>
    <xf numFmtId="165" fontId="0" fillId="0" borderId="71" xfId="4" applyNumberFormat="1" applyFont="1" applyFill="1" applyBorder="1" applyProtection="1">
      <protection locked="0"/>
    </xf>
    <xf numFmtId="165" fontId="0" fillId="0" borderId="23" xfId="4" applyNumberFormat="1" applyFont="1" applyFill="1" applyBorder="1" applyProtection="1">
      <protection locked="0"/>
    </xf>
    <xf numFmtId="0" fontId="0" fillId="0" borderId="33" xfId="0" applyFill="1" applyBorder="1" applyProtection="1">
      <protection locked="0"/>
    </xf>
    <xf numFmtId="0" fontId="0" fillId="0" borderId="28" xfId="0" applyFill="1" applyBorder="1" applyProtection="1">
      <protection locked="0"/>
    </xf>
    <xf numFmtId="0" fontId="0" fillId="0" borderId="22" xfId="0" applyFill="1" applyBorder="1" applyProtection="1">
      <protection locked="0"/>
    </xf>
    <xf numFmtId="164" fontId="0" fillId="0" borderId="33" xfId="1" applyNumberFormat="1" applyFont="1" applyFill="1" applyBorder="1" applyProtection="1">
      <protection locked="0"/>
    </xf>
    <xf numFmtId="0" fontId="0" fillId="0" borderId="23" xfId="0" applyFill="1" applyBorder="1" applyProtection="1">
      <protection locked="0"/>
    </xf>
    <xf numFmtId="164" fontId="0" fillId="0" borderId="28" xfId="1" applyNumberFormat="1" applyFont="1" applyFill="1" applyBorder="1" applyProtection="1">
      <protection locked="0"/>
    </xf>
    <xf numFmtId="165" fontId="0" fillId="0" borderId="27" xfId="4" applyNumberFormat="1" applyFont="1" applyFill="1" applyBorder="1" applyProtection="1">
      <protection locked="0"/>
    </xf>
    <xf numFmtId="165" fontId="0" fillId="0" borderId="29" xfId="4" applyNumberFormat="1" applyFont="1" applyFill="1" applyBorder="1" applyProtection="1">
      <protection locked="0"/>
    </xf>
    <xf numFmtId="0" fontId="0" fillId="0" borderId="72" xfId="0" applyFill="1" applyBorder="1" applyProtection="1">
      <protection locked="0"/>
    </xf>
    <xf numFmtId="0" fontId="0" fillId="0" borderId="73" xfId="0" applyFill="1" applyBorder="1" applyProtection="1">
      <protection locked="0"/>
    </xf>
    <xf numFmtId="0" fontId="0" fillId="0" borderId="70" xfId="0" applyFill="1" applyBorder="1" applyProtection="1">
      <protection locked="0"/>
    </xf>
    <xf numFmtId="0" fontId="0" fillId="0" borderId="87" xfId="0" applyFill="1" applyBorder="1" applyProtection="1">
      <protection locked="0"/>
    </xf>
    <xf numFmtId="0" fontId="0" fillId="6" borderId="36" xfId="0" applyFill="1" applyBorder="1" applyProtection="1">
      <protection locked="0"/>
    </xf>
    <xf numFmtId="0" fontId="0" fillId="6" borderId="24" xfId="0" applyFill="1" applyBorder="1" applyProtection="1">
      <protection locked="0"/>
    </xf>
    <xf numFmtId="0" fontId="0" fillId="6" borderId="30" xfId="0" applyFill="1" applyBorder="1" applyProtection="1">
      <protection locked="0"/>
    </xf>
    <xf numFmtId="0" fontId="0" fillId="0" borderId="85" xfId="0" applyFill="1" applyBorder="1" applyProtection="1">
      <protection locked="0"/>
    </xf>
    <xf numFmtId="0" fontId="3" fillId="4" borderId="75" xfId="0" applyFont="1" applyFill="1" applyBorder="1" applyAlignment="1">
      <alignment horizontal="center" textRotation="90"/>
    </xf>
    <xf numFmtId="0" fontId="3" fillId="4" borderId="57" xfId="0" applyFont="1" applyFill="1" applyBorder="1" applyAlignment="1">
      <alignment horizontal="center" textRotation="90"/>
    </xf>
    <xf numFmtId="0" fontId="3" fillId="4" borderId="79" xfId="0" applyFont="1" applyFill="1" applyBorder="1" applyAlignment="1">
      <alignment horizontal="center" textRotation="90"/>
    </xf>
    <xf numFmtId="0" fontId="3" fillId="4" borderId="80" xfId="0" applyFont="1" applyFill="1" applyBorder="1" applyAlignment="1">
      <alignment horizontal="center" textRotation="90"/>
    </xf>
    <xf numFmtId="0" fontId="3" fillId="4" borderId="57" xfId="0" applyFont="1" applyFill="1" applyBorder="1" applyAlignment="1">
      <alignment horizontal="center" textRotation="90" wrapText="1"/>
    </xf>
    <xf numFmtId="164" fontId="3" fillId="4" borderId="81" xfId="1" applyNumberFormat="1" applyFont="1" applyFill="1" applyBorder="1" applyAlignment="1">
      <alignment horizontal="center" textRotation="90"/>
    </xf>
    <xf numFmtId="0" fontId="0" fillId="0" borderId="71" xfId="0" applyFill="1" applyBorder="1" applyProtection="1">
      <protection locked="0"/>
    </xf>
    <xf numFmtId="0" fontId="17" fillId="0" borderId="38" xfId="0" applyFont="1" applyFill="1" applyBorder="1" applyAlignment="1">
      <alignment horizontal="center" wrapText="1"/>
    </xf>
    <xf numFmtId="0" fontId="17" fillId="0" borderId="26" xfId="0" applyFont="1" applyFill="1" applyBorder="1" applyAlignment="1">
      <alignment horizontal="center" wrapText="1"/>
    </xf>
    <xf numFmtId="0" fontId="17" fillId="0" borderId="16" xfId="0" applyFont="1" applyFill="1" applyBorder="1" applyAlignment="1">
      <alignment horizontal="center" wrapText="1"/>
    </xf>
    <xf numFmtId="0" fontId="17" fillId="0" borderId="35" xfId="0" applyFont="1" applyFill="1" applyBorder="1" applyAlignment="1">
      <alignment horizontal="center" wrapText="1"/>
    </xf>
    <xf numFmtId="164" fontId="17" fillId="0" borderId="62" xfId="1" applyNumberFormat="1" applyFont="1" applyFill="1" applyBorder="1" applyAlignment="1">
      <alignment horizontal="center" wrapText="1"/>
    </xf>
    <xf numFmtId="0" fontId="17" fillId="0" borderId="35" xfId="0" applyFont="1" applyFill="1" applyBorder="1" applyAlignment="1" applyProtection="1">
      <alignment horizontal="center" wrapText="1"/>
    </xf>
    <xf numFmtId="165" fontId="0" fillId="0" borderId="36" xfId="4" applyNumberFormat="1" applyFont="1" applyFill="1" applyBorder="1" applyProtection="1">
      <protection locked="0"/>
    </xf>
    <xf numFmtId="3" fontId="17" fillId="0" borderId="42" xfId="0" applyNumberFormat="1" applyFont="1" applyFill="1" applyBorder="1" applyAlignment="1">
      <alignment textRotation="90"/>
    </xf>
    <xf numFmtId="165" fontId="0" fillId="0" borderId="22" xfId="4" applyNumberFormat="1" applyFont="1" applyFill="1" applyBorder="1" applyProtection="1">
      <protection locked="0"/>
    </xf>
    <xf numFmtId="0" fontId="0" fillId="0" borderId="61" xfId="0" applyFill="1" applyBorder="1" applyProtection="1">
      <protection locked="0"/>
    </xf>
    <xf numFmtId="165" fontId="0" fillId="0" borderId="36" xfId="4" applyNumberFormat="1" applyFont="1" applyFill="1" applyBorder="1" applyProtection="1"/>
    <xf numFmtId="0" fontId="12" fillId="6" borderId="79" xfId="0" applyNumberFormat="1" applyFont="1" applyFill="1" applyBorder="1" applyAlignment="1">
      <alignment horizontal="center" textRotation="90" wrapText="1"/>
    </xf>
    <xf numFmtId="0" fontId="12" fillId="6" borderId="80" xfId="0" applyNumberFormat="1" applyFont="1" applyFill="1" applyBorder="1" applyAlignment="1">
      <alignment horizontal="center" textRotation="90" wrapText="1"/>
    </xf>
    <xf numFmtId="3" fontId="17" fillId="6" borderId="41" xfId="0" applyNumberFormat="1" applyFont="1" applyFill="1" applyBorder="1" applyAlignment="1">
      <alignment textRotation="90"/>
    </xf>
    <xf numFmtId="3" fontId="17" fillId="6" borderId="42" xfId="0" applyNumberFormat="1" applyFont="1" applyFill="1" applyBorder="1" applyAlignment="1">
      <alignment textRotation="90"/>
    </xf>
    <xf numFmtId="9" fontId="0" fillId="6" borderId="23" xfId="2" applyFont="1" applyFill="1" applyBorder="1" applyProtection="1">
      <protection locked="0"/>
    </xf>
    <xf numFmtId="164" fontId="2" fillId="0" borderId="23" xfId="1" applyNumberFormat="1" applyFont="1" applyFill="1" applyBorder="1" applyAlignment="1" applyProtection="1">
      <alignment horizontal="center"/>
      <protection locked="0"/>
    </xf>
    <xf numFmtId="164" fontId="0" fillId="0" borderId="23" xfId="2" applyNumberFormat="1" applyFont="1" applyFill="1" applyBorder="1" applyProtection="1">
      <protection locked="0"/>
    </xf>
    <xf numFmtId="164" fontId="2" fillId="0" borderId="44" xfId="1" applyNumberFormat="1" applyFont="1" applyFill="1" applyBorder="1" applyProtection="1">
      <protection locked="0"/>
    </xf>
    <xf numFmtId="164" fontId="2" fillId="0" borderId="45" xfId="1" applyNumberFormat="1" applyFont="1" applyFill="1" applyBorder="1" applyProtection="1">
      <protection locked="0"/>
    </xf>
    <xf numFmtId="164" fontId="2" fillId="0" borderId="51" xfId="1" applyNumberFormat="1" applyFont="1" applyFill="1" applyBorder="1" applyProtection="1">
      <protection locked="0"/>
    </xf>
    <xf numFmtId="164" fontId="2" fillId="0" borderId="24" xfId="1" applyNumberFormat="1" applyFont="1" applyFill="1" applyBorder="1" applyAlignment="1" applyProtection="1">
      <alignment horizontal="center"/>
      <protection locked="0"/>
    </xf>
    <xf numFmtId="164" fontId="2" fillId="0" borderId="24" xfId="2" applyNumberFormat="1" applyFont="1" applyFill="1" applyBorder="1" applyProtection="1">
      <protection locked="0"/>
    </xf>
    <xf numFmtId="164" fontId="2" fillId="0" borderId="47" xfId="1" applyNumberFormat="1" applyFont="1" applyFill="1" applyBorder="1" applyProtection="1">
      <protection locked="0"/>
    </xf>
    <xf numFmtId="164" fontId="2" fillId="0" borderId="48" xfId="1" applyNumberFormat="1" applyFont="1" applyFill="1" applyBorder="1" applyProtection="1">
      <protection locked="0"/>
    </xf>
    <xf numFmtId="164" fontId="2" fillId="0" borderId="52" xfId="1" applyNumberFormat="1" applyFont="1" applyFill="1" applyBorder="1" applyProtection="1">
      <protection locked="0"/>
    </xf>
    <xf numFmtId="0" fontId="4" fillId="0" borderId="0" xfId="0" applyFont="1" applyFill="1" applyProtection="1"/>
    <xf numFmtId="164" fontId="2" fillId="0" borderId="20" xfId="1" applyNumberFormat="1" applyFont="1" applyFill="1" applyBorder="1" applyAlignment="1" applyProtection="1">
      <alignment horizontal="center"/>
    </xf>
    <xf numFmtId="164" fontId="0" fillId="6" borderId="39" xfId="1" applyNumberFormat="1" applyFont="1" applyFill="1" applyBorder="1" applyAlignment="1">
      <alignment vertical="center"/>
    </xf>
    <xf numFmtId="164" fontId="0" fillId="6" borderId="34" xfId="1" applyNumberFormat="1" applyFont="1" applyFill="1" applyBorder="1" applyAlignment="1">
      <alignment vertical="center"/>
    </xf>
    <xf numFmtId="164" fontId="2" fillId="6" borderId="20" xfId="1" applyNumberFormat="1" applyFont="1" applyFill="1" applyBorder="1" applyAlignment="1" applyProtection="1">
      <alignment horizontal="center"/>
    </xf>
    <xf numFmtId="164" fontId="0" fillId="0" borderId="39" xfId="1" applyNumberFormat="1" applyFont="1" applyFill="1" applyBorder="1" applyProtection="1">
      <protection locked="0"/>
    </xf>
    <xf numFmtId="164" fontId="0" fillId="0" borderId="34" xfId="1" applyNumberFormat="1" applyFont="1" applyFill="1" applyBorder="1" applyProtection="1">
      <protection locked="0"/>
    </xf>
    <xf numFmtId="164" fontId="17" fillId="6" borderId="40" xfId="0" applyNumberFormat="1" applyFont="1" applyFill="1" applyBorder="1" applyAlignment="1">
      <alignment horizontal="center" wrapText="1"/>
    </xf>
    <xf numFmtId="164" fontId="17" fillId="6" borderId="39" xfId="0" applyNumberFormat="1" applyFont="1" applyFill="1" applyBorder="1" applyAlignment="1">
      <alignment horizontal="center" wrapText="1"/>
    </xf>
    <xf numFmtId="164" fontId="2" fillId="0" borderId="64" xfId="2" applyNumberFormat="1" applyFont="1" applyFill="1" applyBorder="1" applyProtection="1">
      <protection locked="0"/>
    </xf>
    <xf numFmtId="164" fontId="2" fillId="0" borderId="65" xfId="2" applyNumberFormat="1" applyFont="1" applyFill="1" applyBorder="1" applyProtection="1">
      <protection locked="0"/>
    </xf>
    <xf numFmtId="164" fontId="2" fillId="0" borderId="45" xfId="2" applyNumberFormat="1" applyFont="1" applyFill="1" applyBorder="1" applyProtection="1">
      <protection locked="0"/>
    </xf>
    <xf numFmtId="164" fontId="2" fillId="0" borderId="66" xfId="2" applyNumberFormat="1" applyFont="1" applyFill="1" applyBorder="1" applyProtection="1">
      <protection locked="0"/>
    </xf>
    <xf numFmtId="164" fontId="2" fillId="0" borderId="44" xfId="2" applyNumberFormat="1" applyFont="1" applyFill="1" applyBorder="1" applyProtection="1">
      <protection locked="0"/>
    </xf>
    <xf numFmtId="164" fontId="2" fillId="0" borderId="46" xfId="2" applyNumberFormat="1" applyFont="1" applyFill="1" applyBorder="1" applyProtection="1">
      <protection locked="0"/>
    </xf>
    <xf numFmtId="0" fontId="18" fillId="12" borderId="0" xfId="0" applyFont="1" applyFill="1" applyAlignment="1">
      <alignment horizontal="center"/>
    </xf>
    <xf numFmtId="0" fontId="4" fillId="12" borderId="13" xfId="0" applyFont="1" applyFill="1" applyBorder="1" applyAlignment="1">
      <alignment horizontal="center"/>
    </xf>
    <xf numFmtId="0" fontId="0" fillId="12" borderId="13" xfId="0" applyFill="1" applyBorder="1" applyProtection="1">
      <protection locked="0"/>
    </xf>
    <xf numFmtId="0" fontId="19" fillId="12" borderId="1" xfId="0" applyFont="1" applyFill="1" applyBorder="1" applyProtection="1">
      <protection locked="0"/>
    </xf>
    <xf numFmtId="0" fontId="28" fillId="12" borderId="0" xfId="0" applyFont="1" applyFill="1"/>
    <xf numFmtId="0" fontId="19" fillId="12" borderId="0" xfId="0" applyFont="1" applyFill="1"/>
    <xf numFmtId="0" fontId="0" fillId="12" borderId="0" xfId="0" applyFill="1" applyBorder="1"/>
    <xf numFmtId="10" fontId="0" fillId="12" borderId="13" xfId="2" applyNumberFormat="1" applyFont="1" applyFill="1" applyBorder="1" applyProtection="1">
      <protection locked="0"/>
    </xf>
    <xf numFmtId="0" fontId="0" fillId="12" borderId="6" xfId="0" applyFill="1" applyBorder="1"/>
    <xf numFmtId="10" fontId="0" fillId="12" borderId="9" xfId="2" applyNumberFormat="1" applyFont="1" applyFill="1" applyBorder="1"/>
    <xf numFmtId="0" fontId="0" fillId="12" borderId="11" xfId="0" applyFill="1" applyBorder="1"/>
    <xf numFmtId="10" fontId="0" fillId="12" borderId="13" xfId="2" applyNumberFormat="1" applyFont="1" applyFill="1" applyBorder="1"/>
    <xf numFmtId="10" fontId="0" fillId="12" borderId="16" xfId="2" applyNumberFormat="1" applyFont="1" applyFill="1" applyBorder="1" applyProtection="1">
      <protection locked="0"/>
    </xf>
    <xf numFmtId="0" fontId="0" fillId="12" borderId="1" xfId="0" applyFill="1" applyBorder="1" applyAlignment="1">
      <alignment horizontal="center"/>
    </xf>
    <xf numFmtId="43" fontId="0" fillId="12" borderId="13" xfId="1" applyFont="1" applyFill="1" applyBorder="1" applyProtection="1">
      <protection locked="0"/>
    </xf>
    <xf numFmtId="0" fontId="0" fillId="3" borderId="0" xfId="0" applyFill="1"/>
    <xf numFmtId="0" fontId="33" fillId="12" borderId="0" xfId="0" applyFont="1" applyFill="1"/>
    <xf numFmtId="0" fontId="33" fillId="12" borderId="1" xfId="0" applyFont="1" applyFill="1" applyBorder="1"/>
    <xf numFmtId="0" fontId="33" fillId="12" borderId="8" xfId="0" applyFont="1" applyFill="1" applyBorder="1"/>
    <xf numFmtId="0" fontId="33" fillId="12" borderId="10" xfId="0" applyFont="1" applyFill="1" applyBorder="1"/>
    <xf numFmtId="0" fontId="33" fillId="12" borderId="4" xfId="0" applyFont="1" applyFill="1" applyBorder="1"/>
    <xf numFmtId="0" fontId="33" fillId="12" borderId="0" xfId="0" applyFont="1" applyFill="1" applyBorder="1"/>
    <xf numFmtId="0" fontId="33" fillId="12" borderId="11" xfId="0" applyFont="1" applyFill="1" applyBorder="1"/>
    <xf numFmtId="0" fontId="34" fillId="12" borderId="1" xfId="0" applyFont="1" applyFill="1" applyBorder="1"/>
    <xf numFmtId="0" fontId="33" fillId="3" borderId="0" xfId="0" applyFont="1" applyFill="1"/>
    <xf numFmtId="0" fontId="33" fillId="0" borderId="0" xfId="0" applyFont="1" applyFill="1"/>
    <xf numFmtId="0" fontId="12" fillId="12" borderId="0" xfId="0" applyFont="1" applyFill="1"/>
    <xf numFmtId="0" fontId="33" fillId="12" borderId="0" xfId="0" applyFont="1" applyFill="1" applyAlignment="1">
      <alignment vertical="center" textRotation="90"/>
    </xf>
    <xf numFmtId="9" fontId="0" fillId="6" borderId="72" xfId="2" applyFont="1" applyFill="1" applyBorder="1" applyProtection="1">
      <protection locked="0"/>
    </xf>
    <xf numFmtId="10" fontId="0" fillId="6" borderId="28" xfId="2" applyNumberFormat="1" applyFont="1" applyFill="1" applyBorder="1" applyProtection="1">
      <protection locked="0"/>
    </xf>
    <xf numFmtId="0" fontId="3" fillId="4" borderId="50" xfId="0" applyFont="1" applyFill="1" applyBorder="1" applyAlignment="1" applyProtection="1">
      <alignment horizontal="center"/>
    </xf>
    <xf numFmtId="164" fontId="2" fillId="0" borderId="57" xfId="1" applyNumberFormat="1" applyFont="1" applyFill="1" applyBorder="1" applyAlignment="1" applyProtection="1">
      <alignment horizontal="center"/>
    </xf>
    <xf numFmtId="164" fontId="2" fillId="0" borderId="82" xfId="1" applyNumberFormat="1" applyFont="1" applyFill="1" applyBorder="1" applyProtection="1">
      <protection locked="0"/>
    </xf>
    <xf numFmtId="164" fontId="2" fillId="0" borderId="68" xfId="1" applyNumberFormat="1" applyFont="1" applyFill="1" applyBorder="1" applyProtection="1">
      <protection locked="0"/>
    </xf>
    <xf numFmtId="164" fontId="2" fillId="0" borderId="60" xfId="1" applyNumberFormat="1" applyFont="1" applyFill="1" applyBorder="1" applyAlignment="1" applyProtection="1">
      <alignment horizontal="center"/>
    </xf>
    <xf numFmtId="0" fontId="0" fillId="14" borderId="0" xfId="0" applyFill="1" applyAlignment="1" applyProtection="1">
      <alignment vertical="top"/>
    </xf>
    <xf numFmtId="0" fontId="4" fillId="14" borderId="0" xfId="0" applyFont="1" applyFill="1" applyAlignment="1">
      <alignment vertical="top"/>
    </xf>
    <xf numFmtId="165" fontId="0" fillId="0" borderId="28" xfId="4" applyNumberFormat="1" applyFont="1" applyFill="1" applyBorder="1" applyProtection="1">
      <protection locked="0"/>
    </xf>
    <xf numFmtId="9" fontId="0" fillId="0" borderId="23" xfId="2" applyFont="1" applyFill="1" applyBorder="1" applyProtection="1">
      <protection locked="0"/>
    </xf>
    <xf numFmtId="168" fontId="0" fillId="0" borderId="28" xfId="4" applyNumberFormat="1" applyFont="1" applyFill="1" applyBorder="1" applyProtection="1">
      <protection locked="0"/>
    </xf>
    <xf numFmtId="10" fontId="0" fillId="0" borderId="28" xfId="2" applyNumberFormat="1" applyFont="1" applyFill="1" applyBorder="1" applyProtection="1">
      <protection locked="0"/>
    </xf>
    <xf numFmtId="9" fontId="0" fillId="0" borderId="0" xfId="2" applyFont="1" applyFill="1"/>
    <xf numFmtId="165" fontId="0" fillId="6" borderId="90" xfId="4" applyNumberFormat="1" applyFont="1" applyFill="1" applyBorder="1" applyProtection="1">
      <protection locked="0"/>
    </xf>
    <xf numFmtId="0" fontId="0" fillId="6" borderId="72" xfId="0" applyFill="1" applyBorder="1" applyProtection="1">
      <protection locked="0"/>
    </xf>
    <xf numFmtId="0" fontId="38" fillId="12" borderId="0" xfId="0" applyFont="1" applyFill="1"/>
    <xf numFmtId="165" fontId="4" fillId="5" borderId="13" xfId="4" applyNumberFormat="1" applyFont="1" applyFill="1" applyBorder="1"/>
    <xf numFmtId="165" fontId="4" fillId="5" borderId="21" xfId="4" applyNumberFormat="1" applyFont="1" applyFill="1" applyBorder="1"/>
    <xf numFmtId="165" fontId="12" fillId="5" borderId="20" xfId="4" applyNumberFormat="1" applyFont="1" applyFill="1" applyBorder="1" applyAlignment="1">
      <alignment horizontal="center" textRotation="90" wrapText="1"/>
    </xf>
    <xf numFmtId="165" fontId="12" fillId="5" borderId="60" xfId="4" applyNumberFormat="1" applyFont="1" applyFill="1" applyBorder="1" applyAlignment="1">
      <alignment horizontal="center" textRotation="90" wrapText="1"/>
    </xf>
    <xf numFmtId="165" fontId="17" fillId="8" borderId="13" xfId="4" applyNumberFormat="1" applyFont="1" applyFill="1" applyBorder="1" applyAlignment="1">
      <alignment wrapText="1"/>
    </xf>
    <xf numFmtId="165" fontId="17" fillId="8" borderId="45" xfId="4" applyNumberFormat="1" applyFont="1" applyFill="1" applyBorder="1"/>
    <xf numFmtId="164" fontId="3" fillId="4" borderId="57" xfId="1" applyNumberFormat="1" applyFont="1" applyFill="1" applyBorder="1" applyAlignment="1">
      <alignment horizontal="center" textRotation="90"/>
    </xf>
    <xf numFmtId="164" fontId="3" fillId="4" borderId="14" xfId="1" applyNumberFormat="1" applyFont="1" applyFill="1" applyBorder="1" applyAlignment="1">
      <alignment horizontal="center" textRotation="90"/>
    </xf>
    <xf numFmtId="164" fontId="17" fillId="0" borderId="26" xfId="1" applyNumberFormat="1" applyFont="1" applyFill="1" applyBorder="1" applyAlignment="1">
      <alignment horizontal="center" wrapText="1"/>
    </xf>
    <xf numFmtId="164" fontId="0" fillId="0" borderId="72" xfId="0" applyNumberFormat="1" applyFill="1" applyBorder="1" applyProtection="1">
      <protection locked="0"/>
    </xf>
    <xf numFmtId="164" fontId="0" fillId="0" borderId="28" xfId="0" applyNumberFormat="1" applyFill="1" applyBorder="1" applyProtection="1">
      <protection locked="0"/>
    </xf>
    <xf numFmtId="164" fontId="3" fillId="4" borderId="80" xfId="1" applyNumberFormat="1" applyFont="1" applyFill="1" applyBorder="1" applyAlignment="1" applyProtection="1">
      <alignment horizontal="center" textRotation="90"/>
    </xf>
    <xf numFmtId="164" fontId="3" fillId="4" borderId="26" xfId="1" applyNumberFormat="1" applyFont="1" applyFill="1" applyBorder="1" applyAlignment="1" applyProtection="1">
      <alignment horizontal="center" textRotation="90"/>
    </xf>
    <xf numFmtId="164" fontId="17" fillId="0" borderId="26" xfId="1" applyNumberFormat="1" applyFont="1" applyFill="1" applyBorder="1" applyAlignment="1" applyProtection="1">
      <alignment horizontal="center" wrapText="1"/>
    </xf>
    <xf numFmtId="164" fontId="0" fillId="0" borderId="33" xfId="0" applyNumberFormat="1" applyFill="1" applyBorder="1" applyProtection="1">
      <protection locked="0"/>
    </xf>
    <xf numFmtId="164" fontId="0" fillId="12" borderId="0" xfId="0" applyNumberFormat="1" applyFill="1"/>
    <xf numFmtId="165" fontId="4" fillId="7" borderId="15" xfId="4" applyNumberFormat="1" applyFont="1" applyFill="1" applyBorder="1"/>
    <xf numFmtId="165" fontId="3" fillId="4" borderId="57" xfId="4" applyNumberFormat="1" applyFont="1" applyFill="1" applyBorder="1" applyAlignment="1">
      <alignment horizontal="center" textRotation="90"/>
    </xf>
    <xf numFmtId="165" fontId="3" fillId="4" borderId="21" xfId="4" applyNumberFormat="1" applyFont="1" applyFill="1" applyBorder="1" applyAlignment="1">
      <alignment horizontal="center" textRotation="90"/>
    </xf>
    <xf numFmtId="165" fontId="4" fillId="7" borderId="21" xfId="4" applyNumberFormat="1" applyFont="1" applyFill="1" applyBorder="1"/>
    <xf numFmtId="165" fontId="3" fillId="4" borderId="86" xfId="4" applyNumberFormat="1" applyFont="1" applyFill="1" applyBorder="1" applyAlignment="1" applyProtection="1">
      <alignment horizontal="center" textRotation="90"/>
    </xf>
    <xf numFmtId="165" fontId="3" fillId="4" borderId="35" xfId="4" applyNumberFormat="1" applyFont="1" applyFill="1" applyBorder="1" applyAlignment="1" applyProtection="1">
      <alignment horizontal="center" textRotation="90"/>
    </xf>
    <xf numFmtId="165" fontId="17" fillId="0" borderId="35" xfId="4" applyNumberFormat="1" applyFont="1" applyFill="1" applyBorder="1" applyAlignment="1" applyProtection="1">
      <alignment horizontal="center" wrapText="1"/>
    </xf>
    <xf numFmtId="165" fontId="0" fillId="6" borderId="91" xfId="4" applyNumberFormat="1" applyFont="1" applyFill="1" applyBorder="1" applyProtection="1">
      <protection locked="0"/>
    </xf>
    <xf numFmtId="9" fontId="38" fillId="12" borderId="0" xfId="2" applyFont="1" applyFill="1"/>
    <xf numFmtId="2" fontId="38" fillId="12" borderId="0" xfId="0" applyNumberFormat="1" applyFont="1" applyFill="1"/>
    <xf numFmtId="164" fontId="38" fillId="12" borderId="0" xfId="1" applyNumberFormat="1" applyFont="1" applyFill="1"/>
    <xf numFmtId="165" fontId="38" fillId="12" borderId="0" xfId="4" applyNumberFormat="1" applyFont="1" applyFill="1"/>
    <xf numFmtId="10" fontId="38" fillId="12" borderId="0" xfId="2" applyNumberFormat="1" applyFont="1" applyFill="1"/>
    <xf numFmtId="0" fontId="3" fillId="4" borderId="13" xfId="0" applyFont="1" applyFill="1" applyBorder="1"/>
    <xf numFmtId="168" fontId="0" fillId="0" borderId="39" xfId="2" applyNumberFormat="1" applyFont="1" applyFill="1" applyBorder="1" applyProtection="1">
      <protection locked="0"/>
    </xf>
    <xf numFmtId="10" fontId="0" fillId="6" borderId="8" xfId="2" applyNumberFormat="1" applyFont="1" applyFill="1" applyBorder="1" applyProtection="1">
      <protection locked="0"/>
    </xf>
    <xf numFmtId="165" fontId="0" fillId="6" borderId="78" xfId="4" applyNumberFormat="1" applyFont="1" applyFill="1" applyBorder="1" applyProtection="1">
      <protection locked="0"/>
    </xf>
    <xf numFmtId="0" fontId="0" fillId="0" borderId="74" xfId="0" applyFill="1" applyBorder="1" applyProtection="1">
      <protection locked="0"/>
    </xf>
    <xf numFmtId="0" fontId="0" fillId="0" borderId="30" xfId="0" applyFill="1" applyBorder="1" applyProtection="1">
      <protection locked="0"/>
    </xf>
    <xf numFmtId="0" fontId="0" fillId="0" borderId="24" xfId="0" applyFill="1" applyBorder="1" applyProtection="1">
      <protection locked="0"/>
    </xf>
    <xf numFmtId="164" fontId="0" fillId="0" borderId="30" xfId="0" applyNumberFormat="1" applyFill="1" applyBorder="1" applyProtection="1">
      <protection locked="0"/>
    </xf>
    <xf numFmtId="167" fontId="0" fillId="6" borderId="34" xfId="0" applyNumberFormat="1" applyFill="1" applyBorder="1" applyProtection="1">
      <protection locked="0"/>
    </xf>
    <xf numFmtId="165" fontId="0" fillId="0" borderId="24" xfId="4" applyNumberFormat="1" applyFont="1" applyFill="1" applyBorder="1" applyProtection="1">
      <protection locked="0"/>
    </xf>
    <xf numFmtId="164" fontId="0" fillId="0" borderId="30" xfId="1" applyNumberFormat="1" applyFont="1" applyFill="1" applyBorder="1" applyProtection="1">
      <protection locked="0"/>
    </xf>
    <xf numFmtId="165" fontId="0" fillId="6" borderId="30" xfId="4" applyNumberFormat="1" applyFont="1" applyFill="1" applyBorder="1" applyProtection="1">
      <protection locked="0"/>
    </xf>
    <xf numFmtId="165" fontId="0" fillId="0" borderId="31" xfId="4" applyNumberFormat="1" applyFont="1" applyFill="1" applyBorder="1" applyProtection="1">
      <protection locked="0"/>
    </xf>
    <xf numFmtId="2" fontId="0" fillId="9" borderId="30" xfId="0" applyNumberFormat="1" applyFill="1" applyBorder="1" applyProtection="1"/>
    <xf numFmtId="165" fontId="0" fillId="0" borderId="30" xfId="4" applyNumberFormat="1" applyFont="1" applyFill="1" applyBorder="1" applyProtection="1"/>
    <xf numFmtId="9" fontId="17" fillId="8" borderId="47" xfId="2" applyFont="1" applyFill="1" applyBorder="1"/>
    <xf numFmtId="9" fontId="17" fillId="8" borderId="48" xfId="2" applyFont="1" applyFill="1" applyBorder="1"/>
    <xf numFmtId="9" fontId="17" fillId="8" borderId="20" xfId="2" applyFont="1" applyFill="1" applyBorder="1"/>
    <xf numFmtId="165" fontId="17" fillId="8" borderId="48" xfId="4" applyNumberFormat="1" applyFont="1" applyFill="1" applyBorder="1"/>
    <xf numFmtId="165" fontId="17" fillId="8" borderId="64" xfId="4" applyNumberFormat="1" applyFont="1" applyFill="1" applyBorder="1"/>
    <xf numFmtId="165" fontId="17" fillId="8" borderId="44" xfId="4" applyNumberFormat="1" applyFont="1" applyFill="1" applyBorder="1"/>
    <xf numFmtId="165" fontId="17" fillId="8" borderId="47" xfId="4" applyNumberFormat="1" applyFont="1" applyFill="1" applyBorder="1"/>
    <xf numFmtId="165" fontId="17" fillId="8" borderId="66" xfId="4" applyNumberFormat="1" applyFont="1" applyFill="1" applyBorder="1"/>
    <xf numFmtId="165" fontId="17" fillId="8" borderId="46" xfId="4" applyNumberFormat="1" applyFont="1" applyFill="1" applyBorder="1"/>
    <xf numFmtId="165" fontId="17" fillId="8" borderId="49" xfId="4" applyNumberFormat="1" applyFont="1" applyFill="1" applyBorder="1"/>
    <xf numFmtId="165" fontId="0" fillId="0" borderId="78" xfId="4" applyNumberFormat="1" applyFont="1" applyFill="1" applyBorder="1" applyProtection="1">
      <protection locked="0"/>
    </xf>
    <xf numFmtId="165" fontId="0" fillId="0" borderId="62" xfId="4" applyNumberFormat="1" applyFont="1" applyFill="1" applyBorder="1" applyProtection="1">
      <protection locked="0"/>
    </xf>
    <xf numFmtId="165" fontId="0" fillId="12" borderId="13" xfId="4" applyNumberFormat="1" applyFont="1" applyFill="1" applyBorder="1"/>
    <xf numFmtId="0" fontId="0" fillId="6" borderId="37" xfId="0" applyFill="1" applyBorder="1" applyProtection="1">
      <protection locked="0"/>
    </xf>
    <xf numFmtId="9" fontId="17" fillId="6" borderId="47" xfId="2" applyFont="1" applyFill="1" applyBorder="1"/>
    <xf numFmtId="9" fontId="17" fillId="6" borderId="48" xfId="2" applyFont="1" applyFill="1" applyBorder="1"/>
    <xf numFmtId="9" fontId="17" fillId="6" borderId="34" xfId="2" applyFont="1" applyFill="1" applyBorder="1"/>
    <xf numFmtId="164" fontId="17" fillId="6" borderId="34" xfId="0" applyNumberFormat="1" applyFont="1" applyFill="1" applyBorder="1" applyAlignment="1">
      <alignment horizontal="center" wrapText="1"/>
    </xf>
    <xf numFmtId="164" fontId="2" fillId="0" borderId="47" xfId="2" applyNumberFormat="1" applyFont="1" applyFill="1" applyBorder="1" applyProtection="1">
      <protection locked="0"/>
    </xf>
    <xf numFmtId="164" fontId="2" fillId="0" borderId="48" xfId="2" applyNumberFormat="1" applyFont="1" applyFill="1" applyBorder="1" applyProtection="1">
      <protection locked="0"/>
    </xf>
    <xf numFmtId="164" fontId="2" fillId="0" borderId="49" xfId="2" applyNumberFormat="1" applyFont="1" applyFill="1" applyBorder="1" applyProtection="1">
      <protection locked="0"/>
    </xf>
    <xf numFmtId="0" fontId="0" fillId="12" borderId="77" xfId="0" applyFill="1" applyBorder="1"/>
    <xf numFmtId="165" fontId="0" fillId="12" borderId="77" xfId="4" applyNumberFormat="1" applyFont="1" applyFill="1" applyBorder="1"/>
    <xf numFmtId="165" fontId="0" fillId="12" borderId="0" xfId="4" applyNumberFormat="1" applyFont="1" applyFill="1" applyAlignment="1">
      <alignment horizontal="left"/>
    </xf>
    <xf numFmtId="9" fontId="0" fillId="12" borderId="0" xfId="2" applyFont="1" applyFill="1" applyAlignment="1">
      <alignment horizontal="left"/>
    </xf>
    <xf numFmtId="0" fontId="10" fillId="12" borderId="0" xfId="3" applyFont="1" applyFill="1" applyAlignment="1" applyProtection="1">
      <alignment horizontal="left"/>
      <protection locked="0"/>
    </xf>
    <xf numFmtId="0" fontId="14" fillId="12" borderId="0" xfId="0" applyFont="1" applyFill="1" applyAlignment="1">
      <alignment horizontal="left"/>
    </xf>
    <xf numFmtId="164" fontId="0" fillId="12" borderId="0" xfId="1" applyNumberFormat="1" applyFont="1" applyFill="1" applyAlignment="1">
      <alignment horizontal="left"/>
    </xf>
    <xf numFmtId="0" fontId="0" fillId="3" borderId="1" xfId="0" applyFill="1" applyBorder="1"/>
    <xf numFmtId="0" fontId="0" fillId="12" borderId="59" xfId="0" applyFill="1" applyBorder="1" applyProtection="1"/>
    <xf numFmtId="0" fontId="0" fillId="12" borderId="77" xfId="0" applyFill="1" applyBorder="1" applyProtection="1"/>
    <xf numFmtId="0" fontId="0" fillId="14" borderId="76" xfId="0" applyFont="1" applyFill="1" applyBorder="1"/>
    <xf numFmtId="0" fontId="0" fillId="12" borderId="76" xfId="0" applyFont="1" applyFill="1" applyBorder="1"/>
    <xf numFmtId="0" fontId="0" fillId="12" borderId="63" xfId="0" applyFill="1" applyBorder="1"/>
    <xf numFmtId="0" fontId="0" fillId="12" borderId="76" xfId="0" applyFill="1" applyBorder="1"/>
    <xf numFmtId="164" fontId="0" fillId="12" borderId="20" xfId="0" applyNumberFormat="1" applyFill="1" applyBorder="1"/>
    <xf numFmtId="165" fontId="0" fillId="12" borderId="58" xfId="4" applyNumberFormat="1" applyFont="1" applyFill="1" applyBorder="1"/>
    <xf numFmtId="165" fontId="0" fillId="12" borderId="76" xfId="4" applyNumberFormat="1" applyFont="1" applyFill="1" applyBorder="1"/>
    <xf numFmtId="0" fontId="0" fillId="12" borderId="75" xfId="0" applyFill="1" applyBorder="1"/>
    <xf numFmtId="0" fontId="3" fillId="4" borderId="86" xfId="0" applyFont="1" applyFill="1" applyBorder="1" applyAlignment="1" applyProtection="1">
      <alignment horizontal="center" textRotation="90" wrapText="1"/>
    </xf>
    <xf numFmtId="17" fontId="0" fillId="14" borderId="1" xfId="0" applyNumberFormat="1" applyFill="1" applyBorder="1"/>
    <xf numFmtId="0" fontId="40" fillId="17" borderId="14" xfId="0" applyFont="1" applyFill="1" applyBorder="1"/>
    <xf numFmtId="0" fontId="40" fillId="17" borderId="21" xfId="0" applyFont="1" applyFill="1" applyBorder="1"/>
    <xf numFmtId="2" fontId="40" fillId="17" borderId="21" xfId="0" applyNumberFormat="1" applyFont="1" applyFill="1" applyBorder="1"/>
    <xf numFmtId="164" fontId="40" fillId="17" borderId="21" xfId="1" applyNumberFormat="1" applyFont="1" applyFill="1" applyBorder="1"/>
    <xf numFmtId="165" fontId="40" fillId="17" borderId="21" xfId="4" applyNumberFormat="1" applyFont="1" applyFill="1" applyBorder="1"/>
    <xf numFmtId="10" fontId="40" fillId="17" borderId="21" xfId="2" applyNumberFormat="1" applyFont="1" applyFill="1" applyBorder="1"/>
    <xf numFmtId="9" fontId="1" fillId="13" borderId="0" xfId="2" applyFont="1" applyFill="1"/>
    <xf numFmtId="0" fontId="1" fillId="12" borderId="0" xfId="0" applyFont="1" applyFill="1"/>
    <xf numFmtId="0" fontId="40" fillId="17" borderId="21" xfId="0" applyFont="1" applyFill="1" applyBorder="1" applyAlignment="1">
      <alignment horizontal="center"/>
    </xf>
    <xf numFmtId="0" fontId="40" fillId="17" borderId="75" xfId="0" applyFont="1" applyFill="1" applyBorder="1" applyAlignment="1">
      <alignment horizontal="center" textRotation="90"/>
    </xf>
    <xf numFmtId="0" fontId="40" fillId="17" borderId="57" xfId="0" applyFont="1" applyFill="1" applyBorder="1" applyAlignment="1">
      <alignment horizontal="center" textRotation="90"/>
    </xf>
    <xf numFmtId="2" fontId="40" fillId="17" borderId="57" xfId="0" applyNumberFormat="1" applyFont="1" applyFill="1" applyBorder="1" applyAlignment="1">
      <alignment horizontal="center" textRotation="90"/>
    </xf>
    <xf numFmtId="0" fontId="40" fillId="17" borderId="79" xfId="0" applyFont="1" applyFill="1" applyBorder="1" applyAlignment="1">
      <alignment horizontal="center" textRotation="90" wrapText="1"/>
    </xf>
    <xf numFmtId="164" fontId="40" fillId="17" borderId="80" xfId="1" applyNumberFormat="1" applyFont="1" applyFill="1" applyBorder="1" applyAlignment="1" applyProtection="1">
      <alignment horizontal="center" textRotation="90"/>
    </xf>
    <xf numFmtId="0" fontId="40" fillId="17" borderId="86" xfId="0" applyFont="1" applyFill="1" applyBorder="1" applyAlignment="1" applyProtection="1">
      <alignment horizontal="center" textRotation="90" wrapText="1"/>
    </xf>
    <xf numFmtId="0" fontId="40" fillId="17" borderId="86" xfId="0" applyFont="1" applyFill="1" applyBorder="1" applyAlignment="1" applyProtection="1">
      <alignment horizontal="center" textRotation="90"/>
    </xf>
    <xf numFmtId="0" fontId="40" fillId="17" borderId="20" xfId="0" applyFont="1" applyFill="1" applyBorder="1" applyAlignment="1">
      <alignment horizontal="center" textRotation="90" wrapText="1"/>
    </xf>
    <xf numFmtId="0" fontId="40" fillId="17" borderId="57" xfId="0" applyFont="1" applyFill="1" applyBorder="1" applyAlignment="1">
      <alignment horizontal="center" textRotation="90" wrapText="1"/>
    </xf>
    <xf numFmtId="0" fontId="40" fillId="17" borderId="80" xfId="0" applyFont="1" applyFill="1" applyBorder="1" applyAlignment="1">
      <alignment horizontal="center" textRotation="90"/>
    </xf>
    <xf numFmtId="165" fontId="40" fillId="17" borderId="81" xfId="4" applyNumberFormat="1" applyFont="1" applyFill="1" applyBorder="1" applyAlignment="1">
      <alignment horizontal="center" textRotation="90"/>
    </xf>
    <xf numFmtId="0" fontId="40" fillId="17" borderId="81" xfId="0" applyFont="1" applyFill="1" applyBorder="1" applyAlignment="1">
      <alignment horizontal="center" textRotation="90" wrapText="1"/>
    </xf>
    <xf numFmtId="0" fontId="40" fillId="17" borderId="75" xfId="0" applyFont="1" applyFill="1" applyBorder="1" applyAlignment="1">
      <alignment horizontal="center" textRotation="90" wrapText="1"/>
    </xf>
    <xf numFmtId="10" fontId="40" fillId="17" borderId="57" xfId="2" applyNumberFormat="1" applyFont="1" applyFill="1" applyBorder="1" applyAlignment="1">
      <alignment horizontal="center" textRotation="90"/>
    </xf>
    <xf numFmtId="10" fontId="40" fillId="17" borderId="57" xfId="2" applyNumberFormat="1" applyFont="1" applyFill="1" applyBorder="1" applyAlignment="1">
      <alignment horizontal="center" textRotation="90" wrapText="1"/>
    </xf>
    <xf numFmtId="165" fontId="40" fillId="17" borderId="57" xfId="4" applyNumberFormat="1" applyFont="1" applyFill="1" applyBorder="1" applyAlignment="1">
      <alignment horizontal="center" textRotation="90" wrapText="1"/>
    </xf>
    <xf numFmtId="165" fontId="40" fillId="17" borderId="75" xfId="4" applyNumberFormat="1" applyFont="1" applyFill="1" applyBorder="1" applyAlignment="1">
      <alignment horizontal="center" textRotation="90" wrapText="1"/>
    </xf>
    <xf numFmtId="0" fontId="40" fillId="17" borderId="21" xfId="0" applyFont="1" applyFill="1" applyBorder="1" applyAlignment="1">
      <alignment horizontal="center" textRotation="90"/>
    </xf>
    <xf numFmtId="2" fontId="40" fillId="17" borderId="14" xfId="0" applyNumberFormat="1" applyFont="1" applyFill="1" applyBorder="1" applyAlignment="1">
      <alignment horizontal="center" textRotation="90"/>
    </xf>
    <xf numFmtId="0" fontId="40" fillId="17" borderId="16" xfId="0" applyFont="1" applyFill="1" applyBorder="1" applyAlignment="1">
      <alignment horizontal="center" textRotation="90"/>
    </xf>
    <xf numFmtId="164" fontId="40" fillId="17" borderId="26" xfId="1" applyNumberFormat="1" applyFont="1" applyFill="1" applyBorder="1" applyAlignment="1" applyProtection="1">
      <alignment horizontal="center" textRotation="90"/>
    </xf>
    <xf numFmtId="0" fontId="40" fillId="17" borderId="35" xfId="0" applyFont="1" applyFill="1" applyBorder="1" applyAlignment="1" applyProtection="1">
      <alignment horizontal="center" textRotation="90"/>
    </xf>
    <xf numFmtId="0" fontId="40" fillId="17" borderId="14" xfId="0" applyFont="1" applyFill="1" applyBorder="1" applyAlignment="1">
      <alignment horizontal="center" textRotation="90"/>
    </xf>
    <xf numFmtId="0" fontId="40" fillId="17" borderId="13" xfId="0" applyFont="1" applyFill="1" applyBorder="1" applyAlignment="1">
      <alignment horizontal="center" textRotation="90"/>
    </xf>
    <xf numFmtId="0" fontId="40" fillId="17" borderId="26" xfId="0" applyFont="1" applyFill="1" applyBorder="1" applyAlignment="1">
      <alignment horizontal="center" textRotation="90"/>
    </xf>
    <xf numFmtId="165" fontId="40" fillId="17" borderId="35" xfId="4" applyNumberFormat="1" applyFont="1" applyFill="1" applyBorder="1" applyAlignment="1">
      <alignment horizontal="center" textRotation="90"/>
    </xf>
    <xf numFmtId="0" fontId="40" fillId="17" borderId="62" xfId="0" applyFont="1" applyFill="1" applyBorder="1" applyAlignment="1">
      <alignment horizontal="center" textRotation="90"/>
    </xf>
    <xf numFmtId="165" fontId="40" fillId="17" borderId="21" xfId="0" applyNumberFormat="1" applyFont="1" applyFill="1" applyBorder="1" applyAlignment="1">
      <alignment horizontal="center" textRotation="90"/>
    </xf>
    <xf numFmtId="10" fontId="40" fillId="17" borderId="21" xfId="2" applyNumberFormat="1" applyFont="1" applyFill="1" applyBorder="1" applyAlignment="1">
      <alignment horizontal="center" textRotation="90"/>
    </xf>
    <xf numFmtId="165" fontId="40" fillId="17" borderId="21" xfId="4" applyNumberFormat="1" applyFont="1" applyFill="1" applyBorder="1" applyAlignment="1">
      <alignment horizontal="center" textRotation="90"/>
    </xf>
    <xf numFmtId="165" fontId="40" fillId="17" borderId="75" xfId="4" applyNumberFormat="1" applyFont="1" applyFill="1" applyBorder="1" applyAlignment="1">
      <alignment horizontal="center" textRotation="90"/>
    </xf>
    <xf numFmtId="0" fontId="40" fillId="17" borderId="79" xfId="0" applyNumberFormat="1" applyFont="1" applyFill="1" applyBorder="1" applyAlignment="1">
      <alignment horizontal="center" textRotation="90" wrapText="1"/>
    </xf>
    <xf numFmtId="0" fontId="40" fillId="17" borderId="80" xfId="0" applyNumberFormat="1" applyFont="1" applyFill="1" applyBorder="1" applyAlignment="1">
      <alignment horizontal="center" textRotation="90" wrapText="1"/>
    </xf>
    <xf numFmtId="0" fontId="40" fillId="17" borderId="20" xfId="0" applyNumberFormat="1" applyFont="1" applyFill="1" applyBorder="1" applyAlignment="1">
      <alignment horizontal="center" textRotation="90" wrapText="1"/>
    </xf>
    <xf numFmtId="0" fontId="40" fillId="17" borderId="60" xfId="0" applyNumberFormat="1" applyFont="1" applyFill="1" applyBorder="1" applyAlignment="1">
      <alignment horizontal="center" textRotation="90" wrapText="1"/>
    </xf>
    <xf numFmtId="0" fontId="40" fillId="17" borderId="60" xfId="0" applyFont="1" applyFill="1" applyBorder="1" applyAlignment="1">
      <alignment horizontal="center" textRotation="90" wrapText="1"/>
    </xf>
    <xf numFmtId="0" fontId="1" fillId="17" borderId="38" xfId="0" applyFont="1" applyFill="1" applyBorder="1" applyAlignment="1">
      <alignment horizontal="center" wrapText="1"/>
    </xf>
    <xf numFmtId="0" fontId="1" fillId="17" borderId="26" xfId="0" applyFont="1" applyFill="1" applyBorder="1" applyAlignment="1">
      <alignment horizontal="center" wrapText="1"/>
    </xf>
    <xf numFmtId="0" fontId="1" fillId="17" borderId="16" xfId="0" applyFont="1" applyFill="1" applyBorder="1" applyAlignment="1">
      <alignment horizontal="center" wrapText="1"/>
    </xf>
    <xf numFmtId="2" fontId="1" fillId="17" borderId="26" xfId="0" applyNumberFormat="1" applyFont="1" applyFill="1" applyBorder="1" applyAlignment="1">
      <alignment horizontal="center" wrapText="1"/>
    </xf>
    <xf numFmtId="164" fontId="1" fillId="17" borderId="26" xfId="1" applyNumberFormat="1" applyFont="1" applyFill="1" applyBorder="1" applyAlignment="1" applyProtection="1">
      <alignment horizontal="center" wrapText="1"/>
    </xf>
    <xf numFmtId="0" fontId="1" fillId="17" borderId="35" xfId="0" applyFont="1" applyFill="1" applyBorder="1" applyAlignment="1" applyProtection="1">
      <alignment horizontal="center" wrapText="1"/>
    </xf>
    <xf numFmtId="0" fontId="1" fillId="17" borderId="14" xfId="0" applyFont="1" applyFill="1" applyBorder="1" applyAlignment="1">
      <alignment horizontal="center" wrapText="1"/>
    </xf>
    <xf numFmtId="0" fontId="1" fillId="17" borderId="13" xfId="0" applyFont="1" applyFill="1" applyBorder="1" applyAlignment="1">
      <alignment horizontal="center" wrapText="1"/>
    </xf>
    <xf numFmtId="0" fontId="1" fillId="17" borderId="35" xfId="0" applyFont="1" applyFill="1" applyBorder="1" applyAlignment="1">
      <alignment horizontal="center" wrapText="1"/>
    </xf>
    <xf numFmtId="165" fontId="1" fillId="17" borderId="35" xfId="4" applyNumberFormat="1" applyFont="1" applyFill="1" applyBorder="1" applyAlignment="1">
      <alignment horizontal="center" wrapText="1"/>
    </xf>
    <xf numFmtId="0" fontId="1" fillId="17" borderId="62" xfId="0" applyFont="1" applyFill="1" applyBorder="1" applyAlignment="1">
      <alignment horizontal="center" wrapText="1"/>
    </xf>
    <xf numFmtId="165" fontId="1" fillId="17" borderId="21" xfId="0" applyNumberFormat="1" applyFont="1" applyFill="1" applyBorder="1" applyAlignment="1">
      <alignment horizontal="center" wrapText="1"/>
    </xf>
    <xf numFmtId="10" fontId="1" fillId="17" borderId="26" xfId="2" applyNumberFormat="1" applyFont="1" applyFill="1" applyBorder="1" applyAlignment="1">
      <alignment horizontal="center" wrapText="1"/>
    </xf>
    <xf numFmtId="10" fontId="1" fillId="17" borderId="35" xfId="2" applyNumberFormat="1" applyFont="1" applyFill="1" applyBorder="1" applyAlignment="1">
      <alignment horizontal="center" wrapText="1"/>
    </xf>
    <xf numFmtId="165" fontId="1" fillId="17" borderId="21" xfId="4" applyNumberFormat="1" applyFont="1" applyFill="1" applyBorder="1" applyAlignment="1">
      <alignment horizontal="center" wrapText="1"/>
    </xf>
    <xf numFmtId="3" fontId="1" fillId="17" borderId="16" xfId="0" applyNumberFormat="1" applyFont="1" applyFill="1" applyBorder="1" applyAlignment="1">
      <alignment textRotation="90"/>
    </xf>
    <xf numFmtId="3" fontId="1" fillId="17" borderId="26" xfId="0" applyNumberFormat="1" applyFont="1" applyFill="1" applyBorder="1" applyAlignment="1">
      <alignment textRotation="90"/>
    </xf>
    <xf numFmtId="9" fontId="1" fillId="17" borderId="13" xfId="2" applyFont="1" applyFill="1" applyBorder="1" applyAlignment="1">
      <alignment textRotation="90"/>
    </xf>
    <xf numFmtId="3" fontId="1" fillId="17" borderId="13" xfId="0" applyNumberFormat="1" applyFont="1" applyFill="1" applyBorder="1" applyAlignment="1">
      <alignment textRotation="90"/>
    </xf>
    <xf numFmtId="3" fontId="1" fillId="17" borderId="13" xfId="0" applyNumberFormat="1" applyFont="1" applyFill="1" applyBorder="1" applyAlignment="1"/>
    <xf numFmtId="3" fontId="1" fillId="17" borderId="13" xfId="0" applyNumberFormat="1" applyFont="1" applyFill="1" applyBorder="1"/>
    <xf numFmtId="0" fontId="11" fillId="14" borderId="2" xfId="3" applyFont="1" applyFill="1" applyBorder="1" applyAlignment="1">
      <alignment horizontal="center"/>
    </xf>
    <xf numFmtId="0" fontId="11" fillId="14" borderId="3" xfId="3" applyFont="1" applyFill="1" applyBorder="1" applyAlignment="1">
      <alignment horizontal="center"/>
    </xf>
    <xf numFmtId="0" fontId="11" fillId="14" borderId="4" xfId="3" applyFont="1" applyFill="1" applyBorder="1" applyAlignment="1">
      <alignment horizontal="center"/>
    </xf>
    <xf numFmtId="0" fontId="11" fillId="10" borderId="2" xfId="3" applyFont="1" applyFill="1" applyBorder="1" applyAlignment="1">
      <alignment horizontal="center"/>
    </xf>
    <xf numFmtId="0" fontId="11" fillId="10" borderId="3" xfId="3" applyFont="1" applyFill="1" applyBorder="1" applyAlignment="1">
      <alignment horizontal="center"/>
    </xf>
    <xf numFmtId="0" fontId="11" fillId="10" borderId="4" xfId="3" applyFont="1" applyFill="1" applyBorder="1" applyAlignment="1">
      <alignment horizontal="center"/>
    </xf>
    <xf numFmtId="0" fontId="20" fillId="14" borderId="10" xfId="0" applyFont="1" applyFill="1" applyBorder="1" applyAlignment="1">
      <alignment horizontal="center" vertical="center" wrapText="1"/>
    </xf>
    <xf numFmtId="0" fontId="21" fillId="14" borderId="11" xfId="0" applyFont="1" applyFill="1" applyBorder="1" applyAlignment="1">
      <alignment horizontal="center" vertical="center" wrapText="1"/>
    </xf>
    <xf numFmtId="0" fontId="21" fillId="14" borderId="12" xfId="0" applyFont="1" applyFill="1" applyBorder="1" applyAlignment="1">
      <alignment horizontal="center" vertical="center" wrapText="1"/>
    </xf>
    <xf numFmtId="0" fontId="20" fillId="14" borderId="2" xfId="0" applyFont="1" applyFill="1" applyBorder="1" applyAlignment="1">
      <alignment horizontal="center" vertical="center" wrapText="1"/>
    </xf>
    <xf numFmtId="0" fontId="21" fillId="14" borderId="3" xfId="0" applyFont="1" applyFill="1" applyBorder="1" applyAlignment="1">
      <alignment horizontal="center" vertical="center" wrapText="1"/>
    </xf>
    <xf numFmtId="0" fontId="21" fillId="14" borderId="4" xfId="0" applyFont="1" applyFill="1" applyBorder="1" applyAlignment="1">
      <alignment horizontal="center" vertical="center" wrapText="1"/>
    </xf>
    <xf numFmtId="0" fontId="16" fillId="14" borderId="2" xfId="0" applyFont="1" applyFill="1" applyBorder="1" applyAlignment="1">
      <alignment horizontal="center" vertical="center" wrapText="1"/>
    </xf>
    <xf numFmtId="0" fontId="13" fillId="14" borderId="3" xfId="0" applyFont="1" applyFill="1" applyBorder="1" applyAlignment="1">
      <alignment horizontal="center" vertical="center" wrapText="1"/>
    </xf>
    <xf numFmtId="0" fontId="13" fillId="14" borderId="4" xfId="0" applyFont="1" applyFill="1" applyBorder="1" applyAlignment="1">
      <alignment horizontal="center" vertical="center" wrapText="1"/>
    </xf>
    <xf numFmtId="0" fontId="11" fillId="12" borderId="2" xfId="3" applyFont="1" applyFill="1" applyBorder="1" applyAlignment="1">
      <alignment horizontal="center"/>
    </xf>
    <xf numFmtId="0" fontId="11" fillId="12" borderId="3" xfId="3" applyFont="1" applyFill="1" applyBorder="1" applyAlignment="1">
      <alignment horizontal="center"/>
    </xf>
    <xf numFmtId="0" fontId="11" fillId="12" borderId="4" xfId="3" applyFont="1" applyFill="1" applyBorder="1" applyAlignment="1">
      <alignment horizontal="center"/>
    </xf>
    <xf numFmtId="0" fontId="25" fillId="14" borderId="0" xfId="0" applyFont="1" applyFill="1" applyAlignment="1">
      <alignment horizontal="center"/>
    </xf>
    <xf numFmtId="0" fontId="11" fillId="15" borderId="2" xfId="3" applyFont="1" applyFill="1" applyBorder="1" applyAlignment="1" applyProtection="1">
      <alignment horizontal="center"/>
    </xf>
    <xf numFmtId="0" fontId="11" fillId="15" borderId="3" xfId="3" applyFont="1" applyFill="1" applyBorder="1" applyAlignment="1" applyProtection="1">
      <alignment horizontal="center"/>
    </xf>
    <xf numFmtId="0" fontId="11" fillId="15" borderId="4" xfId="3" applyFont="1" applyFill="1" applyBorder="1" applyAlignment="1" applyProtection="1">
      <alignment horizontal="center"/>
    </xf>
    <xf numFmtId="0" fontId="32" fillId="14" borderId="5"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0"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14" borderId="11" xfId="0" applyFont="1" applyFill="1" applyBorder="1" applyAlignment="1">
      <alignment horizontal="center" vertical="center" wrapText="1"/>
    </xf>
    <xf numFmtId="0" fontId="13" fillId="14" borderId="12" xfId="0" applyFont="1" applyFill="1" applyBorder="1" applyAlignment="1">
      <alignment horizontal="center" vertical="center" wrapText="1"/>
    </xf>
    <xf numFmtId="0" fontId="24" fillId="14" borderId="0" xfId="0" applyFont="1" applyFill="1" applyAlignment="1">
      <alignment horizontal="center"/>
    </xf>
    <xf numFmtId="0" fontId="36" fillId="14" borderId="2" xfId="0" applyFont="1" applyFill="1" applyBorder="1" applyAlignment="1">
      <alignment horizontal="center" vertical="center" wrapText="1"/>
    </xf>
    <xf numFmtId="0" fontId="11" fillId="11" borderId="2" xfId="3" applyFont="1" applyFill="1" applyBorder="1" applyAlignment="1">
      <alignment horizontal="center"/>
    </xf>
    <xf numFmtId="0" fontId="11" fillId="11" borderId="3" xfId="3" applyFont="1" applyFill="1" applyBorder="1" applyAlignment="1">
      <alignment horizontal="center"/>
    </xf>
    <xf numFmtId="0" fontId="11" fillId="11" borderId="4" xfId="3" applyFont="1" applyFill="1" applyBorder="1" applyAlignment="1">
      <alignment horizontal="center"/>
    </xf>
    <xf numFmtId="0" fontId="13" fillId="14" borderId="2" xfId="0" applyFont="1" applyFill="1" applyBorder="1" applyAlignment="1">
      <alignment horizontal="center" vertical="center" wrapText="1"/>
    </xf>
    <xf numFmtId="0" fontId="26" fillId="14" borderId="5" xfId="0" applyFont="1" applyFill="1" applyBorder="1" applyAlignment="1">
      <alignment horizontal="left" vertical="top"/>
    </xf>
    <xf numFmtId="0" fontId="26" fillId="14" borderId="6" xfId="0" applyFont="1" applyFill="1" applyBorder="1" applyAlignment="1">
      <alignment horizontal="left" vertical="top"/>
    </xf>
    <xf numFmtId="0" fontId="26" fillId="14" borderId="7" xfId="0" applyFont="1" applyFill="1" applyBorder="1" applyAlignment="1">
      <alignment horizontal="left" vertical="top"/>
    </xf>
    <xf numFmtId="0" fontId="26" fillId="14" borderId="10" xfId="0" applyFont="1" applyFill="1" applyBorder="1" applyAlignment="1">
      <alignment horizontal="left" vertical="top"/>
    </xf>
    <xf numFmtId="0" fontId="26" fillId="14" borderId="11" xfId="0" applyFont="1" applyFill="1" applyBorder="1" applyAlignment="1">
      <alignment horizontal="left" vertical="top"/>
    </xf>
    <xf numFmtId="0" fontId="26" fillId="14" borderId="12" xfId="0" applyFont="1" applyFill="1" applyBorder="1" applyAlignment="1">
      <alignment horizontal="left" vertical="top"/>
    </xf>
    <xf numFmtId="0" fontId="37" fillId="14" borderId="2" xfId="0" applyFont="1" applyFill="1" applyBorder="1" applyAlignment="1">
      <alignment horizontal="center" vertical="center" wrapText="1"/>
    </xf>
    <xf numFmtId="0" fontId="22" fillId="14" borderId="3" xfId="0" applyFont="1" applyFill="1" applyBorder="1" applyAlignment="1">
      <alignment horizontal="center" vertical="center" wrapText="1"/>
    </xf>
    <xf numFmtId="0" fontId="22" fillId="14" borderId="4" xfId="0" applyFont="1" applyFill="1" applyBorder="1" applyAlignment="1">
      <alignment horizontal="center" vertical="center" wrapText="1"/>
    </xf>
    <xf numFmtId="0" fontId="12" fillId="12" borderId="17" xfId="0" applyFont="1" applyFill="1" applyBorder="1" applyAlignment="1">
      <alignment horizontal="center" vertical="center" textRotation="90"/>
    </xf>
    <xf numFmtId="0" fontId="12" fillId="12" borderId="18" xfId="0" applyFont="1" applyFill="1" applyBorder="1" applyAlignment="1">
      <alignment horizontal="center" vertical="center" textRotation="90"/>
    </xf>
    <xf numFmtId="0" fontId="12" fillId="12" borderId="19" xfId="0" applyFont="1" applyFill="1" applyBorder="1" applyAlignment="1">
      <alignment horizontal="center" vertical="center" textRotation="90"/>
    </xf>
    <xf numFmtId="0" fontId="12" fillId="12" borderId="14" xfId="0" applyFont="1" applyFill="1" applyBorder="1" applyAlignment="1">
      <alignment horizontal="center"/>
    </xf>
    <xf numFmtId="0" fontId="12" fillId="12" borderId="15" xfId="0" applyFont="1" applyFill="1" applyBorder="1" applyAlignment="1">
      <alignment horizontal="center"/>
    </xf>
    <xf numFmtId="165" fontId="12" fillId="5" borderId="25" xfId="4" applyNumberFormat="1" applyFont="1" applyFill="1" applyBorder="1" applyAlignment="1">
      <alignment horizontal="center" textRotation="90" wrapText="1"/>
    </xf>
    <xf numFmtId="165" fontId="12" fillId="5" borderId="20" xfId="4" applyNumberFormat="1" applyFont="1" applyFill="1" applyBorder="1" applyAlignment="1">
      <alignment horizontal="center" textRotation="90" wrapText="1"/>
    </xf>
    <xf numFmtId="0" fontId="6" fillId="12" borderId="0" xfId="0" applyFont="1" applyFill="1" applyAlignment="1">
      <alignment horizontal="left"/>
    </xf>
    <xf numFmtId="43" fontId="6" fillId="12" borderId="0" xfId="1" applyFont="1" applyFill="1" applyAlignment="1">
      <alignment horizontal="left"/>
    </xf>
    <xf numFmtId="164" fontId="6" fillId="12" borderId="0" xfId="1" applyNumberFormat="1" applyFont="1" applyFill="1" applyAlignment="1">
      <alignment horizontal="left"/>
    </xf>
    <xf numFmtId="0" fontId="3" fillId="4" borderId="14" xfId="0" applyFont="1" applyFill="1" applyBorder="1" applyAlignment="1">
      <alignment horizontal="center"/>
    </xf>
    <xf numFmtId="0" fontId="3" fillId="4" borderId="21" xfId="0" applyFont="1" applyFill="1" applyBorder="1" applyAlignment="1">
      <alignment horizontal="center"/>
    </xf>
    <xf numFmtId="164" fontId="3" fillId="4" borderId="15" xfId="1" applyNumberFormat="1" applyFont="1" applyFill="1" applyBorder="1" applyAlignment="1">
      <alignment horizontal="center"/>
    </xf>
    <xf numFmtId="9" fontId="12" fillId="5" borderId="25" xfId="2" applyFont="1" applyFill="1" applyBorder="1" applyAlignment="1">
      <alignment horizontal="center" textRotation="90" wrapText="1"/>
    </xf>
    <xf numFmtId="9" fontId="12" fillId="5" borderId="20" xfId="2" applyFont="1" applyFill="1" applyBorder="1" applyAlignment="1">
      <alignment horizontal="center" textRotation="90" wrapText="1"/>
    </xf>
    <xf numFmtId="9" fontId="12" fillId="5" borderId="59" xfId="2" applyFont="1" applyFill="1" applyBorder="1" applyAlignment="1">
      <alignment horizontal="center" textRotation="90" wrapText="1"/>
    </xf>
    <xf numFmtId="9" fontId="12" fillId="5" borderId="60" xfId="2" applyFont="1" applyFill="1" applyBorder="1" applyAlignment="1">
      <alignment horizontal="center" textRotation="90" wrapText="1"/>
    </xf>
    <xf numFmtId="0" fontId="12" fillId="5" borderId="59" xfId="0" applyNumberFormat="1" applyFont="1" applyFill="1" applyBorder="1" applyAlignment="1">
      <alignment horizontal="center" textRotation="90" wrapText="1"/>
    </xf>
    <xf numFmtId="0" fontId="12" fillId="5" borderId="60" xfId="0" applyNumberFormat="1" applyFont="1" applyFill="1" applyBorder="1" applyAlignment="1">
      <alignment horizontal="center" textRotation="90" wrapText="1"/>
    </xf>
    <xf numFmtId="0" fontId="12" fillId="3" borderId="14" xfId="0" applyFont="1" applyFill="1" applyBorder="1" applyAlignment="1">
      <alignment horizontal="center"/>
    </xf>
    <xf numFmtId="0" fontId="12" fillId="3" borderId="21" xfId="0" applyFont="1" applyFill="1" applyBorder="1" applyAlignment="1">
      <alignment horizontal="center"/>
    </xf>
    <xf numFmtId="0" fontId="4" fillId="5" borderId="14" xfId="0" applyFont="1" applyFill="1" applyBorder="1" applyAlignment="1">
      <alignment horizontal="left"/>
    </xf>
    <xf numFmtId="0" fontId="4" fillId="5" borderId="21" xfId="0" applyFont="1" applyFill="1" applyBorder="1" applyAlignment="1">
      <alignment horizontal="left"/>
    </xf>
    <xf numFmtId="43" fontId="3" fillId="4" borderId="21" xfId="1" applyFont="1" applyFill="1" applyBorder="1" applyAlignment="1">
      <alignment horizontal="center"/>
    </xf>
    <xf numFmtId="0" fontId="3" fillId="4" borderId="14" xfId="0" applyFont="1" applyFill="1" applyBorder="1" applyAlignment="1" applyProtection="1">
      <alignment horizontal="center"/>
    </xf>
    <xf numFmtId="43" fontId="3" fillId="4" borderId="21" xfId="1" applyFont="1" applyFill="1" applyBorder="1" applyAlignment="1" applyProtection="1">
      <alignment horizontal="center"/>
    </xf>
    <xf numFmtId="0" fontId="3" fillId="4" borderId="21" xfId="0" applyFont="1" applyFill="1" applyBorder="1" applyAlignment="1" applyProtection="1">
      <alignment horizontal="center"/>
    </xf>
    <xf numFmtId="0" fontId="3" fillId="4" borderId="15" xfId="0" applyFont="1" applyFill="1" applyBorder="1" applyAlignment="1">
      <alignment horizontal="center"/>
    </xf>
    <xf numFmtId="0" fontId="12" fillId="5" borderId="32" xfId="0" applyNumberFormat="1" applyFont="1" applyFill="1" applyBorder="1" applyAlignment="1">
      <alignment horizontal="center" textRotation="90" wrapText="1"/>
    </xf>
    <xf numFmtId="0" fontId="12" fillId="5" borderId="79" xfId="0" applyNumberFormat="1" applyFont="1" applyFill="1" applyBorder="1" applyAlignment="1">
      <alignment horizontal="center" textRotation="90" wrapText="1"/>
    </xf>
    <xf numFmtId="0" fontId="12" fillId="5" borderId="33" xfId="0" applyNumberFormat="1" applyFont="1" applyFill="1" applyBorder="1" applyAlignment="1">
      <alignment horizontal="center" textRotation="90" wrapText="1"/>
    </xf>
    <xf numFmtId="0" fontId="12" fillId="5" borderId="80" xfId="0" applyNumberFormat="1" applyFont="1" applyFill="1" applyBorder="1" applyAlignment="1">
      <alignment horizontal="center" textRotation="90" wrapText="1"/>
    </xf>
    <xf numFmtId="0" fontId="40" fillId="17" borderId="14" xfId="0" applyFont="1" applyFill="1" applyBorder="1" applyAlignment="1">
      <alignment horizontal="center"/>
    </xf>
    <xf numFmtId="0" fontId="40" fillId="17" borderId="21" xfId="0" applyFont="1" applyFill="1" applyBorder="1" applyAlignment="1">
      <alignment horizontal="center"/>
    </xf>
    <xf numFmtId="0" fontId="40" fillId="17" borderId="15" xfId="0" applyFont="1" applyFill="1" applyBorder="1" applyAlignment="1">
      <alignment horizontal="center"/>
    </xf>
    <xf numFmtId="9" fontId="40" fillId="17" borderId="14" xfId="2" applyFont="1" applyFill="1" applyBorder="1" applyAlignment="1">
      <alignment horizontal="center"/>
    </xf>
    <xf numFmtId="9" fontId="40" fillId="17" borderId="21" xfId="2" applyFont="1" applyFill="1" applyBorder="1" applyAlignment="1">
      <alignment horizontal="center"/>
    </xf>
    <xf numFmtId="9" fontId="40" fillId="17" borderId="15" xfId="2" applyFont="1" applyFill="1" applyBorder="1" applyAlignment="1">
      <alignment horizontal="center"/>
    </xf>
    <xf numFmtId="0" fontId="40" fillId="17" borderId="77" xfId="0" applyFont="1" applyFill="1" applyBorder="1" applyAlignment="1">
      <alignment horizontal="center"/>
    </xf>
    <xf numFmtId="0" fontId="40" fillId="17" borderId="59" xfId="0" applyFont="1" applyFill="1" applyBorder="1" applyAlignment="1">
      <alignment horizontal="center"/>
    </xf>
    <xf numFmtId="165" fontId="40" fillId="17" borderId="21" xfId="4" applyNumberFormat="1" applyFont="1" applyFill="1" applyBorder="1" applyAlignment="1">
      <alignment horizontal="center"/>
    </xf>
    <xf numFmtId="165" fontId="40" fillId="17" borderId="15" xfId="4" applyNumberFormat="1" applyFont="1" applyFill="1" applyBorder="1" applyAlignment="1">
      <alignment horizontal="center"/>
    </xf>
    <xf numFmtId="9" fontId="40" fillId="17" borderId="25" xfId="0" applyNumberFormat="1" applyFont="1" applyFill="1" applyBorder="1" applyAlignment="1">
      <alignment horizontal="center" textRotation="90" wrapText="1"/>
    </xf>
    <xf numFmtId="0" fontId="40" fillId="17" borderId="20" xfId="0" applyFont="1" applyFill="1" applyBorder="1" applyAlignment="1">
      <alignment horizontal="center" textRotation="90" wrapText="1"/>
    </xf>
    <xf numFmtId="0" fontId="40" fillId="17" borderId="25" xfId="0" applyFont="1" applyFill="1" applyBorder="1" applyAlignment="1">
      <alignment horizontal="center" textRotation="90" wrapText="1"/>
    </xf>
    <xf numFmtId="0" fontId="40" fillId="17" borderId="25" xfId="0" applyNumberFormat="1" applyFont="1" applyFill="1" applyBorder="1" applyAlignment="1">
      <alignment horizontal="center" textRotation="90" wrapText="1"/>
    </xf>
    <xf numFmtId="0" fontId="40" fillId="17" borderId="20" xfId="0" applyNumberFormat="1" applyFont="1" applyFill="1" applyBorder="1" applyAlignment="1">
      <alignment horizontal="center" textRotation="90" wrapText="1"/>
    </xf>
    <xf numFmtId="9" fontId="40" fillId="17" borderId="25" xfId="2" applyFont="1" applyFill="1" applyBorder="1" applyAlignment="1">
      <alignment horizontal="center" textRotation="90" wrapText="1"/>
    </xf>
    <xf numFmtId="9" fontId="40" fillId="17" borderId="20" xfId="2" applyFont="1" applyFill="1" applyBorder="1" applyAlignment="1">
      <alignment horizontal="center" textRotation="90" wrapText="1"/>
    </xf>
    <xf numFmtId="9" fontId="40" fillId="17" borderId="59" xfId="2" applyFont="1" applyFill="1" applyBorder="1" applyAlignment="1">
      <alignment horizontal="center" textRotation="90" wrapText="1"/>
    </xf>
    <xf numFmtId="9" fontId="40" fillId="17" borderId="60" xfId="2" applyFont="1" applyFill="1" applyBorder="1" applyAlignment="1">
      <alignment horizontal="center" textRotation="90" wrapText="1"/>
    </xf>
    <xf numFmtId="0" fontId="40" fillId="17" borderId="59" xfId="0" applyNumberFormat="1" applyFont="1" applyFill="1" applyBorder="1" applyAlignment="1">
      <alignment horizontal="center" textRotation="90" wrapText="1"/>
    </xf>
    <xf numFmtId="0" fontId="40" fillId="17" borderId="60" xfId="0" applyNumberFormat="1" applyFont="1" applyFill="1" applyBorder="1" applyAlignment="1">
      <alignment horizontal="center" textRotation="90" wrapText="1"/>
    </xf>
    <xf numFmtId="0" fontId="40" fillId="17" borderId="33" xfId="0" applyNumberFormat="1" applyFont="1" applyFill="1" applyBorder="1" applyAlignment="1">
      <alignment horizontal="center" textRotation="90" wrapText="1"/>
    </xf>
    <xf numFmtId="0" fontId="40" fillId="17" borderId="80" xfId="0" applyNumberFormat="1" applyFont="1" applyFill="1" applyBorder="1" applyAlignment="1">
      <alignment horizontal="center" textRotation="90" wrapText="1"/>
    </xf>
    <xf numFmtId="0" fontId="4" fillId="12" borderId="14" xfId="0" applyFont="1" applyFill="1" applyBorder="1" applyAlignment="1">
      <alignment horizontal="center"/>
    </xf>
    <xf numFmtId="0" fontId="4" fillId="12" borderId="21" xfId="0" applyFont="1" applyFill="1" applyBorder="1" applyAlignment="1">
      <alignment horizontal="center"/>
    </xf>
    <xf numFmtId="0" fontId="31" fillId="12" borderId="14" xfId="0" applyFont="1" applyFill="1" applyBorder="1" applyAlignment="1">
      <alignment horizontal="left" vertical="top" wrapText="1"/>
    </xf>
    <xf numFmtId="0" fontId="31" fillId="12" borderId="21" xfId="0" applyFont="1" applyFill="1" applyBorder="1" applyAlignment="1">
      <alignment horizontal="left" vertical="top" wrapText="1"/>
    </xf>
    <xf numFmtId="0" fontId="31" fillId="12" borderId="15" xfId="0" applyFont="1" applyFill="1" applyBorder="1" applyAlignment="1">
      <alignment horizontal="left" vertical="top" wrapText="1"/>
    </xf>
    <xf numFmtId="0" fontId="4" fillId="12" borderId="14" xfId="0" applyFont="1" applyFill="1" applyBorder="1" applyAlignment="1">
      <alignment horizontal="left" vertical="center"/>
    </xf>
    <xf numFmtId="0" fontId="4" fillId="12" borderId="21" xfId="0" applyFont="1" applyFill="1" applyBorder="1" applyAlignment="1">
      <alignment horizontal="left" vertical="center"/>
    </xf>
    <xf numFmtId="0" fontId="0" fillId="12" borderId="0" xfId="0" applyFont="1" applyFill="1" applyBorder="1" applyAlignment="1">
      <alignment horizontal="left" vertical="top" wrapText="1"/>
    </xf>
    <xf numFmtId="0" fontId="40" fillId="17" borderId="14" xfId="0" applyFont="1" applyFill="1" applyBorder="1" applyAlignment="1" applyProtection="1">
      <alignment horizontal="center"/>
    </xf>
    <xf numFmtId="0" fontId="40" fillId="17" borderId="21" xfId="0" applyFont="1" applyFill="1" applyBorder="1" applyAlignment="1" applyProtection="1">
      <alignment horizontal="center"/>
    </xf>
    <xf numFmtId="0" fontId="40" fillId="17" borderId="15" xfId="0" applyFont="1" applyFill="1" applyBorder="1" applyAlignment="1" applyProtection="1">
      <alignment horizontal="center"/>
    </xf>
    <xf numFmtId="0" fontId="40" fillId="17" borderId="16" xfId="0" applyFont="1" applyFill="1" applyBorder="1" applyAlignment="1">
      <alignment horizontal="center"/>
    </xf>
    <xf numFmtId="0" fontId="40" fillId="17" borderId="26" xfId="0" applyFont="1" applyFill="1" applyBorder="1" applyAlignment="1">
      <alignment horizontal="center"/>
    </xf>
    <xf numFmtId="0" fontId="40" fillId="17" borderId="35" xfId="0" applyFont="1" applyFill="1" applyBorder="1" applyAlignment="1">
      <alignment horizontal="center"/>
    </xf>
    <xf numFmtId="0" fontId="40" fillId="17" borderId="62" xfId="0" applyFont="1" applyFill="1" applyBorder="1" applyAlignment="1">
      <alignment horizontal="center"/>
    </xf>
    <xf numFmtId="0" fontId="40" fillId="17" borderId="32" xfId="0" applyNumberFormat="1" applyFont="1" applyFill="1" applyBorder="1" applyAlignment="1">
      <alignment horizontal="center" textRotation="90" wrapText="1"/>
    </xf>
    <xf numFmtId="0" fontId="40" fillId="17" borderId="79" xfId="0" applyNumberFormat="1" applyFont="1" applyFill="1" applyBorder="1" applyAlignment="1">
      <alignment horizontal="center" textRotation="90" wrapText="1"/>
    </xf>
    <xf numFmtId="0" fontId="7" fillId="14" borderId="0" xfId="0" applyFont="1" applyFill="1" applyAlignment="1" applyProtection="1">
      <alignment horizontal="center"/>
    </xf>
    <xf numFmtId="0" fontId="0" fillId="14" borderId="0" xfId="0" applyFill="1" applyAlignment="1" applyProtection="1">
      <alignment horizontal="left" vertical="top" wrapText="1"/>
    </xf>
    <xf numFmtId="0" fontId="4" fillId="14" borderId="25" xfId="0" applyFont="1" applyFill="1" applyBorder="1" applyAlignment="1" applyProtection="1">
      <alignment horizontal="center" wrapText="1"/>
    </xf>
    <xf numFmtId="0" fontId="4" fillId="14" borderId="20" xfId="0" applyFont="1" applyFill="1" applyBorder="1" applyAlignment="1" applyProtection="1">
      <alignment horizontal="center" wrapText="1"/>
    </xf>
    <xf numFmtId="0" fontId="30" fillId="14" borderId="76" xfId="0" applyFont="1" applyFill="1" applyBorder="1" applyAlignment="1">
      <alignment horizontal="center" wrapText="1"/>
    </xf>
    <xf numFmtId="0" fontId="30" fillId="14" borderId="0" xfId="0" applyFont="1" applyFill="1" applyBorder="1" applyAlignment="1">
      <alignment horizontal="center" wrapText="1"/>
    </xf>
    <xf numFmtId="0" fontId="4" fillId="14" borderId="14" xfId="0" applyFont="1" applyFill="1" applyBorder="1" applyAlignment="1" applyProtection="1">
      <alignment horizontal="center" wrapText="1"/>
    </xf>
    <xf numFmtId="0" fontId="4" fillId="14" borderId="21" xfId="0" applyFont="1" applyFill="1" applyBorder="1" applyAlignment="1" applyProtection="1">
      <alignment horizontal="center" wrapText="1"/>
    </xf>
    <xf numFmtId="0" fontId="4" fillId="14" borderId="15" xfId="0" applyFont="1" applyFill="1" applyBorder="1" applyAlignment="1" applyProtection="1">
      <alignment horizontal="center" wrapText="1"/>
    </xf>
    <xf numFmtId="0" fontId="41" fillId="14" borderId="92" xfId="7" applyFill="1" applyAlignment="1"/>
    <xf numFmtId="0" fontId="41" fillId="14" borderId="92" xfId="7" applyFill="1"/>
    <xf numFmtId="0" fontId="41" fillId="14" borderId="92" xfId="7" applyFill="1" applyAlignment="1" applyProtection="1">
      <alignment horizontal="left"/>
    </xf>
    <xf numFmtId="0" fontId="41" fillId="12" borderId="92" xfId="7" applyFill="1"/>
    <xf numFmtId="0" fontId="41" fillId="12" borderId="92" xfId="7" applyFill="1" applyAlignment="1">
      <alignment horizontal="center"/>
    </xf>
    <xf numFmtId="0" fontId="41" fillId="3" borderId="92" xfId="7" applyFill="1"/>
    <xf numFmtId="0" fontId="41" fillId="0" borderId="92" xfId="7" applyFill="1"/>
    <xf numFmtId="0" fontId="41" fillId="12" borderId="92" xfId="7" applyFill="1" applyAlignment="1">
      <alignment horizontal="left"/>
    </xf>
    <xf numFmtId="0" fontId="41" fillId="12" borderId="92" xfId="7" applyFill="1" applyAlignment="1">
      <alignment horizontal="left"/>
    </xf>
    <xf numFmtId="43" fontId="41" fillId="12" borderId="92" xfId="7" applyNumberFormat="1" applyFill="1" applyAlignment="1">
      <alignment horizontal="left"/>
    </xf>
    <xf numFmtId="164" fontId="41" fillId="12" borderId="92" xfId="7" applyNumberFormat="1" applyFill="1" applyAlignment="1">
      <alignment horizontal="left"/>
    </xf>
    <xf numFmtId="165" fontId="41" fillId="12" borderId="92" xfId="7" applyNumberFormat="1" applyFill="1" applyAlignment="1">
      <alignment horizontal="left"/>
    </xf>
    <xf numFmtId="9" fontId="41" fillId="12" borderId="92" xfId="7" applyNumberFormat="1" applyFill="1" applyAlignment="1">
      <alignment horizontal="left"/>
    </xf>
    <xf numFmtId="165" fontId="41" fillId="12" borderId="92" xfId="7" applyNumberFormat="1" applyFill="1"/>
    <xf numFmtId="10" fontId="41" fillId="12" borderId="92" xfId="7" applyNumberFormat="1" applyFill="1"/>
    <xf numFmtId="9" fontId="41" fillId="12" borderId="92" xfId="7" applyNumberFormat="1" applyFill="1"/>
    <xf numFmtId="0" fontId="41" fillId="14" borderId="92" xfId="7" applyFill="1" applyProtection="1"/>
    <xf numFmtId="0" fontId="41" fillId="14" borderId="92" xfId="7" applyFill="1" applyAlignment="1" applyProtection="1"/>
    <xf numFmtId="0" fontId="41" fillId="14" borderId="92" xfId="7" applyFill="1" applyAlignment="1" applyProtection="1">
      <alignment horizontal="center"/>
    </xf>
    <xf numFmtId="0" fontId="41" fillId="12" borderId="92" xfId="7" applyFill="1" applyProtection="1"/>
    <xf numFmtId="0" fontId="41" fillId="12" borderId="92" xfId="7" applyFill="1" applyAlignment="1" applyProtection="1">
      <alignment horizontal="center"/>
    </xf>
    <xf numFmtId="0" fontId="41" fillId="14" borderId="92" xfId="7" applyFill="1" applyAlignment="1">
      <alignment horizontal="center"/>
    </xf>
    <xf numFmtId="0" fontId="41" fillId="14" borderId="92" xfId="7" applyFill="1" applyProtection="1">
      <protection locked="0"/>
    </xf>
  </cellXfs>
  <cellStyles count="8">
    <cellStyle name="Comma" xfId="1" builtinId="3"/>
    <cellStyle name="Currency" xfId="4" builtinId="4"/>
    <cellStyle name="Heading 1" xfId="7" builtinId="16"/>
    <cellStyle name="Hyperlink" xfId="3" builtinId="8"/>
    <cellStyle name="I_#_0dp" xfId="5" xr:uid="{00000000-0005-0000-0000-000003000000}"/>
    <cellStyle name="Normal" xfId="0" builtinId="0"/>
    <cellStyle name="Percent" xfId="2" builtinId="5"/>
    <cellStyle name="Percent 2" xfId="6" xr:uid="{00000000-0005-0000-0000-000006000000}"/>
  </cellStyles>
  <dxfs count="86">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dxf>
    <dxf>
      <font>
        <b val="0"/>
        <i val="0"/>
        <strike val="0"/>
        <condense val="0"/>
        <extend val="0"/>
        <outline val="0"/>
        <shadow val="0"/>
        <u val="none"/>
        <vertAlign val="baseline"/>
        <sz val="11"/>
        <color theme="1"/>
        <name val="Century Gothic"/>
        <scheme val="minor"/>
      </font>
      <numFmt numFmtId="164" formatCode="_-* #,##0_-;\-* #,##0_-;_-* &quot;-&quot;??_-;_-@_-"/>
    </dxf>
    <dxf>
      <font>
        <b val="0"/>
        <i val="0"/>
        <strike val="0"/>
        <condense val="0"/>
        <extend val="0"/>
        <outline val="0"/>
        <shadow val="0"/>
        <u val="none"/>
        <vertAlign val="baseline"/>
        <sz val="11"/>
        <color theme="1"/>
        <name val="Century Gothic"/>
        <scheme val="minor"/>
      </font>
      <numFmt numFmtId="164" formatCode="_-* #,##0_-;\-* #,##0_-;_-* &quot;-&quot;??_-;_-@_-"/>
    </dxf>
    <dxf>
      <font>
        <b val="0"/>
        <i val="0"/>
        <strike val="0"/>
        <condense val="0"/>
        <extend val="0"/>
        <outline val="0"/>
        <shadow val="0"/>
        <u val="none"/>
        <vertAlign val="baseline"/>
        <sz val="11"/>
        <color theme="1"/>
        <name val="Century Gothic"/>
        <scheme val="minor"/>
      </font>
      <numFmt numFmtId="164" formatCode="_-* #,##0_-;\-* #,##0_-;_-* &quot;-&quot;??_-;_-@_-"/>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entury Gothic"/>
        <scheme val="minor"/>
      </font>
    </dxf>
    <dxf>
      <font>
        <b/>
        <i val="0"/>
        <strike val="0"/>
        <condense val="0"/>
        <extend val="0"/>
        <outline val="0"/>
        <shadow val="0"/>
        <u val="none"/>
        <vertAlign val="baseline"/>
        <sz val="11"/>
        <color theme="1"/>
        <name val="Century Gothic"/>
        <scheme val="minor"/>
      </font>
      <numFmt numFmtId="165" formatCode="_-&quot;$&quot;* #,##0_-;\-&quot;$&quot;* #,##0_-;_-&quot;$&quot;* &quot;-&quot;??_-;_-@_-"/>
      <alignment horizontal="center" vertical="center" textRotation="0" wrapText="1" indent="0" justifyLastLine="0" shrinkToFit="0" readingOrder="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border diagonalUp="0" diagonalDown="0">
        <left/>
        <right/>
        <top style="dotted">
          <color indexed="64"/>
        </top>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top style="dotted">
          <color indexed="64"/>
        </top>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solid">
          <fgColor indexed="64"/>
          <bgColor theme="0" tint="-0.14999847407452621"/>
        </patternFill>
      </fill>
      <border diagonalUp="0" diagonalDown="0">
        <left style="thin">
          <color indexed="64"/>
        </left>
        <right/>
        <top/>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solid">
          <fgColor indexed="64"/>
          <bgColor theme="0" tint="-0.14999847407452621"/>
        </patternFill>
      </fill>
      <border diagonalUp="0" diagonalDown="0">
        <left style="thin">
          <color indexed="64"/>
        </left>
        <right/>
        <top/>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top style="dotted">
          <color indexed="64"/>
        </top>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65" formatCode="_-&quot;$&quot;* #,##0_-;\-&quot;$&quot;* #,##0_-;_-&quot;$&quot;* &quot;-&quot;??_-;_-@_-"/>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8" formatCode="0.0%"/>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numFmt numFmtId="2" formatCode="0.00"/>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patternFill>
      </fill>
      <border diagonalUp="0" diagonalDown="0">
        <left style="medium">
          <color indexed="64"/>
        </left>
        <right style="thin">
          <color indexed="64"/>
        </right>
        <top style="dotted">
          <color indexed="64"/>
        </top>
        <bottom style="dotted">
          <color indexed="64"/>
        </bottom>
        <vertical/>
        <horizontal/>
      </border>
      <protection locked="0" hidden="0"/>
    </dxf>
    <dxf>
      <numFmt numFmtId="167" formatCode="&quot;$&quot;#,##0"/>
      <fill>
        <patternFill patternType="solid">
          <fgColor indexed="64"/>
          <bgColor theme="0"/>
        </patternFill>
      </fill>
      <border diagonalUp="0" diagonalDown="0">
        <left style="medium">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4" formatCode="_-* #,##0_-;\-* #,##0_-;_-* &quot;-&quot;??_-;_-@_-"/>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medium">
          <color indexed="64"/>
        </left>
        <right style="thin">
          <color indexed="64"/>
        </right>
        <top style="dotted">
          <color indexed="64"/>
        </top>
        <bottom style="dotted">
          <color indexed="64"/>
        </bottom>
        <vertical/>
        <horizontal/>
      </border>
      <protection locked="0" hidden="0"/>
    </dxf>
    <dxf>
      <numFmt numFmtId="2" formatCode="0.00"/>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bottom style="dotted">
          <color indexed="64"/>
        </bottom>
        <vertical/>
        <horizontal/>
      </border>
      <protection locked="0" hidden="0"/>
    </dxf>
    <dxf>
      <fill>
        <patternFill patternType="solid">
          <fgColor indexed="64"/>
          <bgColor theme="0"/>
        </patternFill>
      </fill>
      <border diagonalUp="0" diagonalDown="0">
        <left style="medium">
          <color indexed="64"/>
        </left>
        <right style="thin">
          <color indexed="64"/>
        </right>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4"/>
        </patternFill>
      </fill>
      <alignment horizontal="center" vertical="bottom" textRotation="90" wrapText="1" indent="0" justifyLastLine="0" shrinkToFit="0" readingOrder="0"/>
    </dxf>
    <dxf>
      <fill>
        <patternFill>
          <bgColor theme="3" tint="0.39994506668294322"/>
        </patternFill>
      </fill>
    </dxf>
    <dxf>
      <fill>
        <patternFill>
          <bgColor theme="3" tint="0.39994506668294322"/>
        </patternFill>
      </fill>
    </dxf>
    <dxf>
      <fill>
        <patternFill>
          <bgColor theme="3" tint="0.39994506668294322"/>
        </patternFill>
      </fill>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outline="0">
        <left style="thin">
          <color indexed="64"/>
        </left>
        <right/>
        <top style="dotted">
          <color indexed="64"/>
        </top>
        <bottom style="dotted">
          <color indexed="64"/>
        </bottom>
      </border>
      <protection locked="1" hidden="0"/>
    </dxf>
    <dxf>
      <numFmt numFmtId="2" formatCode="0.00"/>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1"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outline="0">
        <left style="thin">
          <color indexed="64"/>
        </left>
        <right style="medium">
          <color indexed="64"/>
        </right>
        <top style="dotted">
          <color indexed="64"/>
        </top>
        <bottom style="dotted">
          <color indexed="64"/>
        </bottom>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0" hidden="0"/>
    </dxf>
    <dxf>
      <numFmt numFmtId="164" formatCode="_-* #,##0_-;\-* #,##0_-;_-* &quot;-&quot;??_-;_-@_-"/>
      <fill>
        <patternFill patternType="solid">
          <fgColor indexed="64"/>
          <bgColor rgb="FFF3F5AB"/>
        </patternFill>
      </fill>
      <border diagonalUp="0" diagonalDown="0" outline="0">
        <left style="thin">
          <color indexed="64"/>
        </left>
        <right style="thin">
          <color indexed="64"/>
        </right>
        <top style="dotted">
          <color indexed="64"/>
        </top>
        <bottom style="dotted">
          <color indexed="64"/>
        </bottom>
      </border>
      <protection locked="0" hidden="0"/>
    </dxf>
    <dxf>
      <fill>
        <patternFill patternType="solid">
          <fgColor indexed="64"/>
          <bgColor rgb="FFF3F5AB"/>
        </patternFill>
      </fill>
      <border diagonalUp="0" diagonalDown="0">
        <left style="medium">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4" formatCode="_-* #,##0_-;\-* #,##0_-;_-* &quot;-&quot;??_-;_-@_-"/>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5" formatCode="_-&quot;$&quot;* #,##0_-;\-&quot;$&quot;* #,##0_-;_-&quot;$&quot;* &quot;-&quot;??_-;_-@_-"/>
      <fill>
        <patternFill patternType="solid">
          <fgColor indexed="64"/>
          <bgColor theme="6" tint="0.39997558519241921"/>
        </patternFill>
      </fill>
      <border diagonalUp="0" diagonalDown="0">
        <left style="medium">
          <color indexed="64"/>
        </left>
        <right style="thin">
          <color indexed="64"/>
        </right>
        <top style="dotted">
          <color indexed="64"/>
        </top>
        <bottom style="dotted">
          <color indexed="64"/>
        </bottom>
        <vertical/>
        <horizontal/>
      </border>
      <protection locked="0" hidden="0"/>
    </dxf>
    <dxf>
      <numFmt numFmtId="167" formatCode="&quot;$&quot;#,##0"/>
      <fill>
        <patternFill patternType="solid">
          <fgColor indexed="64"/>
          <bgColor theme="6" tint="0.39997558519241921"/>
        </patternFill>
      </fill>
      <border diagonalUp="0" diagonalDown="0">
        <left style="medium">
          <color indexed="64"/>
        </left>
        <right style="medium">
          <color indexed="64"/>
        </right>
        <top style="dotted">
          <color indexed="64"/>
        </top>
        <bottom style="dotted">
          <color indexed="64"/>
        </bottom>
        <vertical/>
        <horizontal/>
      </border>
      <protection locked="0" hidden="0"/>
    </dxf>
    <dxf>
      <numFmt numFmtId="164" formatCode="_-* #,##0_-;\-* #,##0_-;_-* &quot;-&quot;??_-;_-@_-"/>
      <fill>
        <patternFill patternType="solid">
          <fgColor indexed="64"/>
          <bgColor rgb="FFF3F5AB"/>
        </patternFill>
      </fill>
      <border diagonalUp="0" diagonalDown="0" outline="0">
        <left style="thin">
          <color indexed="64"/>
        </left>
        <right style="thin">
          <color indexed="64"/>
        </right>
        <top style="dotted">
          <color indexed="64"/>
        </top>
        <bottom style="dotted">
          <color indexed="64"/>
        </bottom>
      </border>
      <protection locked="0" hidden="0"/>
    </dxf>
    <dxf>
      <fill>
        <patternFill patternType="solid">
          <fgColor indexed="64"/>
          <bgColor rgb="FFF3F5AB"/>
        </patternFill>
      </fill>
      <border diagonalUp="0" diagonalDown="0">
        <left style="medium">
          <color indexed="64"/>
        </left>
        <right style="thin">
          <color indexed="64"/>
        </right>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border outline="0">
        <left style="medium">
          <color indexed="64"/>
        </left>
        <right style="medium">
          <color indexed="64"/>
        </right>
        <top style="medium">
          <color indexed="64"/>
        </top>
        <bottom style="dotted">
          <color indexed="64"/>
        </bottom>
      </border>
    </dxf>
    <dxf>
      <border outline="0">
        <bottom style="medium">
          <color indexed="64"/>
        </bottom>
      </border>
    </dxf>
    <dxf>
      <font>
        <b/>
        <i val="0"/>
        <strike val="0"/>
        <condense val="0"/>
        <extend val="0"/>
        <outline val="0"/>
        <shadow val="0"/>
        <u val="none"/>
        <vertAlign val="baseline"/>
        <sz val="11"/>
        <color theme="0"/>
        <name val="Century Gothic"/>
        <scheme val="minor"/>
      </font>
      <fill>
        <patternFill patternType="solid">
          <fgColor indexed="64"/>
          <bgColor theme="3" tint="0.39997558519241921"/>
        </patternFill>
      </fill>
      <alignment horizontal="center" vertical="bottom" textRotation="90" wrapText="0" indent="0" justifyLastLine="0" shrinkToFit="0" readingOrder="0"/>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colors>
    <mruColors>
      <color rgb="FFFFFFFF"/>
      <color rgb="FFF8F8F8"/>
      <color rgb="FFF3F5AB"/>
      <color rgb="FFFA3D2E"/>
      <color rgb="FFD91334"/>
      <color rgb="FFF62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6</xdr:col>
      <xdr:colOff>155236</xdr:colOff>
      <xdr:row>14</xdr:row>
      <xdr:rowOff>392230</xdr:rowOff>
    </xdr:from>
    <xdr:to>
      <xdr:col>6</xdr:col>
      <xdr:colOff>515276</xdr:colOff>
      <xdr:row>17</xdr:row>
      <xdr:rowOff>72541</xdr:rowOff>
    </xdr:to>
    <xdr:sp macro="" textlink="">
      <xdr:nvSpPr>
        <xdr:cNvPr id="24" name="Right Arrow 23">
          <a:extLst>
            <a:ext uri="{FF2B5EF4-FFF2-40B4-BE49-F238E27FC236}">
              <a16:creationId xmlns:a16="http://schemas.microsoft.com/office/drawing/2014/main" id="{00000000-0008-0000-0000-000018000000}"/>
            </a:ext>
          </a:extLst>
        </xdr:cNvPr>
        <xdr:cNvSpPr/>
      </xdr:nvSpPr>
      <xdr:spPr>
        <a:xfrm>
          <a:off x="4007569" y="4075230"/>
          <a:ext cx="360040" cy="10180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143842</xdr:colOff>
      <xdr:row>14</xdr:row>
      <xdr:rowOff>257801</xdr:rowOff>
    </xdr:from>
    <xdr:to>
      <xdr:col>11</xdr:col>
      <xdr:colOff>501501</xdr:colOff>
      <xdr:row>17</xdr:row>
      <xdr:rowOff>165388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a:off x="7662242" y="3940801"/>
          <a:ext cx="357659" cy="1245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mc:AlternateContent xmlns:mc="http://schemas.openxmlformats.org/markup-compatibility/2006">
    <mc:Choice xmlns:a14="http://schemas.microsoft.com/office/drawing/2010/main" Requires="a14">
      <xdr:twoCellAnchor>
        <xdr:from>
          <xdr:col>1</xdr:col>
          <xdr:colOff>600075</xdr:colOff>
          <xdr:row>17</xdr:row>
          <xdr:rowOff>28575</xdr:rowOff>
        </xdr:from>
        <xdr:to>
          <xdr:col>6</xdr:col>
          <xdr:colOff>9525</xdr:colOff>
          <xdr:row>18</xdr:row>
          <xdr:rowOff>38100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800" b="1" i="0" u="sng" strike="noStrike" baseline="0">
                  <a:solidFill>
                    <a:srgbClr val="000000"/>
                  </a:solidFill>
                  <a:latin typeface="Calibri"/>
                  <a:cs typeface="Calibri"/>
                </a:rPr>
                <a:t>Demand Forecast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14</xdr:row>
          <xdr:rowOff>0</xdr:rowOff>
        </xdr:from>
        <xdr:to>
          <xdr:col>5</xdr:col>
          <xdr:colOff>1000125</xdr:colOff>
          <xdr:row>15</xdr:row>
          <xdr:rowOff>9525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800" b="1" i="0" u="sng" strike="noStrike" baseline="0">
                  <a:solidFill>
                    <a:srgbClr val="000000"/>
                  </a:solidFill>
                  <a:latin typeface="Calibri"/>
                  <a:cs typeface="Calibri"/>
                </a:rPr>
                <a:t>Unit Rates</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1:T2487" totalsRowShown="0" headerRowDxfId="77" headerRowBorderDxfId="76" tableBorderDxfId="75">
  <tableColumns count="19">
    <tableColumn id="1" xr3:uid="{00000000-0010-0000-0000-000001000000}" name="Asset ID" dataDxfId="74"/>
    <tableColumn id="2" xr3:uid="{00000000-0010-0000-0000-000002000000}" name="LGIP ID" dataDxfId="73"/>
    <tableColumn id="3" xr3:uid="{00000000-0010-0000-0000-000003000000}" name="Asset Class" dataDxfId="72"/>
    <tableColumn id="4" xr3:uid="{00000000-0010-0000-0000-000004000000}" name="Sector" dataDxfId="71"/>
    <tableColumn id="5" xr3:uid="{00000000-0010-0000-0000-000005000000}" name="Description" dataDxfId="70"/>
    <tableColumn id="6" xr3:uid="{00000000-0010-0000-0000-000006000000}" name="Unit Rate Type (*)" dataDxfId="69"/>
    <tableColumn id="7" xr3:uid="{00000000-0010-0000-0000-000007000000}" name="Unit (*)" dataDxfId="68"/>
    <tableColumn id="8" xr3:uid="{00000000-0010-0000-0000-000008000000}" name="Unit Rate" dataDxfId="67">
      <calculatedColumnFormula>IFERROR(J12/H12,0)</calculatedColumnFormula>
    </tableColumn>
    <tableColumn id="9" xr3:uid="{00000000-0010-0000-0000-000009000000}" name="Baseline Valuation" dataDxfId="66" dataCellStyle="Currency"/>
    <tableColumn id="10" xr3:uid="{00000000-0010-0000-0000-00000A000000}" name="Site/Condition" dataDxfId="65"/>
    <tableColumn id="11" xr3:uid="{00000000-0010-0000-0000-00000B000000}" name="Multiplier" dataDxfId="64"/>
    <tableColumn id="12" xr3:uid="{00000000-0010-0000-0000-00000C000000}" name="Gross Value" dataDxfId="63" dataCellStyle="Comma">
      <calculatedColumnFormula>IFERROR(J12/100*100*L12,0)</calculatedColumnFormula>
    </tableColumn>
    <tableColumn id="13" xr3:uid="{00000000-0010-0000-0000-00000D000000}" name="Land Location/Type" dataDxfId="62"/>
    <tableColumn id="14" xr3:uid="{00000000-0010-0000-0000-00000E000000}" name="Size of land (m2) (*)" dataDxfId="61"/>
    <tableColumn id="15" xr3:uid="{00000000-0010-0000-0000-00000F000000}" name="Average Land Rate (m2)" dataDxfId="60" dataCellStyle="Currency"/>
    <tableColumn id="16" xr3:uid="{00000000-0010-0000-0000-000010000000}" name="Land Value" dataDxfId="59" dataCellStyle="Currency"/>
    <tableColumn id="17" xr3:uid="{00000000-0010-0000-0000-000011000000}" name="Valuation Year" dataDxfId="58"/>
    <tableColumn id="18" xr3:uid="{00000000-0010-0000-0000-000012000000}" name="Escalation" dataDxfId="57">
      <calculatedColumnFormula>IFERROR(('General Input Sheet'!$G$38/(VLOOKUP(R12,'General Input Sheet'!$E$38:$G$44,3,FALSE))),1)</calculatedColumnFormula>
    </tableColumn>
    <tableColumn id="19" xr3:uid="{00000000-0010-0000-0000-000013000000}" name="Current Replacement Cost" dataDxfId="56" dataCellStyle="Currency"/>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FutureTrunkParks" displayName="FutureTrunkParks" ref="B14:AH189" totalsRowShown="0" headerRowDxfId="52" headerRowBorderDxfId="51" tableBorderDxfId="50" headerRowCellStyle="Currency">
  <tableColumns count="33">
    <tableColumn id="1" xr3:uid="{00000000-0010-0000-0100-000001000000}" name="Asset ID" dataDxfId="49"/>
    <tableColumn id="2" xr3:uid="{00000000-0010-0000-0100-000002000000}" name="LGIP ID" dataDxfId="48"/>
    <tableColumn id="3" xr3:uid="{00000000-0010-0000-0100-000003000000}" name="Asset Class" dataDxfId="47"/>
    <tableColumn id="4" xr3:uid="{00000000-0010-0000-0100-000004000000}" name="Service Catchment" dataDxfId="46"/>
    <tableColumn id="5" xr3:uid="{00000000-0010-0000-0100-000005000000}" name="Description" dataDxfId="45"/>
    <tableColumn id="6" xr3:uid="{00000000-0010-0000-0100-000006000000}" name="LGIP Code (*)" dataDxfId="44"/>
    <tableColumn id="7" xr3:uid="{00000000-0010-0000-0100-000007000000}" name="Standard Area (M2)" dataDxfId="43"/>
    <tableColumn id="8" xr3:uid="{00000000-0010-0000-0100-000008000000}" name="Scaling factor (*)" dataDxfId="42"/>
    <tableColumn id="9" xr3:uid="{00000000-0010-0000-0100-000009000000}" name="Land Location/Type" dataDxfId="41"/>
    <tableColumn id="10" xr3:uid="{00000000-0010-0000-0100-00000A000000}" name="Size of land (m2)" dataDxfId="40" dataCellStyle="Comma"/>
    <tableColumn id="11" xr3:uid="{00000000-0010-0000-0100-00000B000000}" name="Average Land Rate (m2)" dataDxfId="39" dataCellStyle="Currency">
      <calculatedColumnFormula>IF(J15="",[0]!LandCst,IF($D$10="Landuse",VLOOKUP(J15,LAndcost3,2,FALSE),IF($D$10="Location",VLOOKUP(J15,Landcost2,2,FALSE),"Error")))</calculatedColumnFormula>
    </tableColumn>
    <tableColumn id="12" xr3:uid="{00000000-0010-0000-0100-00000C000000}" name="Land Value" dataDxfId="38" dataCellStyle="Currency"/>
    <tableColumn id="13" xr3:uid="{00000000-0010-0000-0100-00000D000000}" name="Unit Rate" dataDxfId="37"/>
    <tableColumn id="14" xr3:uid="{00000000-0010-0000-0100-00000E000000}" name="Baseline Embellishment Costs" dataDxfId="36" dataCellStyle="Currency"/>
    <tableColumn id="15" xr3:uid="{00000000-0010-0000-0100-00000F000000}" name="Valuation Year" dataDxfId="35"/>
    <tableColumn id="16" xr3:uid="{00000000-0010-0000-0100-000010000000}" name="Indirect Cost Escalation %" dataDxfId="34"/>
    <tableColumn id="17" xr3:uid="{00000000-0010-0000-0100-000011000000}" name="Indirect Embellishment Costs" dataDxfId="33"/>
    <tableColumn id="18" xr3:uid="{00000000-0010-0000-0100-000012000000}" name="Multiplier" dataDxfId="32"/>
    <tableColumn id="19" xr3:uid="{00000000-0010-0000-0100-000013000000}" name="Contingency Cost %" dataDxfId="31" dataCellStyle="Currency"/>
    <tableColumn id="20" xr3:uid="{00000000-0010-0000-0100-000014000000}" name="Project Owners Cost %" dataDxfId="30" dataCellStyle="Currency"/>
    <tableColumn id="21" xr3:uid="{00000000-0010-0000-0100-000015000000}" name="Work Cost              (at Base Year)" dataDxfId="29" dataCellStyle="Currency"/>
    <tableColumn id="28" xr3:uid="{396038D3-A7B9-429C-993C-86B4ED342768}" name="Contingency Cost ($)" dataDxfId="28" dataCellStyle="Currency">
      <calculatedColumnFormula>ROUND((O15+R15+U15)*T15,0)</calculatedColumnFormula>
    </tableColumn>
    <tableColumn id="22" xr3:uid="{00000000-0010-0000-0100-000016000000}" name="Year of Provision" dataDxfId="27"/>
    <tableColumn id="23" xr3:uid="{00000000-0010-0000-0100-000017000000}" name="Land Cost Escalation" dataDxfId="26"/>
    <tableColumn id="24" xr3:uid="{00000000-0010-0000-0100-000018000000}" name="Work Cost Escalation" dataDxfId="25"/>
    <tableColumn id="29" xr3:uid="{3082D5C9-F6B3-4FAE-A00B-7FFE4C300739}" name="Spare Capacity %" dataDxfId="24" dataCellStyle="Percent">
      <calculatedColumnFormula>IF(FutureTrunkParks[[#This Row],[Asset Class]]="Local",VLOOKUP(FutureTrunkParks[[#This Row],[Service Catchment]],'Catchment Demand - Parks'!$C$9:$M$12,11),'Catchment Demand - Parks'!$M$12)</calculatedColumnFormula>
    </tableColumn>
    <tableColumn id="32" xr3:uid="{60B25ECA-8ED1-4087-8B0F-DBE8E0C8D0EC}" name="Share of the total Cost with the same year of provision %" dataDxfId="23" dataCellStyle="Percent">
      <calculatedColumnFormula>_xlfn.IFS(FutureTrunkParks[[#This Row],[Year of Provision]]=2019,0,FutureTrunkParks[[#This Row],[Year of Provision]]=2024,FutureTrunkParks[[#This Row],[Total Assets Cost (at Base Year)]]/SUMIFS(AE$17:AE$189,X$17:X$189,"2024",E$17:E$189,FutureTrunkParks[[#This Row],[Service Catchment]]))</calculatedColumnFormula>
    </tableColumn>
    <tableColumn id="31" xr3:uid="{DDE39D2C-7B56-4CF2-B242-0F106030FC26}" name=" Terminal Value Analysis" dataDxfId="22" dataCellStyle="Percent">
      <calculatedColumnFormula>IF(AND(FutureTrunkParks[[#This Row],[Spare Capacity %]]&gt;30%,FutureTrunkParks[[#This Row],[Share of the total Cost with the same year of provision %]]&gt;20%),1-FutureTrunkParks[[#This Row],[Spare Capacity %]],1)</calculatedColumnFormula>
    </tableColumn>
    <tableColumn id="30" xr3:uid="{35D61209-63E0-4C8F-8CAE-150F4AE74ADA}" name="Terminal Value Adjustment" dataDxfId="21" dataCellStyle="Percent"/>
    <tableColumn id="25" xr3:uid="{00000000-0010-0000-0100-000019000000}" name="Total Assets Cost (at Base Year)" dataDxfId="20" dataCellStyle="Currency"/>
    <tableColumn id="26" xr3:uid="{00000000-0010-0000-0100-00001A000000}" name="Total Asset Cost (escalated)" dataDxfId="19" dataCellStyle="Currency"/>
    <tableColumn id="27" xr3:uid="{00000000-0010-0000-0100-00001B000000}" name="Net Present Value of Total Asset Cost" dataDxfId="18" dataCellStyle="Currency"/>
    <tableColumn id="33" xr3:uid="{53E49136-4A15-47CC-9474-8EEE6D31F64D}" name="NPV Total Asset Cost after Terminal Value Adjustment" dataDxfId="17" dataCellStyle="Currency">
      <calculatedColumnFormula>ROUND(FutureTrunkParks[[#This Row],[Net Present Value of Total Asset Cost]]*FutureTrunkParks[[#This Row],[Terminal Value Adjustment]],0)</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UnitRateParks" displayName="UnitRateParks" ref="B7:P30" totalsRowShown="0" headerRowDxfId="16" dataDxfId="15" tableBorderDxfId="14" headerRowCellStyle="Currency" dataCellStyle="Currency">
  <tableColumns count="15">
    <tableColumn id="1" xr3:uid="{00000000-0010-0000-0200-000001000000}" name="LGIP Code" dataDxfId="13" dataCellStyle="Comma"/>
    <tableColumn id="2" xr3:uid="{00000000-0010-0000-0200-000002000000}" name="Park type"/>
    <tableColumn id="3" xr3:uid="{00000000-0010-0000-0200-000003000000}" name="Standard Size M2" dataDxfId="12" dataCellStyle="Comma"/>
    <tableColumn id="4" xr3:uid="{00000000-0010-0000-0200-000004000000}" name="Maximum Scaling factor" dataDxfId="11" dataCellStyle="Comma"/>
    <tableColumn id="5" xr3:uid="{00000000-0010-0000-0200-000005000000}" name="Stage A Preliminary Scale" dataDxfId="10" dataCellStyle="Currency"/>
    <tableColumn id="6" xr3:uid="{00000000-0010-0000-0200-000006000000}" name="Stage A Preliminary No Scale" dataDxfId="9" dataCellStyle="Currency"/>
    <tableColumn id="7" xr3:uid="{00000000-0010-0000-0200-000007000000}" name="Stage A Scale" dataDxfId="8" dataCellStyle="Currency"/>
    <tableColumn id="8" xr3:uid="{00000000-0010-0000-0200-000008000000}" name="Stage A No Scale" dataDxfId="7" dataCellStyle="Currency"/>
    <tableColumn id="9" xr3:uid="{00000000-0010-0000-0200-000009000000}" name="Stage B Preliminary Scale" dataDxfId="6" dataCellStyle="Currency"/>
    <tableColumn id="10" xr3:uid="{00000000-0010-0000-0200-00000A000000}" name="Stage B Scale" dataDxfId="5" dataCellStyle="Currency"/>
    <tableColumn id="11" xr3:uid="{00000000-0010-0000-0200-00000B000000}" name="Stage B No Scale" dataDxfId="4" dataCellStyle="Currency"/>
    <tableColumn id="12" xr3:uid="{00000000-0010-0000-0200-00000C000000}" name="Stage C Preliminary Scale" dataDxfId="3" dataCellStyle="Currency"/>
    <tableColumn id="13" xr3:uid="{00000000-0010-0000-0200-00000D000000}" name="Stage C Scale" dataDxfId="2" dataCellStyle="Currency"/>
    <tableColumn id="14" xr3:uid="{00000000-0010-0000-0200-00000E000000}" name="Stage C No Scale" dataDxfId="1" dataCellStyle="Currency"/>
    <tableColumn id="15" xr3:uid="{00000000-0010-0000-0200-00000F000000}" name="Grand Total" dataDxfId="0" dataCellStyle="Currency"/>
  </tableColumns>
  <tableStyleInfo name="TableStyleMedium23" showFirstColumn="0" showLastColumn="0" showRowStripes="1" showColumnStripes="0"/>
</table>
</file>

<file path=xl/theme/theme1.xml><?xml version="1.0" encoding="utf-8"?>
<a:theme xmlns:a="http://schemas.openxmlformats.org/drawingml/2006/main" name="Sl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B2:S28"/>
  <sheetViews>
    <sheetView tabSelected="1" zoomScale="90" zoomScaleNormal="90" workbookViewId="0">
      <selection activeCell="A2" sqref="A2:XFD3"/>
    </sheetView>
  </sheetViews>
  <sheetFormatPr defaultColWidth="9" defaultRowHeight="16.5"/>
  <cols>
    <col min="1" max="1" width="3.375" style="46" customWidth="1"/>
    <col min="2" max="2" width="3.5" style="46" customWidth="1"/>
    <col min="3" max="3" width="22.375" style="46" customWidth="1"/>
    <col min="4" max="5" width="9" style="46"/>
    <col min="6" max="6" width="6.5" style="46" customWidth="1"/>
    <col min="7" max="7" width="8.5" style="46" customWidth="1"/>
    <col min="8" max="8" width="7.125" style="46" customWidth="1"/>
    <col min="9" max="9" width="11.125" style="46" customWidth="1"/>
    <col min="10" max="10" width="9" style="46"/>
    <col min="11" max="11" width="12.625" style="46" customWidth="1"/>
    <col min="12" max="12" width="8.875" style="46" customWidth="1"/>
    <col min="13" max="13" width="9" style="46"/>
    <col min="14" max="14" width="10.125" style="46" customWidth="1"/>
    <col min="15" max="15" width="11.625" style="46" customWidth="1"/>
    <col min="16" max="16" width="26.375" style="46" customWidth="1"/>
    <col min="17" max="16384" width="9" style="46"/>
  </cols>
  <sheetData>
    <row r="2" spans="2:18" s="554" customFormat="1" ht="19.5" thickBot="1">
      <c r="B2" s="553" t="s">
        <v>114</v>
      </c>
      <c r="C2" s="553"/>
      <c r="D2" s="553"/>
      <c r="E2" s="553"/>
      <c r="F2" s="553"/>
      <c r="G2" s="553"/>
      <c r="H2" s="553"/>
      <c r="I2" s="553"/>
      <c r="J2" s="553"/>
      <c r="K2" s="553"/>
      <c r="L2" s="553"/>
      <c r="M2" s="553"/>
      <c r="N2" s="553"/>
      <c r="O2" s="553"/>
      <c r="P2" s="553"/>
    </row>
    <row r="3" spans="2:18" s="554" customFormat="1" ht="20.25" thickTop="1" thickBot="1">
      <c r="B3" s="555" t="s">
        <v>113</v>
      </c>
      <c r="C3" s="555"/>
      <c r="D3" s="555"/>
      <c r="E3" s="555"/>
      <c r="F3" s="555"/>
      <c r="G3" s="555"/>
      <c r="H3" s="555"/>
      <c r="I3" s="555"/>
      <c r="J3" s="555"/>
      <c r="K3" s="555"/>
      <c r="L3" s="555"/>
      <c r="M3" s="555"/>
      <c r="N3" s="555"/>
      <c r="O3" s="555"/>
      <c r="P3" s="555"/>
    </row>
    <row r="4" spans="2:18" ht="26.25" thickTop="1">
      <c r="B4" s="47"/>
      <c r="F4" s="444"/>
      <c r="G4" s="444"/>
    </row>
    <row r="5" spans="2:18" ht="8.25" customHeight="1"/>
    <row r="6" spans="2:18">
      <c r="B6" s="48" t="s">
        <v>0</v>
      </c>
      <c r="C6" s="48"/>
      <c r="D6" s="49">
        <v>1</v>
      </c>
      <c r="E6" s="48"/>
      <c r="F6" s="48" t="s">
        <v>1</v>
      </c>
      <c r="G6" s="359">
        <v>44540</v>
      </c>
      <c r="J6" s="48" t="s">
        <v>97</v>
      </c>
      <c r="K6" s="50" t="s">
        <v>2624</v>
      </c>
      <c r="Q6" s="46" t="s">
        <v>44</v>
      </c>
    </row>
    <row r="7" spans="2:18" ht="6" customHeight="1">
      <c r="B7" s="48"/>
      <c r="C7" s="48"/>
      <c r="D7" s="48"/>
      <c r="E7" s="48"/>
      <c r="F7" s="48"/>
      <c r="G7" s="48"/>
      <c r="H7" s="48"/>
      <c r="I7" s="48"/>
      <c r="J7" s="48"/>
    </row>
    <row r="8" spans="2:18">
      <c r="B8" s="48" t="s">
        <v>2</v>
      </c>
      <c r="C8" s="51"/>
      <c r="D8" s="463" t="s">
        <v>2625</v>
      </c>
      <c r="E8" s="464"/>
      <c r="F8" s="464"/>
      <c r="G8" s="464"/>
      <c r="H8" s="464"/>
      <c r="I8" s="464"/>
      <c r="J8" s="464"/>
      <c r="K8" s="464"/>
      <c r="L8" s="464"/>
      <c r="M8" s="464"/>
      <c r="N8" s="464"/>
      <c r="O8" s="464"/>
      <c r="P8" s="465"/>
    </row>
    <row r="9" spans="2:18">
      <c r="C9" s="51"/>
      <c r="D9" s="466"/>
      <c r="E9" s="467"/>
      <c r="F9" s="467"/>
      <c r="G9" s="467"/>
      <c r="H9" s="467"/>
      <c r="I9" s="467"/>
      <c r="J9" s="467"/>
      <c r="K9" s="467"/>
      <c r="L9" s="467"/>
      <c r="M9" s="467"/>
      <c r="N9" s="467"/>
      <c r="O9" s="467"/>
      <c r="P9" s="468"/>
    </row>
    <row r="10" spans="2:18" ht="50.1" customHeight="1">
      <c r="B10" s="48"/>
      <c r="D10" s="457" t="s">
        <v>85</v>
      </c>
      <c r="E10" s="457"/>
      <c r="F10" s="57"/>
      <c r="G10" s="57"/>
      <c r="H10" s="57"/>
      <c r="I10" s="457" t="s">
        <v>86</v>
      </c>
      <c r="J10" s="457"/>
      <c r="K10" s="57"/>
      <c r="L10" s="57"/>
      <c r="M10" s="57"/>
      <c r="N10" s="457" t="s">
        <v>87</v>
      </c>
      <c r="O10" s="457"/>
    </row>
    <row r="11" spans="2:18" ht="9" customHeight="1">
      <c r="B11" s="48"/>
    </row>
    <row r="12" spans="2:18" ht="22.5">
      <c r="C12" s="441" t="s">
        <v>5</v>
      </c>
      <c r="D12" s="442"/>
      <c r="E12" s="442"/>
      <c r="F12" s="443"/>
      <c r="H12" s="445" t="s">
        <v>84</v>
      </c>
      <c r="I12" s="446"/>
      <c r="J12" s="446"/>
      <c r="K12" s="447"/>
      <c r="M12" s="429" t="s">
        <v>82</v>
      </c>
      <c r="N12" s="430"/>
      <c r="O12" s="430"/>
      <c r="P12" s="431"/>
      <c r="R12" s="46" t="s">
        <v>44</v>
      </c>
    </row>
    <row r="13" spans="2:18" ht="47.25" customHeight="1">
      <c r="C13" s="458" t="s">
        <v>2564</v>
      </c>
      <c r="D13" s="439"/>
      <c r="E13" s="439"/>
      <c r="F13" s="440"/>
      <c r="H13" s="448" t="s">
        <v>2559</v>
      </c>
      <c r="I13" s="449"/>
      <c r="J13" s="449"/>
      <c r="K13" s="450"/>
      <c r="M13" s="438" t="s">
        <v>88</v>
      </c>
      <c r="N13" s="439"/>
      <c r="O13" s="439"/>
      <c r="P13" s="440"/>
      <c r="R13" s="46" t="s">
        <v>44</v>
      </c>
    </row>
    <row r="14" spans="2:18" ht="24" customHeight="1">
      <c r="H14" s="451"/>
      <c r="I14" s="452"/>
      <c r="J14" s="452"/>
      <c r="K14" s="453"/>
    </row>
    <row r="15" spans="2:18" ht="41.45" customHeight="1">
      <c r="B15" s="56"/>
      <c r="C15" s="459"/>
      <c r="D15" s="460"/>
      <c r="E15" s="460"/>
      <c r="F15" s="461"/>
      <c r="H15" s="451"/>
      <c r="I15" s="452"/>
      <c r="J15" s="452"/>
      <c r="K15" s="453"/>
      <c r="M15" s="429" t="s">
        <v>28</v>
      </c>
      <c r="N15" s="430"/>
      <c r="O15" s="430"/>
      <c r="P15" s="431"/>
    </row>
    <row r="16" spans="2:18" ht="48.75" customHeight="1">
      <c r="C16" s="462" t="s">
        <v>4</v>
      </c>
      <c r="D16" s="439"/>
      <c r="E16" s="439"/>
      <c r="F16" s="440"/>
      <c r="H16" s="451"/>
      <c r="I16" s="452"/>
      <c r="J16" s="452"/>
      <c r="K16" s="453"/>
      <c r="M16" s="469" t="s">
        <v>2622</v>
      </c>
      <c r="N16" s="470"/>
      <c r="O16" s="470"/>
      <c r="P16" s="471"/>
    </row>
    <row r="17" spans="2:19" ht="15" customHeight="1">
      <c r="H17" s="451"/>
      <c r="I17" s="452"/>
      <c r="J17" s="452"/>
      <c r="K17" s="453"/>
      <c r="M17" s="52"/>
      <c r="N17" s="52"/>
      <c r="O17" s="52"/>
      <c r="P17" s="52"/>
    </row>
    <row r="18" spans="2:19" ht="23.25" customHeight="1">
      <c r="C18" s="426"/>
      <c r="D18" s="427"/>
      <c r="E18" s="427"/>
      <c r="F18" s="428"/>
      <c r="H18" s="451"/>
      <c r="I18" s="452"/>
      <c r="J18" s="452"/>
      <c r="K18" s="453"/>
      <c r="M18" s="53"/>
      <c r="N18" s="53"/>
      <c r="O18" s="53"/>
      <c r="P18" s="53"/>
    </row>
    <row r="19" spans="2:19" ht="36.75" customHeight="1">
      <c r="C19" s="438" t="s">
        <v>83</v>
      </c>
      <c r="D19" s="439"/>
      <c r="E19" s="439"/>
      <c r="F19" s="440"/>
      <c r="H19" s="451"/>
      <c r="I19" s="452"/>
      <c r="J19" s="452"/>
      <c r="K19" s="453"/>
      <c r="M19" s="53"/>
      <c r="N19" s="53"/>
      <c r="O19" s="53"/>
      <c r="P19" s="53"/>
      <c r="R19" s="46" t="s">
        <v>44</v>
      </c>
    </row>
    <row r="20" spans="2:19">
      <c r="H20" s="451"/>
      <c r="I20" s="452"/>
      <c r="J20" s="452"/>
      <c r="K20" s="453"/>
    </row>
    <row r="21" spans="2:19" ht="22.5">
      <c r="C21" s="441" t="s">
        <v>3</v>
      </c>
      <c r="D21" s="442"/>
      <c r="E21" s="442"/>
      <c r="F21" s="443"/>
      <c r="H21" s="451"/>
      <c r="I21" s="452"/>
      <c r="J21" s="452"/>
      <c r="K21" s="453"/>
    </row>
    <row r="22" spans="2:19" ht="31.5" customHeight="1">
      <c r="C22" s="435" t="s">
        <v>2561</v>
      </c>
      <c r="D22" s="436"/>
      <c r="E22" s="436"/>
      <c r="F22" s="437"/>
      <c r="H22" s="451"/>
      <c r="I22" s="452"/>
      <c r="J22" s="452"/>
      <c r="K22" s="453"/>
    </row>
    <row r="23" spans="2:19" ht="33.75" customHeight="1">
      <c r="C23" s="432" t="s">
        <v>2562</v>
      </c>
      <c r="D23" s="433"/>
      <c r="E23" s="433"/>
      <c r="F23" s="434"/>
      <c r="H23" s="454"/>
      <c r="I23" s="455"/>
      <c r="J23" s="455"/>
      <c r="K23" s="456"/>
      <c r="M23" s="53"/>
      <c r="N23" s="53"/>
      <c r="O23" s="53"/>
      <c r="P23" s="53"/>
    </row>
    <row r="24" spans="2:19" ht="15" customHeight="1">
      <c r="M24" s="54"/>
      <c r="N24" s="54"/>
      <c r="O24" s="54"/>
      <c r="P24" s="54"/>
    </row>
    <row r="28" spans="2:19">
      <c r="B28" s="48"/>
      <c r="S28" s="55"/>
    </row>
  </sheetData>
  <mergeCells count="22">
    <mergeCell ref="B2:P2"/>
    <mergeCell ref="B3:P3"/>
    <mergeCell ref="F4:G4"/>
    <mergeCell ref="H12:K12"/>
    <mergeCell ref="H13:K23"/>
    <mergeCell ref="M12:P12"/>
    <mergeCell ref="D10:E10"/>
    <mergeCell ref="I10:J10"/>
    <mergeCell ref="N10:O10"/>
    <mergeCell ref="C12:F12"/>
    <mergeCell ref="C13:F13"/>
    <mergeCell ref="C15:F15"/>
    <mergeCell ref="C16:F16"/>
    <mergeCell ref="M13:P13"/>
    <mergeCell ref="D8:P9"/>
    <mergeCell ref="M16:P16"/>
    <mergeCell ref="C18:F18"/>
    <mergeCell ref="M15:P15"/>
    <mergeCell ref="C23:F23"/>
    <mergeCell ref="C22:F22"/>
    <mergeCell ref="C19:F19"/>
    <mergeCell ref="C21:F21"/>
  </mergeCells>
  <hyperlinks>
    <hyperlink ref="C12" location="'General Input Sheet'!A1" display="Generl Input Sheet" xr:uid="{00000000-0004-0000-0000-000000000000}"/>
    <hyperlink ref="M12:P12" location="'Summary Cost Schedule'!A1" display="Summary Cost Schedule" xr:uid="{00000000-0004-0000-0000-000001000000}"/>
    <hyperlink ref="M15:P15" location="'CF Projections'!A1" display="Summary Cash flow Projections" xr:uid="{00000000-0004-0000-0000-000002000000}"/>
  </hyperlinks>
  <pageMargins left="0.25" right="0.25" top="0.75" bottom="0.75" header="0.3" footer="0.3"/>
  <pageSetup paperSize="8" orientation="landscape" horizontalDpi="4294967293"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7" r:id="rId5" name="Button 3">
              <controlPr defaultSize="0" print="0" autoFill="0" autoPict="0" macro="[0]!Demandforecast">
                <anchor moveWithCells="1" sizeWithCells="1">
                  <from>
                    <xdr:col>1</xdr:col>
                    <xdr:colOff>600075</xdr:colOff>
                    <xdr:row>17</xdr:row>
                    <xdr:rowOff>28575</xdr:rowOff>
                  </from>
                  <to>
                    <xdr:col>6</xdr:col>
                    <xdr:colOff>9525</xdr:colOff>
                    <xdr:row>18</xdr:row>
                    <xdr:rowOff>38100</xdr:rowOff>
                  </to>
                </anchor>
              </controlPr>
            </control>
          </mc:Choice>
        </mc:AlternateContent>
        <mc:AlternateContent xmlns:mc="http://schemas.openxmlformats.org/markup-compatibility/2006">
          <mc:Choice Requires="x14">
            <control shapeId="1028" r:id="rId6" name="Button 4">
              <controlPr defaultSize="0" print="0" autoFill="0" autoPict="0" macro="[0]!Unitrates">
                <anchor moveWithCells="1" sizeWithCells="1">
                  <from>
                    <xdr:col>2</xdr:col>
                    <xdr:colOff>9525</xdr:colOff>
                    <xdr:row>14</xdr:row>
                    <xdr:rowOff>0</xdr:rowOff>
                  </from>
                  <to>
                    <xdr:col>5</xdr:col>
                    <xdr:colOff>1000125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39997558519241921"/>
  </sheetPr>
  <dimension ref="A1:AZ296"/>
  <sheetViews>
    <sheetView zoomScale="80" zoomScaleNormal="80" workbookViewId="0">
      <selection activeCell="S37" sqref="S37"/>
    </sheetView>
  </sheetViews>
  <sheetFormatPr defaultColWidth="9" defaultRowHeight="16.5"/>
  <cols>
    <col min="1" max="1" width="9" style="56"/>
    <col min="2" max="2" width="5.375" style="255" customWidth="1"/>
    <col min="3" max="3" width="53.625" style="255" customWidth="1"/>
    <col min="4" max="4" width="3.5" style="56" customWidth="1"/>
    <col min="5" max="5" width="12" style="56" customWidth="1"/>
    <col min="6" max="6" width="3.375" style="56" customWidth="1"/>
    <col min="7" max="7" width="10.625" style="56" customWidth="1"/>
    <col min="8" max="8" width="2" style="56" customWidth="1"/>
    <col min="9" max="9" width="56.375" style="56" customWidth="1"/>
    <col min="10" max="10" width="9" style="56"/>
    <col min="11" max="12" width="1.125" style="56" customWidth="1"/>
    <col min="13" max="52" width="9" style="245"/>
    <col min="53" max="16384" width="9" style="56"/>
  </cols>
  <sheetData>
    <row r="1" spans="1:52">
      <c r="A1" s="69"/>
      <c r="B1" s="246"/>
      <c r="C1" s="246"/>
      <c r="D1" s="69"/>
      <c r="E1" s="69"/>
      <c r="F1" s="69"/>
      <c r="G1" s="69"/>
      <c r="H1" s="69"/>
      <c r="I1" s="69"/>
      <c r="J1" s="69"/>
      <c r="K1" s="69"/>
      <c r="L1" s="69"/>
    </row>
    <row r="2" spans="1:52" s="559" customFormat="1" ht="19.5" thickBot="1">
      <c r="A2" s="556"/>
      <c r="B2" s="557" t="str">
        <f>'Navigation Pane'!B2</f>
        <v>Brisbane City Council</v>
      </c>
      <c r="C2" s="557"/>
      <c r="D2" s="557"/>
      <c r="E2" s="557"/>
      <c r="F2" s="557"/>
      <c r="G2" s="557"/>
      <c r="H2" s="557"/>
      <c r="I2" s="557"/>
      <c r="J2" s="557"/>
      <c r="K2" s="557"/>
      <c r="L2" s="557"/>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row>
    <row r="3" spans="1:52" ht="17.25" thickTop="1">
      <c r="A3" s="100" t="s">
        <v>50</v>
      </c>
      <c r="B3" s="246"/>
      <c r="C3" s="246"/>
      <c r="D3" s="69"/>
      <c r="E3" s="69"/>
      <c r="F3" s="69"/>
      <c r="G3" s="69"/>
      <c r="H3" s="69"/>
      <c r="I3" s="69"/>
      <c r="J3" s="69"/>
      <c r="K3" s="69"/>
      <c r="L3" s="69"/>
    </row>
    <row r="4" spans="1:52" s="559" customFormat="1" ht="19.5" thickBot="1">
      <c r="A4" s="556"/>
      <c r="B4" s="557" t="s">
        <v>5</v>
      </c>
      <c r="C4" s="557"/>
      <c r="D4" s="557"/>
      <c r="E4" s="557"/>
      <c r="F4" s="557"/>
      <c r="G4" s="557"/>
      <c r="H4" s="557"/>
      <c r="I4" s="557"/>
      <c r="J4" s="557"/>
      <c r="K4" s="557"/>
      <c r="L4" s="556"/>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row>
    <row r="5" spans="1:52" ht="18" thickTop="1" thickBot="1">
      <c r="A5" s="69"/>
      <c r="B5" s="246"/>
      <c r="C5" s="246"/>
      <c r="D5" s="69"/>
      <c r="E5" s="69"/>
      <c r="F5" s="69"/>
      <c r="G5" s="69"/>
      <c r="H5" s="69"/>
      <c r="I5" s="69"/>
      <c r="J5" s="69"/>
      <c r="K5" s="69"/>
      <c r="L5" s="69"/>
    </row>
    <row r="6" spans="1:52" ht="17.25" thickBot="1">
      <c r="A6" s="69"/>
      <c r="B6" s="475" t="s">
        <v>6</v>
      </c>
      <c r="C6" s="476"/>
      <c r="D6" s="69"/>
      <c r="E6" s="230" t="s">
        <v>9</v>
      </c>
      <c r="F6" s="230"/>
      <c r="G6" s="230" t="s">
        <v>10</v>
      </c>
      <c r="H6" s="230"/>
      <c r="I6" s="230" t="s">
        <v>2</v>
      </c>
      <c r="J6" s="69"/>
      <c r="K6" s="69"/>
      <c r="L6" s="69"/>
    </row>
    <row r="7" spans="1:52" ht="5.0999999999999996" customHeight="1" thickBot="1">
      <c r="A7" s="69"/>
      <c r="B7" s="246"/>
      <c r="C7" s="246"/>
      <c r="D7" s="69"/>
      <c r="E7" s="69"/>
      <c r="F7" s="69"/>
      <c r="G7" s="69"/>
      <c r="H7" s="69"/>
      <c r="I7" s="69"/>
      <c r="J7" s="69"/>
      <c r="K7" s="69"/>
      <c r="L7" s="69"/>
    </row>
    <row r="8" spans="1:52" ht="17.25" thickBot="1">
      <c r="A8" s="69"/>
      <c r="B8" s="246"/>
      <c r="C8" s="247" t="s">
        <v>7</v>
      </c>
      <c r="D8" s="69"/>
      <c r="E8" s="231" t="s">
        <v>8</v>
      </c>
      <c r="F8" s="69"/>
      <c r="G8" s="232">
        <v>2016</v>
      </c>
      <c r="H8" s="69"/>
      <c r="I8" s="233"/>
      <c r="J8" s="69"/>
      <c r="K8" s="69"/>
      <c r="L8" s="69"/>
    </row>
    <row r="9" spans="1:52" ht="7.35" customHeight="1" thickBot="1">
      <c r="A9" s="69"/>
      <c r="B9" s="246"/>
      <c r="C9" s="246"/>
      <c r="D9" s="69"/>
      <c r="E9" s="69"/>
      <c r="F9" s="69"/>
      <c r="G9" s="234">
        <f>YEAR</f>
        <v>2016</v>
      </c>
      <c r="H9" s="69"/>
      <c r="I9" s="235"/>
      <c r="J9" s="69"/>
      <c r="K9" s="69"/>
      <c r="L9" s="69"/>
    </row>
    <row r="10" spans="1:52" ht="17.25" thickBot="1">
      <c r="A10" s="69"/>
      <c r="B10" s="246"/>
      <c r="C10" s="247" t="s">
        <v>93</v>
      </c>
      <c r="D10" s="69"/>
      <c r="E10" s="231" t="s">
        <v>94</v>
      </c>
      <c r="F10" s="69"/>
      <c r="G10" s="232">
        <v>10</v>
      </c>
      <c r="H10" s="69"/>
      <c r="I10" s="233"/>
      <c r="J10" s="69"/>
      <c r="K10" s="69"/>
      <c r="L10" s="69"/>
    </row>
    <row r="11" spans="1:52" ht="5.0999999999999996" customHeight="1" thickBot="1">
      <c r="A11" s="69"/>
      <c r="B11" s="246"/>
      <c r="C11" s="246"/>
      <c r="D11" s="69"/>
      <c r="E11" s="69"/>
      <c r="F11" s="69"/>
      <c r="G11" s="69"/>
      <c r="H11" s="69"/>
      <c r="I11" s="235"/>
      <c r="J11" s="69"/>
      <c r="K11" s="69"/>
      <c r="L11" s="69"/>
    </row>
    <row r="12" spans="1:52" ht="17.25" thickBot="1">
      <c r="A12" s="69"/>
      <c r="B12" s="475" t="s">
        <v>55</v>
      </c>
      <c r="C12" s="476"/>
      <c r="D12" s="69"/>
      <c r="E12" s="69"/>
      <c r="F12" s="69"/>
      <c r="G12" s="69"/>
      <c r="H12" s="69"/>
      <c r="I12" s="235"/>
      <c r="J12" s="69"/>
      <c r="K12" s="69"/>
      <c r="L12" s="69"/>
    </row>
    <row r="13" spans="1:52" ht="5.0999999999999996" customHeight="1" thickBot="1">
      <c r="A13" s="69"/>
      <c r="B13" s="246"/>
      <c r="C13" s="246" t="s">
        <v>44</v>
      </c>
      <c r="D13" s="69"/>
      <c r="E13" s="69"/>
      <c r="F13" s="69"/>
      <c r="G13" s="69"/>
      <c r="H13" s="69"/>
      <c r="I13" s="235"/>
      <c r="J13" s="69"/>
      <c r="K13" s="69"/>
      <c r="L13" s="69"/>
    </row>
    <row r="14" spans="1:52" ht="17.25" thickBot="1">
      <c r="A14" s="69"/>
      <c r="B14" s="246"/>
      <c r="C14" s="247" t="s">
        <v>56</v>
      </c>
      <c r="D14" s="69"/>
      <c r="E14" s="231" t="s">
        <v>53</v>
      </c>
      <c r="F14" s="69"/>
      <c r="G14" s="232" t="s">
        <v>51</v>
      </c>
      <c r="H14" s="69"/>
      <c r="I14" s="233"/>
      <c r="J14" s="69"/>
      <c r="K14" s="69"/>
      <c r="L14" s="69"/>
    </row>
    <row r="15" spans="1:52" ht="5.0999999999999996" customHeight="1" thickBot="1">
      <c r="A15" s="69"/>
      <c r="B15" s="246"/>
      <c r="C15" s="246"/>
      <c r="D15" s="69"/>
      <c r="E15" s="69"/>
      <c r="F15" s="69"/>
      <c r="G15" s="69"/>
      <c r="H15" s="69"/>
      <c r="I15" s="235"/>
      <c r="J15" s="69"/>
      <c r="K15" s="69"/>
      <c r="L15" s="69"/>
    </row>
    <row r="16" spans="1:52" ht="17.25" thickBot="1">
      <c r="A16" s="69"/>
      <c r="B16" s="475" t="s">
        <v>30</v>
      </c>
      <c r="C16" s="476"/>
      <c r="D16" s="69"/>
      <c r="E16" s="69"/>
      <c r="F16" s="69"/>
      <c r="G16" s="69"/>
      <c r="H16" s="69"/>
      <c r="I16" s="235"/>
      <c r="J16" s="69"/>
      <c r="K16" s="69"/>
      <c r="L16" s="69"/>
    </row>
    <row r="17" spans="1:12" ht="5.0999999999999996" customHeight="1">
      <c r="A17" s="69"/>
      <c r="B17" s="246"/>
      <c r="C17" s="246"/>
      <c r="D17" s="69"/>
      <c r="E17" s="69"/>
      <c r="F17" s="69"/>
      <c r="G17" s="69"/>
      <c r="H17" s="69"/>
      <c r="I17" s="235"/>
      <c r="J17" s="69"/>
      <c r="K17" s="69"/>
      <c r="L17" s="69"/>
    </row>
    <row r="18" spans="1:12">
      <c r="A18" s="69"/>
      <c r="B18" s="256" t="s">
        <v>11</v>
      </c>
      <c r="C18" s="246"/>
      <c r="D18" s="236"/>
      <c r="E18" s="69"/>
      <c r="F18" s="236"/>
      <c r="G18" s="69"/>
      <c r="H18" s="69"/>
      <c r="I18" s="235"/>
      <c r="J18" s="69"/>
      <c r="K18" s="69"/>
      <c r="L18" s="69"/>
    </row>
    <row r="19" spans="1:12" ht="15.75" hidden="1" customHeight="1" thickBot="1">
      <c r="A19" s="69"/>
      <c r="B19" s="246"/>
      <c r="C19" s="247" t="s">
        <v>12</v>
      </c>
      <c r="D19" s="236"/>
      <c r="E19" s="231" t="s">
        <v>41</v>
      </c>
      <c r="F19" s="236"/>
      <c r="G19" s="237"/>
      <c r="H19" s="69"/>
      <c r="I19" s="233"/>
      <c r="J19" s="69"/>
      <c r="K19" s="69"/>
      <c r="L19" s="69"/>
    </row>
    <row r="20" spans="1:12" ht="5.0999999999999996" hidden="1" customHeight="1" thickBot="1">
      <c r="A20" s="69"/>
      <c r="B20" s="246"/>
      <c r="C20" s="246"/>
      <c r="D20" s="69"/>
      <c r="E20" s="69"/>
      <c r="F20" s="69"/>
      <c r="G20" s="69"/>
      <c r="H20" s="69"/>
      <c r="I20" s="235"/>
      <c r="J20" s="69"/>
      <c r="K20" s="69"/>
      <c r="L20" s="69"/>
    </row>
    <row r="21" spans="1:12" ht="17.25" hidden="1" thickBot="1">
      <c r="A21" s="69"/>
      <c r="B21" s="472" t="s">
        <v>15</v>
      </c>
      <c r="C21" s="247" t="s">
        <v>31</v>
      </c>
      <c r="D21" s="238"/>
      <c r="E21" s="231" t="s">
        <v>13</v>
      </c>
      <c r="F21" s="238"/>
      <c r="G21" s="237"/>
      <c r="H21" s="69"/>
      <c r="I21" s="233" t="s">
        <v>67</v>
      </c>
      <c r="J21" s="69"/>
      <c r="K21" s="69"/>
      <c r="L21" s="69"/>
    </row>
    <row r="22" spans="1:12" ht="17.25" hidden="1" thickBot="1">
      <c r="A22" s="69"/>
      <c r="B22" s="473"/>
      <c r="C22" s="248"/>
      <c r="D22" s="236"/>
      <c r="E22" s="236"/>
      <c r="F22" s="236"/>
      <c r="G22" s="239"/>
      <c r="H22" s="69"/>
      <c r="I22" s="235"/>
      <c r="J22" s="69"/>
      <c r="K22" s="69"/>
      <c r="L22" s="69"/>
    </row>
    <row r="23" spans="1:12" ht="17.25" hidden="1" thickBot="1">
      <c r="A23" s="69"/>
      <c r="B23" s="474"/>
      <c r="C23" s="249" t="s">
        <v>14</v>
      </c>
      <c r="D23" s="240"/>
      <c r="E23" s="231" t="s">
        <v>16</v>
      </c>
      <c r="F23" s="240"/>
      <c r="G23" s="241">
        <v>5.91E-2</v>
      </c>
      <c r="H23" s="69"/>
      <c r="I23" s="235"/>
      <c r="J23" s="69"/>
      <c r="K23" s="69"/>
      <c r="L23" s="69"/>
    </row>
    <row r="24" spans="1:12" ht="5.0999999999999996" hidden="1" customHeight="1" thickBot="1">
      <c r="A24" s="69"/>
      <c r="B24" s="246"/>
      <c r="C24" s="246"/>
      <c r="D24" s="69"/>
      <c r="E24" s="69"/>
      <c r="F24" s="69"/>
      <c r="G24" s="69"/>
      <c r="H24" s="69"/>
      <c r="I24" s="235"/>
      <c r="J24" s="69"/>
      <c r="K24" s="69"/>
      <c r="L24" s="69"/>
    </row>
    <row r="25" spans="1:12" ht="15.75" hidden="1" customHeight="1" thickBot="1">
      <c r="A25" s="69"/>
      <c r="B25" s="472" t="s">
        <v>47</v>
      </c>
      <c r="C25" s="250" t="s">
        <v>18</v>
      </c>
      <c r="D25" s="238"/>
      <c r="E25" s="231" t="s">
        <v>17</v>
      </c>
      <c r="F25" s="238"/>
      <c r="G25" s="237"/>
      <c r="H25" s="69"/>
      <c r="I25" s="233"/>
      <c r="J25" s="69"/>
      <c r="K25" s="69"/>
      <c r="L25" s="69"/>
    </row>
    <row r="26" spans="1:12" ht="17.25" hidden="1" thickBot="1">
      <c r="A26" s="69"/>
      <c r="B26" s="473"/>
      <c r="C26" s="250" t="s">
        <v>32</v>
      </c>
      <c r="D26" s="236"/>
      <c r="E26" s="231" t="s">
        <v>19</v>
      </c>
      <c r="F26" s="236"/>
      <c r="G26" s="242"/>
      <c r="H26" s="69"/>
      <c r="I26" s="233"/>
      <c r="J26" s="69"/>
      <c r="K26" s="69"/>
      <c r="L26" s="69"/>
    </row>
    <row r="27" spans="1:12" ht="17.25" hidden="1" thickBot="1">
      <c r="A27" s="69"/>
      <c r="B27" s="473"/>
      <c r="C27" s="250" t="s">
        <v>20</v>
      </c>
      <c r="D27" s="236"/>
      <c r="E27" s="231" t="s">
        <v>21</v>
      </c>
      <c r="F27" s="236"/>
      <c r="G27" s="242"/>
      <c r="H27" s="69"/>
      <c r="I27" s="233"/>
      <c r="J27" s="69"/>
      <c r="K27" s="69"/>
      <c r="L27" s="69"/>
    </row>
    <row r="28" spans="1:12" ht="15.75" hidden="1" customHeight="1" thickBot="1">
      <c r="A28" s="69"/>
      <c r="B28" s="473"/>
      <c r="C28" s="250" t="s">
        <v>22</v>
      </c>
      <c r="D28" s="236"/>
      <c r="E28" s="231" t="s">
        <v>23</v>
      </c>
      <c r="F28" s="236"/>
      <c r="G28" s="242"/>
      <c r="H28" s="69"/>
      <c r="I28" s="233"/>
      <c r="J28" s="69"/>
      <c r="K28" s="69"/>
      <c r="L28" s="69"/>
    </row>
    <row r="29" spans="1:12" ht="17.25" hidden="1" thickBot="1">
      <c r="A29" s="69"/>
      <c r="B29" s="473"/>
      <c r="C29" s="251"/>
      <c r="D29" s="236"/>
      <c r="E29" s="236"/>
      <c r="F29" s="236"/>
      <c r="G29" s="239"/>
      <c r="H29" s="69"/>
      <c r="I29" s="235"/>
      <c r="J29" s="69"/>
      <c r="K29" s="69"/>
      <c r="L29" s="69"/>
    </row>
    <row r="30" spans="1:12" ht="17.25" hidden="1" thickBot="1">
      <c r="A30" s="69"/>
      <c r="B30" s="474"/>
      <c r="C30" s="252" t="s">
        <v>14</v>
      </c>
      <c r="D30" s="240"/>
      <c r="E30" s="231" t="s">
        <v>24</v>
      </c>
      <c r="F30" s="240"/>
      <c r="G30" s="241">
        <v>5.91E-2</v>
      </c>
      <c r="H30" s="69"/>
      <c r="I30" s="235"/>
      <c r="J30" s="69"/>
      <c r="K30" s="69"/>
      <c r="L30" s="69"/>
    </row>
    <row r="31" spans="1:12" ht="5.0999999999999996" customHeight="1" thickBot="1">
      <c r="A31" s="69"/>
      <c r="B31" s="257"/>
      <c r="C31" s="246"/>
      <c r="D31" s="69"/>
      <c r="E31" s="69"/>
      <c r="F31" s="69"/>
      <c r="G31" s="69"/>
      <c r="H31" s="69"/>
      <c r="I31" s="235"/>
      <c r="J31" s="69"/>
      <c r="K31" s="69"/>
      <c r="L31" s="69"/>
    </row>
    <row r="32" spans="1:12" ht="17.25" thickBot="1">
      <c r="A32" s="69"/>
      <c r="B32" s="246"/>
      <c r="C32" s="253" t="s">
        <v>54</v>
      </c>
      <c r="D32" s="69"/>
      <c r="E32" s="242" t="s">
        <v>16</v>
      </c>
      <c r="F32" s="69"/>
      <c r="G32" s="241">
        <f>IF(G14="No",0,IF(E32="WACC1",WACC1,IF(E32="WACC2",WACC2,"Error")))</f>
        <v>5.91E-2</v>
      </c>
      <c r="H32" s="69"/>
      <c r="I32" s="235"/>
      <c r="J32" s="69"/>
      <c r="K32" s="69"/>
      <c r="L32" s="69"/>
    </row>
    <row r="33" spans="1:12" ht="5.0999999999999996" customHeight="1">
      <c r="A33" s="69"/>
      <c r="B33" s="257"/>
      <c r="C33" s="246"/>
      <c r="D33" s="69"/>
      <c r="E33" s="69"/>
      <c r="F33" s="69"/>
      <c r="G33" s="69"/>
      <c r="H33" s="69"/>
      <c r="I33" s="235"/>
      <c r="J33" s="69"/>
      <c r="K33" s="69"/>
      <c r="L33" s="69"/>
    </row>
    <row r="34" spans="1:12" ht="17.25" thickBot="1">
      <c r="A34" s="69"/>
      <c r="B34" s="256" t="s">
        <v>25</v>
      </c>
      <c r="C34" s="246"/>
      <c r="D34" s="69"/>
      <c r="E34" s="69"/>
      <c r="F34" s="69"/>
      <c r="G34" s="69"/>
      <c r="H34" s="69"/>
      <c r="I34" s="235"/>
      <c r="J34" s="69"/>
      <c r="K34" s="69"/>
      <c r="L34" s="69"/>
    </row>
    <row r="35" spans="1:12" ht="17.25" thickBot="1">
      <c r="A35" s="69"/>
      <c r="B35" s="246"/>
      <c r="C35" s="247" t="s">
        <v>48</v>
      </c>
      <c r="D35" s="236"/>
      <c r="E35" s="231" t="s">
        <v>26</v>
      </c>
      <c r="F35" s="236"/>
      <c r="G35" s="237">
        <f>(G38/G43)^(1/(E38-E43))-1</f>
        <v>1.8716532546698028E-2</v>
      </c>
      <c r="H35" s="69"/>
      <c r="I35" s="233" t="s">
        <v>29</v>
      </c>
      <c r="J35" s="69"/>
      <c r="K35" s="69"/>
      <c r="L35" s="69"/>
    </row>
    <row r="36" spans="1:12" ht="5.0999999999999996" customHeight="1">
      <c r="A36" s="69"/>
      <c r="B36" s="246"/>
      <c r="C36" s="246"/>
      <c r="D36" s="69"/>
      <c r="E36" s="69"/>
      <c r="F36" s="69"/>
      <c r="G36" s="69"/>
      <c r="H36" s="69"/>
      <c r="I36" s="69"/>
      <c r="J36" s="69"/>
      <c r="K36" s="69"/>
      <c r="L36" s="69"/>
    </row>
    <row r="37" spans="1:12" ht="17.25" thickBot="1">
      <c r="A37" s="69"/>
      <c r="B37" s="246"/>
      <c r="C37" s="247" t="s">
        <v>68</v>
      </c>
      <c r="D37" s="236"/>
      <c r="E37" s="69"/>
      <c r="F37" s="236"/>
      <c r="G37" s="69"/>
      <c r="H37" s="69"/>
      <c r="I37" s="69"/>
      <c r="J37" s="69"/>
      <c r="K37" s="69"/>
      <c r="L37" s="69"/>
    </row>
    <row r="38" spans="1:12" ht="17.25" thickBot="1">
      <c r="A38" s="69"/>
      <c r="B38" s="246"/>
      <c r="C38" s="251"/>
      <c r="D38" s="236"/>
      <c r="E38" s="243">
        <f>YEAR</f>
        <v>2016</v>
      </c>
      <c r="F38" s="236"/>
      <c r="G38" s="244">
        <v>110.56</v>
      </c>
      <c r="H38" s="69"/>
      <c r="I38" s="233" t="s">
        <v>49</v>
      </c>
      <c r="J38" s="69"/>
      <c r="K38" s="69"/>
      <c r="L38" s="69"/>
    </row>
    <row r="39" spans="1:12" ht="17.25" thickBot="1">
      <c r="A39" s="69"/>
      <c r="B39" s="246"/>
      <c r="C39" s="251"/>
      <c r="D39" s="236"/>
      <c r="E39" s="243">
        <f>E38-1</f>
        <v>2015</v>
      </c>
      <c r="F39" s="236"/>
      <c r="G39" s="244"/>
      <c r="H39" s="69"/>
      <c r="I39" s="69"/>
      <c r="J39" s="69"/>
      <c r="K39" s="69"/>
      <c r="L39" s="69"/>
    </row>
    <row r="40" spans="1:12" ht="17.25" thickBot="1">
      <c r="A40" s="69"/>
      <c r="B40" s="246"/>
      <c r="C40" s="251"/>
      <c r="D40" s="236"/>
      <c r="E40" s="243">
        <f t="shared" ref="E40:E44" si="0">E39-1</f>
        <v>2014</v>
      </c>
      <c r="F40" s="236"/>
      <c r="G40" s="244"/>
      <c r="H40" s="69"/>
      <c r="I40" s="69"/>
      <c r="J40" s="69"/>
      <c r="K40" s="69"/>
      <c r="L40" s="69"/>
    </row>
    <row r="41" spans="1:12" ht="17.25" thickBot="1">
      <c r="A41" s="69"/>
      <c r="B41" s="246"/>
      <c r="C41" s="251"/>
      <c r="D41" s="236"/>
      <c r="E41" s="243">
        <f t="shared" si="0"/>
        <v>2013</v>
      </c>
      <c r="F41" s="236"/>
      <c r="G41" s="244"/>
      <c r="H41" s="69"/>
      <c r="I41" s="69"/>
      <c r="J41" s="69"/>
      <c r="K41" s="69"/>
      <c r="L41" s="69"/>
    </row>
    <row r="42" spans="1:12" ht="17.25" thickBot="1">
      <c r="A42" s="69"/>
      <c r="B42" s="246"/>
      <c r="C42" s="251"/>
      <c r="D42" s="236"/>
      <c r="E42" s="243">
        <f t="shared" si="0"/>
        <v>2012</v>
      </c>
      <c r="F42" s="236"/>
      <c r="G42" s="244"/>
      <c r="H42" s="69"/>
      <c r="I42" s="69"/>
      <c r="J42" s="69"/>
      <c r="K42" s="69"/>
      <c r="L42" s="69"/>
    </row>
    <row r="43" spans="1:12" ht="17.25" thickBot="1">
      <c r="A43" s="69"/>
      <c r="B43" s="246"/>
      <c r="C43" s="251"/>
      <c r="D43" s="236"/>
      <c r="E43" s="243">
        <f t="shared" si="0"/>
        <v>2011</v>
      </c>
      <c r="F43" s="236"/>
      <c r="G43" s="244">
        <v>100.77</v>
      </c>
      <c r="H43" s="69"/>
      <c r="I43" s="69"/>
      <c r="J43" s="69"/>
      <c r="K43" s="69"/>
      <c r="L43" s="69"/>
    </row>
    <row r="44" spans="1:12" ht="17.25" thickBot="1">
      <c r="A44" s="69"/>
      <c r="B44" s="246"/>
      <c r="C44" s="251"/>
      <c r="D44" s="236"/>
      <c r="E44" s="243">
        <f t="shared" si="0"/>
        <v>2010</v>
      </c>
      <c r="F44" s="236"/>
      <c r="G44" s="244"/>
      <c r="H44" s="69"/>
      <c r="I44" s="69"/>
      <c r="J44" s="69"/>
      <c r="K44" s="69"/>
      <c r="L44" s="69"/>
    </row>
    <row r="45" spans="1:12" ht="5.0999999999999996" customHeight="1" thickBot="1">
      <c r="A45" s="69"/>
      <c r="B45" s="246"/>
      <c r="C45" s="252"/>
      <c r="D45" s="236"/>
      <c r="E45" s="69"/>
      <c r="F45" s="236"/>
      <c r="G45" s="69"/>
      <c r="H45" s="69"/>
      <c r="I45" s="69"/>
      <c r="J45" s="69"/>
      <c r="K45" s="69"/>
      <c r="L45" s="69"/>
    </row>
    <row r="46" spans="1:12" ht="17.25" thickBot="1">
      <c r="A46" s="69"/>
      <c r="B46" s="246"/>
      <c r="C46" s="247" t="s">
        <v>27</v>
      </c>
      <c r="D46" s="236"/>
      <c r="E46" s="231" t="s">
        <v>42</v>
      </c>
      <c r="F46" s="236"/>
      <c r="G46" s="237">
        <v>2.5000000000000001E-2</v>
      </c>
      <c r="H46" s="69"/>
      <c r="I46" s="233"/>
      <c r="J46" s="69"/>
      <c r="K46" s="69"/>
      <c r="L46" s="69"/>
    </row>
    <row r="47" spans="1:12" ht="5.0999999999999996" customHeight="1" thickBot="1">
      <c r="A47" s="69"/>
      <c r="B47" s="246"/>
      <c r="C47" s="246"/>
      <c r="D47" s="69"/>
      <c r="E47" s="69"/>
      <c r="F47" s="69"/>
      <c r="G47" s="69"/>
      <c r="H47" s="69"/>
      <c r="I47" s="69"/>
      <c r="J47" s="69"/>
      <c r="K47" s="69"/>
      <c r="L47" s="69"/>
    </row>
    <row r="48" spans="1:12" ht="17.25" thickBot="1">
      <c r="A48" s="69"/>
      <c r="B48" s="256"/>
      <c r="C48" s="247" t="s">
        <v>108</v>
      </c>
      <c r="D48" s="236"/>
      <c r="E48" s="231" t="s">
        <v>109</v>
      </c>
      <c r="F48" s="236"/>
      <c r="G48" s="237">
        <v>0</v>
      </c>
      <c r="H48" s="69"/>
      <c r="I48" s="233"/>
      <c r="J48" s="69"/>
      <c r="K48" s="69"/>
      <c r="L48" s="69"/>
    </row>
    <row r="49" spans="1:12" hidden="1">
      <c r="A49" s="69"/>
      <c r="B49" s="246"/>
      <c r="C49" s="246"/>
      <c r="D49" s="69"/>
      <c r="E49" s="69"/>
      <c r="F49" s="69"/>
      <c r="G49" s="234">
        <f>Chargeind</f>
        <v>0</v>
      </c>
      <c r="H49" s="69"/>
      <c r="I49" s="69"/>
      <c r="J49" s="69"/>
      <c r="K49" s="69"/>
      <c r="L49" s="69"/>
    </row>
    <row r="50" spans="1:12" ht="5.0999999999999996" hidden="1" customHeight="1">
      <c r="A50" s="69"/>
      <c r="B50" s="246"/>
      <c r="C50" s="246"/>
      <c r="D50" s="69"/>
      <c r="E50" s="69"/>
      <c r="F50" s="69"/>
      <c r="G50" s="69"/>
      <c r="H50" s="69"/>
      <c r="I50" s="69"/>
      <c r="J50" s="236"/>
      <c r="K50" s="236"/>
      <c r="L50" s="69"/>
    </row>
    <row r="51" spans="1:12" hidden="1">
      <c r="A51" s="69"/>
      <c r="B51" s="246"/>
      <c r="C51" s="246"/>
      <c r="D51" s="69"/>
      <c r="E51" s="69"/>
      <c r="F51" s="69"/>
      <c r="G51" s="234">
        <f>Chargeind</f>
        <v>0</v>
      </c>
      <c r="H51" s="69"/>
      <c r="I51" s="69"/>
      <c r="J51" s="69"/>
      <c r="K51" s="69"/>
      <c r="L51" s="69"/>
    </row>
    <row r="52" spans="1:12">
      <c r="A52" s="69"/>
      <c r="B52" s="246"/>
      <c r="C52" s="246"/>
      <c r="D52" s="69"/>
      <c r="E52" s="69"/>
      <c r="F52" s="69"/>
      <c r="G52" s="69"/>
      <c r="H52" s="69"/>
      <c r="I52" s="69"/>
      <c r="J52" s="69"/>
      <c r="K52" s="69"/>
      <c r="L52" s="69"/>
    </row>
    <row r="53" spans="1:12">
      <c r="A53" s="69"/>
      <c r="B53" s="246"/>
      <c r="C53" s="246"/>
      <c r="D53" s="69"/>
      <c r="E53" s="69"/>
      <c r="F53" s="69"/>
      <c r="G53" s="69"/>
      <c r="H53" s="69"/>
      <c r="I53" s="69"/>
      <c r="J53" s="69"/>
      <c r="K53" s="69"/>
      <c r="L53" s="69"/>
    </row>
    <row r="54" spans="1:12">
      <c r="A54" s="69"/>
      <c r="B54" s="246"/>
      <c r="C54" s="246"/>
      <c r="D54" s="69"/>
      <c r="E54" s="69"/>
      <c r="F54" s="69"/>
      <c r="G54" s="69"/>
      <c r="H54" s="69"/>
      <c r="I54" s="69"/>
      <c r="J54" s="69"/>
      <c r="K54" s="69"/>
      <c r="L54" s="69"/>
    </row>
    <row r="55" spans="1:12">
      <c r="A55" s="69"/>
      <c r="B55" s="246"/>
      <c r="C55" s="246"/>
      <c r="D55" s="69"/>
      <c r="E55" s="69"/>
      <c r="F55" s="69"/>
      <c r="G55" s="69"/>
      <c r="H55" s="69"/>
      <c r="I55" s="69"/>
      <c r="J55" s="69"/>
      <c r="K55" s="69"/>
      <c r="L55" s="69"/>
    </row>
    <row r="56" spans="1:12">
      <c r="A56" s="69"/>
      <c r="B56" s="246"/>
      <c r="C56" s="246"/>
      <c r="D56" s="69"/>
      <c r="E56" s="69"/>
      <c r="F56" s="69"/>
      <c r="G56" s="69"/>
      <c r="H56" s="69"/>
      <c r="I56" s="69"/>
      <c r="J56" s="69"/>
      <c r="K56" s="69"/>
      <c r="L56" s="69"/>
    </row>
    <row r="57" spans="1:12">
      <c r="A57" s="69"/>
      <c r="B57" s="246"/>
      <c r="C57" s="246"/>
      <c r="D57" s="69"/>
      <c r="E57" s="69"/>
      <c r="F57" s="69"/>
      <c r="G57" s="69"/>
      <c r="H57" s="69"/>
      <c r="I57" s="69"/>
      <c r="J57" s="69"/>
      <c r="K57" s="69"/>
      <c r="L57" s="69"/>
    </row>
    <row r="58" spans="1:12" s="245" customFormat="1">
      <c r="B58" s="254"/>
      <c r="C58" s="254"/>
    </row>
    <row r="59" spans="1:12" s="245" customFormat="1">
      <c r="B59" s="254"/>
      <c r="C59" s="254"/>
    </row>
    <row r="60" spans="1:12" s="245" customFormat="1">
      <c r="B60" s="254"/>
      <c r="C60" s="254"/>
    </row>
    <row r="61" spans="1:12" s="245" customFormat="1">
      <c r="B61" s="254"/>
      <c r="C61" s="254"/>
    </row>
    <row r="62" spans="1:12" s="245" customFormat="1">
      <c r="B62" s="254"/>
      <c r="C62" s="254"/>
    </row>
    <row r="63" spans="1:12" s="245" customFormat="1">
      <c r="B63" s="254"/>
      <c r="C63" s="254"/>
    </row>
    <row r="64" spans="1:12" s="245" customFormat="1">
      <c r="B64" s="254"/>
      <c r="C64" s="254"/>
    </row>
    <row r="65" spans="2:3" s="245" customFormat="1">
      <c r="B65" s="254"/>
      <c r="C65" s="254"/>
    </row>
    <row r="66" spans="2:3" s="245" customFormat="1">
      <c r="B66" s="254"/>
      <c r="C66" s="254"/>
    </row>
    <row r="67" spans="2:3" s="245" customFormat="1">
      <c r="B67" s="254"/>
      <c r="C67" s="254"/>
    </row>
    <row r="68" spans="2:3" s="245" customFormat="1">
      <c r="B68" s="254"/>
      <c r="C68" s="254"/>
    </row>
    <row r="69" spans="2:3" s="245" customFormat="1">
      <c r="B69" s="254"/>
      <c r="C69" s="254"/>
    </row>
    <row r="70" spans="2:3" s="245" customFormat="1">
      <c r="B70" s="254"/>
      <c r="C70" s="254"/>
    </row>
    <row r="71" spans="2:3" s="245" customFormat="1">
      <c r="B71" s="254"/>
      <c r="C71" s="254"/>
    </row>
    <row r="72" spans="2:3" s="245" customFormat="1">
      <c r="B72" s="254"/>
      <c r="C72" s="254"/>
    </row>
    <row r="73" spans="2:3" s="245" customFormat="1">
      <c r="B73" s="254"/>
      <c r="C73" s="254"/>
    </row>
    <row r="74" spans="2:3" s="245" customFormat="1">
      <c r="B74" s="254"/>
      <c r="C74" s="254"/>
    </row>
    <row r="75" spans="2:3" s="245" customFormat="1">
      <c r="B75" s="254"/>
      <c r="C75" s="254"/>
    </row>
    <row r="76" spans="2:3" s="245" customFormat="1">
      <c r="B76" s="254"/>
      <c r="C76" s="254"/>
    </row>
    <row r="77" spans="2:3" s="245" customFormat="1">
      <c r="B77" s="254"/>
      <c r="C77" s="254"/>
    </row>
    <row r="78" spans="2:3" s="245" customFormat="1">
      <c r="B78" s="254"/>
      <c r="C78" s="254"/>
    </row>
    <row r="79" spans="2:3" s="245" customFormat="1">
      <c r="B79" s="254"/>
      <c r="C79" s="254"/>
    </row>
    <row r="80" spans="2:3" s="245" customFormat="1">
      <c r="B80" s="254"/>
      <c r="C80" s="254"/>
    </row>
    <row r="81" spans="2:3" s="245" customFormat="1">
      <c r="B81" s="254"/>
      <c r="C81" s="254"/>
    </row>
    <row r="82" spans="2:3" s="245" customFormat="1">
      <c r="B82" s="254"/>
      <c r="C82" s="254"/>
    </row>
    <row r="83" spans="2:3" s="245" customFormat="1">
      <c r="B83" s="254"/>
      <c r="C83" s="254"/>
    </row>
    <row r="84" spans="2:3" s="245" customFormat="1">
      <c r="B84" s="254"/>
      <c r="C84" s="254"/>
    </row>
    <row r="85" spans="2:3" s="245" customFormat="1">
      <c r="B85" s="254"/>
      <c r="C85" s="254"/>
    </row>
    <row r="86" spans="2:3" s="245" customFormat="1">
      <c r="B86" s="254"/>
      <c r="C86" s="254"/>
    </row>
    <row r="87" spans="2:3" s="245" customFormat="1">
      <c r="B87" s="254"/>
      <c r="C87" s="254"/>
    </row>
    <row r="88" spans="2:3" s="245" customFormat="1">
      <c r="B88" s="254"/>
      <c r="C88" s="254"/>
    </row>
    <row r="89" spans="2:3" s="245" customFormat="1">
      <c r="B89" s="254"/>
      <c r="C89" s="254"/>
    </row>
    <row r="90" spans="2:3" s="245" customFormat="1">
      <c r="B90" s="254"/>
      <c r="C90" s="254"/>
    </row>
    <row r="91" spans="2:3" s="245" customFormat="1">
      <c r="B91" s="254"/>
      <c r="C91" s="254"/>
    </row>
    <row r="92" spans="2:3" s="245" customFormat="1">
      <c r="B92" s="254"/>
      <c r="C92" s="254"/>
    </row>
    <row r="93" spans="2:3" s="245" customFormat="1">
      <c r="B93" s="254"/>
      <c r="C93" s="254"/>
    </row>
    <row r="94" spans="2:3" s="245" customFormat="1">
      <c r="B94" s="254"/>
      <c r="C94" s="254"/>
    </row>
    <row r="95" spans="2:3" s="245" customFormat="1">
      <c r="B95" s="254"/>
      <c r="C95" s="254"/>
    </row>
    <row r="96" spans="2:3" s="245" customFormat="1">
      <c r="B96" s="254"/>
      <c r="C96" s="254"/>
    </row>
    <row r="97" spans="2:3" s="245" customFormat="1">
      <c r="B97" s="254"/>
      <c r="C97" s="254"/>
    </row>
    <row r="98" spans="2:3" s="245" customFormat="1">
      <c r="B98" s="254"/>
      <c r="C98" s="254"/>
    </row>
    <row r="99" spans="2:3" s="245" customFormat="1">
      <c r="B99" s="254"/>
      <c r="C99" s="254"/>
    </row>
    <row r="100" spans="2:3" s="245" customFormat="1">
      <c r="B100" s="254"/>
      <c r="C100" s="254"/>
    </row>
    <row r="101" spans="2:3" s="245" customFormat="1">
      <c r="B101" s="254"/>
      <c r="C101" s="254"/>
    </row>
    <row r="102" spans="2:3" s="245" customFormat="1">
      <c r="B102" s="254"/>
      <c r="C102" s="254"/>
    </row>
    <row r="103" spans="2:3" s="245" customFormat="1">
      <c r="B103" s="254"/>
      <c r="C103" s="254"/>
    </row>
    <row r="104" spans="2:3" s="245" customFormat="1">
      <c r="B104" s="254"/>
      <c r="C104" s="254"/>
    </row>
    <row r="105" spans="2:3" s="245" customFormat="1">
      <c r="B105" s="254"/>
      <c r="C105" s="254"/>
    </row>
    <row r="106" spans="2:3" s="245" customFormat="1">
      <c r="B106" s="254"/>
      <c r="C106" s="254"/>
    </row>
    <row r="107" spans="2:3" s="245" customFormat="1">
      <c r="B107" s="254"/>
      <c r="C107" s="254"/>
    </row>
    <row r="108" spans="2:3" s="245" customFormat="1">
      <c r="B108" s="254"/>
      <c r="C108" s="254"/>
    </row>
    <row r="109" spans="2:3" s="245" customFormat="1">
      <c r="B109" s="254"/>
      <c r="C109" s="254"/>
    </row>
    <row r="110" spans="2:3" s="245" customFormat="1">
      <c r="B110" s="254"/>
      <c r="C110" s="254"/>
    </row>
    <row r="111" spans="2:3" s="245" customFormat="1">
      <c r="B111" s="254"/>
      <c r="C111" s="254"/>
    </row>
    <row r="112" spans="2:3" s="245" customFormat="1">
      <c r="B112" s="254"/>
      <c r="C112" s="254"/>
    </row>
    <row r="113" spans="2:3" s="245" customFormat="1">
      <c r="B113" s="254"/>
      <c r="C113" s="254"/>
    </row>
    <row r="114" spans="2:3" s="245" customFormat="1">
      <c r="B114" s="254"/>
      <c r="C114" s="254"/>
    </row>
    <row r="115" spans="2:3" s="245" customFormat="1">
      <c r="B115" s="254"/>
      <c r="C115" s="254"/>
    </row>
    <row r="116" spans="2:3" s="245" customFormat="1">
      <c r="B116" s="254"/>
      <c r="C116" s="254"/>
    </row>
    <row r="117" spans="2:3" s="245" customFormat="1">
      <c r="B117" s="254"/>
      <c r="C117" s="254"/>
    </row>
    <row r="118" spans="2:3" s="245" customFormat="1">
      <c r="B118" s="254"/>
      <c r="C118" s="254"/>
    </row>
    <row r="119" spans="2:3" s="245" customFormat="1">
      <c r="B119" s="254"/>
      <c r="C119" s="254"/>
    </row>
    <row r="120" spans="2:3" s="245" customFormat="1">
      <c r="B120" s="254"/>
      <c r="C120" s="254"/>
    </row>
    <row r="121" spans="2:3" s="245" customFormat="1">
      <c r="B121" s="254"/>
      <c r="C121" s="254"/>
    </row>
    <row r="122" spans="2:3" s="245" customFormat="1">
      <c r="B122" s="254"/>
      <c r="C122" s="254"/>
    </row>
    <row r="123" spans="2:3" s="245" customFormat="1">
      <c r="B123" s="254"/>
      <c r="C123" s="254"/>
    </row>
    <row r="124" spans="2:3" s="245" customFormat="1">
      <c r="B124" s="254"/>
      <c r="C124" s="254"/>
    </row>
    <row r="125" spans="2:3" s="245" customFormat="1">
      <c r="B125" s="254"/>
      <c r="C125" s="254"/>
    </row>
    <row r="126" spans="2:3" s="245" customFormat="1">
      <c r="B126" s="254"/>
      <c r="C126" s="254"/>
    </row>
    <row r="127" spans="2:3" s="245" customFormat="1">
      <c r="B127" s="254"/>
      <c r="C127" s="254"/>
    </row>
    <row r="128" spans="2:3" s="245" customFormat="1">
      <c r="B128" s="254"/>
      <c r="C128" s="254"/>
    </row>
    <row r="129" spans="2:3" s="245" customFormat="1">
      <c r="B129" s="254"/>
      <c r="C129" s="254"/>
    </row>
    <row r="130" spans="2:3" s="245" customFormat="1">
      <c r="B130" s="254"/>
      <c r="C130" s="254"/>
    </row>
    <row r="131" spans="2:3" s="245" customFormat="1">
      <c r="B131" s="254"/>
      <c r="C131" s="254"/>
    </row>
    <row r="132" spans="2:3" s="245" customFormat="1">
      <c r="B132" s="254"/>
      <c r="C132" s="254"/>
    </row>
    <row r="133" spans="2:3" s="245" customFormat="1">
      <c r="B133" s="254"/>
      <c r="C133" s="254"/>
    </row>
    <row r="134" spans="2:3" s="245" customFormat="1">
      <c r="B134" s="254"/>
      <c r="C134" s="254"/>
    </row>
    <row r="135" spans="2:3" s="245" customFormat="1">
      <c r="B135" s="254"/>
      <c r="C135" s="254"/>
    </row>
    <row r="136" spans="2:3" s="245" customFormat="1">
      <c r="B136" s="254"/>
      <c r="C136" s="254"/>
    </row>
    <row r="137" spans="2:3" s="245" customFormat="1">
      <c r="B137" s="254"/>
      <c r="C137" s="254"/>
    </row>
    <row r="138" spans="2:3" s="245" customFormat="1">
      <c r="B138" s="254"/>
      <c r="C138" s="254"/>
    </row>
    <row r="139" spans="2:3" s="245" customFormat="1">
      <c r="B139" s="254"/>
      <c r="C139" s="254"/>
    </row>
    <row r="140" spans="2:3" s="245" customFormat="1">
      <c r="B140" s="254"/>
      <c r="C140" s="254"/>
    </row>
    <row r="141" spans="2:3" s="245" customFormat="1">
      <c r="B141" s="254"/>
      <c r="C141" s="254"/>
    </row>
    <row r="142" spans="2:3" s="245" customFormat="1">
      <c r="B142" s="254"/>
      <c r="C142" s="254"/>
    </row>
    <row r="143" spans="2:3" s="245" customFormat="1">
      <c r="B143" s="254"/>
      <c r="C143" s="254"/>
    </row>
    <row r="144" spans="2:3" s="245" customFormat="1">
      <c r="B144" s="254"/>
      <c r="C144" s="254"/>
    </row>
    <row r="145" spans="2:3" s="245" customFormat="1">
      <c r="B145" s="254"/>
      <c r="C145" s="254"/>
    </row>
    <row r="146" spans="2:3" s="245" customFormat="1">
      <c r="B146" s="254"/>
      <c r="C146" s="254"/>
    </row>
    <row r="147" spans="2:3" s="245" customFormat="1">
      <c r="B147" s="254"/>
      <c r="C147" s="254"/>
    </row>
    <row r="148" spans="2:3" s="245" customFormat="1">
      <c r="B148" s="254"/>
      <c r="C148" s="254"/>
    </row>
    <row r="149" spans="2:3" s="245" customFormat="1">
      <c r="B149" s="254"/>
      <c r="C149" s="254"/>
    </row>
    <row r="150" spans="2:3" s="245" customFormat="1">
      <c r="B150" s="254"/>
      <c r="C150" s="254"/>
    </row>
    <row r="151" spans="2:3" s="245" customFormat="1">
      <c r="B151" s="254"/>
      <c r="C151" s="254"/>
    </row>
    <row r="152" spans="2:3" s="245" customFormat="1">
      <c r="B152" s="254"/>
      <c r="C152" s="254"/>
    </row>
    <row r="153" spans="2:3" s="245" customFormat="1">
      <c r="B153" s="254"/>
      <c r="C153" s="254"/>
    </row>
    <row r="154" spans="2:3" s="245" customFormat="1">
      <c r="B154" s="254"/>
      <c r="C154" s="254"/>
    </row>
    <row r="155" spans="2:3" s="245" customFormat="1">
      <c r="B155" s="254"/>
      <c r="C155" s="254"/>
    </row>
    <row r="156" spans="2:3" s="245" customFormat="1">
      <c r="B156" s="254"/>
      <c r="C156" s="254"/>
    </row>
    <row r="157" spans="2:3" s="245" customFormat="1">
      <c r="B157" s="254"/>
      <c r="C157" s="254"/>
    </row>
    <row r="158" spans="2:3" s="245" customFormat="1">
      <c r="B158" s="254"/>
      <c r="C158" s="254"/>
    </row>
    <row r="159" spans="2:3" s="245" customFormat="1">
      <c r="B159" s="254"/>
      <c r="C159" s="254"/>
    </row>
    <row r="160" spans="2:3" s="245" customFormat="1">
      <c r="B160" s="254"/>
      <c r="C160" s="254"/>
    </row>
    <row r="161" spans="2:3" s="245" customFormat="1">
      <c r="B161" s="254"/>
      <c r="C161" s="254"/>
    </row>
    <row r="162" spans="2:3" s="245" customFormat="1">
      <c r="B162" s="254"/>
      <c r="C162" s="254"/>
    </row>
    <row r="163" spans="2:3" s="245" customFormat="1">
      <c r="B163" s="254"/>
      <c r="C163" s="254"/>
    </row>
    <row r="164" spans="2:3" s="245" customFormat="1">
      <c r="B164" s="254"/>
      <c r="C164" s="254"/>
    </row>
    <row r="165" spans="2:3" s="245" customFormat="1">
      <c r="B165" s="254"/>
      <c r="C165" s="254"/>
    </row>
    <row r="166" spans="2:3" s="245" customFormat="1">
      <c r="B166" s="254"/>
      <c r="C166" s="254"/>
    </row>
    <row r="167" spans="2:3" s="245" customFormat="1">
      <c r="B167" s="254"/>
      <c r="C167" s="254"/>
    </row>
    <row r="168" spans="2:3" s="245" customFormat="1">
      <c r="B168" s="254"/>
      <c r="C168" s="254"/>
    </row>
    <row r="169" spans="2:3" s="245" customFormat="1">
      <c r="B169" s="254"/>
      <c r="C169" s="254"/>
    </row>
    <row r="170" spans="2:3" s="245" customFormat="1">
      <c r="B170" s="254"/>
      <c r="C170" s="254"/>
    </row>
    <row r="171" spans="2:3" s="245" customFormat="1">
      <c r="B171" s="254"/>
      <c r="C171" s="254"/>
    </row>
    <row r="172" spans="2:3" s="245" customFormat="1">
      <c r="B172" s="254"/>
      <c r="C172" s="254"/>
    </row>
    <row r="173" spans="2:3" s="245" customFormat="1">
      <c r="B173" s="254"/>
      <c r="C173" s="254"/>
    </row>
    <row r="174" spans="2:3" s="245" customFormat="1">
      <c r="B174" s="254"/>
      <c r="C174" s="254"/>
    </row>
    <row r="175" spans="2:3" s="245" customFormat="1">
      <c r="B175" s="254"/>
      <c r="C175" s="254"/>
    </row>
    <row r="176" spans="2:3" s="245" customFormat="1">
      <c r="B176" s="254"/>
      <c r="C176" s="254"/>
    </row>
    <row r="177" spans="2:3" s="245" customFormat="1">
      <c r="B177" s="254"/>
      <c r="C177" s="254"/>
    </row>
    <row r="178" spans="2:3" s="245" customFormat="1">
      <c r="B178" s="254"/>
      <c r="C178" s="254"/>
    </row>
    <row r="179" spans="2:3" s="245" customFormat="1">
      <c r="B179" s="254"/>
      <c r="C179" s="254"/>
    </row>
    <row r="180" spans="2:3" s="245" customFormat="1">
      <c r="B180" s="254"/>
      <c r="C180" s="254"/>
    </row>
    <row r="181" spans="2:3" s="245" customFormat="1">
      <c r="B181" s="254"/>
      <c r="C181" s="254"/>
    </row>
    <row r="182" spans="2:3" s="245" customFormat="1">
      <c r="B182" s="254"/>
      <c r="C182" s="254"/>
    </row>
    <row r="183" spans="2:3" s="245" customFormat="1">
      <c r="B183" s="254"/>
      <c r="C183" s="254"/>
    </row>
    <row r="184" spans="2:3" s="245" customFormat="1">
      <c r="B184" s="254"/>
      <c r="C184" s="254"/>
    </row>
    <row r="185" spans="2:3" s="245" customFormat="1">
      <c r="B185" s="254"/>
      <c r="C185" s="254"/>
    </row>
    <row r="186" spans="2:3" s="245" customFormat="1">
      <c r="B186" s="254"/>
      <c r="C186" s="254"/>
    </row>
    <row r="187" spans="2:3" s="245" customFormat="1">
      <c r="B187" s="254"/>
      <c r="C187" s="254"/>
    </row>
    <row r="188" spans="2:3" s="245" customFormat="1">
      <c r="B188" s="254"/>
      <c r="C188" s="254"/>
    </row>
    <row r="189" spans="2:3" s="245" customFormat="1">
      <c r="B189" s="254"/>
      <c r="C189" s="254"/>
    </row>
    <row r="190" spans="2:3" s="245" customFormat="1">
      <c r="B190" s="254"/>
      <c r="C190" s="254"/>
    </row>
    <row r="191" spans="2:3" s="245" customFormat="1">
      <c r="B191" s="254"/>
      <c r="C191" s="254"/>
    </row>
    <row r="192" spans="2:3" s="245" customFormat="1">
      <c r="B192" s="254"/>
      <c r="C192" s="254"/>
    </row>
    <row r="193" spans="2:3" s="245" customFormat="1">
      <c r="B193" s="254"/>
      <c r="C193" s="254"/>
    </row>
    <row r="194" spans="2:3" s="245" customFormat="1">
      <c r="B194" s="254"/>
      <c r="C194" s="254"/>
    </row>
    <row r="195" spans="2:3" s="245" customFormat="1">
      <c r="B195" s="254"/>
      <c r="C195" s="254"/>
    </row>
    <row r="196" spans="2:3" s="245" customFormat="1">
      <c r="B196" s="254"/>
      <c r="C196" s="254"/>
    </row>
    <row r="197" spans="2:3" s="245" customFormat="1">
      <c r="B197" s="254"/>
      <c r="C197" s="254"/>
    </row>
    <row r="198" spans="2:3" s="245" customFormat="1">
      <c r="B198" s="254"/>
      <c r="C198" s="254"/>
    </row>
    <row r="199" spans="2:3" s="245" customFormat="1">
      <c r="B199" s="254"/>
      <c r="C199" s="254"/>
    </row>
    <row r="200" spans="2:3" s="245" customFormat="1">
      <c r="B200" s="254"/>
      <c r="C200" s="254"/>
    </row>
    <row r="201" spans="2:3" s="245" customFormat="1">
      <c r="B201" s="254"/>
      <c r="C201" s="254"/>
    </row>
    <row r="202" spans="2:3" s="245" customFormat="1">
      <c r="B202" s="254"/>
      <c r="C202" s="254"/>
    </row>
    <row r="203" spans="2:3" s="245" customFormat="1">
      <c r="B203" s="254"/>
      <c r="C203" s="254"/>
    </row>
    <row r="204" spans="2:3" s="245" customFormat="1">
      <c r="B204" s="254"/>
      <c r="C204" s="254"/>
    </row>
    <row r="205" spans="2:3" s="245" customFormat="1">
      <c r="B205" s="254"/>
      <c r="C205" s="254"/>
    </row>
    <row r="206" spans="2:3" s="245" customFormat="1">
      <c r="B206" s="254"/>
      <c r="C206" s="254"/>
    </row>
    <row r="207" spans="2:3" s="245" customFormat="1">
      <c r="B207" s="254"/>
      <c r="C207" s="254"/>
    </row>
    <row r="208" spans="2:3" s="245" customFormat="1">
      <c r="B208" s="254"/>
      <c r="C208" s="254"/>
    </row>
    <row r="209" spans="2:3" s="245" customFormat="1">
      <c r="B209" s="254"/>
      <c r="C209" s="254"/>
    </row>
    <row r="210" spans="2:3" s="245" customFormat="1">
      <c r="B210" s="254"/>
      <c r="C210" s="254"/>
    </row>
    <row r="211" spans="2:3" s="245" customFormat="1">
      <c r="B211" s="254"/>
      <c r="C211" s="254"/>
    </row>
    <row r="212" spans="2:3" s="245" customFormat="1">
      <c r="B212" s="254"/>
      <c r="C212" s="254"/>
    </row>
    <row r="213" spans="2:3" s="245" customFormat="1">
      <c r="B213" s="254"/>
      <c r="C213" s="254"/>
    </row>
    <row r="214" spans="2:3" s="245" customFormat="1">
      <c r="B214" s="254"/>
      <c r="C214" s="254"/>
    </row>
    <row r="215" spans="2:3" s="245" customFormat="1">
      <c r="B215" s="254"/>
      <c r="C215" s="254"/>
    </row>
    <row r="216" spans="2:3" s="245" customFormat="1">
      <c r="B216" s="254"/>
      <c r="C216" s="254"/>
    </row>
    <row r="217" spans="2:3" s="245" customFormat="1">
      <c r="B217" s="254"/>
      <c r="C217" s="254"/>
    </row>
    <row r="218" spans="2:3" s="245" customFormat="1">
      <c r="B218" s="254"/>
      <c r="C218" s="254"/>
    </row>
    <row r="219" spans="2:3" s="245" customFormat="1">
      <c r="B219" s="254"/>
      <c r="C219" s="254"/>
    </row>
    <row r="220" spans="2:3" s="245" customFormat="1">
      <c r="B220" s="254"/>
      <c r="C220" s="254"/>
    </row>
    <row r="221" spans="2:3" s="245" customFormat="1">
      <c r="B221" s="254"/>
      <c r="C221" s="254"/>
    </row>
    <row r="222" spans="2:3" s="245" customFormat="1">
      <c r="B222" s="254"/>
      <c r="C222" s="254"/>
    </row>
    <row r="223" spans="2:3" s="245" customFormat="1">
      <c r="B223" s="254"/>
      <c r="C223" s="254"/>
    </row>
    <row r="224" spans="2:3" s="245" customFormat="1">
      <c r="B224" s="254"/>
      <c r="C224" s="254"/>
    </row>
    <row r="225" spans="2:3" s="245" customFormat="1">
      <c r="B225" s="254"/>
      <c r="C225" s="254"/>
    </row>
    <row r="226" spans="2:3" s="245" customFormat="1">
      <c r="B226" s="254"/>
      <c r="C226" s="254"/>
    </row>
    <row r="227" spans="2:3" s="245" customFormat="1">
      <c r="B227" s="254"/>
      <c r="C227" s="254"/>
    </row>
    <row r="228" spans="2:3" s="245" customFormat="1">
      <c r="B228" s="254"/>
      <c r="C228" s="254"/>
    </row>
    <row r="229" spans="2:3" s="245" customFormat="1">
      <c r="B229" s="254"/>
      <c r="C229" s="254"/>
    </row>
    <row r="230" spans="2:3" s="245" customFormat="1">
      <c r="B230" s="254"/>
      <c r="C230" s="254"/>
    </row>
    <row r="231" spans="2:3" s="245" customFormat="1">
      <c r="B231" s="254"/>
      <c r="C231" s="254"/>
    </row>
    <row r="232" spans="2:3" s="245" customFormat="1">
      <c r="B232" s="254"/>
      <c r="C232" s="254"/>
    </row>
    <row r="233" spans="2:3" s="245" customFormat="1">
      <c r="B233" s="254"/>
      <c r="C233" s="254"/>
    </row>
    <row r="234" spans="2:3" s="245" customFormat="1">
      <c r="B234" s="254"/>
      <c r="C234" s="254"/>
    </row>
    <row r="235" spans="2:3" s="245" customFormat="1">
      <c r="B235" s="254"/>
      <c r="C235" s="254"/>
    </row>
    <row r="236" spans="2:3" s="245" customFormat="1">
      <c r="B236" s="254"/>
      <c r="C236" s="254"/>
    </row>
    <row r="237" spans="2:3" s="245" customFormat="1">
      <c r="B237" s="254"/>
      <c r="C237" s="254"/>
    </row>
    <row r="238" spans="2:3" s="245" customFormat="1">
      <c r="B238" s="254"/>
      <c r="C238" s="254"/>
    </row>
    <row r="239" spans="2:3" s="245" customFormat="1">
      <c r="B239" s="254"/>
      <c r="C239" s="254"/>
    </row>
    <row r="240" spans="2:3" s="245" customFormat="1">
      <c r="B240" s="254"/>
      <c r="C240" s="254"/>
    </row>
    <row r="241" spans="2:3" s="245" customFormat="1">
      <c r="B241" s="254"/>
      <c r="C241" s="254"/>
    </row>
    <row r="242" spans="2:3" s="245" customFormat="1">
      <c r="B242" s="254"/>
      <c r="C242" s="254"/>
    </row>
    <row r="243" spans="2:3" s="245" customFormat="1">
      <c r="B243" s="254"/>
      <c r="C243" s="254"/>
    </row>
    <row r="244" spans="2:3" s="245" customFormat="1">
      <c r="B244" s="254"/>
      <c r="C244" s="254"/>
    </row>
    <row r="245" spans="2:3" s="245" customFormat="1">
      <c r="B245" s="254"/>
      <c r="C245" s="254"/>
    </row>
    <row r="246" spans="2:3" s="245" customFormat="1">
      <c r="B246" s="254"/>
      <c r="C246" s="254"/>
    </row>
    <row r="247" spans="2:3" s="245" customFormat="1">
      <c r="B247" s="254"/>
      <c r="C247" s="254"/>
    </row>
    <row r="248" spans="2:3" s="245" customFormat="1">
      <c r="B248" s="254"/>
      <c r="C248" s="254"/>
    </row>
    <row r="249" spans="2:3" s="245" customFormat="1">
      <c r="B249" s="254"/>
      <c r="C249" s="254"/>
    </row>
    <row r="250" spans="2:3" s="245" customFormat="1">
      <c r="B250" s="254"/>
      <c r="C250" s="254"/>
    </row>
    <row r="251" spans="2:3" s="245" customFormat="1">
      <c r="B251" s="254"/>
      <c r="C251" s="254"/>
    </row>
    <row r="252" spans="2:3" s="245" customFormat="1">
      <c r="B252" s="254"/>
      <c r="C252" s="254"/>
    </row>
    <row r="253" spans="2:3" s="245" customFormat="1">
      <c r="B253" s="254"/>
      <c r="C253" s="254"/>
    </row>
    <row r="254" spans="2:3" s="245" customFormat="1">
      <c r="B254" s="254"/>
      <c r="C254" s="254"/>
    </row>
    <row r="255" spans="2:3" s="245" customFormat="1">
      <c r="B255" s="254"/>
      <c r="C255" s="254"/>
    </row>
    <row r="256" spans="2:3" s="245" customFormat="1">
      <c r="B256" s="254"/>
      <c r="C256" s="254"/>
    </row>
    <row r="257" spans="2:3" s="245" customFormat="1">
      <c r="B257" s="254"/>
      <c r="C257" s="254"/>
    </row>
    <row r="258" spans="2:3" s="245" customFormat="1">
      <c r="B258" s="254"/>
      <c r="C258" s="254"/>
    </row>
    <row r="259" spans="2:3" s="245" customFormat="1">
      <c r="B259" s="254"/>
      <c r="C259" s="254"/>
    </row>
    <row r="260" spans="2:3" s="245" customFormat="1">
      <c r="B260" s="254"/>
      <c r="C260" s="254"/>
    </row>
    <row r="261" spans="2:3" s="245" customFormat="1">
      <c r="B261" s="254"/>
      <c r="C261" s="254"/>
    </row>
    <row r="262" spans="2:3" s="245" customFormat="1">
      <c r="B262" s="254"/>
      <c r="C262" s="254"/>
    </row>
    <row r="263" spans="2:3" s="245" customFormat="1">
      <c r="B263" s="254"/>
      <c r="C263" s="254"/>
    </row>
    <row r="264" spans="2:3" s="245" customFormat="1">
      <c r="B264" s="254"/>
      <c r="C264" s="254"/>
    </row>
    <row r="265" spans="2:3" s="245" customFormat="1">
      <c r="B265" s="254"/>
      <c r="C265" s="254"/>
    </row>
    <row r="266" spans="2:3" s="245" customFormat="1">
      <c r="B266" s="254"/>
      <c r="C266" s="254"/>
    </row>
    <row r="267" spans="2:3" s="245" customFormat="1">
      <c r="B267" s="254"/>
      <c r="C267" s="254"/>
    </row>
    <row r="268" spans="2:3" s="245" customFormat="1">
      <c r="B268" s="254"/>
      <c r="C268" s="254"/>
    </row>
    <row r="269" spans="2:3" s="245" customFormat="1">
      <c r="B269" s="254"/>
      <c r="C269" s="254"/>
    </row>
    <row r="270" spans="2:3" s="245" customFormat="1">
      <c r="B270" s="254"/>
      <c r="C270" s="254"/>
    </row>
    <row r="271" spans="2:3" s="245" customFormat="1">
      <c r="B271" s="254"/>
      <c r="C271" s="254"/>
    </row>
    <row r="272" spans="2:3" s="245" customFormat="1">
      <c r="B272" s="254"/>
      <c r="C272" s="254"/>
    </row>
    <row r="273" spans="2:3" s="245" customFormat="1">
      <c r="B273" s="254"/>
      <c r="C273" s="254"/>
    </row>
    <row r="274" spans="2:3" s="245" customFormat="1">
      <c r="B274" s="254"/>
      <c r="C274" s="254"/>
    </row>
    <row r="275" spans="2:3" s="245" customFormat="1">
      <c r="B275" s="254"/>
      <c r="C275" s="254"/>
    </row>
    <row r="276" spans="2:3" s="245" customFormat="1">
      <c r="B276" s="254"/>
      <c r="C276" s="254"/>
    </row>
    <row r="277" spans="2:3" s="245" customFormat="1">
      <c r="B277" s="254"/>
      <c r="C277" s="254"/>
    </row>
    <row r="278" spans="2:3" s="245" customFormat="1">
      <c r="B278" s="254"/>
      <c r="C278" s="254"/>
    </row>
    <row r="279" spans="2:3" s="245" customFormat="1">
      <c r="B279" s="254"/>
      <c r="C279" s="254"/>
    </row>
    <row r="280" spans="2:3" s="245" customFormat="1">
      <c r="B280" s="254"/>
      <c r="C280" s="254"/>
    </row>
    <row r="281" spans="2:3" s="245" customFormat="1">
      <c r="B281" s="254"/>
      <c r="C281" s="254"/>
    </row>
    <row r="282" spans="2:3" s="245" customFormat="1">
      <c r="B282" s="254"/>
      <c r="C282" s="254"/>
    </row>
    <row r="283" spans="2:3" s="245" customFormat="1">
      <c r="B283" s="254"/>
      <c r="C283" s="254"/>
    </row>
    <row r="284" spans="2:3" s="245" customFormat="1">
      <c r="B284" s="254"/>
      <c r="C284" s="254"/>
    </row>
    <row r="285" spans="2:3" s="245" customFormat="1">
      <c r="B285" s="254"/>
      <c r="C285" s="254"/>
    </row>
    <row r="286" spans="2:3" s="245" customFormat="1">
      <c r="B286" s="254"/>
      <c r="C286" s="254"/>
    </row>
    <row r="287" spans="2:3" s="245" customFormat="1">
      <c r="B287" s="254"/>
      <c r="C287" s="254"/>
    </row>
    <row r="288" spans="2:3" s="245" customFormat="1">
      <c r="B288" s="254"/>
      <c r="C288" s="254"/>
    </row>
    <row r="289" spans="2:3" s="245" customFormat="1">
      <c r="B289" s="254"/>
      <c r="C289" s="254"/>
    </row>
    <row r="290" spans="2:3" s="245" customFormat="1">
      <c r="B290" s="254"/>
      <c r="C290" s="254"/>
    </row>
    <row r="291" spans="2:3" s="245" customFormat="1">
      <c r="B291" s="254"/>
      <c r="C291" s="254"/>
    </row>
    <row r="292" spans="2:3" s="245" customFormat="1">
      <c r="B292" s="254"/>
      <c r="C292" s="254"/>
    </row>
    <row r="293" spans="2:3" s="245" customFormat="1">
      <c r="B293" s="254"/>
      <c r="C293" s="254"/>
    </row>
    <row r="294" spans="2:3" s="245" customFormat="1">
      <c r="B294" s="254"/>
      <c r="C294" s="254"/>
    </row>
    <row r="295" spans="2:3" s="245" customFormat="1">
      <c r="B295" s="254"/>
      <c r="C295" s="254"/>
    </row>
    <row r="296" spans="2:3" s="245" customFormat="1">
      <c r="B296" s="254"/>
      <c r="C296" s="254"/>
    </row>
  </sheetData>
  <sheetProtection selectLockedCells="1"/>
  <mergeCells count="7">
    <mergeCell ref="B2:L2"/>
    <mergeCell ref="B4:K4"/>
    <mergeCell ref="B25:B30"/>
    <mergeCell ref="B21:B23"/>
    <mergeCell ref="B6:C6"/>
    <mergeCell ref="B16:C16"/>
    <mergeCell ref="B12:C12"/>
  </mergeCells>
  <dataValidations count="2">
    <dataValidation type="list" allowBlank="1" showInputMessage="1" showErrorMessage="1" sqref="E32" xr:uid="{00000000-0002-0000-0100-000000000000}">
      <formula1>WACCOpt</formula1>
    </dataValidation>
    <dataValidation type="list" allowBlank="1" showInputMessage="1" showErrorMessage="1" sqref="G14" xr:uid="{00000000-0002-0000-0100-000001000000}">
      <formula1>DCFTRIGGER</formula1>
    </dataValidation>
  </dataValidations>
  <hyperlinks>
    <hyperlink ref="A3" location="'Navigation Pane'!A1" display="Return to Navigation Pane" xr:uid="{00000000-0004-0000-0100-000000000000}"/>
  </hyperlinks>
  <pageMargins left="0.25" right="0.25" top="0.75" bottom="0.75" header="0.3" footer="0.3"/>
  <pageSetup paperSize="8" orientation="landscape" r:id="rId1"/>
  <customProperties>
    <customPr name="EpmWorksheetKeyString_GUID" r:id="rId2"/>
  </customProperties>
  <ignoredErrors>
    <ignoredError sqref="G35"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8" tint="0.39997558519241921"/>
    <pageSetUpPr fitToPage="1"/>
  </sheetPr>
  <dimension ref="A1:CS2972"/>
  <sheetViews>
    <sheetView zoomScale="70" zoomScaleNormal="70" workbookViewId="0">
      <selection activeCell="A2" sqref="A2:XFD3"/>
    </sheetView>
  </sheetViews>
  <sheetFormatPr defaultColWidth="9" defaultRowHeight="16.5"/>
  <cols>
    <col min="1" max="1" width="4.125" style="69" customWidth="1"/>
    <col min="2" max="2" width="42.625" style="1" customWidth="1"/>
    <col min="3" max="3" width="11" style="1" customWidth="1"/>
    <col min="4" max="4" width="14.625" style="1" customWidth="1"/>
    <col min="5" max="5" width="8.5" style="1" customWidth="1"/>
    <col min="6" max="6" width="29.625" style="1" customWidth="1"/>
    <col min="7" max="7" width="21.125" style="1" customWidth="1"/>
    <col min="8" max="8" width="17.375" style="13" customWidth="1"/>
    <col min="9" max="9" width="15.875" style="1" customWidth="1"/>
    <col min="10" max="10" width="21.125" style="1" customWidth="1"/>
    <col min="11" max="12" width="9" style="1" customWidth="1"/>
    <col min="13" max="13" width="16" style="13" customWidth="1"/>
    <col min="14" max="14" width="17" style="1" customWidth="1"/>
    <col min="15" max="15" width="21.625" style="13" customWidth="1"/>
    <col min="16" max="16" width="10.5" style="1" customWidth="1"/>
    <col min="17" max="17" width="17.625" style="109" customWidth="1"/>
    <col min="18" max="18" width="16.125" style="1" customWidth="1"/>
    <col min="19" max="19" width="9.125" style="1" customWidth="1"/>
    <col min="20" max="20" width="26.875" style="109" customWidth="1"/>
    <col min="21" max="21" width="7.5" style="1" customWidth="1"/>
    <col min="22" max="23" width="5.5" style="1" customWidth="1"/>
    <col min="24" max="24" width="12.875" style="1" customWidth="1"/>
    <col min="25" max="25" width="5.5" style="1" customWidth="1"/>
    <col min="26" max="26" width="2" style="69" customWidth="1"/>
    <col min="27" max="28" width="8.625" style="40" customWidth="1"/>
    <col min="29" max="29" width="11.5" style="40" customWidth="1"/>
    <col min="30" max="30" width="8.625" style="40" customWidth="1"/>
    <col min="31" max="31" width="8.625" style="1" customWidth="1"/>
    <col min="32" max="32" width="14.125" style="40" customWidth="1"/>
    <col min="33" max="33" width="1.5" style="69" customWidth="1"/>
    <col min="34" max="34" width="22.125" style="109" customWidth="1"/>
    <col min="35" max="35" width="21.375" style="109" customWidth="1"/>
    <col min="36" max="36" width="16.125" style="109" customWidth="1"/>
    <col min="37" max="37" width="18.625" style="109" customWidth="1"/>
    <col min="38" max="38" width="19.875" style="109" customWidth="1"/>
    <col min="39" max="39" width="9" style="69" customWidth="1"/>
    <col min="40" max="97" width="9" style="69"/>
    <col min="98" max="16384" width="9" style="1"/>
  </cols>
  <sheetData>
    <row r="1" spans="1:97" s="69" customFormat="1" ht="5.25" customHeight="1">
      <c r="H1" s="290"/>
      <c r="O1" s="290"/>
      <c r="Q1" s="110"/>
      <c r="T1" s="110"/>
      <c r="AF1" s="88"/>
      <c r="AH1" s="110"/>
      <c r="AI1" s="110"/>
      <c r="AJ1" s="110"/>
      <c r="AK1" s="110"/>
      <c r="AL1" s="110"/>
    </row>
    <row r="2" spans="1:97" s="560" customFormat="1" ht="30.75" customHeight="1" thickBot="1">
      <c r="B2" s="561" t="str">
        <f>'Navigation Pane'!B2</f>
        <v>Brisbane City Council</v>
      </c>
      <c r="C2" s="561"/>
      <c r="D2" s="561"/>
      <c r="E2" s="561"/>
      <c r="F2" s="561"/>
      <c r="G2" s="561"/>
      <c r="H2" s="562"/>
      <c r="I2" s="561"/>
      <c r="J2" s="561"/>
      <c r="K2" s="561"/>
      <c r="L2" s="561"/>
      <c r="M2" s="563"/>
      <c r="N2" s="561"/>
      <c r="O2" s="562"/>
      <c r="P2" s="561"/>
      <c r="Q2" s="561"/>
      <c r="T2" s="564"/>
      <c r="AA2" s="565"/>
      <c r="AB2" s="565"/>
      <c r="AC2" s="565"/>
      <c r="AD2" s="565"/>
      <c r="AF2" s="565"/>
      <c r="AH2" s="564"/>
      <c r="AI2" s="564"/>
      <c r="AJ2" s="564"/>
      <c r="AK2" s="564"/>
      <c r="AL2" s="564"/>
    </row>
    <row r="3" spans="1:97" s="560" customFormat="1" ht="28.5" customHeight="1" thickTop="1" thickBot="1">
      <c r="B3" s="561" t="s">
        <v>2560</v>
      </c>
      <c r="C3" s="561"/>
      <c r="D3" s="561"/>
      <c r="E3" s="561"/>
      <c r="F3" s="561"/>
      <c r="G3" s="561"/>
      <c r="H3" s="562"/>
      <c r="I3" s="561"/>
      <c r="J3" s="561"/>
      <c r="K3" s="561"/>
      <c r="L3" s="561"/>
      <c r="M3" s="563"/>
      <c r="N3" s="561"/>
      <c r="O3" s="562"/>
      <c r="P3" s="561"/>
      <c r="Q3" s="561"/>
      <c r="T3" s="564"/>
      <c r="AA3" s="565"/>
      <c r="AB3" s="565"/>
      <c r="AC3" s="565"/>
      <c r="AD3" s="565"/>
      <c r="AF3" s="565"/>
      <c r="AH3" s="564"/>
      <c r="AI3" s="564"/>
      <c r="AJ3" s="564"/>
      <c r="AK3" s="564"/>
      <c r="AL3" s="564"/>
    </row>
    <row r="4" spans="1:97" s="70" customFormat="1" ht="29.45" customHeight="1" thickTop="1">
      <c r="A4" s="344"/>
      <c r="B4" s="345"/>
      <c r="C4" s="345"/>
      <c r="D4" s="345"/>
      <c r="H4" s="346"/>
      <c r="M4" s="346"/>
      <c r="O4" s="346"/>
      <c r="Q4" s="342"/>
      <c r="T4" s="342"/>
      <c r="AA4" s="343"/>
      <c r="AB4" s="343"/>
      <c r="AC4" s="343"/>
      <c r="AD4" s="343"/>
      <c r="AF4" s="343"/>
      <c r="AH4" s="342"/>
      <c r="AI4" s="342"/>
      <c r="AJ4" s="342"/>
      <c r="AK4" s="342"/>
      <c r="AL4" s="342"/>
    </row>
    <row r="5" spans="1:97" s="70" customFormat="1" ht="26.25" customHeight="1">
      <c r="B5" s="479" t="s">
        <v>106</v>
      </c>
      <c r="C5" s="479"/>
      <c r="D5" s="479"/>
      <c r="E5" s="479"/>
      <c r="F5" s="479"/>
      <c r="G5" s="479"/>
      <c r="H5" s="480"/>
      <c r="I5" s="479"/>
      <c r="J5" s="479"/>
      <c r="K5" s="479"/>
      <c r="L5" s="479"/>
      <c r="M5" s="481"/>
      <c r="N5" s="479"/>
      <c r="O5" s="480"/>
      <c r="P5" s="479"/>
      <c r="Q5" s="479"/>
      <c r="T5" s="342"/>
      <c r="AA5" s="343"/>
      <c r="AB5" s="343"/>
      <c r="AC5" s="343"/>
      <c r="AD5" s="343"/>
      <c r="AF5" s="343"/>
      <c r="AH5" s="342"/>
      <c r="AI5" s="342"/>
      <c r="AJ5" s="342"/>
      <c r="AK5" s="342"/>
      <c r="AL5" s="342"/>
    </row>
    <row r="6" spans="1:97" s="69" customFormat="1" ht="17.25" thickBot="1">
      <c r="H6" s="97"/>
      <c r="M6" s="97"/>
      <c r="O6" s="97"/>
      <c r="Q6" s="110"/>
      <c r="T6" s="110"/>
      <c r="AA6" s="88"/>
      <c r="AB6" s="88"/>
      <c r="AC6" s="88"/>
      <c r="AD6" s="88"/>
      <c r="AF6" s="88"/>
      <c r="AH6" s="110"/>
      <c r="AI6" s="110"/>
      <c r="AJ6" s="110"/>
      <c r="AK6" s="110"/>
      <c r="AL6" s="110"/>
    </row>
    <row r="7" spans="1:97" s="69" customFormat="1" ht="17.25" thickBot="1">
      <c r="B7" s="491" t="s">
        <v>102</v>
      </c>
      <c r="C7" s="492"/>
      <c r="D7" s="347" t="s">
        <v>95</v>
      </c>
      <c r="H7" s="97"/>
      <c r="M7" s="97"/>
      <c r="O7" s="97"/>
      <c r="Q7" s="110"/>
      <c r="T7" s="110"/>
      <c r="AA7" s="88"/>
      <c r="AB7" s="88"/>
      <c r="AC7" s="88"/>
      <c r="AD7" s="88"/>
      <c r="AF7" s="88"/>
      <c r="AH7" s="110"/>
      <c r="AI7" s="110"/>
      <c r="AJ7" s="110"/>
      <c r="AK7" s="110"/>
      <c r="AL7" s="110"/>
    </row>
    <row r="8" spans="1:97" s="69" customFormat="1" ht="17.25" thickBot="1">
      <c r="H8" s="97"/>
      <c r="M8" s="97"/>
      <c r="O8" s="97"/>
      <c r="Q8" s="110"/>
      <c r="T8" s="110"/>
      <c r="AA8" s="88"/>
      <c r="AB8" s="88"/>
      <c r="AC8" s="88"/>
      <c r="AD8" s="88"/>
      <c r="AF8" s="88"/>
      <c r="AH8" s="110"/>
      <c r="AI8" s="110"/>
      <c r="AJ8" s="110"/>
      <c r="AK8" s="110"/>
      <c r="AL8" s="110"/>
    </row>
    <row r="9" spans="1:97" ht="21.75" customHeight="1" thickBot="1">
      <c r="B9" s="5"/>
      <c r="C9" s="6"/>
      <c r="D9" s="6"/>
      <c r="E9" s="6"/>
      <c r="F9" s="6"/>
      <c r="G9" s="6"/>
      <c r="H9" s="95" t="s">
        <v>39</v>
      </c>
      <c r="I9" s="6"/>
      <c r="J9" s="6"/>
      <c r="K9" s="6"/>
      <c r="L9" s="6"/>
      <c r="M9" s="95"/>
      <c r="N9" s="6"/>
      <c r="O9" s="95"/>
      <c r="P9" s="6"/>
      <c r="Q9" s="294"/>
      <c r="R9" s="6"/>
      <c r="S9" s="6"/>
      <c r="T9" s="291"/>
      <c r="U9" s="493" t="s">
        <v>112</v>
      </c>
      <c r="V9" s="494"/>
      <c r="W9" s="494"/>
      <c r="X9" s="494"/>
      <c r="Y9" s="494"/>
      <c r="Z9" s="81"/>
      <c r="AA9" s="82"/>
      <c r="AB9" s="91" t="s">
        <v>65</v>
      </c>
      <c r="AC9" s="82"/>
      <c r="AD9" s="82"/>
      <c r="AE9" s="24"/>
      <c r="AF9" s="92"/>
      <c r="AH9" s="275"/>
      <c r="AI9" s="276" t="s">
        <v>66</v>
      </c>
      <c r="AJ9" s="276"/>
      <c r="AK9" s="276"/>
      <c r="AL9" s="276"/>
    </row>
    <row r="10" spans="1:97" ht="22.5" customHeight="1" thickBot="1">
      <c r="B10" s="482" t="s">
        <v>74</v>
      </c>
      <c r="C10" s="483"/>
      <c r="D10" s="483"/>
      <c r="E10" s="483"/>
      <c r="F10" s="483"/>
      <c r="G10" s="482" t="s">
        <v>77</v>
      </c>
      <c r="H10" s="495"/>
      <c r="I10" s="482" t="s">
        <v>75</v>
      </c>
      <c r="J10" s="483"/>
      <c r="K10" s="483"/>
      <c r="L10" s="483"/>
      <c r="M10" s="484"/>
      <c r="N10" s="496" t="s">
        <v>92</v>
      </c>
      <c r="O10" s="497"/>
      <c r="P10" s="498"/>
      <c r="Q10" s="498"/>
      <c r="R10" s="482" t="s">
        <v>76</v>
      </c>
      <c r="S10" s="483"/>
      <c r="T10" s="499"/>
      <c r="U10" s="500" t="str">
        <f>'Catchment Demand - Parks'!$C8</f>
        <v>East</v>
      </c>
      <c r="V10" s="502" t="str">
        <f>'Catchment Demand - Parks'!$C9</f>
        <v>North</v>
      </c>
      <c r="W10" s="502" t="str">
        <f>'Catchment Demand - Parks'!$C10</f>
        <v>South</v>
      </c>
      <c r="X10" s="502" t="str">
        <f>'Catchment Demand - Parks'!$C11</f>
        <v>West</v>
      </c>
      <c r="Y10" s="502" t="str">
        <f>'Catchment Demand - Parks'!$C12</f>
        <v>Brisbane wide (district &amp; metro)</v>
      </c>
      <c r="Z10" s="81"/>
      <c r="AA10" s="487" t="str">
        <f>U10</f>
        <v>East</v>
      </c>
      <c r="AB10" s="487" t="str">
        <f>V10</f>
        <v>North</v>
      </c>
      <c r="AC10" s="487" t="str">
        <f>W10</f>
        <v>South</v>
      </c>
      <c r="AD10" s="487" t="str">
        <f>X10</f>
        <v>West</v>
      </c>
      <c r="AE10" s="489" t="str">
        <f>Y10</f>
        <v>Brisbane wide (district &amp; metro)</v>
      </c>
      <c r="AF10" s="485" t="s">
        <v>45</v>
      </c>
      <c r="AH10" s="477" t="str">
        <f>U10</f>
        <v>East</v>
      </c>
      <c r="AI10" s="477" t="str">
        <f>V10</f>
        <v>North</v>
      </c>
      <c r="AJ10" s="477" t="str">
        <f>W10</f>
        <v>South</v>
      </c>
      <c r="AK10" s="477" t="str">
        <f>X10</f>
        <v>West</v>
      </c>
      <c r="AL10" s="477" t="str">
        <f>Y10</f>
        <v>Brisbane wide (district &amp; metro)</v>
      </c>
    </row>
    <row r="11" spans="1:97" ht="120.75" customHeight="1" thickBot="1">
      <c r="B11" s="182" t="s">
        <v>33</v>
      </c>
      <c r="C11" s="183" t="s">
        <v>72</v>
      </c>
      <c r="D11" s="183" t="s">
        <v>38</v>
      </c>
      <c r="E11" s="183" t="s">
        <v>2242</v>
      </c>
      <c r="F11" s="183" t="s">
        <v>34</v>
      </c>
      <c r="G11" s="183" t="s">
        <v>78</v>
      </c>
      <c r="H11" s="281" t="s">
        <v>105</v>
      </c>
      <c r="I11" s="184" t="s">
        <v>35</v>
      </c>
      <c r="J11" s="185" t="s">
        <v>36</v>
      </c>
      <c r="K11" s="186" t="s">
        <v>89</v>
      </c>
      <c r="L11" s="186" t="s">
        <v>71</v>
      </c>
      <c r="M11" s="187" t="s">
        <v>99</v>
      </c>
      <c r="N11" s="184" t="s">
        <v>103</v>
      </c>
      <c r="O11" s="286" t="s">
        <v>2243</v>
      </c>
      <c r="P11" s="358" t="s">
        <v>2623</v>
      </c>
      <c r="Q11" s="295" t="s">
        <v>101</v>
      </c>
      <c r="R11" s="183" t="s">
        <v>37</v>
      </c>
      <c r="S11" s="183" t="s">
        <v>46</v>
      </c>
      <c r="T11" s="292" t="s">
        <v>107</v>
      </c>
      <c r="U11" s="501"/>
      <c r="V11" s="503"/>
      <c r="W11" s="503"/>
      <c r="X11" s="503"/>
      <c r="Y11" s="503"/>
      <c r="Z11" s="81"/>
      <c r="AA11" s="488"/>
      <c r="AB11" s="488"/>
      <c r="AC11" s="488"/>
      <c r="AD11" s="488"/>
      <c r="AE11" s="490"/>
      <c r="AF11" s="486"/>
      <c r="AH11" s="478"/>
      <c r="AI11" s="478"/>
      <c r="AJ11" s="478"/>
      <c r="AK11" s="478"/>
      <c r="AL11" s="478"/>
    </row>
    <row r="12" spans="1:97" ht="15.75" customHeight="1" thickBot="1">
      <c r="B12" s="4"/>
      <c r="C12" s="4"/>
      <c r="D12" s="4"/>
      <c r="E12" s="4"/>
      <c r="F12" s="4"/>
      <c r="G12" s="4"/>
      <c r="H12" s="282"/>
      <c r="I12" s="41"/>
      <c r="J12" s="42"/>
      <c r="K12" s="4"/>
      <c r="L12" s="4"/>
      <c r="M12" s="96"/>
      <c r="N12" s="41"/>
      <c r="O12" s="287"/>
      <c r="P12" s="43"/>
      <c r="Q12" s="296"/>
      <c r="R12" s="3"/>
      <c r="S12" s="4"/>
      <c r="T12" s="293"/>
      <c r="U12" s="200">
        <v>1</v>
      </c>
      <c r="V12" s="201">
        <f>U12+1</f>
        <v>2</v>
      </c>
      <c r="W12" s="201">
        <f t="shared" ref="W12:Y12" si="0">V12+1</f>
        <v>3</v>
      </c>
      <c r="X12" s="201">
        <f t="shared" si="0"/>
        <v>4</v>
      </c>
      <c r="Y12" s="44">
        <f t="shared" si="0"/>
        <v>5</v>
      </c>
      <c r="Z12" s="81"/>
      <c r="AA12" s="83"/>
      <c r="AB12" s="84"/>
      <c r="AC12" s="84"/>
      <c r="AD12" s="84"/>
      <c r="AE12" s="39"/>
      <c r="AF12" s="84"/>
      <c r="AH12" s="277"/>
      <c r="AI12" s="278"/>
      <c r="AJ12" s="277"/>
      <c r="AK12" s="277"/>
      <c r="AL12" s="277"/>
    </row>
    <row r="13" spans="1:97" s="2" customFormat="1" ht="43.35" customHeight="1" thickBot="1">
      <c r="A13" s="71"/>
      <c r="B13" s="189" t="s">
        <v>80</v>
      </c>
      <c r="C13" s="190" t="s">
        <v>73</v>
      </c>
      <c r="D13" s="190" t="s">
        <v>104</v>
      </c>
      <c r="E13" s="190"/>
      <c r="F13" s="190"/>
      <c r="G13" s="191"/>
      <c r="H13" s="283"/>
      <c r="I13" s="191"/>
      <c r="J13" s="190" t="s">
        <v>111</v>
      </c>
      <c r="K13" s="192"/>
      <c r="L13" s="192"/>
      <c r="M13" s="193"/>
      <c r="N13" s="191"/>
      <c r="O13" s="288"/>
      <c r="P13" s="194"/>
      <c r="Q13" s="297"/>
      <c r="R13" s="191"/>
      <c r="S13" s="190"/>
      <c r="T13" s="330"/>
      <c r="U13" s="202">
        <f t="shared" ref="U13:Y13" si="1">IFERROR(VLOOKUP(U10,Parkscatch,6,FALSE),"")</f>
        <v>0</v>
      </c>
      <c r="V13" s="203">
        <f t="shared" si="1"/>
        <v>0</v>
      </c>
      <c r="W13" s="203">
        <f t="shared" si="1"/>
        <v>0</v>
      </c>
      <c r="X13" s="203">
        <f t="shared" si="1"/>
        <v>0</v>
      </c>
      <c r="Y13" s="196">
        <f t="shared" si="1"/>
        <v>0</v>
      </c>
      <c r="Z13" s="81"/>
      <c r="AA13" s="85">
        <v>1</v>
      </c>
      <c r="AB13" s="85">
        <v>1</v>
      </c>
      <c r="AC13" s="85">
        <v>1</v>
      </c>
      <c r="AD13" s="85">
        <v>1</v>
      </c>
      <c r="AE13" s="25">
        <f>Y13</f>
        <v>0</v>
      </c>
      <c r="AF13" s="85"/>
      <c r="AG13" s="71"/>
      <c r="AH13" s="279">
        <f>SUM(AH14:AH2487)</f>
        <v>445870051.78062159</v>
      </c>
      <c r="AI13" s="279">
        <f>SUM(AI14:AI2487)</f>
        <v>287880561.81729925</v>
      </c>
      <c r="AJ13" s="279">
        <f>SUM(AJ14:AJ2487)</f>
        <v>494693920.23667246</v>
      </c>
      <c r="AK13" s="279">
        <f>SUM(AK14:AK2487)</f>
        <v>558218315.80806792</v>
      </c>
      <c r="AL13" s="279">
        <f>SUM(AL14:AL2487)</f>
        <v>5703353575.3534613</v>
      </c>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row>
    <row r="14" spans="1:97">
      <c r="B14" s="181" t="s">
        <v>119</v>
      </c>
      <c r="C14" s="166"/>
      <c r="D14" s="166" t="s">
        <v>2229</v>
      </c>
      <c r="E14" s="166" t="s">
        <v>118</v>
      </c>
      <c r="F14" s="166" t="s">
        <v>2232</v>
      </c>
      <c r="G14" s="188"/>
      <c r="H14" s="284">
        <v>11253.55</v>
      </c>
      <c r="I14" s="143">
        <f t="shared" ref="I14:I78" si="2">IFERROR(J14/H14,0)</f>
        <v>52.453286117207014</v>
      </c>
      <c r="J14" s="165">
        <v>590285.67798429495</v>
      </c>
      <c r="K14" s="167"/>
      <c r="L14" s="167">
        <v>1</v>
      </c>
      <c r="M14" s="171">
        <f t="shared" ref="M14:M77" si="3">IFERROR(J14/100*100*L14,0)</f>
        <v>590285.67798429495</v>
      </c>
      <c r="N14" s="170"/>
      <c r="O14" s="285">
        <v>16228.7621512141</v>
      </c>
      <c r="P14" s="113">
        <f>Q14/O14</f>
        <v>113.26128159826962</v>
      </c>
      <c r="Q14" s="172">
        <v>1838090.4</v>
      </c>
      <c r="R14" s="177">
        <v>2016</v>
      </c>
      <c r="S14" s="31">
        <f>IFERROR(('General Input Sheet'!$G$38/(VLOOKUP(R14,'General Input Sheet'!$E$38:$G$44,3,FALSE))),1)</f>
        <v>1</v>
      </c>
      <c r="T14" s="329">
        <v>2428376.0779842949</v>
      </c>
      <c r="U14" s="115" t="str">
        <f>IF(AND(U$10=$E14,$D14="Local"),"y","")</f>
        <v/>
      </c>
      <c r="V14" s="115" t="str">
        <f t="shared" ref="V14:X29" si="4">IF(AND(V$10=$E14,$D14="Local"),"y","")</f>
        <v/>
      </c>
      <c r="W14" s="115" t="str">
        <f t="shared" si="4"/>
        <v/>
      </c>
      <c r="X14" s="115" t="str">
        <f t="shared" si="4"/>
        <v>y</v>
      </c>
      <c r="Y14" s="273" t="str">
        <f>IF($D14&lt;&gt;"Local","y","")</f>
        <v/>
      </c>
      <c r="Z14" s="81"/>
      <c r="AA14" s="89" t="str">
        <f t="shared" ref="AA14:AA77" si="5">IF(U14="y",1,"")</f>
        <v/>
      </c>
      <c r="AB14" s="90" t="str">
        <f t="shared" ref="AB14:AB77" si="6">IF(V14="y",1,"")</f>
        <v/>
      </c>
      <c r="AC14" s="90" t="str">
        <f>IF(W14="y",AC$13,IF(AND(W14&gt;0,W14&lt;=1),W14*AC$13,""))</f>
        <v/>
      </c>
      <c r="AD14" s="90">
        <f>IF(X14="y",AD$13,IF(AND(X14&gt;0,X14&lt;=1),X14*AD$13,""))</f>
        <v>1</v>
      </c>
      <c r="AE14" s="90" t="str">
        <f>IF(Y14="y",AE$13,IF(AND(Y14&gt;0,Y14&lt;=1),Y14*AE$13,""))</f>
        <v/>
      </c>
      <c r="AF14" s="93">
        <f t="shared" ref="AF14:AF77" si="7">SUM(AA14:AE14)</f>
        <v>1</v>
      </c>
      <c r="AH14" s="323" t="str">
        <f t="shared" ref="AH14:AH77" si="8">IF(AA14="","",(AA14/$AF14)*$T14)</f>
        <v/>
      </c>
      <c r="AI14" s="280" t="str">
        <f t="shared" ref="AI14:AI77" si="9">IF(AB14="","",(AB14/$AF14)*$T14)</f>
        <v/>
      </c>
      <c r="AJ14" s="280" t="str">
        <f t="shared" ref="AJ14:AJ77" si="10">IF(AC14="","",(AC14/$AF14)*$T14)</f>
        <v/>
      </c>
      <c r="AK14" s="280">
        <f t="shared" ref="AK14:AK77" si="11">IF(AD14="","",(AD14/$AF14)*$T14)</f>
        <v>2428376.0779842949</v>
      </c>
      <c r="AL14" s="326" t="str">
        <f t="shared" ref="AL14:AL77" si="12">IF(AE14="","",(AE14/$AF14)*$T14)</f>
        <v/>
      </c>
    </row>
    <row r="15" spans="1:97">
      <c r="B15" s="176" t="s">
        <v>119</v>
      </c>
      <c r="C15" s="167"/>
      <c r="D15" s="167" t="s">
        <v>2229</v>
      </c>
      <c r="E15" s="167" t="s">
        <v>118</v>
      </c>
      <c r="F15" s="167" t="s">
        <v>2233</v>
      </c>
      <c r="G15" s="188"/>
      <c r="H15" s="285">
        <v>5816</v>
      </c>
      <c r="I15" s="143">
        <f t="shared" si="2"/>
        <v>104.786252262136</v>
      </c>
      <c r="J15" s="165">
        <v>609436.84315658303</v>
      </c>
      <c r="K15" s="167"/>
      <c r="L15" s="167">
        <v>1</v>
      </c>
      <c r="M15" s="171">
        <f t="shared" si="3"/>
        <v>609436.84315658303</v>
      </c>
      <c r="N15" s="170"/>
      <c r="O15" s="285"/>
      <c r="P15" s="114">
        <f>IFERROR(Q15/O15,0)</f>
        <v>0</v>
      </c>
      <c r="Q15" s="173"/>
      <c r="R15" s="177">
        <v>2016</v>
      </c>
      <c r="S15" s="32">
        <f>IFERROR(('General Input Sheet'!$G$38/(VLOOKUP(R15,'General Input Sheet'!$E$38:$G$44,3,FALSE))),1)</f>
        <v>1</v>
      </c>
      <c r="T15" s="195">
        <v>609436.84315658303</v>
      </c>
      <c r="U15" s="115" t="str">
        <f t="shared" ref="U15:X78" si="13">IF(AND(U$10=$E15,$D15="Local"),"y","")</f>
        <v/>
      </c>
      <c r="V15" s="115" t="str">
        <f t="shared" si="4"/>
        <v/>
      </c>
      <c r="W15" s="115" t="str">
        <f t="shared" si="4"/>
        <v/>
      </c>
      <c r="X15" s="115" t="str">
        <f t="shared" si="4"/>
        <v>y</v>
      </c>
      <c r="Y15" s="273" t="str">
        <f t="shared" ref="Y15:Y78" si="14">IF($D15&lt;&gt;"Local","y","")</f>
        <v/>
      </c>
      <c r="Z15" s="81"/>
      <c r="AA15" s="86" t="str">
        <f t="shared" si="5"/>
        <v/>
      </c>
      <c r="AB15" s="87" t="str">
        <f t="shared" si="6"/>
        <v/>
      </c>
      <c r="AC15" s="87" t="str">
        <f t="shared" ref="AC15:AC78" si="15">IF(W15="y",1,"")</f>
        <v/>
      </c>
      <c r="AD15" s="87">
        <f t="shared" ref="AD15:AD78" si="16">IF(X15="y",1,"")</f>
        <v>1</v>
      </c>
      <c r="AE15" s="87" t="str">
        <f t="shared" ref="AE15:AE78" si="17">IF(Y15="y",1,"")</f>
        <v/>
      </c>
      <c r="AF15" s="94">
        <f t="shared" si="7"/>
        <v>1</v>
      </c>
      <c r="AH15" s="324" t="str">
        <f t="shared" si="8"/>
        <v/>
      </c>
      <c r="AI15" s="280" t="str">
        <f t="shared" si="9"/>
        <v/>
      </c>
      <c r="AJ15" s="280" t="str">
        <f t="shared" si="10"/>
        <v/>
      </c>
      <c r="AK15" s="280">
        <f t="shared" si="11"/>
        <v>609436.84315658303</v>
      </c>
      <c r="AL15" s="327" t="str">
        <f t="shared" si="12"/>
        <v/>
      </c>
    </row>
    <row r="16" spans="1:97">
      <c r="B16" s="176" t="s">
        <v>120</v>
      </c>
      <c r="C16" s="167"/>
      <c r="D16" s="167" t="s">
        <v>2229</v>
      </c>
      <c r="E16" s="167" t="s">
        <v>115</v>
      </c>
      <c r="F16" s="167" t="s">
        <v>2233</v>
      </c>
      <c r="G16" s="188"/>
      <c r="H16" s="285">
        <v>7579.87</v>
      </c>
      <c r="I16" s="143">
        <f t="shared" si="2"/>
        <v>88.985106596212205</v>
      </c>
      <c r="J16" s="165">
        <v>674495.53993543098</v>
      </c>
      <c r="K16" s="167"/>
      <c r="L16" s="167">
        <v>1</v>
      </c>
      <c r="M16" s="171">
        <f t="shared" si="3"/>
        <v>674495.53993543098</v>
      </c>
      <c r="N16" s="170"/>
      <c r="O16" s="285"/>
      <c r="P16" s="114">
        <f t="shared" ref="P16:P79" si="18">IFERROR(Q16/O16,0)</f>
        <v>0</v>
      </c>
      <c r="Q16" s="173"/>
      <c r="R16" s="177">
        <v>2016</v>
      </c>
      <c r="S16" s="32">
        <f>IFERROR(('General Input Sheet'!$G$38/(VLOOKUP(R16,'General Input Sheet'!$E$38:$G$44,3,FALSE))),1)</f>
        <v>1</v>
      </c>
      <c r="T16" s="195">
        <v>674495.53993543098</v>
      </c>
      <c r="U16" s="115" t="str">
        <f t="shared" si="13"/>
        <v>y</v>
      </c>
      <c r="V16" s="115" t="str">
        <f t="shared" si="4"/>
        <v/>
      </c>
      <c r="W16" s="115" t="str">
        <f t="shared" si="4"/>
        <v/>
      </c>
      <c r="X16" s="115" t="str">
        <f t="shared" si="4"/>
        <v/>
      </c>
      <c r="Y16" s="273" t="str">
        <f t="shared" si="14"/>
        <v/>
      </c>
      <c r="Z16" s="81"/>
      <c r="AA16" s="86">
        <f t="shared" si="5"/>
        <v>1</v>
      </c>
      <c r="AB16" s="87" t="str">
        <f t="shared" si="6"/>
        <v/>
      </c>
      <c r="AC16" s="87" t="str">
        <f t="shared" si="15"/>
        <v/>
      </c>
      <c r="AD16" s="87" t="str">
        <f t="shared" si="16"/>
        <v/>
      </c>
      <c r="AE16" s="87" t="str">
        <f t="shared" si="17"/>
        <v/>
      </c>
      <c r="AF16" s="94">
        <f t="shared" si="7"/>
        <v>1</v>
      </c>
      <c r="AH16" s="324">
        <f t="shared" si="8"/>
        <v>674495.53993543098</v>
      </c>
      <c r="AI16" s="280" t="str">
        <f t="shared" si="9"/>
        <v/>
      </c>
      <c r="AJ16" s="280" t="str">
        <f t="shared" si="10"/>
        <v/>
      </c>
      <c r="AK16" s="280" t="str">
        <f t="shared" si="11"/>
        <v/>
      </c>
      <c r="AL16" s="327" t="str">
        <f t="shared" si="12"/>
        <v/>
      </c>
    </row>
    <row r="17" spans="2:38">
      <c r="B17" s="176" t="s">
        <v>121</v>
      </c>
      <c r="C17" s="167"/>
      <c r="D17" s="167" t="s">
        <v>2230</v>
      </c>
      <c r="E17" s="167" t="s">
        <v>115</v>
      </c>
      <c r="F17" s="167" t="s">
        <v>2232</v>
      </c>
      <c r="G17" s="188"/>
      <c r="H17" s="171">
        <v>1368.04</v>
      </c>
      <c r="I17" s="143">
        <f t="shared" si="2"/>
        <v>759.1447377192992</v>
      </c>
      <c r="J17" s="165">
        <v>1038540.36698951</v>
      </c>
      <c r="K17" s="167"/>
      <c r="L17" s="167">
        <v>1</v>
      </c>
      <c r="M17" s="171">
        <f t="shared" si="3"/>
        <v>1038540.36698951</v>
      </c>
      <c r="N17" s="170"/>
      <c r="O17" s="285"/>
      <c r="P17" s="114">
        <f t="shared" si="18"/>
        <v>0</v>
      </c>
      <c r="Q17" s="173"/>
      <c r="R17" s="177">
        <v>2016</v>
      </c>
      <c r="S17" s="32">
        <f>IFERROR(('General Input Sheet'!$G$38/(VLOOKUP(R17,'General Input Sheet'!$E$38:$G$44,3,FALSE))),1)</f>
        <v>1</v>
      </c>
      <c r="T17" s="195">
        <v>1038540.36698951</v>
      </c>
      <c r="U17" s="115" t="str">
        <f t="shared" si="13"/>
        <v/>
      </c>
      <c r="V17" s="115" t="str">
        <f t="shared" si="4"/>
        <v/>
      </c>
      <c r="W17" s="115" t="str">
        <f t="shared" si="4"/>
        <v/>
      </c>
      <c r="X17" s="115" t="str">
        <f t="shared" si="4"/>
        <v/>
      </c>
      <c r="Y17" s="273" t="str">
        <f t="shared" si="14"/>
        <v>y</v>
      </c>
      <c r="Z17" s="81"/>
      <c r="AA17" s="86" t="str">
        <f t="shared" si="5"/>
        <v/>
      </c>
      <c r="AB17" s="87" t="str">
        <f t="shared" si="6"/>
        <v/>
      </c>
      <c r="AC17" s="87" t="str">
        <f t="shared" si="15"/>
        <v/>
      </c>
      <c r="AD17" s="87" t="str">
        <f t="shared" si="16"/>
        <v/>
      </c>
      <c r="AE17" s="87">
        <f t="shared" si="17"/>
        <v>1</v>
      </c>
      <c r="AF17" s="94">
        <f t="shared" si="7"/>
        <v>1</v>
      </c>
      <c r="AH17" s="324" t="str">
        <f t="shared" si="8"/>
        <v/>
      </c>
      <c r="AI17" s="280" t="str">
        <f t="shared" si="9"/>
        <v/>
      </c>
      <c r="AJ17" s="280" t="str">
        <f t="shared" si="10"/>
        <v/>
      </c>
      <c r="AK17" s="280" t="str">
        <f t="shared" si="11"/>
        <v/>
      </c>
      <c r="AL17" s="327">
        <f t="shared" si="12"/>
        <v>1038540.36698951</v>
      </c>
    </row>
    <row r="18" spans="2:38">
      <c r="B18" s="176" t="s">
        <v>122</v>
      </c>
      <c r="C18" s="167"/>
      <c r="D18" s="167" t="s">
        <v>2229</v>
      </c>
      <c r="E18" s="167" t="s">
        <v>115</v>
      </c>
      <c r="F18" s="167" t="s">
        <v>2233</v>
      </c>
      <c r="G18" s="188"/>
      <c r="H18" s="285">
        <v>14688.67</v>
      </c>
      <c r="I18" s="143">
        <f t="shared" si="2"/>
        <v>46.97441241537409</v>
      </c>
      <c r="J18" s="165">
        <v>689991.64241333294</v>
      </c>
      <c r="K18" s="167"/>
      <c r="L18" s="167">
        <v>1</v>
      </c>
      <c r="M18" s="171">
        <f t="shared" si="3"/>
        <v>689991.64241333294</v>
      </c>
      <c r="N18" s="170"/>
      <c r="O18" s="285">
        <v>14688.578555071201</v>
      </c>
      <c r="P18" s="114">
        <f t="shared" si="18"/>
        <v>84.482987604785606</v>
      </c>
      <c r="Q18" s="173">
        <v>1240935</v>
      </c>
      <c r="R18" s="177">
        <v>2016</v>
      </c>
      <c r="S18" s="32">
        <f>IFERROR(('General Input Sheet'!$G$38/(VLOOKUP(R18,'General Input Sheet'!$E$38:$G$44,3,FALSE))),1)</f>
        <v>1</v>
      </c>
      <c r="T18" s="195">
        <v>1930926.6424133331</v>
      </c>
      <c r="U18" s="115" t="str">
        <f t="shared" si="13"/>
        <v>y</v>
      </c>
      <c r="V18" s="115" t="str">
        <f t="shared" si="4"/>
        <v/>
      </c>
      <c r="W18" s="115" t="str">
        <f t="shared" si="4"/>
        <v/>
      </c>
      <c r="X18" s="115" t="str">
        <f t="shared" si="4"/>
        <v/>
      </c>
      <c r="Y18" s="273" t="str">
        <f t="shared" si="14"/>
        <v/>
      </c>
      <c r="Z18" s="81"/>
      <c r="AA18" s="86">
        <f t="shared" si="5"/>
        <v>1</v>
      </c>
      <c r="AB18" s="87" t="str">
        <f t="shared" si="6"/>
        <v/>
      </c>
      <c r="AC18" s="87" t="str">
        <f t="shared" si="15"/>
        <v/>
      </c>
      <c r="AD18" s="87" t="str">
        <f t="shared" si="16"/>
        <v/>
      </c>
      <c r="AE18" s="87" t="str">
        <f t="shared" si="17"/>
        <v/>
      </c>
      <c r="AF18" s="94">
        <f t="shared" si="7"/>
        <v>1</v>
      </c>
      <c r="AH18" s="324">
        <f t="shared" si="8"/>
        <v>1930926.6424133331</v>
      </c>
      <c r="AI18" s="280" t="str">
        <f t="shared" si="9"/>
        <v/>
      </c>
      <c r="AJ18" s="280" t="str">
        <f t="shared" si="10"/>
        <v/>
      </c>
      <c r="AK18" s="280" t="str">
        <f t="shared" si="11"/>
        <v/>
      </c>
      <c r="AL18" s="327" t="str">
        <f t="shared" si="12"/>
        <v/>
      </c>
    </row>
    <row r="19" spans="2:38">
      <c r="B19" s="176" t="s">
        <v>123</v>
      </c>
      <c r="C19" s="167"/>
      <c r="D19" s="167" t="s">
        <v>2229</v>
      </c>
      <c r="E19" s="167" t="s">
        <v>117</v>
      </c>
      <c r="F19" s="167" t="s">
        <v>2233</v>
      </c>
      <c r="G19" s="188"/>
      <c r="H19" s="285">
        <v>7366.95</v>
      </c>
      <c r="I19" s="143">
        <f t="shared" si="2"/>
        <v>90.490933790674575</v>
      </c>
      <c r="J19" s="165">
        <v>666642.18468921003</v>
      </c>
      <c r="K19" s="167"/>
      <c r="L19" s="167">
        <v>1</v>
      </c>
      <c r="M19" s="171">
        <f t="shared" si="3"/>
        <v>666642.18468921003</v>
      </c>
      <c r="N19" s="170"/>
      <c r="O19" s="285">
        <v>7366.8953147245402</v>
      </c>
      <c r="P19" s="114">
        <f t="shared" si="18"/>
        <v>247.03703829786929</v>
      </c>
      <c r="Q19" s="173">
        <v>1819896</v>
      </c>
      <c r="R19" s="177">
        <v>2016</v>
      </c>
      <c r="S19" s="32">
        <f>IFERROR(('General Input Sheet'!$G$38/(VLOOKUP(R19,'General Input Sheet'!$E$38:$G$44,3,FALSE))),1)</f>
        <v>1</v>
      </c>
      <c r="T19" s="195">
        <v>2486538.1846892098</v>
      </c>
      <c r="U19" s="115" t="str">
        <f t="shared" si="13"/>
        <v/>
      </c>
      <c r="V19" s="115" t="str">
        <f t="shared" si="4"/>
        <v/>
      </c>
      <c r="W19" s="115" t="str">
        <f t="shared" si="4"/>
        <v>y</v>
      </c>
      <c r="X19" s="115" t="str">
        <f t="shared" si="4"/>
        <v/>
      </c>
      <c r="Y19" s="273" t="str">
        <f t="shared" si="14"/>
        <v/>
      </c>
      <c r="Z19" s="81"/>
      <c r="AA19" s="86" t="str">
        <f t="shared" si="5"/>
        <v/>
      </c>
      <c r="AB19" s="87" t="str">
        <f t="shared" si="6"/>
        <v/>
      </c>
      <c r="AC19" s="87">
        <f t="shared" si="15"/>
        <v>1</v>
      </c>
      <c r="AD19" s="87" t="str">
        <f t="shared" si="16"/>
        <v/>
      </c>
      <c r="AE19" s="87" t="str">
        <f t="shared" si="17"/>
        <v/>
      </c>
      <c r="AF19" s="94">
        <f t="shared" si="7"/>
        <v>1</v>
      </c>
      <c r="AH19" s="324" t="str">
        <f t="shared" si="8"/>
        <v/>
      </c>
      <c r="AI19" s="280" t="str">
        <f t="shared" si="9"/>
        <v/>
      </c>
      <c r="AJ19" s="280">
        <f t="shared" si="10"/>
        <v>2486538.1846892098</v>
      </c>
      <c r="AK19" s="280" t="str">
        <f t="shared" si="11"/>
        <v/>
      </c>
      <c r="AL19" s="327" t="str">
        <f t="shared" si="12"/>
        <v/>
      </c>
    </row>
    <row r="20" spans="2:38">
      <c r="B20" s="176" t="s">
        <v>124</v>
      </c>
      <c r="C20" s="167"/>
      <c r="D20" s="167" t="s">
        <v>2231</v>
      </c>
      <c r="E20" s="167" t="s">
        <v>118</v>
      </c>
      <c r="F20" s="167" t="s">
        <v>2232</v>
      </c>
      <c r="G20" s="188"/>
      <c r="H20" s="285">
        <v>11110.58</v>
      </c>
      <c r="I20" s="143">
        <f t="shared" si="2"/>
        <v>132.17521336417002</v>
      </c>
      <c r="J20" s="165">
        <v>1468543.28209968</v>
      </c>
      <c r="K20" s="167"/>
      <c r="L20" s="167">
        <v>1</v>
      </c>
      <c r="M20" s="171">
        <f t="shared" si="3"/>
        <v>1468543.28209968</v>
      </c>
      <c r="N20" s="170"/>
      <c r="O20" s="285">
        <v>17088.772483259901</v>
      </c>
      <c r="P20" s="114">
        <f t="shared" si="18"/>
        <v>63.02067635665302</v>
      </c>
      <c r="Q20" s="173">
        <v>1076946</v>
      </c>
      <c r="R20" s="177">
        <v>2016</v>
      </c>
      <c r="S20" s="32">
        <f>IFERROR(('General Input Sheet'!$G$38/(VLOOKUP(R20,'General Input Sheet'!$E$38:$G$44,3,FALSE))),1)</f>
        <v>1</v>
      </c>
      <c r="T20" s="195">
        <v>2545489.28209968</v>
      </c>
      <c r="U20" s="115" t="str">
        <f t="shared" si="13"/>
        <v/>
      </c>
      <c r="V20" s="115" t="str">
        <f t="shared" si="4"/>
        <v/>
      </c>
      <c r="W20" s="115" t="str">
        <f t="shared" si="4"/>
        <v/>
      </c>
      <c r="X20" s="115" t="str">
        <f t="shared" si="4"/>
        <v/>
      </c>
      <c r="Y20" s="273" t="str">
        <f t="shared" si="14"/>
        <v>y</v>
      </c>
      <c r="Z20" s="81"/>
      <c r="AA20" s="86" t="str">
        <f t="shared" si="5"/>
        <v/>
      </c>
      <c r="AB20" s="87" t="str">
        <f t="shared" si="6"/>
        <v/>
      </c>
      <c r="AC20" s="87" t="str">
        <f t="shared" si="15"/>
        <v/>
      </c>
      <c r="AD20" s="87" t="str">
        <f t="shared" si="16"/>
        <v/>
      </c>
      <c r="AE20" s="87">
        <f t="shared" si="17"/>
        <v>1</v>
      </c>
      <c r="AF20" s="94">
        <f t="shared" si="7"/>
        <v>1</v>
      </c>
      <c r="AH20" s="324" t="str">
        <f t="shared" si="8"/>
        <v/>
      </c>
      <c r="AI20" s="280" t="str">
        <f t="shared" si="9"/>
        <v/>
      </c>
      <c r="AJ20" s="280" t="str">
        <f t="shared" si="10"/>
        <v/>
      </c>
      <c r="AK20" s="280" t="str">
        <f t="shared" si="11"/>
        <v/>
      </c>
      <c r="AL20" s="327">
        <f t="shared" si="12"/>
        <v>2545489.28209968</v>
      </c>
    </row>
    <row r="21" spans="2:38">
      <c r="B21" s="176" t="s">
        <v>125</v>
      </c>
      <c r="C21" s="167"/>
      <c r="D21" s="167" t="s">
        <v>2229</v>
      </c>
      <c r="E21" s="167" t="s">
        <v>118</v>
      </c>
      <c r="F21" s="167" t="s">
        <v>2233</v>
      </c>
      <c r="G21" s="188"/>
      <c r="H21" s="285">
        <v>5978.23</v>
      </c>
      <c r="I21" s="143">
        <f t="shared" si="2"/>
        <v>102.94360456487239</v>
      </c>
      <c r="J21" s="165">
        <v>615420.54511785705</v>
      </c>
      <c r="K21" s="167"/>
      <c r="L21" s="167">
        <v>1</v>
      </c>
      <c r="M21" s="171">
        <f t="shared" si="3"/>
        <v>615420.54511785705</v>
      </c>
      <c r="N21" s="170"/>
      <c r="O21" s="285"/>
      <c r="P21" s="114">
        <f t="shared" si="18"/>
        <v>0</v>
      </c>
      <c r="Q21" s="173"/>
      <c r="R21" s="177">
        <v>2016</v>
      </c>
      <c r="S21" s="32">
        <f>IFERROR(('General Input Sheet'!$G$38/(VLOOKUP(R21,'General Input Sheet'!$E$38:$G$44,3,FALSE))),1)</f>
        <v>1</v>
      </c>
      <c r="T21" s="195">
        <v>615420.54511785705</v>
      </c>
      <c r="U21" s="115" t="str">
        <f t="shared" si="13"/>
        <v/>
      </c>
      <c r="V21" s="115" t="str">
        <f t="shared" si="4"/>
        <v/>
      </c>
      <c r="W21" s="115" t="str">
        <f t="shared" si="4"/>
        <v/>
      </c>
      <c r="X21" s="115" t="str">
        <f t="shared" si="4"/>
        <v>y</v>
      </c>
      <c r="Y21" s="273" t="str">
        <f t="shared" si="14"/>
        <v/>
      </c>
      <c r="Z21" s="81"/>
      <c r="AA21" s="86" t="str">
        <f t="shared" si="5"/>
        <v/>
      </c>
      <c r="AB21" s="87" t="str">
        <f t="shared" si="6"/>
        <v/>
      </c>
      <c r="AC21" s="87" t="str">
        <f t="shared" si="15"/>
        <v/>
      </c>
      <c r="AD21" s="87">
        <f t="shared" si="16"/>
        <v>1</v>
      </c>
      <c r="AE21" s="87" t="str">
        <f t="shared" si="17"/>
        <v/>
      </c>
      <c r="AF21" s="94">
        <f t="shared" si="7"/>
        <v>1</v>
      </c>
      <c r="AH21" s="324" t="str">
        <f t="shared" si="8"/>
        <v/>
      </c>
      <c r="AI21" s="280" t="str">
        <f t="shared" si="9"/>
        <v/>
      </c>
      <c r="AJ21" s="280" t="str">
        <f t="shared" si="10"/>
        <v/>
      </c>
      <c r="AK21" s="280">
        <f t="shared" si="11"/>
        <v>615420.54511785705</v>
      </c>
      <c r="AL21" s="327" t="str">
        <f t="shared" si="12"/>
        <v/>
      </c>
    </row>
    <row r="22" spans="2:38">
      <c r="B22" s="176" t="s">
        <v>126</v>
      </c>
      <c r="C22" s="167"/>
      <c r="D22" s="167" t="s">
        <v>2231</v>
      </c>
      <c r="E22" s="167" t="s">
        <v>115</v>
      </c>
      <c r="F22" s="167" t="s">
        <v>2234</v>
      </c>
      <c r="G22" s="188"/>
      <c r="H22" s="285">
        <v>41744.53</v>
      </c>
      <c r="I22" s="143">
        <f t="shared" si="2"/>
        <v>201.22990834790977</v>
      </c>
      <c r="J22" s="165">
        <v>8400247.9459265694</v>
      </c>
      <c r="K22" s="167"/>
      <c r="L22" s="167">
        <v>1</v>
      </c>
      <c r="M22" s="171">
        <f t="shared" si="3"/>
        <v>8400247.9459265694</v>
      </c>
      <c r="N22" s="170"/>
      <c r="O22" s="285">
        <v>484.78190569450101</v>
      </c>
      <c r="P22" s="114">
        <f t="shared" si="18"/>
        <v>26478.389063656847</v>
      </c>
      <c r="Q22" s="173">
        <v>12836243.91</v>
      </c>
      <c r="R22" s="177">
        <v>2016</v>
      </c>
      <c r="S22" s="32">
        <f>IFERROR(('General Input Sheet'!$G$38/(VLOOKUP(R22,'General Input Sheet'!$E$38:$G$44,3,FALSE))),1)</f>
        <v>1</v>
      </c>
      <c r="T22" s="195">
        <v>21236491.85592657</v>
      </c>
      <c r="U22" s="115" t="str">
        <f t="shared" si="13"/>
        <v/>
      </c>
      <c r="V22" s="115" t="str">
        <f t="shared" si="4"/>
        <v/>
      </c>
      <c r="W22" s="115" t="str">
        <f t="shared" si="4"/>
        <v/>
      </c>
      <c r="X22" s="115" t="str">
        <f t="shared" si="4"/>
        <v/>
      </c>
      <c r="Y22" s="273" t="str">
        <f t="shared" si="14"/>
        <v>y</v>
      </c>
      <c r="Z22" s="81"/>
      <c r="AA22" s="86" t="str">
        <f t="shared" si="5"/>
        <v/>
      </c>
      <c r="AB22" s="87" t="str">
        <f t="shared" si="6"/>
        <v/>
      </c>
      <c r="AC22" s="87" t="str">
        <f t="shared" si="15"/>
        <v/>
      </c>
      <c r="AD22" s="87" t="str">
        <f t="shared" si="16"/>
        <v/>
      </c>
      <c r="AE22" s="87">
        <f t="shared" si="17"/>
        <v>1</v>
      </c>
      <c r="AF22" s="94">
        <f t="shared" si="7"/>
        <v>1</v>
      </c>
      <c r="AH22" s="324" t="str">
        <f t="shared" si="8"/>
        <v/>
      </c>
      <c r="AI22" s="280" t="str">
        <f t="shared" si="9"/>
        <v/>
      </c>
      <c r="AJ22" s="280" t="str">
        <f t="shared" si="10"/>
        <v/>
      </c>
      <c r="AK22" s="280" t="str">
        <f t="shared" si="11"/>
        <v/>
      </c>
      <c r="AL22" s="327">
        <f t="shared" si="12"/>
        <v>21236491.85592657</v>
      </c>
    </row>
    <row r="23" spans="2:38">
      <c r="B23" s="176" t="s">
        <v>126</v>
      </c>
      <c r="C23" s="167"/>
      <c r="D23" s="167" t="s">
        <v>2231</v>
      </c>
      <c r="E23" s="167" t="s">
        <v>115</v>
      </c>
      <c r="F23" s="167" t="s">
        <v>2235</v>
      </c>
      <c r="G23" s="188"/>
      <c r="H23" s="285">
        <v>34785.370000000003</v>
      </c>
      <c r="I23" s="143">
        <f t="shared" si="2"/>
        <v>259.71933265297247</v>
      </c>
      <c r="J23" s="165">
        <v>9034433.0824867301</v>
      </c>
      <c r="K23" s="167"/>
      <c r="L23" s="167">
        <v>1</v>
      </c>
      <c r="M23" s="171">
        <f t="shared" si="3"/>
        <v>9034433.0824867301</v>
      </c>
      <c r="N23" s="170"/>
      <c r="O23" s="285"/>
      <c r="P23" s="114">
        <f t="shared" si="18"/>
        <v>0</v>
      </c>
      <c r="Q23" s="173"/>
      <c r="R23" s="177">
        <v>2016</v>
      </c>
      <c r="S23" s="32">
        <f>IFERROR(('General Input Sheet'!$G$38/(VLOOKUP(R23,'General Input Sheet'!$E$38:$G$44,3,FALSE))),1)</f>
        <v>1</v>
      </c>
      <c r="T23" s="195">
        <v>9034433.0824867301</v>
      </c>
      <c r="U23" s="115" t="str">
        <f t="shared" si="13"/>
        <v/>
      </c>
      <c r="V23" s="115" t="str">
        <f t="shared" si="4"/>
        <v/>
      </c>
      <c r="W23" s="115" t="str">
        <f t="shared" si="4"/>
        <v/>
      </c>
      <c r="X23" s="115" t="str">
        <f t="shared" si="4"/>
        <v/>
      </c>
      <c r="Y23" s="273" t="str">
        <f t="shared" si="14"/>
        <v>y</v>
      </c>
      <c r="Z23" s="81"/>
      <c r="AA23" s="86" t="str">
        <f t="shared" si="5"/>
        <v/>
      </c>
      <c r="AB23" s="87" t="str">
        <f t="shared" si="6"/>
        <v/>
      </c>
      <c r="AC23" s="87" t="str">
        <f t="shared" si="15"/>
        <v/>
      </c>
      <c r="AD23" s="87" t="str">
        <f t="shared" si="16"/>
        <v/>
      </c>
      <c r="AE23" s="87">
        <f t="shared" si="17"/>
        <v>1</v>
      </c>
      <c r="AF23" s="94">
        <f t="shared" si="7"/>
        <v>1</v>
      </c>
      <c r="AH23" s="324" t="str">
        <f t="shared" si="8"/>
        <v/>
      </c>
      <c r="AI23" s="280" t="str">
        <f t="shared" si="9"/>
        <v/>
      </c>
      <c r="AJ23" s="280" t="str">
        <f t="shared" si="10"/>
        <v/>
      </c>
      <c r="AK23" s="280" t="str">
        <f t="shared" si="11"/>
        <v/>
      </c>
      <c r="AL23" s="327">
        <f t="shared" si="12"/>
        <v>9034433.0824867301</v>
      </c>
    </row>
    <row r="24" spans="2:38">
      <c r="B24" s="176" t="s">
        <v>127</v>
      </c>
      <c r="C24" s="167"/>
      <c r="D24" s="167" t="s">
        <v>2229</v>
      </c>
      <c r="E24" s="167" t="s">
        <v>115</v>
      </c>
      <c r="F24" s="167" t="s">
        <v>2233</v>
      </c>
      <c r="G24" s="188"/>
      <c r="H24" s="285">
        <v>13131.11</v>
      </c>
      <c r="I24" s="143">
        <f t="shared" si="2"/>
        <v>52.546330235093066</v>
      </c>
      <c r="J24" s="165">
        <v>689991.64241333294</v>
      </c>
      <c r="K24" s="167"/>
      <c r="L24" s="167">
        <v>1</v>
      </c>
      <c r="M24" s="171">
        <f t="shared" si="3"/>
        <v>689991.64241333294</v>
      </c>
      <c r="N24" s="170"/>
      <c r="O24" s="285"/>
      <c r="P24" s="114">
        <f t="shared" si="18"/>
        <v>0</v>
      </c>
      <c r="Q24" s="173"/>
      <c r="R24" s="177">
        <v>2016</v>
      </c>
      <c r="S24" s="32">
        <f>IFERROR(('General Input Sheet'!$G$38/(VLOOKUP(R24,'General Input Sheet'!$E$38:$G$44,3,FALSE))),1)</f>
        <v>1</v>
      </c>
      <c r="T24" s="195">
        <v>689991.64241333294</v>
      </c>
      <c r="U24" s="115" t="str">
        <f t="shared" si="13"/>
        <v>y</v>
      </c>
      <c r="V24" s="115" t="str">
        <f t="shared" si="4"/>
        <v/>
      </c>
      <c r="W24" s="115" t="str">
        <f t="shared" si="4"/>
        <v/>
      </c>
      <c r="X24" s="115" t="str">
        <f t="shared" si="4"/>
        <v/>
      </c>
      <c r="Y24" s="273" t="str">
        <f t="shared" si="14"/>
        <v/>
      </c>
      <c r="Z24" s="81"/>
      <c r="AA24" s="86">
        <f t="shared" si="5"/>
        <v>1</v>
      </c>
      <c r="AB24" s="87" t="str">
        <f t="shared" si="6"/>
        <v/>
      </c>
      <c r="AC24" s="87" t="str">
        <f t="shared" si="15"/>
        <v/>
      </c>
      <c r="AD24" s="87" t="str">
        <f t="shared" si="16"/>
        <v/>
      </c>
      <c r="AE24" s="87" t="str">
        <f t="shared" si="17"/>
        <v/>
      </c>
      <c r="AF24" s="94">
        <f t="shared" si="7"/>
        <v>1</v>
      </c>
      <c r="AH24" s="324">
        <f t="shared" si="8"/>
        <v>689991.64241333294</v>
      </c>
      <c r="AI24" s="280" t="str">
        <f t="shared" si="9"/>
        <v/>
      </c>
      <c r="AJ24" s="280" t="str">
        <f t="shared" si="10"/>
        <v/>
      </c>
      <c r="AK24" s="280" t="str">
        <f t="shared" si="11"/>
        <v/>
      </c>
      <c r="AL24" s="327" t="str">
        <f t="shared" si="12"/>
        <v/>
      </c>
    </row>
    <row r="25" spans="2:38">
      <c r="B25" s="176" t="s">
        <v>128</v>
      </c>
      <c r="C25" s="167"/>
      <c r="D25" s="167" t="s">
        <v>2231</v>
      </c>
      <c r="E25" s="167" t="s">
        <v>115</v>
      </c>
      <c r="F25" s="167" t="s">
        <v>2234</v>
      </c>
      <c r="G25" s="188"/>
      <c r="H25" s="285">
        <v>57162.8</v>
      </c>
      <c r="I25" s="143">
        <f t="shared" si="2"/>
        <v>146.95305243841395</v>
      </c>
      <c r="J25" s="165">
        <v>8400247.9459265694</v>
      </c>
      <c r="K25" s="167"/>
      <c r="L25" s="167">
        <v>1</v>
      </c>
      <c r="M25" s="171">
        <f t="shared" si="3"/>
        <v>8400247.9459265694</v>
      </c>
      <c r="N25" s="170"/>
      <c r="O25" s="285"/>
      <c r="P25" s="114">
        <f t="shared" si="18"/>
        <v>0</v>
      </c>
      <c r="Q25" s="173"/>
      <c r="R25" s="177">
        <v>2016</v>
      </c>
      <c r="S25" s="32">
        <f>IFERROR(('General Input Sheet'!$G$38/(VLOOKUP(R25,'General Input Sheet'!$E$38:$G$44,3,FALSE))),1)</f>
        <v>1</v>
      </c>
      <c r="T25" s="195">
        <v>8400247.9459265694</v>
      </c>
      <c r="U25" s="115" t="str">
        <f t="shared" si="13"/>
        <v/>
      </c>
      <c r="V25" s="115" t="str">
        <f t="shared" si="4"/>
        <v/>
      </c>
      <c r="W25" s="115" t="str">
        <f t="shared" si="4"/>
        <v/>
      </c>
      <c r="X25" s="115" t="str">
        <f t="shared" si="4"/>
        <v/>
      </c>
      <c r="Y25" s="273" t="str">
        <f t="shared" si="14"/>
        <v>y</v>
      </c>
      <c r="Z25" s="81"/>
      <c r="AA25" s="86" t="str">
        <f t="shared" si="5"/>
        <v/>
      </c>
      <c r="AB25" s="87" t="str">
        <f t="shared" si="6"/>
        <v/>
      </c>
      <c r="AC25" s="87" t="str">
        <f t="shared" si="15"/>
        <v/>
      </c>
      <c r="AD25" s="87" t="str">
        <f t="shared" si="16"/>
        <v/>
      </c>
      <c r="AE25" s="87">
        <f t="shared" si="17"/>
        <v>1</v>
      </c>
      <c r="AF25" s="94">
        <f t="shared" si="7"/>
        <v>1</v>
      </c>
      <c r="AH25" s="324" t="str">
        <f t="shared" si="8"/>
        <v/>
      </c>
      <c r="AI25" s="280" t="str">
        <f t="shared" si="9"/>
        <v/>
      </c>
      <c r="AJ25" s="280" t="str">
        <f t="shared" si="10"/>
        <v/>
      </c>
      <c r="AK25" s="280" t="str">
        <f t="shared" si="11"/>
        <v/>
      </c>
      <c r="AL25" s="327">
        <f t="shared" si="12"/>
        <v>8400247.9459265694</v>
      </c>
    </row>
    <row r="26" spans="2:38">
      <c r="B26" s="176" t="s">
        <v>129</v>
      </c>
      <c r="C26" s="167"/>
      <c r="D26" s="167" t="s">
        <v>2229</v>
      </c>
      <c r="E26" s="167" t="s">
        <v>115</v>
      </c>
      <c r="F26" s="167" t="s">
        <v>2233</v>
      </c>
      <c r="G26" s="188"/>
      <c r="H26" s="285">
        <v>20258.43</v>
      </c>
      <c r="I26" s="143">
        <f t="shared" si="2"/>
        <v>34.059482517319111</v>
      </c>
      <c r="J26" s="165">
        <v>689991.64241333294</v>
      </c>
      <c r="K26" s="167"/>
      <c r="L26" s="167">
        <v>1</v>
      </c>
      <c r="M26" s="171">
        <f t="shared" si="3"/>
        <v>689991.64241333294</v>
      </c>
      <c r="N26" s="170"/>
      <c r="O26" s="285">
        <v>77421.085911078</v>
      </c>
      <c r="P26" s="114">
        <f t="shared" si="18"/>
        <v>97.978700514643535</v>
      </c>
      <c r="Q26" s="173">
        <v>7585617.3899999997</v>
      </c>
      <c r="R26" s="177">
        <v>2016</v>
      </c>
      <c r="S26" s="32">
        <f>IFERROR(('General Input Sheet'!$G$38/(VLOOKUP(R26,'General Input Sheet'!$E$38:$G$44,3,FALSE))),1)</f>
        <v>1</v>
      </c>
      <c r="T26" s="195">
        <v>8275609.0324133327</v>
      </c>
      <c r="U26" s="115" t="str">
        <f t="shared" si="13"/>
        <v>y</v>
      </c>
      <c r="V26" s="115" t="str">
        <f t="shared" si="4"/>
        <v/>
      </c>
      <c r="W26" s="115" t="str">
        <f t="shared" si="4"/>
        <v/>
      </c>
      <c r="X26" s="115" t="str">
        <f t="shared" si="4"/>
        <v/>
      </c>
      <c r="Y26" s="273" t="str">
        <f t="shared" si="14"/>
        <v/>
      </c>
      <c r="Z26" s="81"/>
      <c r="AA26" s="86">
        <f t="shared" si="5"/>
        <v>1</v>
      </c>
      <c r="AB26" s="87" t="str">
        <f t="shared" si="6"/>
        <v/>
      </c>
      <c r="AC26" s="87" t="str">
        <f t="shared" si="15"/>
        <v/>
      </c>
      <c r="AD26" s="87" t="str">
        <f t="shared" si="16"/>
        <v/>
      </c>
      <c r="AE26" s="87" t="str">
        <f t="shared" si="17"/>
        <v/>
      </c>
      <c r="AF26" s="94">
        <f t="shared" si="7"/>
        <v>1</v>
      </c>
      <c r="AH26" s="324">
        <f t="shared" si="8"/>
        <v>8275609.0324133327</v>
      </c>
      <c r="AI26" s="280" t="str">
        <f t="shared" si="9"/>
        <v/>
      </c>
      <c r="AJ26" s="280" t="str">
        <f t="shared" si="10"/>
        <v/>
      </c>
      <c r="AK26" s="280" t="str">
        <f t="shared" si="11"/>
        <v/>
      </c>
      <c r="AL26" s="327" t="str">
        <f t="shared" si="12"/>
        <v/>
      </c>
    </row>
    <row r="27" spans="2:38">
      <c r="B27" s="176" t="s">
        <v>130</v>
      </c>
      <c r="C27" s="167"/>
      <c r="D27" s="167" t="s">
        <v>2229</v>
      </c>
      <c r="E27" s="167" t="s">
        <v>116</v>
      </c>
      <c r="F27" s="167" t="s">
        <v>2233</v>
      </c>
      <c r="G27" s="188"/>
      <c r="H27" s="285">
        <v>30422.87</v>
      </c>
      <c r="I27" s="143">
        <f t="shared" si="2"/>
        <v>22.680031253242479</v>
      </c>
      <c r="J27" s="165">
        <v>689991.64241333294</v>
      </c>
      <c r="K27" s="167"/>
      <c r="L27" s="167">
        <v>1</v>
      </c>
      <c r="M27" s="171">
        <f t="shared" si="3"/>
        <v>689991.64241333294</v>
      </c>
      <c r="N27" s="170"/>
      <c r="O27" s="285">
        <v>30422.874275677801</v>
      </c>
      <c r="P27" s="114">
        <f t="shared" si="18"/>
        <v>35.937235584412633</v>
      </c>
      <c r="Q27" s="173">
        <v>1093314</v>
      </c>
      <c r="R27" s="177">
        <v>2016</v>
      </c>
      <c r="S27" s="32">
        <f>IFERROR(('General Input Sheet'!$G$38/(VLOOKUP(R27,'General Input Sheet'!$E$38:$G$44,3,FALSE))),1)</f>
        <v>1</v>
      </c>
      <c r="T27" s="195">
        <v>1783305.6424133331</v>
      </c>
      <c r="U27" s="115" t="str">
        <f t="shared" si="13"/>
        <v/>
      </c>
      <c r="V27" s="115" t="str">
        <f t="shared" si="4"/>
        <v>y</v>
      </c>
      <c r="W27" s="115" t="str">
        <f t="shared" si="4"/>
        <v/>
      </c>
      <c r="X27" s="115" t="str">
        <f t="shared" si="4"/>
        <v/>
      </c>
      <c r="Y27" s="273" t="str">
        <f t="shared" si="14"/>
        <v/>
      </c>
      <c r="Z27" s="81"/>
      <c r="AA27" s="86" t="str">
        <f t="shared" si="5"/>
        <v/>
      </c>
      <c r="AB27" s="87">
        <f t="shared" si="6"/>
        <v>1</v>
      </c>
      <c r="AC27" s="87" t="str">
        <f t="shared" si="15"/>
        <v/>
      </c>
      <c r="AD27" s="87" t="str">
        <f t="shared" si="16"/>
        <v/>
      </c>
      <c r="AE27" s="87" t="str">
        <f t="shared" si="17"/>
        <v/>
      </c>
      <c r="AF27" s="94">
        <f t="shared" si="7"/>
        <v>1</v>
      </c>
      <c r="AH27" s="324" t="str">
        <f t="shared" si="8"/>
        <v/>
      </c>
      <c r="AI27" s="280">
        <f t="shared" si="9"/>
        <v>1783305.6424133331</v>
      </c>
      <c r="AJ27" s="280" t="str">
        <f t="shared" si="10"/>
        <v/>
      </c>
      <c r="AK27" s="280" t="str">
        <f t="shared" si="11"/>
        <v/>
      </c>
      <c r="AL27" s="327" t="str">
        <f t="shared" si="12"/>
        <v/>
      </c>
    </row>
    <row r="28" spans="2:38">
      <c r="B28" s="176" t="s">
        <v>131</v>
      </c>
      <c r="C28" s="167"/>
      <c r="D28" s="167" t="s">
        <v>2229</v>
      </c>
      <c r="E28" s="167" t="s">
        <v>117</v>
      </c>
      <c r="F28" s="167" t="s">
        <v>2233</v>
      </c>
      <c r="G28" s="188"/>
      <c r="H28" s="285">
        <v>9676.08</v>
      </c>
      <c r="I28" s="143">
        <f t="shared" si="2"/>
        <v>71.30900554907906</v>
      </c>
      <c r="J28" s="165">
        <v>689991.64241333294</v>
      </c>
      <c r="K28" s="167"/>
      <c r="L28" s="167">
        <v>1</v>
      </c>
      <c r="M28" s="171">
        <f t="shared" si="3"/>
        <v>689991.64241333294</v>
      </c>
      <c r="N28" s="170"/>
      <c r="O28" s="285">
        <v>9676.0293573193594</v>
      </c>
      <c r="P28" s="114">
        <f t="shared" si="18"/>
        <v>84.745505591063264</v>
      </c>
      <c r="Q28" s="173">
        <v>820000</v>
      </c>
      <c r="R28" s="177">
        <v>2016</v>
      </c>
      <c r="S28" s="32">
        <f>IFERROR(('General Input Sheet'!$G$38/(VLOOKUP(R28,'General Input Sheet'!$E$38:$G$44,3,FALSE))),1)</f>
        <v>1</v>
      </c>
      <c r="T28" s="195">
        <v>1509991.6424133331</v>
      </c>
      <c r="U28" s="115" t="str">
        <f t="shared" si="13"/>
        <v/>
      </c>
      <c r="V28" s="115" t="str">
        <f t="shared" si="4"/>
        <v/>
      </c>
      <c r="W28" s="115" t="str">
        <f t="shared" si="4"/>
        <v>y</v>
      </c>
      <c r="X28" s="115" t="str">
        <f t="shared" si="4"/>
        <v/>
      </c>
      <c r="Y28" s="273" t="str">
        <f t="shared" si="14"/>
        <v/>
      </c>
      <c r="Z28" s="81"/>
      <c r="AA28" s="86" t="str">
        <f t="shared" si="5"/>
        <v/>
      </c>
      <c r="AB28" s="87" t="str">
        <f t="shared" si="6"/>
        <v/>
      </c>
      <c r="AC28" s="87">
        <f t="shared" si="15"/>
        <v>1</v>
      </c>
      <c r="AD28" s="87" t="str">
        <f t="shared" si="16"/>
        <v/>
      </c>
      <c r="AE28" s="87" t="str">
        <f t="shared" si="17"/>
        <v/>
      </c>
      <c r="AF28" s="94">
        <f t="shared" si="7"/>
        <v>1</v>
      </c>
      <c r="AH28" s="324" t="str">
        <f t="shared" si="8"/>
        <v/>
      </c>
      <c r="AI28" s="280" t="str">
        <f t="shared" si="9"/>
        <v/>
      </c>
      <c r="AJ28" s="280">
        <f t="shared" si="10"/>
        <v>1509991.6424133331</v>
      </c>
      <c r="AK28" s="280" t="str">
        <f t="shared" si="11"/>
        <v/>
      </c>
      <c r="AL28" s="327" t="str">
        <f t="shared" si="12"/>
        <v/>
      </c>
    </row>
    <row r="29" spans="2:38">
      <c r="B29" s="176" t="s">
        <v>132</v>
      </c>
      <c r="C29" s="167"/>
      <c r="D29" s="167" t="s">
        <v>2231</v>
      </c>
      <c r="E29" s="167" t="s">
        <v>117</v>
      </c>
      <c r="F29" s="167" t="s">
        <v>2232</v>
      </c>
      <c r="G29" s="188"/>
      <c r="H29" s="285">
        <v>13652.78</v>
      </c>
      <c r="I29" s="143">
        <f t="shared" si="2"/>
        <v>115.85789024820879</v>
      </c>
      <c r="J29" s="165">
        <v>1581782.28682294</v>
      </c>
      <c r="K29" s="167"/>
      <c r="L29" s="167">
        <v>1</v>
      </c>
      <c r="M29" s="171">
        <f t="shared" si="3"/>
        <v>1581782.28682294</v>
      </c>
      <c r="N29" s="170"/>
      <c r="O29" s="285">
        <v>104022.473673535</v>
      </c>
      <c r="P29" s="114">
        <f t="shared" si="18"/>
        <v>148.45686181686054</v>
      </c>
      <c r="Q29" s="173">
        <v>15442850</v>
      </c>
      <c r="R29" s="177">
        <v>2016</v>
      </c>
      <c r="S29" s="32">
        <f>IFERROR(('General Input Sheet'!$G$38/(VLOOKUP(R29,'General Input Sheet'!$E$38:$G$44,3,FALSE))),1)</f>
        <v>1</v>
      </c>
      <c r="T29" s="195">
        <v>17024632.286822941</v>
      </c>
      <c r="U29" s="115" t="str">
        <f t="shared" si="13"/>
        <v/>
      </c>
      <c r="V29" s="115" t="str">
        <f t="shared" si="4"/>
        <v/>
      </c>
      <c r="W29" s="115" t="str">
        <f t="shared" si="4"/>
        <v/>
      </c>
      <c r="X29" s="115" t="str">
        <f t="shared" si="4"/>
        <v/>
      </c>
      <c r="Y29" s="273" t="str">
        <f t="shared" si="14"/>
        <v>y</v>
      </c>
      <c r="Z29" s="81"/>
      <c r="AA29" s="86" t="str">
        <f t="shared" si="5"/>
        <v/>
      </c>
      <c r="AB29" s="87" t="str">
        <f t="shared" si="6"/>
        <v/>
      </c>
      <c r="AC29" s="87" t="str">
        <f t="shared" si="15"/>
        <v/>
      </c>
      <c r="AD29" s="87" t="str">
        <f t="shared" si="16"/>
        <v/>
      </c>
      <c r="AE29" s="87">
        <f t="shared" si="17"/>
        <v>1</v>
      </c>
      <c r="AF29" s="94">
        <f t="shared" si="7"/>
        <v>1</v>
      </c>
      <c r="AH29" s="324" t="str">
        <f t="shared" si="8"/>
        <v/>
      </c>
      <c r="AI29" s="280" t="str">
        <f t="shared" si="9"/>
        <v/>
      </c>
      <c r="AJ29" s="280" t="str">
        <f t="shared" si="10"/>
        <v/>
      </c>
      <c r="AK29" s="280" t="str">
        <f t="shared" si="11"/>
        <v/>
      </c>
      <c r="AL29" s="327">
        <f t="shared" si="12"/>
        <v>17024632.286822941</v>
      </c>
    </row>
    <row r="30" spans="2:38">
      <c r="B30" s="176" t="s">
        <v>132</v>
      </c>
      <c r="C30" s="167"/>
      <c r="D30" s="167" t="s">
        <v>2231</v>
      </c>
      <c r="E30" s="167" t="s">
        <v>117</v>
      </c>
      <c r="F30" s="167" t="s">
        <v>2234</v>
      </c>
      <c r="G30" s="188"/>
      <c r="H30" s="285">
        <v>25351.46</v>
      </c>
      <c r="I30" s="143">
        <f t="shared" si="2"/>
        <v>305.1144730651651</v>
      </c>
      <c r="J30" s="165">
        <v>7735097.3593326099</v>
      </c>
      <c r="K30" s="167"/>
      <c r="L30" s="167">
        <v>1</v>
      </c>
      <c r="M30" s="171">
        <f t="shared" si="3"/>
        <v>7735097.3593326099</v>
      </c>
      <c r="N30" s="170"/>
      <c r="O30" s="285"/>
      <c r="P30" s="114">
        <f t="shared" si="18"/>
        <v>0</v>
      </c>
      <c r="Q30" s="173"/>
      <c r="R30" s="177">
        <v>2016</v>
      </c>
      <c r="S30" s="32">
        <f>IFERROR(('General Input Sheet'!$G$38/(VLOOKUP(R30,'General Input Sheet'!$E$38:$G$44,3,FALSE))),1)</f>
        <v>1</v>
      </c>
      <c r="T30" s="195">
        <v>7735097.3593326099</v>
      </c>
      <c r="U30" s="115" t="str">
        <f t="shared" si="13"/>
        <v/>
      </c>
      <c r="V30" s="115" t="str">
        <f t="shared" si="13"/>
        <v/>
      </c>
      <c r="W30" s="115" t="str">
        <f t="shared" si="13"/>
        <v/>
      </c>
      <c r="X30" s="115" t="str">
        <f t="shared" si="13"/>
        <v/>
      </c>
      <c r="Y30" s="273" t="str">
        <f t="shared" si="14"/>
        <v>y</v>
      </c>
      <c r="Z30" s="81"/>
      <c r="AA30" s="86" t="str">
        <f t="shared" si="5"/>
        <v/>
      </c>
      <c r="AB30" s="87" t="str">
        <f t="shared" si="6"/>
        <v/>
      </c>
      <c r="AC30" s="87" t="str">
        <f t="shared" si="15"/>
        <v/>
      </c>
      <c r="AD30" s="87" t="str">
        <f t="shared" si="16"/>
        <v/>
      </c>
      <c r="AE30" s="87">
        <f t="shared" si="17"/>
        <v>1</v>
      </c>
      <c r="AF30" s="94">
        <f t="shared" si="7"/>
        <v>1</v>
      </c>
      <c r="AH30" s="324" t="str">
        <f t="shared" si="8"/>
        <v/>
      </c>
      <c r="AI30" s="280" t="str">
        <f t="shared" si="9"/>
        <v/>
      </c>
      <c r="AJ30" s="280" t="str">
        <f t="shared" si="10"/>
        <v/>
      </c>
      <c r="AK30" s="280" t="str">
        <f t="shared" si="11"/>
        <v/>
      </c>
      <c r="AL30" s="327">
        <f t="shared" si="12"/>
        <v>7735097.3593326099</v>
      </c>
    </row>
    <row r="31" spans="2:38">
      <c r="B31" s="176" t="s">
        <v>132</v>
      </c>
      <c r="C31" s="167"/>
      <c r="D31" s="167" t="s">
        <v>2231</v>
      </c>
      <c r="E31" s="167" t="s">
        <v>117</v>
      </c>
      <c r="F31" s="167" t="s">
        <v>2233</v>
      </c>
      <c r="G31" s="188"/>
      <c r="H31" s="285">
        <v>74888.600000000006</v>
      </c>
      <c r="I31" s="143">
        <f t="shared" si="2"/>
        <v>108.9827812741771</v>
      </c>
      <c r="J31" s="165">
        <v>8161567.9137293398</v>
      </c>
      <c r="K31" s="167"/>
      <c r="L31" s="167">
        <v>1</v>
      </c>
      <c r="M31" s="171">
        <f t="shared" si="3"/>
        <v>8161567.9137293398</v>
      </c>
      <c r="N31" s="170"/>
      <c r="O31" s="285"/>
      <c r="P31" s="114">
        <f t="shared" si="18"/>
        <v>0</v>
      </c>
      <c r="Q31" s="173"/>
      <c r="R31" s="177">
        <v>2016</v>
      </c>
      <c r="S31" s="32">
        <f>IFERROR(('General Input Sheet'!$G$38/(VLOOKUP(R31,'General Input Sheet'!$E$38:$G$44,3,FALSE))),1)</f>
        <v>1</v>
      </c>
      <c r="T31" s="195">
        <v>8161567.9137293398</v>
      </c>
      <c r="U31" s="115" t="str">
        <f t="shared" si="13"/>
        <v/>
      </c>
      <c r="V31" s="115" t="str">
        <f t="shared" si="13"/>
        <v/>
      </c>
      <c r="W31" s="115" t="str">
        <f t="shared" si="13"/>
        <v/>
      </c>
      <c r="X31" s="115" t="str">
        <f t="shared" si="13"/>
        <v/>
      </c>
      <c r="Y31" s="273" t="str">
        <f t="shared" si="14"/>
        <v>y</v>
      </c>
      <c r="Z31" s="81"/>
      <c r="AA31" s="86" t="str">
        <f t="shared" si="5"/>
        <v/>
      </c>
      <c r="AB31" s="87" t="str">
        <f t="shared" si="6"/>
        <v/>
      </c>
      <c r="AC31" s="87" t="str">
        <f t="shared" si="15"/>
        <v/>
      </c>
      <c r="AD31" s="87" t="str">
        <f t="shared" si="16"/>
        <v/>
      </c>
      <c r="AE31" s="87">
        <f t="shared" si="17"/>
        <v>1</v>
      </c>
      <c r="AF31" s="94">
        <f t="shared" si="7"/>
        <v>1</v>
      </c>
      <c r="AH31" s="324" t="str">
        <f t="shared" si="8"/>
        <v/>
      </c>
      <c r="AI31" s="280" t="str">
        <f t="shared" si="9"/>
        <v/>
      </c>
      <c r="AJ31" s="280" t="str">
        <f t="shared" si="10"/>
        <v/>
      </c>
      <c r="AK31" s="280" t="str">
        <f t="shared" si="11"/>
        <v/>
      </c>
      <c r="AL31" s="327">
        <f t="shared" si="12"/>
        <v>8161567.9137293398</v>
      </c>
    </row>
    <row r="32" spans="2:38">
      <c r="B32" s="176" t="s">
        <v>133</v>
      </c>
      <c r="C32" s="167"/>
      <c r="D32" s="167" t="s">
        <v>2229</v>
      </c>
      <c r="E32" s="167" t="s">
        <v>117</v>
      </c>
      <c r="F32" s="167" t="s">
        <v>2236</v>
      </c>
      <c r="G32" s="188"/>
      <c r="H32" s="285"/>
      <c r="I32" s="143">
        <f t="shared" si="2"/>
        <v>0</v>
      </c>
      <c r="J32" s="165"/>
      <c r="K32" s="167"/>
      <c r="L32" s="167">
        <v>1</v>
      </c>
      <c r="M32" s="171">
        <f t="shared" si="3"/>
        <v>0</v>
      </c>
      <c r="N32" s="170"/>
      <c r="O32" s="285">
        <v>963.80024201883896</v>
      </c>
      <c r="P32" s="114">
        <f t="shared" si="18"/>
        <v>258.24972763924126</v>
      </c>
      <c r="Q32" s="173">
        <v>248901.15</v>
      </c>
      <c r="R32" s="177">
        <v>2016</v>
      </c>
      <c r="S32" s="32">
        <f>IFERROR(('General Input Sheet'!$G$38/(VLOOKUP(R32,'General Input Sheet'!$E$38:$G$44,3,FALSE))),1)</f>
        <v>1</v>
      </c>
      <c r="T32" s="195">
        <v>248901.15</v>
      </c>
      <c r="U32" s="115" t="str">
        <f t="shared" si="13"/>
        <v/>
      </c>
      <c r="V32" s="115" t="str">
        <f t="shared" si="13"/>
        <v/>
      </c>
      <c r="W32" s="115" t="str">
        <f t="shared" si="13"/>
        <v>y</v>
      </c>
      <c r="X32" s="115" t="str">
        <f t="shared" si="13"/>
        <v/>
      </c>
      <c r="Y32" s="273" t="str">
        <f t="shared" si="14"/>
        <v/>
      </c>
      <c r="Z32" s="81"/>
      <c r="AA32" s="86" t="str">
        <f t="shared" si="5"/>
        <v/>
      </c>
      <c r="AB32" s="87" t="str">
        <f t="shared" si="6"/>
        <v/>
      </c>
      <c r="AC32" s="87">
        <f t="shared" si="15"/>
        <v>1</v>
      </c>
      <c r="AD32" s="87" t="str">
        <f t="shared" si="16"/>
        <v/>
      </c>
      <c r="AE32" s="87" t="str">
        <f t="shared" si="17"/>
        <v/>
      </c>
      <c r="AF32" s="94">
        <f t="shared" si="7"/>
        <v>1</v>
      </c>
      <c r="AH32" s="324" t="str">
        <f t="shared" si="8"/>
        <v/>
      </c>
      <c r="AI32" s="280" t="str">
        <f t="shared" si="9"/>
        <v/>
      </c>
      <c r="AJ32" s="280">
        <f t="shared" si="10"/>
        <v>248901.15</v>
      </c>
      <c r="AK32" s="280" t="str">
        <f t="shared" si="11"/>
        <v/>
      </c>
      <c r="AL32" s="327" t="str">
        <f t="shared" si="12"/>
        <v/>
      </c>
    </row>
    <row r="33" spans="2:38">
      <c r="B33" s="176" t="s">
        <v>134</v>
      </c>
      <c r="C33" s="167"/>
      <c r="D33" s="167" t="s">
        <v>2231</v>
      </c>
      <c r="E33" s="167" t="s">
        <v>117</v>
      </c>
      <c r="F33" s="167" t="s">
        <v>2233</v>
      </c>
      <c r="G33" s="188"/>
      <c r="H33" s="285">
        <v>28369.63</v>
      </c>
      <c r="I33" s="143">
        <f t="shared" si="2"/>
        <v>284.55064212624382</v>
      </c>
      <c r="J33" s="165">
        <v>8072596.43338395</v>
      </c>
      <c r="K33" s="167"/>
      <c r="L33" s="167">
        <v>1</v>
      </c>
      <c r="M33" s="171">
        <f t="shared" si="3"/>
        <v>8072596.43338395</v>
      </c>
      <c r="N33" s="170"/>
      <c r="O33" s="285">
        <v>28369.5996138062</v>
      </c>
      <c r="P33" s="114">
        <f t="shared" si="18"/>
        <v>90.514002134536497</v>
      </c>
      <c r="Q33" s="173">
        <v>2567846</v>
      </c>
      <c r="R33" s="177">
        <v>2016</v>
      </c>
      <c r="S33" s="32">
        <f>IFERROR(('General Input Sheet'!$G$38/(VLOOKUP(R33,'General Input Sheet'!$E$38:$G$44,3,FALSE))),1)</f>
        <v>1</v>
      </c>
      <c r="T33" s="195">
        <v>10640442.433383949</v>
      </c>
      <c r="U33" s="115" t="str">
        <f t="shared" si="13"/>
        <v/>
      </c>
      <c r="V33" s="115" t="str">
        <f t="shared" si="13"/>
        <v/>
      </c>
      <c r="W33" s="115" t="str">
        <f t="shared" si="13"/>
        <v/>
      </c>
      <c r="X33" s="115" t="str">
        <f t="shared" si="13"/>
        <v/>
      </c>
      <c r="Y33" s="273" t="str">
        <f t="shared" si="14"/>
        <v>y</v>
      </c>
      <c r="Z33" s="81"/>
      <c r="AA33" s="86" t="str">
        <f t="shared" si="5"/>
        <v/>
      </c>
      <c r="AB33" s="87" t="str">
        <f t="shared" si="6"/>
        <v/>
      </c>
      <c r="AC33" s="87" t="str">
        <f t="shared" si="15"/>
        <v/>
      </c>
      <c r="AD33" s="87" t="str">
        <f t="shared" si="16"/>
        <v/>
      </c>
      <c r="AE33" s="87">
        <f t="shared" si="17"/>
        <v>1</v>
      </c>
      <c r="AF33" s="94">
        <f t="shared" si="7"/>
        <v>1</v>
      </c>
      <c r="AH33" s="324" t="str">
        <f t="shared" si="8"/>
        <v/>
      </c>
      <c r="AI33" s="280" t="str">
        <f t="shared" si="9"/>
        <v/>
      </c>
      <c r="AJ33" s="280" t="str">
        <f t="shared" si="10"/>
        <v/>
      </c>
      <c r="AK33" s="280" t="str">
        <f t="shared" si="11"/>
        <v/>
      </c>
      <c r="AL33" s="327">
        <f t="shared" si="12"/>
        <v>10640442.433383949</v>
      </c>
    </row>
    <row r="34" spans="2:38">
      <c r="B34" s="176" t="s">
        <v>135</v>
      </c>
      <c r="C34" s="167"/>
      <c r="D34" s="167" t="s">
        <v>2229</v>
      </c>
      <c r="E34" s="167" t="s">
        <v>117</v>
      </c>
      <c r="F34" s="167" t="s">
        <v>2233</v>
      </c>
      <c r="G34" s="188"/>
      <c r="H34" s="285">
        <v>12410.6</v>
      </c>
      <c r="I34" s="143">
        <f t="shared" si="2"/>
        <v>55.596960857116734</v>
      </c>
      <c r="J34" s="165">
        <v>689991.64241333294</v>
      </c>
      <c r="K34" s="167"/>
      <c r="L34" s="167">
        <v>1</v>
      </c>
      <c r="M34" s="171">
        <f t="shared" si="3"/>
        <v>689991.64241333294</v>
      </c>
      <c r="N34" s="170"/>
      <c r="O34" s="285">
        <v>12410.6079613445</v>
      </c>
      <c r="P34" s="114">
        <f t="shared" si="18"/>
        <v>151.77951038878297</v>
      </c>
      <c r="Q34" s="173">
        <v>1883676</v>
      </c>
      <c r="R34" s="177">
        <v>2016</v>
      </c>
      <c r="S34" s="32">
        <f>IFERROR(('General Input Sheet'!$G$38/(VLOOKUP(R34,'General Input Sheet'!$E$38:$G$44,3,FALSE))),1)</f>
        <v>1</v>
      </c>
      <c r="T34" s="195">
        <v>2573667.6424133331</v>
      </c>
      <c r="U34" s="115" t="str">
        <f t="shared" si="13"/>
        <v/>
      </c>
      <c r="V34" s="115" t="str">
        <f t="shared" si="13"/>
        <v/>
      </c>
      <c r="W34" s="115" t="str">
        <f t="shared" si="13"/>
        <v>y</v>
      </c>
      <c r="X34" s="115" t="str">
        <f t="shared" si="13"/>
        <v/>
      </c>
      <c r="Y34" s="273" t="str">
        <f t="shared" si="14"/>
        <v/>
      </c>
      <c r="Z34" s="81"/>
      <c r="AA34" s="86" t="str">
        <f t="shared" si="5"/>
        <v/>
      </c>
      <c r="AB34" s="87" t="str">
        <f t="shared" si="6"/>
        <v/>
      </c>
      <c r="AC34" s="87">
        <f t="shared" si="15"/>
        <v>1</v>
      </c>
      <c r="AD34" s="87" t="str">
        <f t="shared" si="16"/>
        <v/>
      </c>
      <c r="AE34" s="87" t="str">
        <f t="shared" si="17"/>
        <v/>
      </c>
      <c r="AF34" s="94">
        <f t="shared" si="7"/>
        <v>1</v>
      </c>
      <c r="AH34" s="324" t="str">
        <f t="shared" si="8"/>
        <v/>
      </c>
      <c r="AI34" s="280" t="str">
        <f t="shared" si="9"/>
        <v/>
      </c>
      <c r="AJ34" s="280">
        <f t="shared" si="10"/>
        <v>2573667.6424133331</v>
      </c>
      <c r="AK34" s="280" t="str">
        <f t="shared" si="11"/>
        <v/>
      </c>
      <c r="AL34" s="327" t="str">
        <f t="shared" si="12"/>
        <v/>
      </c>
    </row>
    <row r="35" spans="2:38">
      <c r="B35" s="176" t="s">
        <v>136</v>
      </c>
      <c r="C35" s="167"/>
      <c r="D35" s="167" t="s">
        <v>2231</v>
      </c>
      <c r="E35" s="167" t="s">
        <v>118</v>
      </c>
      <c r="F35" s="167" t="s">
        <v>2233</v>
      </c>
      <c r="G35" s="188"/>
      <c r="H35" s="285">
        <v>42436.84</v>
      </c>
      <c r="I35" s="143">
        <f t="shared" si="2"/>
        <v>192.32270625544552</v>
      </c>
      <c r="J35" s="165">
        <v>8161567.9137293398</v>
      </c>
      <c r="K35" s="167"/>
      <c r="L35" s="167">
        <v>1</v>
      </c>
      <c r="M35" s="171">
        <f t="shared" si="3"/>
        <v>8161567.9137293398</v>
      </c>
      <c r="N35" s="170"/>
      <c r="O35" s="285">
        <v>27265.614615704199</v>
      </c>
      <c r="P35" s="114">
        <f t="shared" si="18"/>
        <v>87.212712550788936</v>
      </c>
      <c r="Q35" s="173">
        <v>2377908.21</v>
      </c>
      <c r="R35" s="177">
        <v>2016</v>
      </c>
      <c r="S35" s="32">
        <f>IFERROR(('General Input Sheet'!$G$38/(VLOOKUP(R35,'General Input Sheet'!$E$38:$G$44,3,FALSE))),1)</f>
        <v>1</v>
      </c>
      <c r="T35" s="195">
        <v>10539476.123729341</v>
      </c>
      <c r="U35" s="115" t="str">
        <f t="shared" si="13"/>
        <v/>
      </c>
      <c r="V35" s="115" t="str">
        <f t="shared" si="13"/>
        <v/>
      </c>
      <c r="W35" s="115" t="str">
        <f t="shared" si="13"/>
        <v/>
      </c>
      <c r="X35" s="115" t="str">
        <f t="shared" si="13"/>
        <v/>
      </c>
      <c r="Y35" s="273" t="str">
        <f t="shared" si="14"/>
        <v>y</v>
      </c>
      <c r="Z35" s="81"/>
      <c r="AA35" s="86" t="str">
        <f t="shared" si="5"/>
        <v/>
      </c>
      <c r="AB35" s="87" t="str">
        <f t="shared" si="6"/>
        <v/>
      </c>
      <c r="AC35" s="87" t="str">
        <f t="shared" si="15"/>
        <v/>
      </c>
      <c r="AD35" s="87" t="str">
        <f t="shared" si="16"/>
        <v/>
      </c>
      <c r="AE35" s="87">
        <f t="shared" si="17"/>
        <v>1</v>
      </c>
      <c r="AF35" s="94">
        <f t="shared" si="7"/>
        <v>1</v>
      </c>
      <c r="AH35" s="324" t="str">
        <f t="shared" si="8"/>
        <v/>
      </c>
      <c r="AI35" s="280" t="str">
        <f t="shared" si="9"/>
        <v/>
      </c>
      <c r="AJ35" s="280" t="str">
        <f t="shared" si="10"/>
        <v/>
      </c>
      <c r="AK35" s="280" t="str">
        <f t="shared" si="11"/>
        <v/>
      </c>
      <c r="AL35" s="327">
        <f t="shared" si="12"/>
        <v>10539476.123729341</v>
      </c>
    </row>
    <row r="36" spans="2:38">
      <c r="B36" s="176" t="s">
        <v>137</v>
      </c>
      <c r="C36" s="167"/>
      <c r="D36" s="167" t="s">
        <v>2231</v>
      </c>
      <c r="E36" s="167" t="s">
        <v>118</v>
      </c>
      <c r="F36" s="167" t="s">
        <v>2235</v>
      </c>
      <c r="G36" s="188"/>
      <c r="H36" s="285">
        <v>8225.0400000000009</v>
      </c>
      <c r="I36" s="143">
        <f t="shared" si="2"/>
        <v>946.22415996157815</v>
      </c>
      <c r="J36" s="165">
        <v>7782731.5646503801</v>
      </c>
      <c r="K36" s="167"/>
      <c r="L36" s="167">
        <v>1</v>
      </c>
      <c r="M36" s="171">
        <f t="shared" si="3"/>
        <v>7782731.5646503801</v>
      </c>
      <c r="N36" s="170"/>
      <c r="O36" s="285">
        <v>0</v>
      </c>
      <c r="P36" s="114">
        <f t="shared" si="18"/>
        <v>0</v>
      </c>
      <c r="Q36" s="173">
        <v>0</v>
      </c>
      <c r="R36" s="177">
        <v>2016</v>
      </c>
      <c r="S36" s="32">
        <f>IFERROR(('General Input Sheet'!$G$38/(VLOOKUP(R36,'General Input Sheet'!$E$38:$G$44,3,FALSE))),1)</f>
        <v>1</v>
      </c>
      <c r="T36" s="195">
        <v>7782731.5646503801</v>
      </c>
      <c r="U36" s="115" t="str">
        <f t="shared" si="13"/>
        <v/>
      </c>
      <c r="V36" s="115" t="str">
        <f t="shared" si="13"/>
        <v/>
      </c>
      <c r="W36" s="115" t="str">
        <f t="shared" si="13"/>
        <v/>
      </c>
      <c r="X36" s="115" t="str">
        <f t="shared" si="13"/>
        <v/>
      </c>
      <c r="Y36" s="273" t="str">
        <f t="shared" si="14"/>
        <v>y</v>
      </c>
      <c r="Z36" s="81"/>
      <c r="AA36" s="86" t="str">
        <f t="shared" si="5"/>
        <v/>
      </c>
      <c r="AB36" s="87" t="str">
        <f t="shared" si="6"/>
        <v/>
      </c>
      <c r="AC36" s="87" t="str">
        <f t="shared" si="15"/>
        <v/>
      </c>
      <c r="AD36" s="87" t="str">
        <f t="shared" si="16"/>
        <v/>
      </c>
      <c r="AE36" s="87">
        <f t="shared" si="17"/>
        <v>1</v>
      </c>
      <c r="AF36" s="94">
        <f t="shared" si="7"/>
        <v>1</v>
      </c>
      <c r="AH36" s="324" t="str">
        <f t="shared" si="8"/>
        <v/>
      </c>
      <c r="AI36" s="280" t="str">
        <f t="shared" si="9"/>
        <v/>
      </c>
      <c r="AJ36" s="280" t="str">
        <f t="shared" si="10"/>
        <v/>
      </c>
      <c r="AK36" s="280" t="str">
        <f t="shared" si="11"/>
        <v/>
      </c>
      <c r="AL36" s="327">
        <f t="shared" si="12"/>
        <v>7782731.5646503801</v>
      </c>
    </row>
    <row r="37" spans="2:38">
      <c r="B37" s="176" t="s">
        <v>138</v>
      </c>
      <c r="C37" s="167"/>
      <c r="D37" s="167" t="s">
        <v>2229</v>
      </c>
      <c r="E37" s="167" t="s">
        <v>118</v>
      </c>
      <c r="F37" s="167" t="s">
        <v>2233</v>
      </c>
      <c r="G37" s="188"/>
      <c r="H37" s="285">
        <v>8548.27</v>
      </c>
      <c r="I37" s="143">
        <f t="shared" si="2"/>
        <v>80.717109124224308</v>
      </c>
      <c r="J37" s="165">
        <v>689991.64241333294</v>
      </c>
      <c r="K37" s="167"/>
      <c r="L37" s="167">
        <v>1</v>
      </c>
      <c r="M37" s="171">
        <f t="shared" si="3"/>
        <v>689991.64241333294</v>
      </c>
      <c r="N37" s="170"/>
      <c r="O37" s="285">
        <v>16773.343178171501</v>
      </c>
      <c r="P37" s="114">
        <f t="shared" si="18"/>
        <v>158.40373035816233</v>
      </c>
      <c r="Q37" s="173">
        <v>2656960.13</v>
      </c>
      <c r="R37" s="177">
        <v>2016</v>
      </c>
      <c r="S37" s="32">
        <f>IFERROR(('General Input Sheet'!$G$38/(VLOOKUP(R37,'General Input Sheet'!$E$38:$G$44,3,FALSE))),1)</f>
        <v>1</v>
      </c>
      <c r="T37" s="195">
        <v>3346951.7724133329</v>
      </c>
      <c r="U37" s="115" t="str">
        <f t="shared" si="13"/>
        <v/>
      </c>
      <c r="V37" s="115" t="str">
        <f t="shared" si="13"/>
        <v/>
      </c>
      <c r="W37" s="115" t="str">
        <f t="shared" si="13"/>
        <v/>
      </c>
      <c r="X37" s="115" t="str">
        <f t="shared" si="13"/>
        <v>y</v>
      </c>
      <c r="Y37" s="273" t="str">
        <f t="shared" si="14"/>
        <v/>
      </c>
      <c r="Z37" s="81"/>
      <c r="AA37" s="86" t="str">
        <f t="shared" si="5"/>
        <v/>
      </c>
      <c r="AB37" s="87" t="str">
        <f t="shared" si="6"/>
        <v/>
      </c>
      <c r="AC37" s="87" t="str">
        <f t="shared" si="15"/>
        <v/>
      </c>
      <c r="AD37" s="87">
        <f t="shared" si="16"/>
        <v>1</v>
      </c>
      <c r="AE37" s="87" t="str">
        <f t="shared" si="17"/>
        <v/>
      </c>
      <c r="AF37" s="94">
        <f t="shared" si="7"/>
        <v>1</v>
      </c>
      <c r="AH37" s="324" t="str">
        <f t="shared" si="8"/>
        <v/>
      </c>
      <c r="AI37" s="280" t="str">
        <f t="shared" si="9"/>
        <v/>
      </c>
      <c r="AJ37" s="280" t="str">
        <f t="shared" si="10"/>
        <v/>
      </c>
      <c r="AK37" s="280">
        <f t="shared" si="11"/>
        <v>3346951.7724133329</v>
      </c>
      <c r="AL37" s="327" t="str">
        <f t="shared" si="12"/>
        <v/>
      </c>
    </row>
    <row r="38" spans="2:38">
      <c r="B38" s="176" t="s">
        <v>139</v>
      </c>
      <c r="C38" s="167"/>
      <c r="D38" s="167" t="s">
        <v>2231</v>
      </c>
      <c r="E38" s="167" t="s">
        <v>118</v>
      </c>
      <c r="F38" s="167" t="s">
        <v>2236</v>
      </c>
      <c r="G38" s="188"/>
      <c r="H38" s="285"/>
      <c r="I38" s="143">
        <f t="shared" si="2"/>
        <v>0</v>
      </c>
      <c r="J38" s="165"/>
      <c r="K38" s="167"/>
      <c r="L38" s="167">
        <v>1</v>
      </c>
      <c r="M38" s="171">
        <f t="shared" si="3"/>
        <v>0</v>
      </c>
      <c r="N38" s="170"/>
      <c r="O38" s="285">
        <v>9271.6963613920307</v>
      </c>
      <c r="P38" s="114">
        <f t="shared" si="18"/>
        <v>638.43999515006465</v>
      </c>
      <c r="Q38" s="173">
        <v>5919421.7800000003</v>
      </c>
      <c r="R38" s="177">
        <v>2016</v>
      </c>
      <c r="S38" s="32">
        <f>IFERROR(('General Input Sheet'!$G$38/(VLOOKUP(R38,'General Input Sheet'!$E$38:$G$44,3,FALSE))),1)</f>
        <v>1</v>
      </c>
      <c r="T38" s="195">
        <v>5919421.7800000003</v>
      </c>
      <c r="U38" s="115" t="str">
        <f t="shared" si="13"/>
        <v/>
      </c>
      <c r="V38" s="115" t="str">
        <f t="shared" si="13"/>
        <v/>
      </c>
      <c r="W38" s="115" t="str">
        <f t="shared" si="13"/>
        <v/>
      </c>
      <c r="X38" s="115" t="str">
        <f t="shared" si="13"/>
        <v/>
      </c>
      <c r="Y38" s="273" t="str">
        <f t="shared" si="14"/>
        <v>y</v>
      </c>
      <c r="Z38" s="81"/>
      <c r="AA38" s="86" t="str">
        <f t="shared" si="5"/>
        <v/>
      </c>
      <c r="AB38" s="87" t="str">
        <f t="shared" si="6"/>
        <v/>
      </c>
      <c r="AC38" s="87" t="str">
        <f t="shared" si="15"/>
        <v/>
      </c>
      <c r="AD38" s="87" t="str">
        <f t="shared" si="16"/>
        <v/>
      </c>
      <c r="AE38" s="87">
        <f t="shared" si="17"/>
        <v>1</v>
      </c>
      <c r="AF38" s="94">
        <f t="shared" si="7"/>
        <v>1</v>
      </c>
      <c r="AH38" s="324" t="str">
        <f t="shared" si="8"/>
        <v/>
      </c>
      <c r="AI38" s="280" t="str">
        <f t="shared" si="9"/>
        <v/>
      </c>
      <c r="AJ38" s="280" t="str">
        <f t="shared" si="10"/>
        <v/>
      </c>
      <c r="AK38" s="280" t="str">
        <f t="shared" si="11"/>
        <v/>
      </c>
      <c r="AL38" s="327">
        <f t="shared" si="12"/>
        <v>5919421.7800000003</v>
      </c>
    </row>
    <row r="39" spans="2:38">
      <c r="B39" s="176" t="s">
        <v>140</v>
      </c>
      <c r="C39" s="167"/>
      <c r="D39" s="167" t="s">
        <v>2229</v>
      </c>
      <c r="E39" s="167" t="s">
        <v>118</v>
      </c>
      <c r="F39" s="167" t="s">
        <v>2233</v>
      </c>
      <c r="G39" s="188"/>
      <c r="H39" s="285">
        <v>11021.41</v>
      </c>
      <c r="I39" s="143">
        <f t="shared" si="2"/>
        <v>62.604661510036642</v>
      </c>
      <c r="J39" s="165">
        <v>689991.64241333294</v>
      </c>
      <c r="K39" s="167"/>
      <c r="L39" s="167">
        <v>1</v>
      </c>
      <c r="M39" s="171">
        <f t="shared" si="3"/>
        <v>689991.64241333294</v>
      </c>
      <c r="N39" s="170"/>
      <c r="O39" s="285">
        <v>1602.44118272266</v>
      </c>
      <c r="P39" s="114">
        <f t="shared" si="18"/>
        <v>810.63817755414141</v>
      </c>
      <c r="Q39" s="173">
        <v>1299000</v>
      </c>
      <c r="R39" s="177">
        <v>2016</v>
      </c>
      <c r="S39" s="32">
        <f>IFERROR(('General Input Sheet'!$G$38/(VLOOKUP(R39,'General Input Sheet'!$E$38:$G$44,3,FALSE))),1)</f>
        <v>1</v>
      </c>
      <c r="T39" s="195">
        <v>1988991.6424133331</v>
      </c>
      <c r="U39" s="115" t="str">
        <f t="shared" si="13"/>
        <v/>
      </c>
      <c r="V39" s="115" t="str">
        <f t="shared" si="13"/>
        <v/>
      </c>
      <c r="W39" s="115" t="str">
        <f t="shared" si="13"/>
        <v/>
      </c>
      <c r="X39" s="115" t="str">
        <f t="shared" si="13"/>
        <v>y</v>
      </c>
      <c r="Y39" s="273" t="str">
        <f t="shared" si="14"/>
        <v/>
      </c>
      <c r="Z39" s="81"/>
      <c r="AA39" s="86" t="str">
        <f t="shared" si="5"/>
        <v/>
      </c>
      <c r="AB39" s="87" t="str">
        <f t="shared" si="6"/>
        <v/>
      </c>
      <c r="AC39" s="87" t="str">
        <f t="shared" si="15"/>
        <v/>
      </c>
      <c r="AD39" s="87">
        <f t="shared" si="16"/>
        <v>1</v>
      </c>
      <c r="AE39" s="87" t="str">
        <f t="shared" si="17"/>
        <v/>
      </c>
      <c r="AF39" s="94">
        <f t="shared" si="7"/>
        <v>1</v>
      </c>
      <c r="AH39" s="324" t="str">
        <f t="shared" si="8"/>
        <v/>
      </c>
      <c r="AI39" s="280" t="str">
        <f t="shared" si="9"/>
        <v/>
      </c>
      <c r="AJ39" s="280" t="str">
        <f t="shared" si="10"/>
        <v/>
      </c>
      <c r="AK39" s="280">
        <f t="shared" si="11"/>
        <v>1988991.6424133331</v>
      </c>
      <c r="AL39" s="327" t="str">
        <f t="shared" si="12"/>
        <v/>
      </c>
    </row>
    <row r="40" spans="2:38">
      <c r="B40" s="176" t="s">
        <v>141</v>
      </c>
      <c r="C40" s="167"/>
      <c r="D40" s="167" t="s">
        <v>2229</v>
      </c>
      <c r="E40" s="167" t="s">
        <v>116</v>
      </c>
      <c r="F40" s="167" t="s">
        <v>2233</v>
      </c>
      <c r="G40" s="188"/>
      <c r="H40" s="285">
        <v>12453.7</v>
      </c>
      <c r="I40" s="143">
        <f t="shared" si="2"/>
        <v>55.404549845695087</v>
      </c>
      <c r="J40" s="165">
        <v>689991.64241333294</v>
      </c>
      <c r="K40" s="167"/>
      <c r="L40" s="167">
        <v>1</v>
      </c>
      <c r="M40" s="171">
        <f t="shared" si="3"/>
        <v>689991.64241333294</v>
      </c>
      <c r="N40" s="170"/>
      <c r="O40" s="285">
        <v>12453.7278231933</v>
      </c>
      <c r="P40" s="114">
        <f t="shared" si="18"/>
        <v>164.81065180961295</v>
      </c>
      <c r="Q40" s="173">
        <v>2052507</v>
      </c>
      <c r="R40" s="177">
        <v>2016</v>
      </c>
      <c r="S40" s="98">
        <f>IFERROR(('General Input Sheet'!$G$38/(VLOOKUP(R40,'General Input Sheet'!$E$38:$G$44,3,FALSE))),1)</f>
        <v>1</v>
      </c>
      <c r="T40" s="199">
        <v>2742498.6424133331</v>
      </c>
      <c r="U40" s="115" t="str">
        <f t="shared" si="13"/>
        <v/>
      </c>
      <c r="V40" s="115" t="str">
        <f t="shared" si="13"/>
        <v>y</v>
      </c>
      <c r="W40" s="115" t="str">
        <f t="shared" si="13"/>
        <v/>
      </c>
      <c r="X40" s="115" t="str">
        <f t="shared" si="13"/>
        <v/>
      </c>
      <c r="Y40" s="273" t="str">
        <f t="shared" si="14"/>
        <v/>
      </c>
      <c r="Z40" s="81"/>
      <c r="AA40" s="86" t="str">
        <f t="shared" si="5"/>
        <v/>
      </c>
      <c r="AB40" s="87">
        <f t="shared" si="6"/>
        <v>1</v>
      </c>
      <c r="AC40" s="87" t="str">
        <f t="shared" si="15"/>
        <v/>
      </c>
      <c r="AD40" s="87" t="str">
        <f t="shared" si="16"/>
        <v/>
      </c>
      <c r="AE40" s="87" t="str">
        <f t="shared" si="17"/>
        <v/>
      </c>
      <c r="AF40" s="94">
        <f t="shared" si="7"/>
        <v>1</v>
      </c>
      <c r="AH40" s="324" t="str">
        <f t="shared" si="8"/>
        <v/>
      </c>
      <c r="AI40" s="280">
        <f t="shared" si="9"/>
        <v>2742498.6424133331</v>
      </c>
      <c r="AJ40" s="280" t="str">
        <f t="shared" si="10"/>
        <v/>
      </c>
      <c r="AK40" s="280" t="str">
        <f t="shared" si="11"/>
        <v/>
      </c>
      <c r="AL40" s="327" t="str">
        <f t="shared" si="12"/>
        <v/>
      </c>
    </row>
    <row r="41" spans="2:38">
      <c r="B41" s="176" t="s">
        <v>142</v>
      </c>
      <c r="C41" s="167"/>
      <c r="D41" s="167" t="s">
        <v>2231</v>
      </c>
      <c r="E41" s="167" t="s">
        <v>118</v>
      </c>
      <c r="F41" s="167" t="s">
        <v>2233</v>
      </c>
      <c r="G41" s="188"/>
      <c r="H41" s="285">
        <v>6816.12</v>
      </c>
      <c r="I41" s="143">
        <f t="shared" si="2"/>
        <v>1011.7768537218917</v>
      </c>
      <c r="J41" s="165">
        <v>6896392.4481908605</v>
      </c>
      <c r="K41" s="167"/>
      <c r="L41" s="167">
        <v>1</v>
      </c>
      <c r="M41" s="171">
        <f t="shared" si="3"/>
        <v>6896392.4481908605</v>
      </c>
      <c r="N41" s="170"/>
      <c r="O41" s="285">
        <v>1052.2864984917101</v>
      </c>
      <c r="P41" s="114">
        <f t="shared" si="18"/>
        <v>510.79245126723862</v>
      </c>
      <c r="Q41" s="173">
        <v>537500</v>
      </c>
      <c r="R41" s="177">
        <v>2016</v>
      </c>
      <c r="S41" s="98">
        <f>IFERROR(('General Input Sheet'!$G$38/(VLOOKUP(R41,'General Input Sheet'!$E$38:$G$44,3,FALSE))),1)</f>
        <v>1</v>
      </c>
      <c r="T41" s="199">
        <v>7433892.4481908605</v>
      </c>
      <c r="U41" s="115" t="str">
        <f t="shared" si="13"/>
        <v/>
      </c>
      <c r="V41" s="115" t="str">
        <f t="shared" si="13"/>
        <v/>
      </c>
      <c r="W41" s="115" t="str">
        <f t="shared" si="13"/>
        <v/>
      </c>
      <c r="X41" s="115" t="str">
        <f t="shared" si="13"/>
        <v/>
      </c>
      <c r="Y41" s="273" t="str">
        <f t="shared" si="14"/>
        <v>y</v>
      </c>
      <c r="Z41" s="81"/>
      <c r="AA41" s="86" t="str">
        <f t="shared" si="5"/>
        <v/>
      </c>
      <c r="AB41" s="87" t="str">
        <f t="shared" si="6"/>
        <v/>
      </c>
      <c r="AC41" s="87" t="str">
        <f t="shared" si="15"/>
        <v/>
      </c>
      <c r="AD41" s="87" t="str">
        <f t="shared" si="16"/>
        <v/>
      </c>
      <c r="AE41" s="87">
        <f t="shared" si="17"/>
        <v>1</v>
      </c>
      <c r="AF41" s="94">
        <f t="shared" si="7"/>
        <v>1</v>
      </c>
      <c r="AH41" s="324" t="str">
        <f t="shared" si="8"/>
        <v/>
      </c>
      <c r="AI41" s="280" t="str">
        <f t="shared" si="9"/>
        <v/>
      </c>
      <c r="AJ41" s="280" t="str">
        <f t="shared" si="10"/>
        <v/>
      </c>
      <c r="AK41" s="280" t="str">
        <f t="shared" si="11"/>
        <v/>
      </c>
      <c r="AL41" s="327">
        <f t="shared" si="12"/>
        <v>7433892.4481908605</v>
      </c>
    </row>
    <row r="42" spans="2:38">
      <c r="B42" s="176" t="s">
        <v>143</v>
      </c>
      <c r="C42" s="167"/>
      <c r="D42" s="167" t="s">
        <v>2229</v>
      </c>
      <c r="E42" s="167" t="s">
        <v>118</v>
      </c>
      <c r="F42" s="167" t="s">
        <v>2234</v>
      </c>
      <c r="G42" s="188"/>
      <c r="H42" s="285">
        <v>10254.42</v>
      </c>
      <c r="I42" s="143">
        <f t="shared" si="2"/>
        <v>104.24268021548366</v>
      </c>
      <c r="J42" s="165">
        <v>1068948.22485526</v>
      </c>
      <c r="K42" s="167"/>
      <c r="L42" s="167">
        <v>1</v>
      </c>
      <c r="M42" s="171">
        <f t="shared" si="3"/>
        <v>1068948.22485526</v>
      </c>
      <c r="N42" s="170"/>
      <c r="O42" s="285">
        <v>13532.7834743476</v>
      </c>
      <c r="P42" s="114">
        <f t="shared" si="18"/>
        <v>489.68935419396217</v>
      </c>
      <c r="Q42" s="173">
        <v>6626860</v>
      </c>
      <c r="R42" s="177">
        <v>2016</v>
      </c>
      <c r="S42" s="98">
        <f>IFERROR(('General Input Sheet'!$G$38/(VLOOKUP(R42,'General Input Sheet'!$E$38:$G$44,3,FALSE))),1)</f>
        <v>1</v>
      </c>
      <c r="T42" s="199">
        <v>7695808.22485526</v>
      </c>
      <c r="U42" s="115" t="str">
        <f t="shared" si="13"/>
        <v/>
      </c>
      <c r="V42" s="115" t="str">
        <f t="shared" si="13"/>
        <v/>
      </c>
      <c r="W42" s="115" t="str">
        <f t="shared" si="13"/>
        <v/>
      </c>
      <c r="X42" s="115" t="str">
        <f t="shared" si="13"/>
        <v>y</v>
      </c>
      <c r="Y42" s="273" t="str">
        <f t="shared" si="14"/>
        <v/>
      </c>
      <c r="Z42" s="81"/>
      <c r="AA42" s="86" t="str">
        <f t="shared" si="5"/>
        <v/>
      </c>
      <c r="AB42" s="87" t="str">
        <f t="shared" si="6"/>
        <v/>
      </c>
      <c r="AC42" s="87" t="str">
        <f t="shared" si="15"/>
        <v/>
      </c>
      <c r="AD42" s="87">
        <f t="shared" si="16"/>
        <v>1</v>
      </c>
      <c r="AE42" s="87" t="str">
        <f t="shared" si="17"/>
        <v/>
      </c>
      <c r="AF42" s="94">
        <f t="shared" si="7"/>
        <v>1</v>
      </c>
      <c r="AH42" s="324" t="str">
        <f t="shared" si="8"/>
        <v/>
      </c>
      <c r="AI42" s="280" t="str">
        <f t="shared" si="9"/>
        <v/>
      </c>
      <c r="AJ42" s="280" t="str">
        <f t="shared" si="10"/>
        <v/>
      </c>
      <c r="AK42" s="280">
        <f t="shared" si="11"/>
        <v>7695808.22485526</v>
      </c>
      <c r="AL42" s="327" t="str">
        <f t="shared" si="12"/>
        <v/>
      </c>
    </row>
    <row r="43" spans="2:38">
      <c r="B43" s="176" t="s">
        <v>144</v>
      </c>
      <c r="C43" s="167"/>
      <c r="D43" s="167" t="s">
        <v>2231</v>
      </c>
      <c r="E43" s="167" t="s">
        <v>116</v>
      </c>
      <c r="F43" s="167" t="s">
        <v>2234</v>
      </c>
      <c r="G43" s="188"/>
      <c r="H43" s="285">
        <v>33324.769999999997</v>
      </c>
      <c r="I43" s="143">
        <f t="shared" si="2"/>
        <v>242.97673483709178</v>
      </c>
      <c r="J43" s="165">
        <v>8097143.8037970699</v>
      </c>
      <c r="K43" s="167"/>
      <c r="L43" s="167">
        <v>1</v>
      </c>
      <c r="M43" s="171">
        <f t="shared" si="3"/>
        <v>8097143.8037970699</v>
      </c>
      <c r="N43" s="170"/>
      <c r="O43" s="285">
        <v>41472.583137087</v>
      </c>
      <c r="P43" s="114">
        <f t="shared" si="18"/>
        <v>65.83099058419937</v>
      </c>
      <c r="Q43" s="173">
        <v>2730181.23</v>
      </c>
      <c r="R43" s="177">
        <v>2016</v>
      </c>
      <c r="S43" s="98">
        <f>IFERROR(('General Input Sheet'!$G$38/(VLOOKUP(R43,'General Input Sheet'!$E$38:$G$44,3,FALSE))),1)</f>
        <v>1</v>
      </c>
      <c r="T43" s="199">
        <v>10827325.03379707</v>
      </c>
      <c r="U43" s="115" t="str">
        <f t="shared" si="13"/>
        <v/>
      </c>
      <c r="V43" s="115" t="str">
        <f t="shared" si="13"/>
        <v/>
      </c>
      <c r="W43" s="115" t="str">
        <f t="shared" si="13"/>
        <v/>
      </c>
      <c r="X43" s="115" t="str">
        <f t="shared" si="13"/>
        <v/>
      </c>
      <c r="Y43" s="273" t="str">
        <f t="shared" si="14"/>
        <v>y</v>
      </c>
      <c r="Z43" s="81"/>
      <c r="AA43" s="86" t="str">
        <f t="shared" si="5"/>
        <v/>
      </c>
      <c r="AB43" s="87" t="str">
        <f t="shared" si="6"/>
        <v/>
      </c>
      <c r="AC43" s="87" t="str">
        <f t="shared" si="15"/>
        <v/>
      </c>
      <c r="AD43" s="87" t="str">
        <f t="shared" si="16"/>
        <v/>
      </c>
      <c r="AE43" s="87">
        <f t="shared" si="17"/>
        <v>1</v>
      </c>
      <c r="AF43" s="94">
        <f t="shared" si="7"/>
        <v>1</v>
      </c>
      <c r="AH43" s="324" t="str">
        <f t="shared" si="8"/>
        <v/>
      </c>
      <c r="AI43" s="280" t="str">
        <f t="shared" si="9"/>
        <v/>
      </c>
      <c r="AJ43" s="280" t="str">
        <f t="shared" si="10"/>
        <v/>
      </c>
      <c r="AK43" s="280" t="str">
        <f t="shared" si="11"/>
        <v/>
      </c>
      <c r="AL43" s="327">
        <f t="shared" si="12"/>
        <v>10827325.03379707</v>
      </c>
    </row>
    <row r="44" spans="2:38">
      <c r="B44" s="176" t="s">
        <v>145</v>
      </c>
      <c r="C44" s="167"/>
      <c r="D44" s="167" t="s">
        <v>2229</v>
      </c>
      <c r="E44" s="167" t="s">
        <v>116</v>
      </c>
      <c r="F44" s="167" t="s">
        <v>2233</v>
      </c>
      <c r="G44" s="188"/>
      <c r="H44" s="285">
        <v>8147.93</v>
      </c>
      <c r="I44" s="143">
        <f t="shared" si="2"/>
        <v>84.683059674461234</v>
      </c>
      <c r="J44" s="165">
        <v>689991.64241333294</v>
      </c>
      <c r="K44" s="167"/>
      <c r="L44" s="167">
        <v>1</v>
      </c>
      <c r="M44" s="171">
        <f t="shared" si="3"/>
        <v>689991.64241333294</v>
      </c>
      <c r="N44" s="170"/>
      <c r="O44" s="285"/>
      <c r="P44" s="114">
        <f t="shared" si="18"/>
        <v>0</v>
      </c>
      <c r="Q44" s="173"/>
      <c r="R44" s="177">
        <v>2016</v>
      </c>
      <c r="S44" s="98">
        <f>IFERROR(('General Input Sheet'!$G$38/(VLOOKUP(R44,'General Input Sheet'!$E$38:$G$44,3,FALSE))),1)</f>
        <v>1</v>
      </c>
      <c r="T44" s="199">
        <v>689991.64241333294</v>
      </c>
      <c r="U44" s="115" t="str">
        <f t="shared" si="13"/>
        <v/>
      </c>
      <c r="V44" s="115" t="str">
        <f t="shared" si="13"/>
        <v>y</v>
      </c>
      <c r="W44" s="115" t="str">
        <f t="shared" si="13"/>
        <v/>
      </c>
      <c r="X44" s="115" t="str">
        <f t="shared" si="13"/>
        <v/>
      </c>
      <c r="Y44" s="273" t="str">
        <f t="shared" si="14"/>
        <v/>
      </c>
      <c r="Z44" s="81"/>
      <c r="AA44" s="86" t="str">
        <f t="shared" si="5"/>
        <v/>
      </c>
      <c r="AB44" s="87">
        <f t="shared" si="6"/>
        <v>1</v>
      </c>
      <c r="AC44" s="87" t="str">
        <f t="shared" si="15"/>
        <v/>
      </c>
      <c r="AD44" s="87" t="str">
        <f t="shared" si="16"/>
        <v/>
      </c>
      <c r="AE44" s="87" t="str">
        <f t="shared" si="17"/>
        <v/>
      </c>
      <c r="AF44" s="94">
        <f t="shared" si="7"/>
        <v>1</v>
      </c>
      <c r="AH44" s="324" t="str">
        <f t="shared" si="8"/>
        <v/>
      </c>
      <c r="AI44" s="280">
        <f t="shared" si="9"/>
        <v>689991.64241333294</v>
      </c>
      <c r="AJ44" s="280" t="str">
        <f t="shared" si="10"/>
        <v/>
      </c>
      <c r="AK44" s="280" t="str">
        <f t="shared" si="11"/>
        <v/>
      </c>
      <c r="AL44" s="327" t="str">
        <f t="shared" si="12"/>
        <v/>
      </c>
    </row>
    <row r="45" spans="2:38">
      <c r="B45" s="176" t="s">
        <v>146</v>
      </c>
      <c r="C45" s="167"/>
      <c r="D45" s="167" t="s">
        <v>2229</v>
      </c>
      <c r="E45" s="167" t="s">
        <v>116</v>
      </c>
      <c r="F45" s="167" t="s">
        <v>2233</v>
      </c>
      <c r="G45" s="188"/>
      <c r="H45" s="285">
        <v>11396.83</v>
      </c>
      <c r="I45" s="143">
        <f t="shared" si="2"/>
        <v>60.54241770854992</v>
      </c>
      <c r="J45" s="165">
        <v>689991.64241333294</v>
      </c>
      <c r="K45" s="167"/>
      <c r="L45" s="167">
        <v>1</v>
      </c>
      <c r="M45" s="171">
        <f t="shared" si="3"/>
        <v>689991.64241333294</v>
      </c>
      <c r="N45" s="170"/>
      <c r="O45" s="285">
        <v>11396.8222724609</v>
      </c>
      <c r="P45" s="114">
        <f t="shared" si="18"/>
        <v>448.37059645544554</v>
      </c>
      <c r="Q45" s="173">
        <v>5110000</v>
      </c>
      <c r="R45" s="177">
        <v>2016</v>
      </c>
      <c r="S45" s="98">
        <f>IFERROR(('General Input Sheet'!$G$38/(VLOOKUP(R45,'General Input Sheet'!$E$38:$G$44,3,FALSE))),1)</f>
        <v>1</v>
      </c>
      <c r="T45" s="199">
        <v>5799991.6424133331</v>
      </c>
      <c r="U45" s="115" t="str">
        <f t="shared" si="13"/>
        <v/>
      </c>
      <c r="V45" s="115" t="str">
        <f t="shared" si="13"/>
        <v>y</v>
      </c>
      <c r="W45" s="115" t="str">
        <f t="shared" si="13"/>
        <v/>
      </c>
      <c r="X45" s="115" t="str">
        <f t="shared" si="13"/>
        <v/>
      </c>
      <c r="Y45" s="273" t="str">
        <f t="shared" si="14"/>
        <v/>
      </c>
      <c r="Z45" s="81"/>
      <c r="AA45" s="86" t="str">
        <f t="shared" si="5"/>
        <v/>
      </c>
      <c r="AB45" s="87">
        <f t="shared" si="6"/>
        <v>1</v>
      </c>
      <c r="AC45" s="87" t="str">
        <f t="shared" si="15"/>
        <v/>
      </c>
      <c r="AD45" s="87" t="str">
        <f t="shared" si="16"/>
        <v/>
      </c>
      <c r="AE45" s="87" t="str">
        <f t="shared" si="17"/>
        <v/>
      </c>
      <c r="AF45" s="94">
        <f t="shared" si="7"/>
        <v>1</v>
      </c>
      <c r="AH45" s="324" t="str">
        <f t="shared" si="8"/>
        <v/>
      </c>
      <c r="AI45" s="280">
        <f t="shared" si="9"/>
        <v>5799991.6424133331</v>
      </c>
      <c r="AJ45" s="280" t="str">
        <f t="shared" si="10"/>
        <v/>
      </c>
      <c r="AK45" s="280" t="str">
        <f t="shared" si="11"/>
        <v/>
      </c>
      <c r="AL45" s="327" t="str">
        <f t="shared" si="12"/>
        <v/>
      </c>
    </row>
    <row r="46" spans="2:38">
      <c r="B46" s="176" t="s">
        <v>147</v>
      </c>
      <c r="C46" s="167"/>
      <c r="D46" s="167" t="s">
        <v>2229</v>
      </c>
      <c r="E46" s="167" t="s">
        <v>118</v>
      </c>
      <c r="F46" s="167" t="s">
        <v>2233</v>
      </c>
      <c r="G46" s="188"/>
      <c r="H46" s="285">
        <v>15336.47</v>
      </c>
      <c r="I46" s="143">
        <f t="shared" si="2"/>
        <v>44.990251499421511</v>
      </c>
      <c r="J46" s="165">
        <v>689991.64241333294</v>
      </c>
      <c r="K46" s="167"/>
      <c r="L46" s="167">
        <v>1</v>
      </c>
      <c r="M46" s="171">
        <f t="shared" si="3"/>
        <v>689991.64241333294</v>
      </c>
      <c r="N46" s="170"/>
      <c r="O46" s="285">
        <v>15336.4691127483</v>
      </c>
      <c r="P46" s="114">
        <f t="shared" si="18"/>
        <v>411.15264234832921</v>
      </c>
      <c r="Q46" s="173">
        <v>6305629.7999999998</v>
      </c>
      <c r="R46" s="177">
        <v>2016</v>
      </c>
      <c r="S46" s="98">
        <f>IFERROR(('General Input Sheet'!$G$38/(VLOOKUP(R46,'General Input Sheet'!$E$38:$G$44,3,FALSE))),1)</f>
        <v>1</v>
      </c>
      <c r="T46" s="199">
        <v>6995621.4424133329</v>
      </c>
      <c r="U46" s="115" t="str">
        <f t="shared" si="13"/>
        <v/>
      </c>
      <c r="V46" s="115" t="str">
        <f t="shared" si="13"/>
        <v/>
      </c>
      <c r="W46" s="115" t="str">
        <f t="shared" si="13"/>
        <v/>
      </c>
      <c r="X46" s="115" t="str">
        <f t="shared" si="13"/>
        <v>y</v>
      </c>
      <c r="Y46" s="273" t="str">
        <f t="shared" si="14"/>
        <v/>
      </c>
      <c r="Z46" s="81"/>
      <c r="AA46" s="86" t="str">
        <f t="shared" si="5"/>
        <v/>
      </c>
      <c r="AB46" s="87" t="str">
        <f t="shared" si="6"/>
        <v/>
      </c>
      <c r="AC46" s="87" t="str">
        <f t="shared" si="15"/>
        <v/>
      </c>
      <c r="AD46" s="87">
        <f t="shared" si="16"/>
        <v>1</v>
      </c>
      <c r="AE46" s="87" t="str">
        <f t="shared" si="17"/>
        <v/>
      </c>
      <c r="AF46" s="94">
        <f t="shared" si="7"/>
        <v>1</v>
      </c>
      <c r="AH46" s="324" t="str">
        <f t="shared" si="8"/>
        <v/>
      </c>
      <c r="AI46" s="280" t="str">
        <f t="shared" si="9"/>
        <v/>
      </c>
      <c r="AJ46" s="280" t="str">
        <f t="shared" si="10"/>
        <v/>
      </c>
      <c r="AK46" s="280">
        <f t="shared" si="11"/>
        <v>6995621.4424133329</v>
      </c>
      <c r="AL46" s="327" t="str">
        <f t="shared" si="12"/>
        <v/>
      </c>
    </row>
    <row r="47" spans="2:38">
      <c r="B47" s="176" t="s">
        <v>148</v>
      </c>
      <c r="C47" s="167"/>
      <c r="D47" s="167" t="s">
        <v>2231</v>
      </c>
      <c r="E47" s="167" t="s">
        <v>115</v>
      </c>
      <c r="F47" s="167" t="s">
        <v>2232</v>
      </c>
      <c r="G47" s="188"/>
      <c r="H47" s="285">
        <v>17055.05</v>
      </c>
      <c r="I47" s="143">
        <f t="shared" si="2"/>
        <v>101.63159856967233</v>
      </c>
      <c r="J47" s="165">
        <v>1733331.99518569</v>
      </c>
      <c r="K47" s="167"/>
      <c r="L47" s="167">
        <v>1</v>
      </c>
      <c r="M47" s="171">
        <f t="shared" si="3"/>
        <v>1733331.9951856902</v>
      </c>
      <c r="N47" s="170"/>
      <c r="O47" s="285">
        <v>10744.089797209699</v>
      </c>
      <c r="P47" s="114">
        <f t="shared" si="18"/>
        <v>420.69650247840167</v>
      </c>
      <c r="Q47" s="173">
        <v>4520001</v>
      </c>
      <c r="R47" s="177">
        <v>2016</v>
      </c>
      <c r="S47" s="98">
        <f>IFERROR(('General Input Sheet'!$G$38/(VLOOKUP(R47,'General Input Sheet'!$E$38:$G$44,3,FALSE))),1)</f>
        <v>1</v>
      </c>
      <c r="T47" s="199">
        <v>6253332.99518569</v>
      </c>
      <c r="U47" s="115" t="str">
        <f t="shared" si="13"/>
        <v/>
      </c>
      <c r="V47" s="115" t="str">
        <f t="shared" si="13"/>
        <v/>
      </c>
      <c r="W47" s="115" t="str">
        <f t="shared" si="13"/>
        <v/>
      </c>
      <c r="X47" s="115" t="str">
        <f t="shared" si="13"/>
        <v/>
      </c>
      <c r="Y47" s="273" t="str">
        <f t="shared" si="14"/>
        <v>y</v>
      </c>
      <c r="Z47" s="81"/>
      <c r="AA47" s="86" t="str">
        <f t="shared" si="5"/>
        <v/>
      </c>
      <c r="AB47" s="87" t="str">
        <f t="shared" si="6"/>
        <v/>
      </c>
      <c r="AC47" s="87" t="str">
        <f t="shared" si="15"/>
        <v/>
      </c>
      <c r="AD47" s="87" t="str">
        <f t="shared" si="16"/>
        <v/>
      </c>
      <c r="AE47" s="87">
        <f t="shared" si="17"/>
        <v>1</v>
      </c>
      <c r="AF47" s="94">
        <f t="shared" si="7"/>
        <v>1</v>
      </c>
      <c r="AH47" s="324" t="str">
        <f t="shared" si="8"/>
        <v/>
      </c>
      <c r="AI47" s="280" t="str">
        <f t="shared" si="9"/>
        <v/>
      </c>
      <c r="AJ47" s="280" t="str">
        <f t="shared" si="10"/>
        <v/>
      </c>
      <c r="AK47" s="280" t="str">
        <f t="shared" si="11"/>
        <v/>
      </c>
      <c r="AL47" s="327">
        <f t="shared" si="12"/>
        <v>6253332.99518569</v>
      </c>
    </row>
    <row r="48" spans="2:38">
      <c r="B48" s="176" t="s">
        <v>149</v>
      </c>
      <c r="C48" s="167"/>
      <c r="D48" s="167" t="s">
        <v>2229</v>
      </c>
      <c r="E48" s="167" t="s">
        <v>115</v>
      </c>
      <c r="F48" s="167" t="s">
        <v>2234</v>
      </c>
      <c r="G48" s="188"/>
      <c r="H48" s="285">
        <v>6660.71</v>
      </c>
      <c r="I48" s="143">
        <f t="shared" si="2"/>
        <v>144.71629655304778</v>
      </c>
      <c r="J48" s="165">
        <v>963913.28361385094</v>
      </c>
      <c r="K48" s="167"/>
      <c r="L48" s="167">
        <v>1</v>
      </c>
      <c r="M48" s="171">
        <f t="shared" si="3"/>
        <v>963913.28361385094</v>
      </c>
      <c r="N48" s="170"/>
      <c r="O48" s="285">
        <v>12971.732278528099</v>
      </c>
      <c r="P48" s="114">
        <f t="shared" si="18"/>
        <v>353.07597332865191</v>
      </c>
      <c r="Q48" s="173">
        <v>4580007</v>
      </c>
      <c r="R48" s="177">
        <v>2016</v>
      </c>
      <c r="S48" s="98">
        <f>IFERROR(('General Input Sheet'!$G$38/(VLOOKUP(R48,'General Input Sheet'!$E$38:$G$44,3,FALSE))),1)</f>
        <v>1</v>
      </c>
      <c r="T48" s="199">
        <v>5543920.2836138513</v>
      </c>
      <c r="U48" s="115" t="str">
        <f t="shared" si="13"/>
        <v>y</v>
      </c>
      <c r="V48" s="115" t="str">
        <f t="shared" si="13"/>
        <v/>
      </c>
      <c r="W48" s="115" t="str">
        <f t="shared" si="13"/>
        <v/>
      </c>
      <c r="X48" s="115" t="str">
        <f t="shared" si="13"/>
        <v/>
      </c>
      <c r="Y48" s="273" t="str">
        <f t="shared" si="14"/>
        <v/>
      </c>
      <c r="Z48" s="81"/>
      <c r="AA48" s="86">
        <f t="shared" si="5"/>
        <v>1</v>
      </c>
      <c r="AB48" s="87" t="str">
        <f t="shared" si="6"/>
        <v/>
      </c>
      <c r="AC48" s="87" t="str">
        <f t="shared" si="15"/>
        <v/>
      </c>
      <c r="AD48" s="87" t="str">
        <f t="shared" si="16"/>
        <v/>
      </c>
      <c r="AE48" s="87" t="str">
        <f t="shared" si="17"/>
        <v/>
      </c>
      <c r="AF48" s="94">
        <f t="shared" si="7"/>
        <v>1</v>
      </c>
      <c r="AH48" s="324">
        <f t="shared" si="8"/>
        <v>5543920.2836138513</v>
      </c>
      <c r="AI48" s="280" t="str">
        <f t="shared" si="9"/>
        <v/>
      </c>
      <c r="AJ48" s="280" t="str">
        <f t="shared" si="10"/>
        <v/>
      </c>
      <c r="AK48" s="280" t="str">
        <f t="shared" si="11"/>
        <v/>
      </c>
      <c r="AL48" s="327" t="str">
        <f t="shared" si="12"/>
        <v/>
      </c>
    </row>
    <row r="49" spans="2:38">
      <c r="B49" s="176" t="s">
        <v>150</v>
      </c>
      <c r="C49" s="167"/>
      <c r="D49" s="167" t="s">
        <v>2231</v>
      </c>
      <c r="E49" s="167" t="s">
        <v>117</v>
      </c>
      <c r="F49" s="167" t="s">
        <v>2234</v>
      </c>
      <c r="G49" s="188"/>
      <c r="H49" s="285">
        <v>31954.41</v>
      </c>
      <c r="I49" s="143">
        <f t="shared" si="2"/>
        <v>251.44947010859096</v>
      </c>
      <c r="J49" s="165">
        <v>8034919.4621326597</v>
      </c>
      <c r="K49" s="167"/>
      <c r="L49" s="167">
        <v>1</v>
      </c>
      <c r="M49" s="171">
        <f t="shared" si="3"/>
        <v>8034919.4621326588</v>
      </c>
      <c r="N49" s="170"/>
      <c r="O49" s="285">
        <v>36733.195822563197</v>
      </c>
      <c r="P49" s="114">
        <f t="shared" si="18"/>
        <v>53.624520161952788</v>
      </c>
      <c r="Q49" s="173">
        <v>1969800</v>
      </c>
      <c r="R49" s="177">
        <v>2016</v>
      </c>
      <c r="S49" s="98">
        <f>IFERROR(('General Input Sheet'!$G$38/(VLOOKUP(R49,'General Input Sheet'!$E$38:$G$44,3,FALSE))),1)</f>
        <v>1</v>
      </c>
      <c r="T49" s="199">
        <v>10004719.462132659</v>
      </c>
      <c r="U49" s="115" t="str">
        <f t="shared" si="13"/>
        <v/>
      </c>
      <c r="V49" s="115" t="str">
        <f t="shared" si="13"/>
        <v/>
      </c>
      <c r="W49" s="115" t="str">
        <f t="shared" si="13"/>
        <v/>
      </c>
      <c r="X49" s="115" t="str">
        <f t="shared" si="13"/>
        <v/>
      </c>
      <c r="Y49" s="273" t="str">
        <f t="shared" si="14"/>
        <v>y</v>
      </c>
      <c r="Z49" s="81"/>
      <c r="AA49" s="86" t="str">
        <f t="shared" si="5"/>
        <v/>
      </c>
      <c r="AB49" s="87" t="str">
        <f t="shared" si="6"/>
        <v/>
      </c>
      <c r="AC49" s="87" t="str">
        <f t="shared" si="15"/>
        <v/>
      </c>
      <c r="AD49" s="87" t="str">
        <f t="shared" si="16"/>
        <v/>
      </c>
      <c r="AE49" s="87">
        <f t="shared" si="17"/>
        <v>1</v>
      </c>
      <c r="AF49" s="94">
        <f t="shared" si="7"/>
        <v>1</v>
      </c>
      <c r="AH49" s="324" t="str">
        <f t="shared" si="8"/>
        <v/>
      </c>
      <c r="AI49" s="280" t="str">
        <f t="shared" si="9"/>
        <v/>
      </c>
      <c r="AJ49" s="280" t="str">
        <f t="shared" si="10"/>
        <v/>
      </c>
      <c r="AK49" s="280" t="str">
        <f t="shared" si="11"/>
        <v/>
      </c>
      <c r="AL49" s="327">
        <f t="shared" si="12"/>
        <v>10004719.462132659</v>
      </c>
    </row>
    <row r="50" spans="2:38">
      <c r="B50" s="176" t="s">
        <v>150</v>
      </c>
      <c r="C50" s="167"/>
      <c r="D50" s="167" t="s">
        <v>2231</v>
      </c>
      <c r="E50" s="167" t="s">
        <v>117</v>
      </c>
      <c r="F50" s="167" t="s">
        <v>2233</v>
      </c>
      <c r="G50" s="188"/>
      <c r="H50" s="285">
        <v>4778.79</v>
      </c>
      <c r="I50" s="143">
        <f t="shared" si="2"/>
        <v>1419.859967509246</v>
      </c>
      <c r="J50" s="165">
        <v>6785212.6141335098</v>
      </c>
      <c r="K50" s="167"/>
      <c r="L50" s="167">
        <v>1</v>
      </c>
      <c r="M50" s="171">
        <f t="shared" si="3"/>
        <v>6785212.6141335098</v>
      </c>
      <c r="N50" s="170"/>
      <c r="O50" s="285"/>
      <c r="P50" s="114">
        <f t="shared" si="18"/>
        <v>0</v>
      </c>
      <c r="Q50" s="173"/>
      <c r="R50" s="177">
        <v>2016</v>
      </c>
      <c r="S50" s="98">
        <f>IFERROR(('General Input Sheet'!$G$38/(VLOOKUP(R50,'General Input Sheet'!$E$38:$G$44,3,FALSE))),1)</f>
        <v>1</v>
      </c>
      <c r="T50" s="199">
        <v>6785212.6141335098</v>
      </c>
      <c r="U50" s="115" t="str">
        <f t="shared" si="13"/>
        <v/>
      </c>
      <c r="V50" s="115" t="str">
        <f t="shared" si="13"/>
        <v/>
      </c>
      <c r="W50" s="115" t="str">
        <f t="shared" si="13"/>
        <v/>
      </c>
      <c r="X50" s="115" t="str">
        <f t="shared" si="13"/>
        <v/>
      </c>
      <c r="Y50" s="273" t="str">
        <f t="shared" si="14"/>
        <v>y</v>
      </c>
      <c r="Z50" s="81"/>
      <c r="AA50" s="86" t="str">
        <f t="shared" si="5"/>
        <v/>
      </c>
      <c r="AB50" s="87" t="str">
        <f t="shared" si="6"/>
        <v/>
      </c>
      <c r="AC50" s="87" t="str">
        <f t="shared" si="15"/>
        <v/>
      </c>
      <c r="AD50" s="87" t="str">
        <f t="shared" si="16"/>
        <v/>
      </c>
      <c r="AE50" s="87">
        <f t="shared" si="17"/>
        <v>1</v>
      </c>
      <c r="AF50" s="94">
        <f t="shared" si="7"/>
        <v>1</v>
      </c>
      <c r="AH50" s="324" t="str">
        <f t="shared" si="8"/>
        <v/>
      </c>
      <c r="AI50" s="280" t="str">
        <f t="shared" si="9"/>
        <v/>
      </c>
      <c r="AJ50" s="280" t="str">
        <f t="shared" si="10"/>
        <v/>
      </c>
      <c r="AK50" s="280" t="str">
        <f t="shared" si="11"/>
        <v/>
      </c>
      <c r="AL50" s="327">
        <f t="shared" si="12"/>
        <v>6785212.6141335098</v>
      </c>
    </row>
    <row r="51" spans="2:38">
      <c r="B51" s="176" t="s">
        <v>151</v>
      </c>
      <c r="C51" s="167"/>
      <c r="D51" s="167" t="s">
        <v>2231</v>
      </c>
      <c r="E51" s="167" t="s">
        <v>117</v>
      </c>
      <c r="F51" s="167" t="s">
        <v>2233</v>
      </c>
      <c r="G51" s="188"/>
      <c r="H51" s="285">
        <v>18066.41</v>
      </c>
      <c r="I51" s="143">
        <f t="shared" si="2"/>
        <v>415.70715386475842</v>
      </c>
      <c r="J51" s="165">
        <v>7510335.8816538099</v>
      </c>
      <c r="K51" s="167"/>
      <c r="L51" s="167">
        <v>1</v>
      </c>
      <c r="M51" s="171">
        <f t="shared" si="3"/>
        <v>7510335.881653809</v>
      </c>
      <c r="N51" s="170"/>
      <c r="O51" s="285">
        <v>18066.4230531795</v>
      </c>
      <c r="P51" s="114">
        <f t="shared" si="18"/>
        <v>82.329523427064515</v>
      </c>
      <c r="Q51" s="173">
        <v>1487400</v>
      </c>
      <c r="R51" s="177">
        <v>2016</v>
      </c>
      <c r="S51" s="98">
        <f>IFERROR(('General Input Sheet'!$G$38/(VLOOKUP(R51,'General Input Sheet'!$E$38:$G$44,3,FALSE))),1)</f>
        <v>1</v>
      </c>
      <c r="T51" s="199">
        <v>8997735.8816538099</v>
      </c>
      <c r="U51" s="115" t="str">
        <f t="shared" si="13"/>
        <v/>
      </c>
      <c r="V51" s="115" t="str">
        <f t="shared" si="13"/>
        <v/>
      </c>
      <c r="W51" s="115" t="str">
        <f t="shared" si="13"/>
        <v/>
      </c>
      <c r="X51" s="115" t="str">
        <f t="shared" si="13"/>
        <v/>
      </c>
      <c r="Y51" s="273" t="str">
        <f t="shared" si="14"/>
        <v>y</v>
      </c>
      <c r="Z51" s="81"/>
      <c r="AA51" s="86" t="str">
        <f t="shared" si="5"/>
        <v/>
      </c>
      <c r="AB51" s="87" t="str">
        <f t="shared" si="6"/>
        <v/>
      </c>
      <c r="AC51" s="87" t="str">
        <f t="shared" si="15"/>
        <v/>
      </c>
      <c r="AD51" s="87" t="str">
        <f t="shared" si="16"/>
        <v/>
      </c>
      <c r="AE51" s="87">
        <f t="shared" si="17"/>
        <v>1</v>
      </c>
      <c r="AF51" s="94">
        <f t="shared" si="7"/>
        <v>1</v>
      </c>
      <c r="AH51" s="324" t="str">
        <f t="shared" si="8"/>
        <v/>
      </c>
      <c r="AI51" s="280" t="str">
        <f t="shared" si="9"/>
        <v/>
      </c>
      <c r="AJ51" s="280" t="str">
        <f t="shared" si="10"/>
        <v/>
      </c>
      <c r="AK51" s="280" t="str">
        <f t="shared" si="11"/>
        <v/>
      </c>
      <c r="AL51" s="327">
        <f t="shared" si="12"/>
        <v>8997735.8816538099</v>
      </c>
    </row>
    <row r="52" spans="2:38">
      <c r="B52" s="176" t="s">
        <v>152</v>
      </c>
      <c r="C52" s="167"/>
      <c r="D52" s="167" t="s">
        <v>2229</v>
      </c>
      <c r="E52" s="167" t="s">
        <v>118</v>
      </c>
      <c r="F52" s="167" t="s">
        <v>2233</v>
      </c>
      <c r="G52" s="188"/>
      <c r="H52" s="285">
        <v>6374.05</v>
      </c>
      <c r="I52" s="143">
        <f t="shared" si="2"/>
        <v>98.841395339097744</v>
      </c>
      <c r="J52" s="165">
        <v>630019.995961176</v>
      </c>
      <c r="K52" s="167"/>
      <c r="L52" s="167">
        <v>1</v>
      </c>
      <c r="M52" s="171">
        <f t="shared" si="3"/>
        <v>630019.995961176</v>
      </c>
      <c r="N52" s="170"/>
      <c r="O52" s="285"/>
      <c r="P52" s="114">
        <f t="shared" si="18"/>
        <v>0</v>
      </c>
      <c r="Q52" s="173"/>
      <c r="R52" s="177">
        <v>2016</v>
      </c>
      <c r="S52" s="98">
        <f>IFERROR(('General Input Sheet'!$G$38/(VLOOKUP(R52,'General Input Sheet'!$E$38:$G$44,3,FALSE))),1)</f>
        <v>1</v>
      </c>
      <c r="T52" s="199">
        <v>630019.995961176</v>
      </c>
      <c r="U52" s="115" t="str">
        <f t="shared" si="13"/>
        <v/>
      </c>
      <c r="V52" s="115" t="str">
        <f t="shared" si="13"/>
        <v/>
      </c>
      <c r="W52" s="115" t="str">
        <f t="shared" si="13"/>
        <v/>
      </c>
      <c r="X52" s="115" t="str">
        <f t="shared" si="13"/>
        <v>y</v>
      </c>
      <c r="Y52" s="273" t="str">
        <f t="shared" si="14"/>
        <v/>
      </c>
      <c r="Z52" s="81"/>
      <c r="AA52" s="86" t="str">
        <f t="shared" si="5"/>
        <v/>
      </c>
      <c r="AB52" s="87" t="str">
        <f t="shared" si="6"/>
        <v/>
      </c>
      <c r="AC52" s="87" t="str">
        <f t="shared" si="15"/>
        <v/>
      </c>
      <c r="AD52" s="87">
        <f t="shared" si="16"/>
        <v>1</v>
      </c>
      <c r="AE52" s="87" t="str">
        <f t="shared" si="17"/>
        <v/>
      </c>
      <c r="AF52" s="94">
        <f t="shared" si="7"/>
        <v>1</v>
      </c>
      <c r="AH52" s="324" t="str">
        <f t="shared" si="8"/>
        <v/>
      </c>
      <c r="AI52" s="280" t="str">
        <f t="shared" si="9"/>
        <v/>
      </c>
      <c r="AJ52" s="280" t="str">
        <f t="shared" si="10"/>
        <v/>
      </c>
      <c r="AK52" s="280">
        <f t="shared" si="11"/>
        <v>630019.995961176</v>
      </c>
      <c r="AL52" s="327" t="str">
        <f t="shared" si="12"/>
        <v/>
      </c>
    </row>
    <row r="53" spans="2:38">
      <c r="B53" s="176" t="s">
        <v>153</v>
      </c>
      <c r="C53" s="167"/>
      <c r="D53" s="167" t="s">
        <v>2231</v>
      </c>
      <c r="E53" s="167" t="s">
        <v>115</v>
      </c>
      <c r="F53" s="167" t="s">
        <v>2232</v>
      </c>
      <c r="G53" s="188"/>
      <c r="H53" s="285">
        <v>6789.4</v>
      </c>
      <c r="I53" s="143">
        <f t="shared" si="2"/>
        <v>187.9491440398975</v>
      </c>
      <c r="J53" s="165">
        <v>1276061.9185444801</v>
      </c>
      <c r="K53" s="167"/>
      <c r="L53" s="167">
        <v>1</v>
      </c>
      <c r="M53" s="171">
        <f t="shared" si="3"/>
        <v>1276061.9185444801</v>
      </c>
      <c r="N53" s="170"/>
      <c r="O53" s="285">
        <v>10501.0898149817</v>
      </c>
      <c r="P53" s="114">
        <f t="shared" si="18"/>
        <v>188.30921693278043</v>
      </c>
      <c r="Q53" s="173">
        <v>1977452</v>
      </c>
      <c r="R53" s="177">
        <v>2016</v>
      </c>
      <c r="S53" s="98">
        <f>IFERROR(('General Input Sheet'!$G$38/(VLOOKUP(R53,'General Input Sheet'!$E$38:$G$44,3,FALSE))),1)</f>
        <v>1</v>
      </c>
      <c r="T53" s="199">
        <v>3253513.9185444801</v>
      </c>
      <c r="U53" s="115" t="str">
        <f t="shared" si="13"/>
        <v/>
      </c>
      <c r="V53" s="115" t="str">
        <f t="shared" si="13"/>
        <v/>
      </c>
      <c r="W53" s="115" t="str">
        <f t="shared" si="13"/>
        <v/>
      </c>
      <c r="X53" s="115" t="str">
        <f t="shared" si="13"/>
        <v/>
      </c>
      <c r="Y53" s="273" t="str">
        <f t="shared" si="14"/>
        <v>y</v>
      </c>
      <c r="Z53" s="81"/>
      <c r="AA53" s="86" t="str">
        <f t="shared" si="5"/>
        <v/>
      </c>
      <c r="AB53" s="87" t="str">
        <f t="shared" si="6"/>
        <v/>
      </c>
      <c r="AC53" s="87" t="str">
        <f t="shared" si="15"/>
        <v/>
      </c>
      <c r="AD53" s="87" t="str">
        <f t="shared" si="16"/>
        <v/>
      </c>
      <c r="AE53" s="87">
        <f t="shared" si="17"/>
        <v>1</v>
      </c>
      <c r="AF53" s="94">
        <f t="shared" si="7"/>
        <v>1</v>
      </c>
      <c r="AH53" s="324" t="str">
        <f t="shared" si="8"/>
        <v/>
      </c>
      <c r="AI53" s="280" t="str">
        <f t="shared" si="9"/>
        <v/>
      </c>
      <c r="AJ53" s="280" t="str">
        <f t="shared" si="10"/>
        <v/>
      </c>
      <c r="AK53" s="280" t="str">
        <f t="shared" si="11"/>
        <v/>
      </c>
      <c r="AL53" s="327">
        <f t="shared" si="12"/>
        <v>3253513.9185444801</v>
      </c>
    </row>
    <row r="54" spans="2:38">
      <c r="B54" s="176" t="s">
        <v>153</v>
      </c>
      <c r="C54" s="167"/>
      <c r="D54" s="167" t="s">
        <v>2231</v>
      </c>
      <c r="E54" s="167" t="s">
        <v>115</v>
      </c>
      <c r="F54" s="167" t="s">
        <v>2235</v>
      </c>
      <c r="G54" s="188"/>
      <c r="H54" s="285">
        <v>45343.5</v>
      </c>
      <c r="I54" s="143">
        <f t="shared" si="2"/>
        <v>204.66398813339444</v>
      </c>
      <c r="J54" s="165">
        <v>9280181.5459265709</v>
      </c>
      <c r="K54" s="167"/>
      <c r="L54" s="167">
        <v>1</v>
      </c>
      <c r="M54" s="171">
        <f t="shared" si="3"/>
        <v>9280181.5459265709</v>
      </c>
      <c r="N54" s="170"/>
      <c r="O54" s="285"/>
      <c r="P54" s="114">
        <f t="shared" si="18"/>
        <v>0</v>
      </c>
      <c r="Q54" s="173"/>
      <c r="R54" s="177">
        <v>2016</v>
      </c>
      <c r="S54" s="98">
        <f>IFERROR(('General Input Sheet'!$G$38/(VLOOKUP(R54,'General Input Sheet'!$E$38:$G$44,3,FALSE))),1)</f>
        <v>1</v>
      </c>
      <c r="T54" s="199">
        <v>9280181.5459265709</v>
      </c>
      <c r="U54" s="115" t="str">
        <f t="shared" si="13"/>
        <v/>
      </c>
      <c r="V54" s="115" t="str">
        <f t="shared" si="13"/>
        <v/>
      </c>
      <c r="W54" s="115" t="str">
        <f t="shared" si="13"/>
        <v/>
      </c>
      <c r="X54" s="115" t="str">
        <f t="shared" si="13"/>
        <v/>
      </c>
      <c r="Y54" s="273" t="str">
        <f t="shared" si="14"/>
        <v>y</v>
      </c>
      <c r="Z54" s="81"/>
      <c r="AA54" s="86" t="str">
        <f t="shared" si="5"/>
        <v/>
      </c>
      <c r="AB54" s="87" t="str">
        <f t="shared" si="6"/>
        <v/>
      </c>
      <c r="AC54" s="87" t="str">
        <f t="shared" si="15"/>
        <v/>
      </c>
      <c r="AD54" s="87" t="str">
        <f t="shared" si="16"/>
        <v/>
      </c>
      <c r="AE54" s="87">
        <f t="shared" si="17"/>
        <v>1</v>
      </c>
      <c r="AF54" s="94">
        <f t="shared" si="7"/>
        <v>1</v>
      </c>
      <c r="AH54" s="324" t="str">
        <f t="shared" si="8"/>
        <v/>
      </c>
      <c r="AI54" s="280" t="str">
        <f t="shared" si="9"/>
        <v/>
      </c>
      <c r="AJ54" s="280" t="str">
        <f t="shared" si="10"/>
        <v/>
      </c>
      <c r="AK54" s="280" t="str">
        <f t="shared" si="11"/>
        <v/>
      </c>
      <c r="AL54" s="327">
        <f t="shared" si="12"/>
        <v>9280181.5459265709</v>
      </c>
    </row>
    <row r="55" spans="2:38">
      <c r="B55" s="176" t="s">
        <v>154</v>
      </c>
      <c r="C55" s="167"/>
      <c r="D55" s="167" t="s">
        <v>2229</v>
      </c>
      <c r="E55" s="167" t="s">
        <v>115</v>
      </c>
      <c r="F55" s="167" t="s">
        <v>2233</v>
      </c>
      <c r="G55" s="188"/>
      <c r="H55" s="285">
        <v>13406.04</v>
      </c>
      <c r="I55" s="143">
        <f t="shared" si="2"/>
        <v>51.468714282020109</v>
      </c>
      <c r="J55" s="165">
        <v>689991.64241333294</v>
      </c>
      <c r="K55" s="167"/>
      <c r="L55" s="167">
        <v>1</v>
      </c>
      <c r="M55" s="171">
        <f t="shared" si="3"/>
        <v>689991.64241333294</v>
      </c>
      <c r="N55" s="170"/>
      <c r="O55" s="285">
        <v>53468.255947788399</v>
      </c>
      <c r="P55" s="114">
        <f t="shared" si="18"/>
        <v>114.62474119194651</v>
      </c>
      <c r="Q55" s="173">
        <v>6128785</v>
      </c>
      <c r="R55" s="177">
        <v>2016</v>
      </c>
      <c r="S55" s="98">
        <f>IFERROR(('General Input Sheet'!$G$38/(VLOOKUP(R55,'General Input Sheet'!$E$38:$G$44,3,FALSE))),1)</f>
        <v>1</v>
      </c>
      <c r="T55" s="199">
        <v>6818776.6424133331</v>
      </c>
      <c r="U55" s="115" t="str">
        <f t="shared" si="13"/>
        <v>y</v>
      </c>
      <c r="V55" s="115" t="str">
        <f t="shared" si="13"/>
        <v/>
      </c>
      <c r="W55" s="115" t="str">
        <f t="shared" si="13"/>
        <v/>
      </c>
      <c r="X55" s="115" t="str">
        <f t="shared" si="13"/>
        <v/>
      </c>
      <c r="Y55" s="273" t="str">
        <f t="shared" si="14"/>
        <v/>
      </c>
      <c r="Z55" s="81"/>
      <c r="AA55" s="86">
        <f t="shared" si="5"/>
        <v>1</v>
      </c>
      <c r="AB55" s="87" t="str">
        <f t="shared" si="6"/>
        <v/>
      </c>
      <c r="AC55" s="87" t="str">
        <f t="shared" si="15"/>
        <v/>
      </c>
      <c r="AD55" s="87" t="str">
        <f t="shared" si="16"/>
        <v/>
      </c>
      <c r="AE55" s="87" t="str">
        <f t="shared" si="17"/>
        <v/>
      </c>
      <c r="AF55" s="94">
        <f t="shared" si="7"/>
        <v>1</v>
      </c>
      <c r="AH55" s="324">
        <f t="shared" si="8"/>
        <v>6818776.6424133331</v>
      </c>
      <c r="AI55" s="280" t="str">
        <f t="shared" si="9"/>
        <v/>
      </c>
      <c r="AJ55" s="280" t="str">
        <f t="shared" si="10"/>
        <v/>
      </c>
      <c r="AK55" s="280" t="str">
        <f t="shared" si="11"/>
        <v/>
      </c>
      <c r="AL55" s="327" t="str">
        <f t="shared" si="12"/>
        <v/>
      </c>
    </row>
    <row r="56" spans="2:38">
      <c r="B56" s="176" t="s">
        <v>155</v>
      </c>
      <c r="C56" s="167"/>
      <c r="D56" s="167" t="s">
        <v>2229</v>
      </c>
      <c r="E56" s="167" t="s">
        <v>115</v>
      </c>
      <c r="F56" s="167" t="s">
        <v>2233</v>
      </c>
      <c r="G56" s="188"/>
      <c r="H56" s="285">
        <v>2137.8200000000002</v>
      </c>
      <c r="I56" s="143">
        <f t="shared" si="2"/>
        <v>221.61389208210417</v>
      </c>
      <c r="J56" s="165">
        <v>473770.61077096401</v>
      </c>
      <c r="K56" s="167"/>
      <c r="L56" s="167">
        <v>1</v>
      </c>
      <c r="M56" s="171">
        <f t="shared" si="3"/>
        <v>473770.61077096406</v>
      </c>
      <c r="N56" s="170"/>
      <c r="O56" s="285"/>
      <c r="P56" s="114">
        <f t="shared" si="18"/>
        <v>0</v>
      </c>
      <c r="Q56" s="173"/>
      <c r="R56" s="177">
        <v>2016</v>
      </c>
      <c r="S56" s="98">
        <f>IFERROR(('General Input Sheet'!$G$38/(VLOOKUP(R56,'General Input Sheet'!$E$38:$G$44,3,FALSE))),1)</f>
        <v>1</v>
      </c>
      <c r="T56" s="199">
        <v>473770.61077096401</v>
      </c>
      <c r="U56" s="115" t="str">
        <f t="shared" si="13"/>
        <v>y</v>
      </c>
      <c r="V56" s="115" t="str">
        <f t="shared" si="13"/>
        <v/>
      </c>
      <c r="W56" s="115" t="str">
        <f t="shared" si="13"/>
        <v/>
      </c>
      <c r="X56" s="115" t="str">
        <f t="shared" si="13"/>
        <v/>
      </c>
      <c r="Y56" s="273" t="str">
        <f t="shared" si="14"/>
        <v/>
      </c>
      <c r="Z56" s="81"/>
      <c r="AA56" s="86">
        <f t="shared" si="5"/>
        <v>1</v>
      </c>
      <c r="AB56" s="87" t="str">
        <f t="shared" si="6"/>
        <v/>
      </c>
      <c r="AC56" s="87" t="str">
        <f t="shared" si="15"/>
        <v/>
      </c>
      <c r="AD56" s="87" t="str">
        <f t="shared" si="16"/>
        <v/>
      </c>
      <c r="AE56" s="87" t="str">
        <f t="shared" si="17"/>
        <v/>
      </c>
      <c r="AF56" s="94">
        <f t="shared" si="7"/>
        <v>1</v>
      </c>
      <c r="AH56" s="324">
        <f t="shared" si="8"/>
        <v>473770.61077096401</v>
      </c>
      <c r="AI56" s="280" t="str">
        <f t="shared" si="9"/>
        <v/>
      </c>
      <c r="AJ56" s="280" t="str">
        <f t="shared" si="10"/>
        <v/>
      </c>
      <c r="AK56" s="280" t="str">
        <f t="shared" si="11"/>
        <v/>
      </c>
      <c r="AL56" s="327" t="str">
        <f t="shared" si="12"/>
        <v/>
      </c>
    </row>
    <row r="57" spans="2:38">
      <c r="B57" s="176" t="s">
        <v>156</v>
      </c>
      <c r="C57" s="167"/>
      <c r="D57" s="167" t="s">
        <v>2231</v>
      </c>
      <c r="E57" s="167" t="s">
        <v>115</v>
      </c>
      <c r="F57" s="167" t="s">
        <v>2235</v>
      </c>
      <c r="G57" s="188"/>
      <c r="H57" s="285">
        <v>8620.7999999999993</v>
      </c>
      <c r="I57" s="143">
        <f t="shared" si="2"/>
        <v>904.94877964593661</v>
      </c>
      <c r="J57" s="165">
        <v>7801382.4395716898</v>
      </c>
      <c r="K57" s="167"/>
      <c r="L57" s="167">
        <v>1</v>
      </c>
      <c r="M57" s="171">
        <f t="shared" si="3"/>
        <v>7801382.4395716907</v>
      </c>
      <c r="N57" s="170"/>
      <c r="O57" s="285">
        <v>26914.261245073401</v>
      </c>
      <c r="P57" s="114">
        <f t="shared" si="18"/>
        <v>249.91360300596116</v>
      </c>
      <c r="Q57" s="173">
        <v>6726240</v>
      </c>
      <c r="R57" s="177">
        <v>2016</v>
      </c>
      <c r="S57" s="98">
        <f>IFERROR(('General Input Sheet'!$G$38/(VLOOKUP(R57,'General Input Sheet'!$E$38:$G$44,3,FALSE))),1)</f>
        <v>1</v>
      </c>
      <c r="T57" s="199">
        <v>14527622.43957169</v>
      </c>
      <c r="U57" s="115" t="str">
        <f t="shared" si="13"/>
        <v/>
      </c>
      <c r="V57" s="115" t="str">
        <f t="shared" si="13"/>
        <v/>
      </c>
      <c r="W57" s="115" t="str">
        <f t="shared" si="13"/>
        <v/>
      </c>
      <c r="X57" s="115" t="str">
        <f t="shared" si="13"/>
        <v/>
      </c>
      <c r="Y57" s="273" t="str">
        <f t="shared" si="14"/>
        <v>y</v>
      </c>
      <c r="Z57" s="81"/>
      <c r="AA57" s="86" t="str">
        <f t="shared" si="5"/>
        <v/>
      </c>
      <c r="AB57" s="87" t="str">
        <f t="shared" si="6"/>
        <v/>
      </c>
      <c r="AC57" s="87" t="str">
        <f t="shared" si="15"/>
        <v/>
      </c>
      <c r="AD57" s="87" t="str">
        <f t="shared" si="16"/>
        <v/>
      </c>
      <c r="AE57" s="87">
        <f t="shared" si="17"/>
        <v>1</v>
      </c>
      <c r="AF57" s="94">
        <f t="shared" si="7"/>
        <v>1</v>
      </c>
      <c r="AH57" s="324" t="str">
        <f t="shared" si="8"/>
        <v/>
      </c>
      <c r="AI57" s="280" t="str">
        <f t="shared" si="9"/>
        <v/>
      </c>
      <c r="AJ57" s="280" t="str">
        <f t="shared" si="10"/>
        <v/>
      </c>
      <c r="AK57" s="280" t="str">
        <f t="shared" si="11"/>
        <v/>
      </c>
      <c r="AL57" s="327">
        <f t="shared" si="12"/>
        <v>14527622.43957169</v>
      </c>
    </row>
    <row r="58" spans="2:38">
      <c r="B58" s="176" t="s">
        <v>157</v>
      </c>
      <c r="C58" s="167"/>
      <c r="D58" s="167" t="s">
        <v>2229</v>
      </c>
      <c r="E58" s="167" t="s">
        <v>115</v>
      </c>
      <c r="F58" s="167" t="s">
        <v>2233</v>
      </c>
      <c r="G58" s="188"/>
      <c r="H58" s="285">
        <v>18293.509999999998</v>
      </c>
      <c r="I58" s="143">
        <f t="shared" si="2"/>
        <v>37.717837769423859</v>
      </c>
      <c r="J58" s="165">
        <v>689991.64241333294</v>
      </c>
      <c r="K58" s="167"/>
      <c r="L58" s="167">
        <v>1</v>
      </c>
      <c r="M58" s="171">
        <f t="shared" si="3"/>
        <v>689991.64241333294</v>
      </c>
      <c r="N58" s="170"/>
      <c r="O58" s="285"/>
      <c r="P58" s="114">
        <f t="shared" si="18"/>
        <v>0</v>
      </c>
      <c r="Q58" s="173"/>
      <c r="R58" s="177">
        <v>2016</v>
      </c>
      <c r="S58" s="98">
        <f>IFERROR(('General Input Sheet'!$G$38/(VLOOKUP(R58,'General Input Sheet'!$E$38:$G$44,3,FALSE))),1)</f>
        <v>1</v>
      </c>
      <c r="T58" s="199">
        <v>689991.64241333294</v>
      </c>
      <c r="U58" s="115" t="str">
        <f t="shared" si="13"/>
        <v>y</v>
      </c>
      <c r="V58" s="115" t="str">
        <f t="shared" si="13"/>
        <v/>
      </c>
      <c r="W58" s="115" t="str">
        <f t="shared" si="13"/>
        <v/>
      </c>
      <c r="X58" s="115" t="str">
        <f t="shared" si="13"/>
        <v/>
      </c>
      <c r="Y58" s="273" t="str">
        <f t="shared" si="14"/>
        <v/>
      </c>
      <c r="Z58" s="81"/>
      <c r="AA58" s="86">
        <f t="shared" si="5"/>
        <v>1</v>
      </c>
      <c r="AB58" s="87" t="str">
        <f t="shared" si="6"/>
        <v/>
      </c>
      <c r="AC58" s="87" t="str">
        <f t="shared" si="15"/>
        <v/>
      </c>
      <c r="AD58" s="87" t="str">
        <f t="shared" si="16"/>
        <v/>
      </c>
      <c r="AE58" s="87" t="str">
        <f t="shared" si="17"/>
        <v/>
      </c>
      <c r="AF58" s="94">
        <f t="shared" si="7"/>
        <v>1</v>
      </c>
      <c r="AH58" s="324">
        <f t="shared" si="8"/>
        <v>689991.64241333294</v>
      </c>
      <c r="AI58" s="280" t="str">
        <f t="shared" si="9"/>
        <v/>
      </c>
      <c r="AJ58" s="280" t="str">
        <f t="shared" si="10"/>
        <v/>
      </c>
      <c r="AK58" s="280" t="str">
        <f t="shared" si="11"/>
        <v/>
      </c>
      <c r="AL58" s="327" t="str">
        <f t="shared" si="12"/>
        <v/>
      </c>
    </row>
    <row r="59" spans="2:38">
      <c r="B59" s="176" t="s">
        <v>158</v>
      </c>
      <c r="C59" s="167"/>
      <c r="D59" s="167" t="s">
        <v>2231</v>
      </c>
      <c r="E59" s="167" t="s">
        <v>115</v>
      </c>
      <c r="F59" s="167" t="s">
        <v>2235</v>
      </c>
      <c r="G59" s="188"/>
      <c r="H59" s="285">
        <v>9903.74</v>
      </c>
      <c r="I59" s="143">
        <f t="shared" si="2"/>
        <v>793.82568680008262</v>
      </c>
      <c r="J59" s="165">
        <v>7861843.2073894497</v>
      </c>
      <c r="K59" s="167"/>
      <c r="L59" s="167">
        <v>1</v>
      </c>
      <c r="M59" s="171">
        <f t="shared" si="3"/>
        <v>7861843.2073894497</v>
      </c>
      <c r="N59" s="170"/>
      <c r="O59" s="285"/>
      <c r="P59" s="114">
        <f t="shared" si="18"/>
        <v>0</v>
      </c>
      <c r="Q59" s="173"/>
      <c r="R59" s="177">
        <v>2016</v>
      </c>
      <c r="S59" s="98">
        <f>IFERROR(('General Input Sheet'!$G$38/(VLOOKUP(R59,'General Input Sheet'!$E$38:$G$44,3,FALSE))),1)</f>
        <v>1</v>
      </c>
      <c r="T59" s="199">
        <v>7861843.2073894497</v>
      </c>
      <c r="U59" s="115" t="str">
        <f t="shared" si="13"/>
        <v/>
      </c>
      <c r="V59" s="115" t="str">
        <f t="shared" si="13"/>
        <v/>
      </c>
      <c r="W59" s="115" t="str">
        <f t="shared" si="13"/>
        <v/>
      </c>
      <c r="X59" s="115" t="str">
        <f t="shared" si="13"/>
        <v/>
      </c>
      <c r="Y59" s="273" t="str">
        <f t="shared" si="14"/>
        <v>y</v>
      </c>
      <c r="Z59" s="81"/>
      <c r="AA59" s="86" t="str">
        <f t="shared" si="5"/>
        <v/>
      </c>
      <c r="AB59" s="87" t="str">
        <f t="shared" si="6"/>
        <v/>
      </c>
      <c r="AC59" s="87" t="str">
        <f t="shared" si="15"/>
        <v/>
      </c>
      <c r="AD59" s="87" t="str">
        <f t="shared" si="16"/>
        <v/>
      </c>
      <c r="AE59" s="87">
        <f t="shared" si="17"/>
        <v>1</v>
      </c>
      <c r="AF59" s="94">
        <f t="shared" si="7"/>
        <v>1</v>
      </c>
      <c r="AH59" s="324" t="str">
        <f t="shared" si="8"/>
        <v/>
      </c>
      <c r="AI59" s="280" t="str">
        <f t="shared" si="9"/>
        <v/>
      </c>
      <c r="AJ59" s="280" t="str">
        <f t="shared" si="10"/>
        <v/>
      </c>
      <c r="AK59" s="280" t="str">
        <f t="shared" si="11"/>
        <v/>
      </c>
      <c r="AL59" s="327">
        <f t="shared" si="12"/>
        <v>7861843.2073894497</v>
      </c>
    </row>
    <row r="60" spans="2:38">
      <c r="B60" s="176" t="s">
        <v>159</v>
      </c>
      <c r="C60" s="167"/>
      <c r="D60" s="167" t="s">
        <v>2229</v>
      </c>
      <c r="E60" s="167" t="s">
        <v>115</v>
      </c>
      <c r="F60" s="167" t="s">
        <v>2234</v>
      </c>
      <c r="G60" s="188"/>
      <c r="H60" s="285">
        <v>3171.19</v>
      </c>
      <c r="I60" s="143">
        <f t="shared" si="2"/>
        <v>269.34777381730044</v>
      </c>
      <c r="J60" s="165">
        <v>854152.96685168496</v>
      </c>
      <c r="K60" s="167"/>
      <c r="L60" s="167">
        <v>1</v>
      </c>
      <c r="M60" s="171">
        <f t="shared" si="3"/>
        <v>854152.96685168508</v>
      </c>
      <c r="N60" s="170"/>
      <c r="O60" s="285"/>
      <c r="P60" s="114">
        <f t="shared" si="18"/>
        <v>0</v>
      </c>
      <c r="Q60" s="173"/>
      <c r="R60" s="177">
        <v>2016</v>
      </c>
      <c r="S60" s="98">
        <f>IFERROR(('General Input Sheet'!$G$38/(VLOOKUP(R60,'General Input Sheet'!$E$38:$G$44,3,FALSE))),1)</f>
        <v>1</v>
      </c>
      <c r="T60" s="199">
        <v>854152.96685168496</v>
      </c>
      <c r="U60" s="115" t="str">
        <f t="shared" si="13"/>
        <v>y</v>
      </c>
      <c r="V60" s="115" t="str">
        <f t="shared" si="13"/>
        <v/>
      </c>
      <c r="W60" s="115" t="str">
        <f t="shared" si="13"/>
        <v/>
      </c>
      <c r="X60" s="115" t="str">
        <f t="shared" si="13"/>
        <v/>
      </c>
      <c r="Y60" s="273" t="str">
        <f t="shared" si="14"/>
        <v/>
      </c>
      <c r="Z60" s="81"/>
      <c r="AA60" s="86">
        <f t="shared" si="5"/>
        <v>1</v>
      </c>
      <c r="AB60" s="87" t="str">
        <f t="shared" si="6"/>
        <v/>
      </c>
      <c r="AC60" s="87" t="str">
        <f t="shared" si="15"/>
        <v/>
      </c>
      <c r="AD60" s="87" t="str">
        <f t="shared" si="16"/>
        <v/>
      </c>
      <c r="AE60" s="87" t="str">
        <f t="shared" si="17"/>
        <v/>
      </c>
      <c r="AF60" s="94">
        <f t="shared" si="7"/>
        <v>1</v>
      </c>
      <c r="AH60" s="324">
        <f t="shared" si="8"/>
        <v>854152.96685168496</v>
      </c>
      <c r="AI60" s="280" t="str">
        <f t="shared" si="9"/>
        <v/>
      </c>
      <c r="AJ60" s="280" t="str">
        <f t="shared" si="10"/>
        <v/>
      </c>
      <c r="AK60" s="280" t="str">
        <f t="shared" si="11"/>
        <v/>
      </c>
      <c r="AL60" s="327" t="str">
        <f t="shared" si="12"/>
        <v/>
      </c>
    </row>
    <row r="61" spans="2:38">
      <c r="B61" s="176" t="s">
        <v>159</v>
      </c>
      <c r="C61" s="167"/>
      <c r="D61" s="167" t="s">
        <v>2229</v>
      </c>
      <c r="E61" s="167" t="s">
        <v>115</v>
      </c>
      <c r="F61" s="167" t="s">
        <v>2233</v>
      </c>
      <c r="G61" s="188"/>
      <c r="H61" s="285">
        <v>19452.830000000002</v>
      </c>
      <c r="I61" s="143">
        <f t="shared" si="2"/>
        <v>35.46998778138363</v>
      </c>
      <c r="J61" s="165">
        <v>689991.64241333294</v>
      </c>
      <c r="K61" s="167"/>
      <c r="L61" s="167">
        <v>1</v>
      </c>
      <c r="M61" s="171">
        <f t="shared" si="3"/>
        <v>689991.64241333294</v>
      </c>
      <c r="N61" s="170"/>
      <c r="O61" s="285"/>
      <c r="P61" s="114">
        <f t="shared" si="18"/>
        <v>0</v>
      </c>
      <c r="Q61" s="173"/>
      <c r="R61" s="177">
        <v>2016</v>
      </c>
      <c r="S61" s="98">
        <f>IFERROR(('General Input Sheet'!$G$38/(VLOOKUP(R61,'General Input Sheet'!$E$38:$G$44,3,FALSE))),1)</f>
        <v>1</v>
      </c>
      <c r="T61" s="199">
        <v>689991.64241333294</v>
      </c>
      <c r="U61" s="115" t="str">
        <f t="shared" si="13"/>
        <v>y</v>
      </c>
      <c r="V61" s="115" t="str">
        <f t="shared" si="13"/>
        <v/>
      </c>
      <c r="W61" s="115" t="str">
        <f t="shared" si="13"/>
        <v/>
      </c>
      <c r="X61" s="115" t="str">
        <f t="shared" si="13"/>
        <v/>
      </c>
      <c r="Y61" s="273" t="str">
        <f t="shared" si="14"/>
        <v/>
      </c>
      <c r="Z61" s="81"/>
      <c r="AA61" s="86">
        <f t="shared" si="5"/>
        <v>1</v>
      </c>
      <c r="AB61" s="87" t="str">
        <f t="shared" si="6"/>
        <v/>
      </c>
      <c r="AC61" s="87" t="str">
        <f t="shared" si="15"/>
        <v/>
      </c>
      <c r="AD61" s="87" t="str">
        <f t="shared" si="16"/>
        <v/>
      </c>
      <c r="AE61" s="87" t="str">
        <f t="shared" si="17"/>
        <v/>
      </c>
      <c r="AF61" s="94">
        <f t="shared" si="7"/>
        <v>1</v>
      </c>
      <c r="AH61" s="324">
        <f t="shared" si="8"/>
        <v>689991.64241333294</v>
      </c>
      <c r="AI61" s="280" t="str">
        <f t="shared" si="9"/>
        <v/>
      </c>
      <c r="AJ61" s="280" t="str">
        <f t="shared" si="10"/>
        <v/>
      </c>
      <c r="AK61" s="280" t="str">
        <f t="shared" si="11"/>
        <v/>
      </c>
      <c r="AL61" s="327" t="str">
        <f t="shared" si="12"/>
        <v/>
      </c>
    </row>
    <row r="62" spans="2:38">
      <c r="B62" s="176" t="s">
        <v>159</v>
      </c>
      <c r="C62" s="167"/>
      <c r="D62" s="167" t="s">
        <v>2229</v>
      </c>
      <c r="E62" s="167" t="s">
        <v>115</v>
      </c>
      <c r="F62" s="167" t="s">
        <v>2237</v>
      </c>
      <c r="G62" s="188"/>
      <c r="H62" s="285">
        <v>67611.37</v>
      </c>
      <c r="I62" s="143">
        <f t="shared" si="2"/>
        <v>5.6416122236540982</v>
      </c>
      <c r="J62" s="165">
        <v>381437.13144999999</v>
      </c>
      <c r="K62" s="167"/>
      <c r="L62" s="167">
        <v>1</v>
      </c>
      <c r="M62" s="171">
        <f t="shared" si="3"/>
        <v>381437.13144999999</v>
      </c>
      <c r="N62" s="170"/>
      <c r="O62" s="285"/>
      <c r="P62" s="114">
        <f t="shared" si="18"/>
        <v>0</v>
      </c>
      <c r="Q62" s="173"/>
      <c r="R62" s="177">
        <v>2016</v>
      </c>
      <c r="S62" s="98">
        <f>IFERROR(('General Input Sheet'!$G$38/(VLOOKUP(R62,'General Input Sheet'!$E$38:$G$44,3,FALSE))),1)</f>
        <v>1</v>
      </c>
      <c r="T62" s="199">
        <v>381437.13144999999</v>
      </c>
      <c r="U62" s="115" t="str">
        <f t="shared" si="13"/>
        <v>y</v>
      </c>
      <c r="V62" s="115" t="str">
        <f t="shared" si="13"/>
        <v/>
      </c>
      <c r="W62" s="115" t="str">
        <f t="shared" si="13"/>
        <v/>
      </c>
      <c r="X62" s="115" t="str">
        <f t="shared" si="13"/>
        <v/>
      </c>
      <c r="Y62" s="273" t="str">
        <f t="shared" si="14"/>
        <v/>
      </c>
      <c r="Z62" s="81"/>
      <c r="AA62" s="86">
        <f t="shared" si="5"/>
        <v>1</v>
      </c>
      <c r="AB62" s="87" t="str">
        <f t="shared" si="6"/>
        <v/>
      </c>
      <c r="AC62" s="87" t="str">
        <f t="shared" si="15"/>
        <v/>
      </c>
      <c r="AD62" s="87" t="str">
        <f t="shared" si="16"/>
        <v/>
      </c>
      <c r="AE62" s="87" t="str">
        <f t="shared" si="17"/>
        <v/>
      </c>
      <c r="AF62" s="94">
        <f t="shared" si="7"/>
        <v>1</v>
      </c>
      <c r="AH62" s="324">
        <f t="shared" si="8"/>
        <v>381437.13144999999</v>
      </c>
      <c r="AI62" s="280" t="str">
        <f t="shared" si="9"/>
        <v/>
      </c>
      <c r="AJ62" s="280" t="str">
        <f t="shared" si="10"/>
        <v/>
      </c>
      <c r="AK62" s="280" t="str">
        <f t="shared" si="11"/>
        <v/>
      </c>
      <c r="AL62" s="327" t="str">
        <f t="shared" si="12"/>
        <v/>
      </c>
    </row>
    <row r="63" spans="2:38">
      <c r="B63" s="176" t="s">
        <v>160</v>
      </c>
      <c r="C63" s="167"/>
      <c r="D63" s="167" t="s">
        <v>2231</v>
      </c>
      <c r="E63" s="167" t="s">
        <v>115</v>
      </c>
      <c r="F63" s="167" t="s">
        <v>2234</v>
      </c>
      <c r="G63" s="188"/>
      <c r="H63" s="285">
        <v>27891.74</v>
      </c>
      <c r="I63" s="143">
        <f t="shared" si="2"/>
        <v>281.46127148473812</v>
      </c>
      <c r="J63" s="165">
        <v>7850444.6043217303</v>
      </c>
      <c r="K63" s="167"/>
      <c r="L63" s="167">
        <v>1</v>
      </c>
      <c r="M63" s="171">
        <f t="shared" si="3"/>
        <v>7850444.6043217303</v>
      </c>
      <c r="N63" s="170"/>
      <c r="O63" s="285"/>
      <c r="P63" s="114">
        <f t="shared" si="18"/>
        <v>0</v>
      </c>
      <c r="Q63" s="173"/>
      <c r="R63" s="177">
        <v>2016</v>
      </c>
      <c r="S63" s="98">
        <f>IFERROR(('General Input Sheet'!$G$38/(VLOOKUP(R63,'General Input Sheet'!$E$38:$G$44,3,FALSE))),1)</f>
        <v>1</v>
      </c>
      <c r="T63" s="199">
        <v>7850444.6043217303</v>
      </c>
      <c r="U63" s="115" t="str">
        <f t="shared" si="13"/>
        <v/>
      </c>
      <c r="V63" s="115" t="str">
        <f t="shared" si="13"/>
        <v/>
      </c>
      <c r="W63" s="115" t="str">
        <f t="shared" si="13"/>
        <v/>
      </c>
      <c r="X63" s="115" t="str">
        <f t="shared" si="13"/>
        <v/>
      </c>
      <c r="Y63" s="273" t="str">
        <f t="shared" si="14"/>
        <v>y</v>
      </c>
      <c r="Z63" s="81"/>
      <c r="AA63" s="86" t="str">
        <f t="shared" si="5"/>
        <v/>
      </c>
      <c r="AB63" s="87" t="str">
        <f t="shared" si="6"/>
        <v/>
      </c>
      <c r="AC63" s="87" t="str">
        <f t="shared" si="15"/>
        <v/>
      </c>
      <c r="AD63" s="87" t="str">
        <f t="shared" si="16"/>
        <v/>
      </c>
      <c r="AE63" s="87">
        <f t="shared" si="17"/>
        <v>1</v>
      </c>
      <c r="AF63" s="94">
        <f t="shared" si="7"/>
        <v>1</v>
      </c>
      <c r="AH63" s="324" t="str">
        <f t="shared" si="8"/>
        <v/>
      </c>
      <c r="AI63" s="280" t="str">
        <f t="shared" si="9"/>
        <v/>
      </c>
      <c r="AJ63" s="280" t="str">
        <f t="shared" si="10"/>
        <v/>
      </c>
      <c r="AK63" s="280" t="str">
        <f t="shared" si="11"/>
        <v/>
      </c>
      <c r="AL63" s="327">
        <f t="shared" si="12"/>
        <v>7850444.6043217303</v>
      </c>
    </row>
    <row r="64" spans="2:38">
      <c r="B64" s="176" t="s">
        <v>161</v>
      </c>
      <c r="C64" s="167"/>
      <c r="D64" s="167" t="s">
        <v>2229</v>
      </c>
      <c r="E64" s="167" t="s">
        <v>115</v>
      </c>
      <c r="F64" s="167" t="s">
        <v>2233</v>
      </c>
      <c r="G64" s="188"/>
      <c r="H64" s="285">
        <v>6876.3</v>
      </c>
      <c r="I64" s="143">
        <f t="shared" si="2"/>
        <v>94.315986490647148</v>
      </c>
      <c r="J64" s="165">
        <v>648545.01790563704</v>
      </c>
      <c r="K64" s="167"/>
      <c r="L64" s="167">
        <v>1</v>
      </c>
      <c r="M64" s="171">
        <f t="shared" si="3"/>
        <v>648545.01790563704</v>
      </c>
      <c r="N64" s="170"/>
      <c r="O64" s="285">
        <v>34768.137220365497</v>
      </c>
      <c r="P64" s="114">
        <f t="shared" si="18"/>
        <v>464.95967493279636</v>
      </c>
      <c r="Q64" s="173">
        <v>16165781.779999999</v>
      </c>
      <c r="R64" s="177">
        <v>2016</v>
      </c>
      <c r="S64" s="98">
        <f>IFERROR(('General Input Sheet'!$G$38/(VLOOKUP(R64,'General Input Sheet'!$E$38:$G$44,3,FALSE))),1)</f>
        <v>1</v>
      </c>
      <c r="T64" s="199">
        <v>16814326.797905635</v>
      </c>
      <c r="U64" s="115" t="str">
        <f t="shared" si="13"/>
        <v>y</v>
      </c>
      <c r="V64" s="115" t="str">
        <f t="shared" si="13"/>
        <v/>
      </c>
      <c r="W64" s="115" t="str">
        <f t="shared" si="13"/>
        <v/>
      </c>
      <c r="X64" s="115" t="str">
        <f t="shared" si="13"/>
        <v/>
      </c>
      <c r="Y64" s="273" t="str">
        <f t="shared" si="14"/>
        <v/>
      </c>
      <c r="Z64" s="81"/>
      <c r="AA64" s="86">
        <f t="shared" si="5"/>
        <v>1</v>
      </c>
      <c r="AB64" s="87" t="str">
        <f t="shared" si="6"/>
        <v/>
      </c>
      <c r="AC64" s="87" t="str">
        <f t="shared" si="15"/>
        <v/>
      </c>
      <c r="AD64" s="87" t="str">
        <f t="shared" si="16"/>
        <v/>
      </c>
      <c r="AE64" s="87" t="str">
        <f t="shared" si="17"/>
        <v/>
      </c>
      <c r="AF64" s="94">
        <f t="shared" si="7"/>
        <v>1</v>
      </c>
      <c r="AH64" s="324">
        <f t="shared" si="8"/>
        <v>16814326.797905635</v>
      </c>
      <c r="AI64" s="280" t="str">
        <f t="shared" si="9"/>
        <v/>
      </c>
      <c r="AJ64" s="280" t="str">
        <f t="shared" si="10"/>
        <v/>
      </c>
      <c r="AK64" s="280" t="str">
        <f t="shared" si="11"/>
        <v/>
      </c>
      <c r="AL64" s="327" t="str">
        <f t="shared" si="12"/>
        <v/>
      </c>
    </row>
    <row r="65" spans="2:38">
      <c r="B65" s="176" t="s">
        <v>162</v>
      </c>
      <c r="C65" s="167"/>
      <c r="D65" s="167" t="s">
        <v>2231</v>
      </c>
      <c r="E65" s="167" t="s">
        <v>115</v>
      </c>
      <c r="F65" s="167" t="s">
        <v>2234</v>
      </c>
      <c r="G65" s="188"/>
      <c r="H65" s="285">
        <v>29771.93</v>
      </c>
      <c r="I65" s="143">
        <f t="shared" si="2"/>
        <v>266.5537285465353</v>
      </c>
      <c r="J65" s="165">
        <v>7935818.9475264503</v>
      </c>
      <c r="K65" s="167"/>
      <c r="L65" s="167">
        <v>1</v>
      </c>
      <c r="M65" s="171">
        <f t="shared" si="3"/>
        <v>7935818.9475264503</v>
      </c>
      <c r="N65" s="170"/>
      <c r="O65" s="285">
        <v>39087.571598497903</v>
      </c>
      <c r="P65" s="114">
        <f t="shared" si="18"/>
        <v>170.53973494368134</v>
      </c>
      <c r="Q65" s="173">
        <v>6665984.0999999996</v>
      </c>
      <c r="R65" s="177">
        <v>2016</v>
      </c>
      <c r="S65" s="98">
        <f>IFERROR(('General Input Sheet'!$G$38/(VLOOKUP(R65,'General Input Sheet'!$E$38:$G$44,3,FALSE))),1)</f>
        <v>1</v>
      </c>
      <c r="T65" s="199">
        <v>14601803.047526449</v>
      </c>
      <c r="U65" s="115" t="str">
        <f t="shared" si="13"/>
        <v/>
      </c>
      <c r="V65" s="115" t="str">
        <f t="shared" si="13"/>
        <v/>
      </c>
      <c r="W65" s="115" t="str">
        <f t="shared" si="13"/>
        <v/>
      </c>
      <c r="X65" s="115" t="str">
        <f t="shared" si="13"/>
        <v/>
      </c>
      <c r="Y65" s="273" t="str">
        <f t="shared" si="14"/>
        <v>y</v>
      </c>
      <c r="Z65" s="81"/>
      <c r="AA65" s="86" t="str">
        <f t="shared" si="5"/>
        <v/>
      </c>
      <c r="AB65" s="87" t="str">
        <f t="shared" si="6"/>
        <v/>
      </c>
      <c r="AC65" s="87" t="str">
        <f t="shared" si="15"/>
        <v/>
      </c>
      <c r="AD65" s="87" t="str">
        <f t="shared" si="16"/>
        <v/>
      </c>
      <c r="AE65" s="87">
        <f t="shared" si="17"/>
        <v>1</v>
      </c>
      <c r="AF65" s="94">
        <f t="shared" si="7"/>
        <v>1</v>
      </c>
      <c r="AH65" s="324" t="str">
        <f t="shared" si="8"/>
        <v/>
      </c>
      <c r="AI65" s="280" t="str">
        <f t="shared" si="9"/>
        <v/>
      </c>
      <c r="AJ65" s="280" t="str">
        <f t="shared" si="10"/>
        <v/>
      </c>
      <c r="AK65" s="280" t="str">
        <f t="shared" si="11"/>
        <v/>
      </c>
      <c r="AL65" s="327">
        <f t="shared" si="12"/>
        <v>14601803.047526449</v>
      </c>
    </row>
    <row r="66" spans="2:38">
      <c r="B66" s="176" t="s">
        <v>162</v>
      </c>
      <c r="C66" s="167"/>
      <c r="D66" s="167" t="s">
        <v>2231</v>
      </c>
      <c r="E66" s="167" t="s">
        <v>115</v>
      </c>
      <c r="F66" s="167" t="s">
        <v>2233</v>
      </c>
      <c r="G66" s="188"/>
      <c r="H66" s="285">
        <v>11134.98</v>
      </c>
      <c r="I66" s="143">
        <f t="shared" si="2"/>
        <v>640.51111346809432</v>
      </c>
      <c r="J66" s="165">
        <v>7132078.4382449603</v>
      </c>
      <c r="K66" s="167"/>
      <c r="L66" s="167">
        <v>1</v>
      </c>
      <c r="M66" s="171">
        <f t="shared" si="3"/>
        <v>7132078.4382449612</v>
      </c>
      <c r="N66" s="170"/>
      <c r="O66" s="285"/>
      <c r="P66" s="114">
        <f t="shared" si="18"/>
        <v>0</v>
      </c>
      <c r="Q66" s="173"/>
      <c r="R66" s="177">
        <v>2016</v>
      </c>
      <c r="S66" s="98">
        <f>IFERROR(('General Input Sheet'!$G$38/(VLOOKUP(R66,'General Input Sheet'!$E$38:$G$44,3,FALSE))),1)</f>
        <v>1</v>
      </c>
      <c r="T66" s="199">
        <v>7132078.4382449603</v>
      </c>
      <c r="U66" s="115" t="str">
        <f t="shared" si="13"/>
        <v/>
      </c>
      <c r="V66" s="115" t="str">
        <f t="shared" si="13"/>
        <v/>
      </c>
      <c r="W66" s="115" t="str">
        <f t="shared" si="13"/>
        <v/>
      </c>
      <c r="X66" s="115" t="str">
        <f t="shared" si="13"/>
        <v/>
      </c>
      <c r="Y66" s="273" t="str">
        <f t="shared" si="14"/>
        <v>y</v>
      </c>
      <c r="Z66" s="81"/>
      <c r="AA66" s="86" t="str">
        <f t="shared" si="5"/>
        <v/>
      </c>
      <c r="AB66" s="87" t="str">
        <f t="shared" si="6"/>
        <v/>
      </c>
      <c r="AC66" s="87" t="str">
        <f t="shared" si="15"/>
        <v/>
      </c>
      <c r="AD66" s="87" t="str">
        <f t="shared" si="16"/>
        <v/>
      </c>
      <c r="AE66" s="87">
        <f t="shared" si="17"/>
        <v>1</v>
      </c>
      <c r="AF66" s="94">
        <f t="shared" si="7"/>
        <v>1</v>
      </c>
      <c r="AH66" s="324" t="str">
        <f t="shared" si="8"/>
        <v/>
      </c>
      <c r="AI66" s="280" t="str">
        <f t="shared" si="9"/>
        <v/>
      </c>
      <c r="AJ66" s="280" t="str">
        <f t="shared" si="10"/>
        <v/>
      </c>
      <c r="AK66" s="280" t="str">
        <f t="shared" si="11"/>
        <v/>
      </c>
      <c r="AL66" s="327">
        <f t="shared" si="12"/>
        <v>7132078.4382449603</v>
      </c>
    </row>
    <row r="67" spans="2:38">
      <c r="B67" s="176" t="s">
        <v>163</v>
      </c>
      <c r="C67" s="167"/>
      <c r="D67" s="167" t="s">
        <v>2231</v>
      </c>
      <c r="E67" s="167" t="s">
        <v>115</v>
      </c>
      <c r="F67" s="167" t="s">
        <v>2236</v>
      </c>
      <c r="G67" s="188"/>
      <c r="H67" s="285"/>
      <c r="I67" s="143">
        <f t="shared" si="2"/>
        <v>0</v>
      </c>
      <c r="J67" s="165"/>
      <c r="K67" s="167"/>
      <c r="L67" s="167">
        <v>1</v>
      </c>
      <c r="M67" s="171">
        <f t="shared" si="3"/>
        <v>0</v>
      </c>
      <c r="N67" s="170"/>
      <c r="O67" s="285">
        <v>13116.220571621599</v>
      </c>
      <c r="P67" s="114">
        <f t="shared" si="18"/>
        <v>54.734511826774089</v>
      </c>
      <c r="Q67" s="173">
        <v>717909.93</v>
      </c>
      <c r="R67" s="177">
        <v>2016</v>
      </c>
      <c r="S67" s="98">
        <f>IFERROR(('General Input Sheet'!$G$38/(VLOOKUP(R67,'General Input Sheet'!$E$38:$G$44,3,FALSE))),1)</f>
        <v>1</v>
      </c>
      <c r="T67" s="199">
        <v>717909.93</v>
      </c>
      <c r="U67" s="115" t="str">
        <f t="shared" si="13"/>
        <v/>
      </c>
      <c r="V67" s="115" t="str">
        <f t="shared" si="13"/>
        <v/>
      </c>
      <c r="W67" s="115" t="str">
        <f t="shared" si="13"/>
        <v/>
      </c>
      <c r="X67" s="115" t="str">
        <f t="shared" si="13"/>
        <v/>
      </c>
      <c r="Y67" s="273" t="str">
        <f t="shared" si="14"/>
        <v>y</v>
      </c>
      <c r="Z67" s="81"/>
      <c r="AA67" s="86" t="str">
        <f t="shared" si="5"/>
        <v/>
      </c>
      <c r="AB67" s="87" t="str">
        <f t="shared" si="6"/>
        <v/>
      </c>
      <c r="AC67" s="87" t="str">
        <f t="shared" si="15"/>
        <v/>
      </c>
      <c r="AD67" s="87" t="str">
        <f t="shared" si="16"/>
        <v/>
      </c>
      <c r="AE67" s="87">
        <f t="shared" si="17"/>
        <v>1</v>
      </c>
      <c r="AF67" s="94">
        <f t="shared" si="7"/>
        <v>1</v>
      </c>
      <c r="AH67" s="324" t="str">
        <f t="shared" si="8"/>
        <v/>
      </c>
      <c r="AI67" s="280" t="str">
        <f t="shared" si="9"/>
        <v/>
      </c>
      <c r="AJ67" s="280" t="str">
        <f t="shared" si="10"/>
        <v/>
      </c>
      <c r="AK67" s="280" t="str">
        <f t="shared" si="11"/>
        <v/>
      </c>
      <c r="AL67" s="327">
        <f t="shared" si="12"/>
        <v>717909.93</v>
      </c>
    </row>
    <row r="68" spans="2:38">
      <c r="B68" s="176" t="s">
        <v>164</v>
      </c>
      <c r="C68" s="167"/>
      <c r="D68" s="167" t="s">
        <v>2229</v>
      </c>
      <c r="E68" s="167" t="s">
        <v>115</v>
      </c>
      <c r="F68" s="167" t="s">
        <v>2234</v>
      </c>
      <c r="G68" s="188"/>
      <c r="H68" s="285">
        <v>10781.94</v>
      </c>
      <c r="I68" s="143">
        <f t="shared" si="2"/>
        <v>99.142475737692834</v>
      </c>
      <c r="J68" s="165">
        <v>1068948.22485526</v>
      </c>
      <c r="K68" s="167"/>
      <c r="L68" s="167">
        <v>1</v>
      </c>
      <c r="M68" s="171">
        <f t="shared" si="3"/>
        <v>1068948.22485526</v>
      </c>
      <c r="N68" s="170"/>
      <c r="O68" s="285">
        <v>19458.889188514098</v>
      </c>
      <c r="P68" s="114">
        <f t="shared" si="18"/>
        <v>61.575968617327625</v>
      </c>
      <c r="Q68" s="173">
        <v>1198199.95</v>
      </c>
      <c r="R68" s="177">
        <v>2016</v>
      </c>
      <c r="S68" s="98">
        <f>IFERROR(('General Input Sheet'!$G$38/(VLOOKUP(R68,'General Input Sheet'!$E$38:$G$44,3,FALSE))),1)</f>
        <v>1</v>
      </c>
      <c r="T68" s="199">
        <v>2267148.1748552602</v>
      </c>
      <c r="U68" s="115" t="str">
        <f t="shared" si="13"/>
        <v>y</v>
      </c>
      <c r="V68" s="115" t="str">
        <f t="shared" si="13"/>
        <v/>
      </c>
      <c r="W68" s="115" t="str">
        <f t="shared" si="13"/>
        <v/>
      </c>
      <c r="X68" s="115" t="str">
        <f t="shared" si="13"/>
        <v/>
      </c>
      <c r="Y68" s="273" t="str">
        <f t="shared" si="14"/>
        <v/>
      </c>
      <c r="Z68" s="81"/>
      <c r="AA68" s="86">
        <f t="shared" si="5"/>
        <v>1</v>
      </c>
      <c r="AB68" s="87" t="str">
        <f t="shared" si="6"/>
        <v/>
      </c>
      <c r="AC68" s="87" t="str">
        <f t="shared" si="15"/>
        <v/>
      </c>
      <c r="AD68" s="87" t="str">
        <f t="shared" si="16"/>
        <v/>
      </c>
      <c r="AE68" s="87" t="str">
        <f t="shared" si="17"/>
        <v/>
      </c>
      <c r="AF68" s="94">
        <f t="shared" si="7"/>
        <v>1</v>
      </c>
      <c r="AH68" s="324">
        <f t="shared" si="8"/>
        <v>2267148.1748552602</v>
      </c>
      <c r="AI68" s="280" t="str">
        <f t="shared" si="9"/>
        <v/>
      </c>
      <c r="AJ68" s="280" t="str">
        <f t="shared" si="10"/>
        <v/>
      </c>
      <c r="AK68" s="280" t="str">
        <f t="shared" si="11"/>
        <v/>
      </c>
      <c r="AL68" s="327" t="str">
        <f t="shared" si="12"/>
        <v/>
      </c>
    </row>
    <row r="69" spans="2:38">
      <c r="B69" s="176" t="s">
        <v>164</v>
      </c>
      <c r="C69" s="167"/>
      <c r="D69" s="167" t="s">
        <v>2229</v>
      </c>
      <c r="E69" s="167" t="s">
        <v>115</v>
      </c>
      <c r="F69" s="167" t="s">
        <v>2233</v>
      </c>
      <c r="G69" s="188"/>
      <c r="H69" s="285">
        <v>21793.21</v>
      </c>
      <c r="I69" s="143">
        <f t="shared" si="2"/>
        <v>31.66085411067635</v>
      </c>
      <c r="J69" s="165">
        <v>689991.64241333294</v>
      </c>
      <c r="K69" s="167"/>
      <c r="L69" s="167">
        <v>1</v>
      </c>
      <c r="M69" s="171">
        <f t="shared" si="3"/>
        <v>689991.64241333294</v>
      </c>
      <c r="N69" s="170"/>
      <c r="O69" s="285"/>
      <c r="P69" s="114">
        <f t="shared" si="18"/>
        <v>0</v>
      </c>
      <c r="Q69" s="173"/>
      <c r="R69" s="177">
        <v>2016</v>
      </c>
      <c r="S69" s="98">
        <f>IFERROR(('General Input Sheet'!$G$38/(VLOOKUP(R69,'General Input Sheet'!$E$38:$G$44,3,FALSE))),1)</f>
        <v>1</v>
      </c>
      <c r="T69" s="199">
        <v>689991.64241333294</v>
      </c>
      <c r="U69" s="115" t="str">
        <f t="shared" si="13"/>
        <v>y</v>
      </c>
      <c r="V69" s="115" t="str">
        <f t="shared" si="13"/>
        <v/>
      </c>
      <c r="W69" s="115" t="str">
        <f t="shared" si="13"/>
        <v/>
      </c>
      <c r="X69" s="115" t="str">
        <f t="shared" si="13"/>
        <v/>
      </c>
      <c r="Y69" s="273" t="str">
        <f t="shared" si="14"/>
        <v/>
      </c>
      <c r="Z69" s="81"/>
      <c r="AA69" s="86">
        <f t="shared" si="5"/>
        <v>1</v>
      </c>
      <c r="AB69" s="87" t="str">
        <f t="shared" si="6"/>
        <v/>
      </c>
      <c r="AC69" s="87" t="str">
        <f t="shared" si="15"/>
        <v/>
      </c>
      <c r="AD69" s="87" t="str">
        <f t="shared" si="16"/>
        <v/>
      </c>
      <c r="AE69" s="87" t="str">
        <f t="shared" si="17"/>
        <v/>
      </c>
      <c r="AF69" s="94">
        <f t="shared" si="7"/>
        <v>1</v>
      </c>
      <c r="AH69" s="324">
        <f t="shared" si="8"/>
        <v>689991.64241333294</v>
      </c>
      <c r="AI69" s="280" t="str">
        <f t="shared" si="9"/>
        <v/>
      </c>
      <c r="AJ69" s="280" t="str">
        <f t="shared" si="10"/>
        <v/>
      </c>
      <c r="AK69" s="280" t="str">
        <f t="shared" si="11"/>
        <v/>
      </c>
      <c r="AL69" s="327" t="str">
        <f t="shared" si="12"/>
        <v/>
      </c>
    </row>
    <row r="70" spans="2:38">
      <c r="B70" s="176" t="s">
        <v>165</v>
      </c>
      <c r="C70" s="167"/>
      <c r="D70" s="167" t="s">
        <v>2229</v>
      </c>
      <c r="E70" s="167" t="s">
        <v>115</v>
      </c>
      <c r="F70" s="167" t="s">
        <v>2234</v>
      </c>
      <c r="G70" s="188"/>
      <c r="H70" s="285">
        <v>11036.69</v>
      </c>
      <c r="I70" s="143">
        <f t="shared" si="2"/>
        <v>96.854059039010792</v>
      </c>
      <c r="J70" s="165">
        <v>1068948.22485526</v>
      </c>
      <c r="K70" s="167"/>
      <c r="L70" s="167">
        <v>1</v>
      </c>
      <c r="M70" s="171">
        <f t="shared" si="3"/>
        <v>1068948.22485526</v>
      </c>
      <c r="N70" s="170"/>
      <c r="O70" s="285">
        <v>23832.935803984899</v>
      </c>
      <c r="P70" s="114">
        <f t="shared" si="18"/>
        <v>310.7736730764658</v>
      </c>
      <c r="Q70" s="173">
        <v>7406649</v>
      </c>
      <c r="R70" s="177">
        <v>2016</v>
      </c>
      <c r="S70" s="98">
        <f>IFERROR(('General Input Sheet'!$G$38/(VLOOKUP(R70,'General Input Sheet'!$E$38:$G$44,3,FALSE))),1)</f>
        <v>1</v>
      </c>
      <c r="T70" s="199">
        <v>8475597.2248552591</v>
      </c>
      <c r="U70" s="115" t="str">
        <f t="shared" si="13"/>
        <v>y</v>
      </c>
      <c r="V70" s="115" t="str">
        <f t="shared" si="13"/>
        <v/>
      </c>
      <c r="W70" s="115" t="str">
        <f t="shared" si="13"/>
        <v/>
      </c>
      <c r="X70" s="115" t="str">
        <f t="shared" si="13"/>
        <v/>
      </c>
      <c r="Y70" s="273" t="str">
        <f t="shared" si="14"/>
        <v/>
      </c>
      <c r="Z70" s="81"/>
      <c r="AA70" s="86">
        <f t="shared" si="5"/>
        <v>1</v>
      </c>
      <c r="AB70" s="87" t="str">
        <f t="shared" si="6"/>
        <v/>
      </c>
      <c r="AC70" s="87" t="str">
        <f t="shared" si="15"/>
        <v/>
      </c>
      <c r="AD70" s="87" t="str">
        <f t="shared" si="16"/>
        <v/>
      </c>
      <c r="AE70" s="87" t="str">
        <f t="shared" si="17"/>
        <v/>
      </c>
      <c r="AF70" s="94">
        <f t="shared" si="7"/>
        <v>1</v>
      </c>
      <c r="AH70" s="324">
        <f t="shared" si="8"/>
        <v>8475597.2248552591</v>
      </c>
      <c r="AI70" s="280" t="str">
        <f t="shared" si="9"/>
        <v/>
      </c>
      <c r="AJ70" s="280" t="str">
        <f t="shared" si="10"/>
        <v/>
      </c>
      <c r="AK70" s="280" t="str">
        <f t="shared" si="11"/>
        <v/>
      </c>
      <c r="AL70" s="327" t="str">
        <f t="shared" si="12"/>
        <v/>
      </c>
    </row>
    <row r="71" spans="2:38">
      <c r="B71" s="176" t="s">
        <v>165</v>
      </c>
      <c r="C71" s="167"/>
      <c r="D71" s="167" t="s">
        <v>2229</v>
      </c>
      <c r="E71" s="167" t="s">
        <v>115</v>
      </c>
      <c r="F71" s="167" t="s">
        <v>2233</v>
      </c>
      <c r="G71" s="188"/>
      <c r="H71" s="285">
        <v>17896.240000000002</v>
      </c>
      <c r="I71" s="143">
        <f t="shared" si="2"/>
        <v>38.555117857903831</v>
      </c>
      <c r="J71" s="165">
        <v>689991.64241333294</v>
      </c>
      <c r="K71" s="167"/>
      <c r="L71" s="167">
        <v>1</v>
      </c>
      <c r="M71" s="171">
        <f t="shared" si="3"/>
        <v>689991.64241333294</v>
      </c>
      <c r="N71" s="170"/>
      <c r="O71" s="285"/>
      <c r="P71" s="114">
        <f t="shared" si="18"/>
        <v>0</v>
      </c>
      <c r="Q71" s="173"/>
      <c r="R71" s="177">
        <v>2016</v>
      </c>
      <c r="S71" s="98">
        <f>IFERROR(('General Input Sheet'!$G$38/(VLOOKUP(R71,'General Input Sheet'!$E$38:$G$44,3,FALSE))),1)</f>
        <v>1</v>
      </c>
      <c r="T71" s="199">
        <v>689991.64241333294</v>
      </c>
      <c r="U71" s="115" t="str">
        <f t="shared" si="13"/>
        <v>y</v>
      </c>
      <c r="V71" s="115" t="str">
        <f t="shared" si="13"/>
        <v/>
      </c>
      <c r="W71" s="115" t="str">
        <f t="shared" si="13"/>
        <v/>
      </c>
      <c r="X71" s="115" t="str">
        <f t="shared" si="13"/>
        <v/>
      </c>
      <c r="Y71" s="273" t="str">
        <f t="shared" si="14"/>
        <v/>
      </c>
      <c r="Z71" s="81"/>
      <c r="AA71" s="86">
        <f t="shared" si="5"/>
        <v>1</v>
      </c>
      <c r="AB71" s="87" t="str">
        <f t="shared" si="6"/>
        <v/>
      </c>
      <c r="AC71" s="87" t="str">
        <f t="shared" si="15"/>
        <v/>
      </c>
      <c r="AD71" s="87" t="str">
        <f t="shared" si="16"/>
        <v/>
      </c>
      <c r="AE71" s="87" t="str">
        <f t="shared" si="17"/>
        <v/>
      </c>
      <c r="AF71" s="94">
        <f t="shared" si="7"/>
        <v>1</v>
      </c>
      <c r="AH71" s="324">
        <f t="shared" si="8"/>
        <v>689991.64241333294</v>
      </c>
      <c r="AI71" s="280" t="str">
        <f t="shared" si="9"/>
        <v/>
      </c>
      <c r="AJ71" s="280" t="str">
        <f t="shared" si="10"/>
        <v/>
      </c>
      <c r="AK71" s="280" t="str">
        <f t="shared" si="11"/>
        <v/>
      </c>
      <c r="AL71" s="327" t="str">
        <f t="shared" si="12"/>
        <v/>
      </c>
    </row>
    <row r="72" spans="2:38">
      <c r="B72" s="176" t="s">
        <v>166</v>
      </c>
      <c r="C72" s="167"/>
      <c r="D72" s="167" t="s">
        <v>2231</v>
      </c>
      <c r="E72" s="167" t="s">
        <v>115</v>
      </c>
      <c r="F72" s="167" t="s">
        <v>2235</v>
      </c>
      <c r="G72" s="188"/>
      <c r="H72" s="285">
        <v>9585.7800000000007</v>
      </c>
      <c r="I72" s="143">
        <f t="shared" si="2"/>
        <v>818.59366604622255</v>
      </c>
      <c r="J72" s="165">
        <v>7846858.79211256</v>
      </c>
      <c r="K72" s="167"/>
      <c r="L72" s="167">
        <v>1</v>
      </c>
      <c r="M72" s="171">
        <f t="shared" si="3"/>
        <v>7846858.79211256</v>
      </c>
      <c r="N72" s="170"/>
      <c r="O72" s="285">
        <v>10224.7883745051</v>
      </c>
      <c r="P72" s="114">
        <f t="shared" si="18"/>
        <v>517.2697083088525</v>
      </c>
      <c r="Q72" s="173">
        <v>5288973.3</v>
      </c>
      <c r="R72" s="177">
        <v>2016</v>
      </c>
      <c r="S72" s="98">
        <f>IFERROR(('General Input Sheet'!$G$38/(VLOOKUP(R72,'General Input Sheet'!$E$38:$G$44,3,FALSE))),1)</f>
        <v>1</v>
      </c>
      <c r="T72" s="199">
        <v>13135832.09211256</v>
      </c>
      <c r="U72" s="115" t="str">
        <f t="shared" si="13"/>
        <v/>
      </c>
      <c r="V72" s="115" t="str">
        <f t="shared" si="13"/>
        <v/>
      </c>
      <c r="W72" s="115" t="str">
        <f t="shared" si="13"/>
        <v/>
      </c>
      <c r="X72" s="115" t="str">
        <f t="shared" si="13"/>
        <v/>
      </c>
      <c r="Y72" s="273" t="str">
        <f t="shared" si="14"/>
        <v>y</v>
      </c>
      <c r="Z72" s="81"/>
      <c r="AA72" s="86" t="str">
        <f t="shared" si="5"/>
        <v/>
      </c>
      <c r="AB72" s="87" t="str">
        <f t="shared" si="6"/>
        <v/>
      </c>
      <c r="AC72" s="87" t="str">
        <f t="shared" si="15"/>
        <v/>
      </c>
      <c r="AD72" s="87" t="str">
        <f t="shared" si="16"/>
        <v/>
      </c>
      <c r="AE72" s="87">
        <f t="shared" si="17"/>
        <v>1</v>
      </c>
      <c r="AF72" s="94">
        <f t="shared" si="7"/>
        <v>1</v>
      </c>
      <c r="AH72" s="324" t="str">
        <f t="shared" si="8"/>
        <v/>
      </c>
      <c r="AI72" s="280" t="str">
        <f t="shared" si="9"/>
        <v/>
      </c>
      <c r="AJ72" s="280" t="str">
        <f t="shared" si="10"/>
        <v/>
      </c>
      <c r="AK72" s="280" t="str">
        <f t="shared" si="11"/>
        <v/>
      </c>
      <c r="AL72" s="327">
        <f t="shared" si="12"/>
        <v>13135832.09211256</v>
      </c>
    </row>
    <row r="73" spans="2:38">
      <c r="B73" s="176" t="s">
        <v>167</v>
      </c>
      <c r="C73" s="167"/>
      <c r="D73" s="167" t="s">
        <v>2229</v>
      </c>
      <c r="E73" s="167" t="s">
        <v>115</v>
      </c>
      <c r="F73" s="167" t="s">
        <v>2234</v>
      </c>
      <c r="G73" s="188"/>
      <c r="H73" s="285">
        <v>5037.8</v>
      </c>
      <c r="I73" s="143">
        <f t="shared" si="2"/>
        <v>181.20326898034142</v>
      </c>
      <c r="J73" s="165">
        <v>912865.82846916397</v>
      </c>
      <c r="K73" s="167"/>
      <c r="L73" s="167">
        <v>1</v>
      </c>
      <c r="M73" s="171">
        <f t="shared" si="3"/>
        <v>912865.82846916385</v>
      </c>
      <c r="N73" s="170"/>
      <c r="O73" s="285">
        <v>5540.4871039282798</v>
      </c>
      <c r="P73" s="114">
        <f t="shared" si="18"/>
        <v>399.16396492141854</v>
      </c>
      <c r="Q73" s="173">
        <v>2211562.7999999998</v>
      </c>
      <c r="R73" s="177">
        <v>2016</v>
      </c>
      <c r="S73" s="98">
        <f>IFERROR(('General Input Sheet'!$G$38/(VLOOKUP(R73,'General Input Sheet'!$E$38:$G$44,3,FALSE))),1)</f>
        <v>1</v>
      </c>
      <c r="T73" s="199">
        <v>3124428.6284691636</v>
      </c>
      <c r="U73" s="115" t="str">
        <f t="shared" si="13"/>
        <v>y</v>
      </c>
      <c r="V73" s="115" t="str">
        <f t="shared" si="13"/>
        <v/>
      </c>
      <c r="W73" s="115" t="str">
        <f t="shared" si="13"/>
        <v/>
      </c>
      <c r="X73" s="115" t="str">
        <f t="shared" si="13"/>
        <v/>
      </c>
      <c r="Y73" s="273" t="str">
        <f t="shared" si="14"/>
        <v/>
      </c>
      <c r="Z73" s="81"/>
      <c r="AA73" s="86">
        <f t="shared" si="5"/>
        <v>1</v>
      </c>
      <c r="AB73" s="87" t="str">
        <f t="shared" si="6"/>
        <v/>
      </c>
      <c r="AC73" s="87" t="str">
        <f t="shared" si="15"/>
        <v/>
      </c>
      <c r="AD73" s="87" t="str">
        <f t="shared" si="16"/>
        <v/>
      </c>
      <c r="AE73" s="87" t="str">
        <f t="shared" si="17"/>
        <v/>
      </c>
      <c r="AF73" s="94">
        <f t="shared" si="7"/>
        <v>1</v>
      </c>
      <c r="AH73" s="324">
        <f t="shared" si="8"/>
        <v>3124428.6284691636</v>
      </c>
      <c r="AI73" s="280" t="str">
        <f t="shared" si="9"/>
        <v/>
      </c>
      <c r="AJ73" s="280" t="str">
        <f t="shared" si="10"/>
        <v/>
      </c>
      <c r="AK73" s="280" t="str">
        <f t="shared" si="11"/>
        <v/>
      </c>
      <c r="AL73" s="327" t="str">
        <f t="shared" si="12"/>
        <v/>
      </c>
    </row>
    <row r="74" spans="2:38">
      <c r="B74" s="176" t="s">
        <v>167</v>
      </c>
      <c r="C74" s="167"/>
      <c r="D74" s="167" t="s">
        <v>2229</v>
      </c>
      <c r="E74" s="167" t="s">
        <v>115</v>
      </c>
      <c r="F74" s="167" t="s">
        <v>2233</v>
      </c>
      <c r="G74" s="188"/>
      <c r="H74" s="285">
        <v>16129.21</v>
      </c>
      <c r="I74" s="143">
        <f t="shared" si="2"/>
        <v>42.779010404931981</v>
      </c>
      <c r="J74" s="165">
        <v>689991.64241333294</v>
      </c>
      <c r="K74" s="167"/>
      <c r="L74" s="167">
        <v>1</v>
      </c>
      <c r="M74" s="171">
        <f t="shared" si="3"/>
        <v>689991.64241333294</v>
      </c>
      <c r="N74" s="170"/>
      <c r="O74" s="285"/>
      <c r="P74" s="114">
        <f t="shared" si="18"/>
        <v>0</v>
      </c>
      <c r="Q74" s="173"/>
      <c r="R74" s="177">
        <v>2016</v>
      </c>
      <c r="S74" s="98">
        <f>IFERROR(('General Input Sheet'!$G$38/(VLOOKUP(R74,'General Input Sheet'!$E$38:$G$44,3,FALSE))),1)</f>
        <v>1</v>
      </c>
      <c r="T74" s="199">
        <v>689991.64241333294</v>
      </c>
      <c r="U74" s="115" t="str">
        <f t="shared" si="13"/>
        <v>y</v>
      </c>
      <c r="V74" s="115" t="str">
        <f t="shared" si="13"/>
        <v/>
      </c>
      <c r="W74" s="115" t="str">
        <f t="shared" si="13"/>
        <v/>
      </c>
      <c r="X74" s="115" t="str">
        <f t="shared" si="13"/>
        <v/>
      </c>
      <c r="Y74" s="273" t="str">
        <f t="shared" si="14"/>
        <v/>
      </c>
      <c r="Z74" s="81"/>
      <c r="AA74" s="86">
        <f t="shared" si="5"/>
        <v>1</v>
      </c>
      <c r="AB74" s="87" t="str">
        <f t="shared" si="6"/>
        <v/>
      </c>
      <c r="AC74" s="87" t="str">
        <f t="shared" si="15"/>
        <v/>
      </c>
      <c r="AD74" s="87" t="str">
        <f t="shared" si="16"/>
        <v/>
      </c>
      <c r="AE74" s="87" t="str">
        <f t="shared" si="17"/>
        <v/>
      </c>
      <c r="AF74" s="94">
        <f t="shared" si="7"/>
        <v>1</v>
      </c>
      <c r="AH74" s="324">
        <f t="shared" si="8"/>
        <v>689991.64241333294</v>
      </c>
      <c r="AI74" s="280" t="str">
        <f t="shared" si="9"/>
        <v/>
      </c>
      <c r="AJ74" s="280" t="str">
        <f t="shared" si="10"/>
        <v/>
      </c>
      <c r="AK74" s="280" t="str">
        <f t="shared" si="11"/>
        <v/>
      </c>
      <c r="AL74" s="327" t="str">
        <f t="shared" si="12"/>
        <v/>
      </c>
    </row>
    <row r="75" spans="2:38">
      <c r="B75" s="176" t="s">
        <v>168</v>
      </c>
      <c r="C75" s="167"/>
      <c r="D75" s="167" t="s">
        <v>2231</v>
      </c>
      <c r="E75" s="167" t="s">
        <v>115</v>
      </c>
      <c r="F75" s="167" t="s">
        <v>2234</v>
      </c>
      <c r="G75" s="188"/>
      <c r="H75" s="285">
        <v>22509.64</v>
      </c>
      <c r="I75" s="143">
        <f t="shared" si="2"/>
        <v>337.90224981002541</v>
      </c>
      <c r="J75" s="165">
        <v>7606057.9984137397</v>
      </c>
      <c r="K75" s="167"/>
      <c r="L75" s="167">
        <v>1</v>
      </c>
      <c r="M75" s="171">
        <f t="shared" si="3"/>
        <v>7606057.9984137397</v>
      </c>
      <c r="N75" s="170"/>
      <c r="O75" s="285"/>
      <c r="P75" s="114">
        <f t="shared" si="18"/>
        <v>0</v>
      </c>
      <c r="Q75" s="173"/>
      <c r="R75" s="177">
        <v>2016</v>
      </c>
      <c r="S75" s="98">
        <f>IFERROR(('General Input Sheet'!$G$38/(VLOOKUP(R75,'General Input Sheet'!$E$38:$G$44,3,FALSE))),1)</f>
        <v>1</v>
      </c>
      <c r="T75" s="199">
        <v>7606057.9984137397</v>
      </c>
      <c r="U75" s="115" t="str">
        <f t="shared" si="13"/>
        <v/>
      </c>
      <c r="V75" s="115" t="str">
        <f t="shared" si="13"/>
        <v/>
      </c>
      <c r="W75" s="115" t="str">
        <f t="shared" si="13"/>
        <v/>
      </c>
      <c r="X75" s="115" t="str">
        <f t="shared" si="13"/>
        <v/>
      </c>
      <c r="Y75" s="273" t="str">
        <f t="shared" si="14"/>
        <v>y</v>
      </c>
      <c r="Z75" s="81"/>
      <c r="AA75" s="86" t="str">
        <f t="shared" si="5"/>
        <v/>
      </c>
      <c r="AB75" s="87" t="str">
        <f t="shared" si="6"/>
        <v/>
      </c>
      <c r="AC75" s="87" t="str">
        <f t="shared" si="15"/>
        <v/>
      </c>
      <c r="AD75" s="87" t="str">
        <f t="shared" si="16"/>
        <v/>
      </c>
      <c r="AE75" s="87">
        <f t="shared" si="17"/>
        <v>1</v>
      </c>
      <c r="AF75" s="94">
        <f t="shared" si="7"/>
        <v>1</v>
      </c>
      <c r="AH75" s="324" t="str">
        <f t="shared" si="8"/>
        <v/>
      </c>
      <c r="AI75" s="280" t="str">
        <f t="shared" si="9"/>
        <v/>
      </c>
      <c r="AJ75" s="280" t="str">
        <f t="shared" si="10"/>
        <v/>
      </c>
      <c r="AK75" s="280" t="str">
        <f t="shared" si="11"/>
        <v/>
      </c>
      <c r="AL75" s="327">
        <f t="shared" si="12"/>
        <v>7606057.9984137397</v>
      </c>
    </row>
    <row r="76" spans="2:38">
      <c r="B76" s="176" t="s">
        <v>169</v>
      </c>
      <c r="C76" s="167"/>
      <c r="D76" s="167" t="s">
        <v>2229</v>
      </c>
      <c r="E76" s="167" t="s">
        <v>115</v>
      </c>
      <c r="F76" s="167" t="s">
        <v>2233</v>
      </c>
      <c r="G76" s="188"/>
      <c r="H76" s="285">
        <v>18455.03</v>
      </c>
      <c r="I76" s="143">
        <f t="shared" si="2"/>
        <v>37.387728029341211</v>
      </c>
      <c r="J76" s="165">
        <v>689991.64241333294</v>
      </c>
      <c r="K76" s="167"/>
      <c r="L76" s="167">
        <v>1</v>
      </c>
      <c r="M76" s="171">
        <f t="shared" si="3"/>
        <v>689991.64241333294</v>
      </c>
      <c r="N76" s="170"/>
      <c r="O76" s="285">
        <v>40964.6460425271</v>
      </c>
      <c r="P76" s="114">
        <f t="shared" si="18"/>
        <v>93.458815585162569</v>
      </c>
      <c r="Q76" s="173">
        <v>3828507.3</v>
      </c>
      <c r="R76" s="177">
        <v>2016</v>
      </c>
      <c r="S76" s="98">
        <f>IFERROR(('General Input Sheet'!$G$38/(VLOOKUP(R76,'General Input Sheet'!$E$38:$G$44,3,FALSE))),1)</f>
        <v>1</v>
      </c>
      <c r="T76" s="199">
        <v>4518498.9424133329</v>
      </c>
      <c r="U76" s="115" t="str">
        <f t="shared" si="13"/>
        <v>y</v>
      </c>
      <c r="V76" s="115" t="str">
        <f t="shared" si="13"/>
        <v/>
      </c>
      <c r="W76" s="115" t="str">
        <f t="shared" si="13"/>
        <v/>
      </c>
      <c r="X76" s="115" t="str">
        <f t="shared" si="13"/>
        <v/>
      </c>
      <c r="Y76" s="273" t="str">
        <f t="shared" si="14"/>
        <v/>
      </c>
      <c r="Z76" s="81"/>
      <c r="AA76" s="86">
        <f t="shared" si="5"/>
        <v>1</v>
      </c>
      <c r="AB76" s="87" t="str">
        <f t="shared" si="6"/>
        <v/>
      </c>
      <c r="AC76" s="87" t="str">
        <f t="shared" si="15"/>
        <v/>
      </c>
      <c r="AD76" s="87" t="str">
        <f t="shared" si="16"/>
        <v/>
      </c>
      <c r="AE76" s="87" t="str">
        <f t="shared" si="17"/>
        <v/>
      </c>
      <c r="AF76" s="94">
        <f t="shared" si="7"/>
        <v>1</v>
      </c>
      <c r="AH76" s="324">
        <f t="shared" si="8"/>
        <v>4518498.9424133329</v>
      </c>
      <c r="AI76" s="280" t="str">
        <f t="shared" si="9"/>
        <v/>
      </c>
      <c r="AJ76" s="280" t="str">
        <f t="shared" si="10"/>
        <v/>
      </c>
      <c r="AK76" s="280" t="str">
        <f t="shared" si="11"/>
        <v/>
      </c>
      <c r="AL76" s="327" t="str">
        <f t="shared" si="12"/>
        <v/>
      </c>
    </row>
    <row r="77" spans="2:38">
      <c r="B77" s="176" t="s">
        <v>170</v>
      </c>
      <c r="C77" s="167"/>
      <c r="D77" s="167" t="s">
        <v>2231</v>
      </c>
      <c r="E77" s="167" t="s">
        <v>115</v>
      </c>
      <c r="F77" s="167" t="s">
        <v>2234</v>
      </c>
      <c r="G77" s="188"/>
      <c r="H77" s="285">
        <v>54586.98</v>
      </c>
      <c r="I77" s="143">
        <f t="shared" si="2"/>
        <v>153.88739120439652</v>
      </c>
      <c r="J77" s="165">
        <v>8400247.9459265694</v>
      </c>
      <c r="K77" s="167"/>
      <c r="L77" s="167">
        <v>1</v>
      </c>
      <c r="M77" s="171">
        <f t="shared" si="3"/>
        <v>8400247.9459265694</v>
      </c>
      <c r="N77" s="170"/>
      <c r="O77" s="285"/>
      <c r="P77" s="114">
        <f t="shared" si="18"/>
        <v>0</v>
      </c>
      <c r="Q77" s="173"/>
      <c r="R77" s="177">
        <v>2016</v>
      </c>
      <c r="S77" s="98">
        <f>IFERROR(('General Input Sheet'!$G$38/(VLOOKUP(R77,'General Input Sheet'!$E$38:$G$44,3,FALSE))),1)</f>
        <v>1</v>
      </c>
      <c r="T77" s="199">
        <v>8400247.9459265694</v>
      </c>
      <c r="U77" s="115" t="str">
        <f t="shared" si="13"/>
        <v/>
      </c>
      <c r="V77" s="115" t="str">
        <f t="shared" si="13"/>
        <v/>
      </c>
      <c r="W77" s="115" t="str">
        <f t="shared" si="13"/>
        <v/>
      </c>
      <c r="X77" s="115" t="str">
        <f t="shared" si="13"/>
        <v/>
      </c>
      <c r="Y77" s="273" t="str">
        <f t="shared" si="14"/>
        <v>y</v>
      </c>
      <c r="Z77" s="81"/>
      <c r="AA77" s="86" t="str">
        <f t="shared" si="5"/>
        <v/>
      </c>
      <c r="AB77" s="87" t="str">
        <f t="shared" si="6"/>
        <v/>
      </c>
      <c r="AC77" s="87" t="str">
        <f t="shared" si="15"/>
        <v/>
      </c>
      <c r="AD77" s="87" t="str">
        <f t="shared" si="16"/>
        <v/>
      </c>
      <c r="AE77" s="87">
        <f t="shared" si="17"/>
        <v>1</v>
      </c>
      <c r="AF77" s="94">
        <f t="shared" si="7"/>
        <v>1</v>
      </c>
      <c r="AH77" s="324" t="str">
        <f t="shared" si="8"/>
        <v/>
      </c>
      <c r="AI77" s="280" t="str">
        <f t="shared" si="9"/>
        <v/>
      </c>
      <c r="AJ77" s="280" t="str">
        <f t="shared" si="10"/>
        <v/>
      </c>
      <c r="AK77" s="280" t="str">
        <f t="shared" si="11"/>
        <v/>
      </c>
      <c r="AL77" s="327">
        <f t="shared" si="12"/>
        <v>8400247.9459265694</v>
      </c>
    </row>
    <row r="78" spans="2:38">
      <c r="B78" s="176" t="s">
        <v>171</v>
      </c>
      <c r="C78" s="167"/>
      <c r="D78" s="167" t="s">
        <v>2229</v>
      </c>
      <c r="E78" s="167" t="s">
        <v>115</v>
      </c>
      <c r="F78" s="167" t="s">
        <v>2233</v>
      </c>
      <c r="G78" s="188"/>
      <c r="H78" s="285">
        <v>25517.86</v>
      </c>
      <c r="I78" s="143">
        <f t="shared" si="2"/>
        <v>27.039557486926135</v>
      </c>
      <c r="J78" s="165">
        <v>689991.64241333294</v>
      </c>
      <c r="K78" s="167"/>
      <c r="L78" s="167">
        <v>1</v>
      </c>
      <c r="M78" s="171">
        <f t="shared" ref="M78" si="19">IFERROR(J78/100*100*L78,0)</f>
        <v>689991.64241333294</v>
      </c>
      <c r="N78" s="170"/>
      <c r="O78" s="285"/>
      <c r="P78" s="114">
        <f t="shared" si="18"/>
        <v>0</v>
      </c>
      <c r="Q78" s="173"/>
      <c r="R78" s="177">
        <v>2016</v>
      </c>
      <c r="S78" s="98">
        <f>IFERROR(('General Input Sheet'!$G$38/(VLOOKUP(R78,'General Input Sheet'!$E$38:$G$44,3,FALSE))),1)</f>
        <v>1</v>
      </c>
      <c r="T78" s="199">
        <v>689991.64241333294</v>
      </c>
      <c r="U78" s="115" t="str">
        <f t="shared" si="13"/>
        <v>y</v>
      </c>
      <c r="V78" s="115" t="str">
        <f t="shared" si="13"/>
        <v/>
      </c>
      <c r="W78" s="115" t="str">
        <f t="shared" si="13"/>
        <v/>
      </c>
      <c r="X78" s="115" t="str">
        <f t="shared" si="13"/>
        <v/>
      </c>
      <c r="Y78" s="273" t="str">
        <f t="shared" si="14"/>
        <v/>
      </c>
      <c r="Z78" s="81"/>
      <c r="AA78" s="86">
        <f t="shared" ref="AA78:AA141" si="20">IF(U78="y",1,"")</f>
        <v>1</v>
      </c>
      <c r="AB78" s="87" t="str">
        <f t="shared" ref="AB78:AB141" si="21">IF(V78="y",1,"")</f>
        <v/>
      </c>
      <c r="AC78" s="87" t="str">
        <f t="shared" si="15"/>
        <v/>
      </c>
      <c r="AD78" s="87" t="str">
        <f t="shared" si="16"/>
        <v/>
      </c>
      <c r="AE78" s="87" t="str">
        <f t="shared" si="17"/>
        <v/>
      </c>
      <c r="AF78" s="94">
        <f t="shared" ref="AF78:AF141" si="22">SUM(AA78:AE78)</f>
        <v>1</v>
      </c>
      <c r="AH78" s="324">
        <f t="shared" ref="AH78:AH141" si="23">IF(AA78="","",(AA78/$AF78)*$T78)</f>
        <v>689991.64241333294</v>
      </c>
      <c r="AI78" s="280" t="str">
        <f t="shared" ref="AI78:AI141" si="24">IF(AB78="","",(AB78/$AF78)*$T78)</f>
        <v/>
      </c>
      <c r="AJ78" s="280" t="str">
        <f t="shared" ref="AJ78:AJ141" si="25">IF(AC78="","",(AC78/$AF78)*$T78)</f>
        <v/>
      </c>
      <c r="AK78" s="280" t="str">
        <f t="shared" ref="AK78:AK141" si="26">IF(AD78="","",(AD78/$AF78)*$T78)</f>
        <v/>
      </c>
      <c r="AL78" s="327" t="str">
        <f t="shared" ref="AL78:AL141" si="27">IF(AE78="","",(AE78/$AF78)*$T78)</f>
        <v/>
      </c>
    </row>
    <row r="79" spans="2:38">
      <c r="B79" s="176" t="s">
        <v>172</v>
      </c>
      <c r="C79" s="167"/>
      <c r="D79" s="167" t="s">
        <v>2230</v>
      </c>
      <c r="E79" s="167" t="s">
        <v>115</v>
      </c>
      <c r="F79" s="167" t="s">
        <v>2233</v>
      </c>
      <c r="G79" s="188"/>
      <c r="H79" s="171">
        <v>43940</v>
      </c>
      <c r="I79" s="143">
        <f t="shared" ref="I79:I142" si="28">IFERROR(J79/H79,0)</f>
        <v>264.20539861317025</v>
      </c>
      <c r="J79" s="165">
        <v>11609185.2150627</v>
      </c>
      <c r="K79" s="167"/>
      <c r="L79" s="167">
        <f t="shared" ref="L79:L138" si="29">IF(K79="",1,VLOOKUP(K79,PArksitecond,2,FALSE))</f>
        <v>1</v>
      </c>
      <c r="M79" s="171">
        <v>6833085.3247041097</v>
      </c>
      <c r="N79" s="170"/>
      <c r="O79" s="285"/>
      <c r="P79" s="114">
        <f t="shared" si="18"/>
        <v>0</v>
      </c>
      <c r="Q79" s="173"/>
      <c r="R79" s="177">
        <v>2016</v>
      </c>
      <c r="S79" s="32">
        <f>IFERROR(('General Input Sheet'!$G$38/(VLOOKUP(R79,'General Input Sheet'!$E$38:$G$44,3,FALSE))),1)</f>
        <v>1</v>
      </c>
      <c r="T79" s="195">
        <v>11609185.2150627</v>
      </c>
      <c r="U79" s="115" t="str">
        <f t="shared" ref="U79:X142" si="30">IF(AND(U$10=$E79,$D79="Local"),"y","")</f>
        <v/>
      </c>
      <c r="V79" s="115" t="str">
        <f t="shared" si="30"/>
        <v/>
      </c>
      <c r="W79" s="115" t="str">
        <f t="shared" si="30"/>
        <v/>
      </c>
      <c r="X79" s="115" t="str">
        <f t="shared" si="30"/>
        <v/>
      </c>
      <c r="Y79" s="273" t="str">
        <f t="shared" ref="Y79:Y142" si="31">IF($D79&lt;&gt;"Local","y","")</f>
        <v>y</v>
      </c>
      <c r="Z79" s="81"/>
      <c r="AA79" s="86" t="str">
        <f t="shared" si="20"/>
        <v/>
      </c>
      <c r="AB79" s="87" t="str">
        <f t="shared" si="21"/>
        <v/>
      </c>
      <c r="AC79" s="87" t="str">
        <f t="shared" ref="AC79:AC142" si="32">IF(W79="y",1,"")</f>
        <v/>
      </c>
      <c r="AD79" s="87" t="str">
        <f t="shared" ref="AD79:AD142" si="33">IF(X79="y",1,"")</f>
        <v/>
      </c>
      <c r="AE79" s="87">
        <f t="shared" ref="AE79:AE142" si="34">IF(Y79="y",1,"")</f>
        <v>1</v>
      </c>
      <c r="AF79" s="94">
        <f t="shared" si="22"/>
        <v>1</v>
      </c>
      <c r="AH79" s="324" t="str">
        <f t="shared" si="23"/>
        <v/>
      </c>
      <c r="AI79" s="280" t="str">
        <f t="shared" si="24"/>
        <v/>
      </c>
      <c r="AJ79" s="280" t="str">
        <f t="shared" si="25"/>
        <v/>
      </c>
      <c r="AK79" s="280" t="str">
        <f t="shared" si="26"/>
        <v/>
      </c>
      <c r="AL79" s="327">
        <f t="shared" si="27"/>
        <v>11609185.2150627</v>
      </c>
    </row>
    <row r="80" spans="2:38">
      <c r="B80" s="176" t="s">
        <v>172</v>
      </c>
      <c r="C80" s="167"/>
      <c r="D80" s="167" t="s">
        <v>2230</v>
      </c>
      <c r="E80" s="167" t="s">
        <v>115</v>
      </c>
      <c r="F80" s="167" t="s">
        <v>2235</v>
      </c>
      <c r="G80" s="188"/>
      <c r="H80" s="171">
        <v>35973.120000000003</v>
      </c>
      <c r="I80" s="143">
        <f t="shared" si="28"/>
        <v>401.97432509053141</v>
      </c>
      <c r="J80" s="165">
        <v>14460270.633400699</v>
      </c>
      <c r="K80" s="167"/>
      <c r="L80" s="167">
        <f t="shared" si="29"/>
        <v>1</v>
      </c>
      <c r="M80" s="171">
        <v>7798856.4675899399</v>
      </c>
      <c r="N80" s="170"/>
      <c r="O80" s="285"/>
      <c r="P80" s="114">
        <f t="shared" ref="P80:P143" si="35">IFERROR(Q80/O80,0)</f>
        <v>0</v>
      </c>
      <c r="Q80" s="173"/>
      <c r="R80" s="177">
        <v>2016</v>
      </c>
      <c r="S80" s="32">
        <f>IFERROR(('General Input Sheet'!$G$38/(VLOOKUP(R80,'General Input Sheet'!$E$38:$G$44,3,FALSE))),1)</f>
        <v>1</v>
      </c>
      <c r="T80" s="195">
        <v>14460270.633400699</v>
      </c>
      <c r="U80" s="115" t="str">
        <f t="shared" si="30"/>
        <v/>
      </c>
      <c r="V80" s="115" t="str">
        <f t="shared" si="30"/>
        <v/>
      </c>
      <c r="W80" s="115" t="str">
        <f t="shared" si="30"/>
        <v/>
      </c>
      <c r="X80" s="115" t="str">
        <f t="shared" si="30"/>
        <v/>
      </c>
      <c r="Y80" s="273" t="str">
        <f t="shared" si="31"/>
        <v>y</v>
      </c>
      <c r="Z80" s="81"/>
      <c r="AA80" s="86" t="str">
        <f t="shared" si="20"/>
        <v/>
      </c>
      <c r="AB80" s="87" t="str">
        <f t="shared" si="21"/>
        <v/>
      </c>
      <c r="AC80" s="87" t="str">
        <f t="shared" si="32"/>
        <v/>
      </c>
      <c r="AD80" s="87" t="str">
        <f t="shared" si="33"/>
        <v/>
      </c>
      <c r="AE80" s="87">
        <f t="shared" si="34"/>
        <v>1</v>
      </c>
      <c r="AF80" s="94">
        <f t="shared" si="22"/>
        <v>1</v>
      </c>
      <c r="AH80" s="324" t="str">
        <f t="shared" si="23"/>
        <v/>
      </c>
      <c r="AI80" s="280" t="str">
        <f t="shared" si="24"/>
        <v/>
      </c>
      <c r="AJ80" s="280" t="str">
        <f t="shared" si="25"/>
        <v/>
      </c>
      <c r="AK80" s="280" t="str">
        <f t="shared" si="26"/>
        <v/>
      </c>
      <c r="AL80" s="327">
        <f t="shared" si="27"/>
        <v>14460270.633400699</v>
      </c>
    </row>
    <row r="81" spans="2:38">
      <c r="B81" s="176" t="s">
        <v>173</v>
      </c>
      <c r="C81" s="167"/>
      <c r="D81" s="167" t="s">
        <v>2231</v>
      </c>
      <c r="E81" s="167" t="s">
        <v>115</v>
      </c>
      <c r="F81" s="167" t="s">
        <v>2233</v>
      </c>
      <c r="G81" s="188"/>
      <c r="H81" s="285">
        <v>5656.04</v>
      </c>
      <c r="I81" s="143">
        <f t="shared" si="28"/>
        <v>1208.1041372946638</v>
      </c>
      <c r="J81" s="165">
        <v>6833085.3247041097</v>
      </c>
      <c r="K81" s="167"/>
      <c r="L81" s="167">
        <v>1</v>
      </c>
      <c r="M81" s="171">
        <f t="shared" ref="M81:M89" si="36">IFERROR(J81/100*100*L81,0)</f>
        <v>6833085.3247041097</v>
      </c>
      <c r="N81" s="170"/>
      <c r="O81" s="285">
        <v>5656.0086004821396</v>
      </c>
      <c r="P81" s="114">
        <f t="shared" si="35"/>
        <v>712.51659689068856</v>
      </c>
      <c r="Q81" s="173">
        <v>4030000</v>
      </c>
      <c r="R81" s="177">
        <v>2016</v>
      </c>
      <c r="S81" s="98">
        <f>IFERROR(('General Input Sheet'!$G$38/(VLOOKUP(R81,'General Input Sheet'!$E$38:$G$44,3,FALSE))),1)</f>
        <v>1</v>
      </c>
      <c r="T81" s="199">
        <v>10863085.324704111</v>
      </c>
      <c r="U81" s="115" t="str">
        <f t="shared" si="30"/>
        <v/>
      </c>
      <c r="V81" s="115" t="str">
        <f t="shared" si="30"/>
        <v/>
      </c>
      <c r="W81" s="115" t="str">
        <f t="shared" si="30"/>
        <v/>
      </c>
      <c r="X81" s="115" t="str">
        <f t="shared" si="30"/>
        <v/>
      </c>
      <c r="Y81" s="273" t="str">
        <f t="shared" si="31"/>
        <v>y</v>
      </c>
      <c r="Z81" s="81"/>
      <c r="AA81" s="86" t="str">
        <f t="shared" si="20"/>
        <v/>
      </c>
      <c r="AB81" s="87" t="str">
        <f t="shared" si="21"/>
        <v/>
      </c>
      <c r="AC81" s="87" t="str">
        <f t="shared" si="32"/>
        <v/>
      </c>
      <c r="AD81" s="87" t="str">
        <f t="shared" si="33"/>
        <v/>
      </c>
      <c r="AE81" s="87">
        <f t="shared" si="34"/>
        <v>1</v>
      </c>
      <c r="AF81" s="94">
        <f t="shared" si="22"/>
        <v>1</v>
      </c>
      <c r="AH81" s="324" t="str">
        <f t="shared" si="23"/>
        <v/>
      </c>
      <c r="AI81" s="280" t="str">
        <f t="shared" si="24"/>
        <v/>
      </c>
      <c r="AJ81" s="280" t="str">
        <f t="shared" si="25"/>
        <v/>
      </c>
      <c r="AK81" s="280" t="str">
        <f t="shared" si="26"/>
        <v/>
      </c>
      <c r="AL81" s="327">
        <f t="shared" si="27"/>
        <v>10863085.324704111</v>
      </c>
    </row>
    <row r="82" spans="2:38">
      <c r="B82" s="176" t="s">
        <v>174</v>
      </c>
      <c r="C82" s="167"/>
      <c r="D82" s="167" t="s">
        <v>2231</v>
      </c>
      <c r="E82" s="167" t="s">
        <v>115</v>
      </c>
      <c r="F82" s="167" t="s">
        <v>2234</v>
      </c>
      <c r="G82" s="188"/>
      <c r="H82" s="285">
        <v>26755.62</v>
      </c>
      <c r="I82" s="143">
        <f t="shared" si="28"/>
        <v>291.48479712262099</v>
      </c>
      <c r="J82" s="165">
        <v>7798856.4675899399</v>
      </c>
      <c r="K82" s="167"/>
      <c r="L82" s="167">
        <v>1</v>
      </c>
      <c r="M82" s="171">
        <f t="shared" si="36"/>
        <v>7798856.4675899399</v>
      </c>
      <c r="N82" s="170"/>
      <c r="O82" s="285"/>
      <c r="P82" s="114">
        <f t="shared" si="35"/>
        <v>0</v>
      </c>
      <c r="Q82" s="173"/>
      <c r="R82" s="177">
        <v>2016</v>
      </c>
      <c r="S82" s="98">
        <f>IFERROR(('General Input Sheet'!$G$38/(VLOOKUP(R82,'General Input Sheet'!$E$38:$G$44,3,FALSE))),1)</f>
        <v>1</v>
      </c>
      <c r="T82" s="199">
        <v>7798856.4675899399</v>
      </c>
      <c r="U82" s="115" t="str">
        <f t="shared" si="30"/>
        <v/>
      </c>
      <c r="V82" s="115" t="str">
        <f t="shared" si="30"/>
        <v/>
      </c>
      <c r="W82" s="115" t="str">
        <f t="shared" si="30"/>
        <v/>
      </c>
      <c r="X82" s="115" t="str">
        <f t="shared" si="30"/>
        <v/>
      </c>
      <c r="Y82" s="273" t="str">
        <f t="shared" si="31"/>
        <v>y</v>
      </c>
      <c r="Z82" s="81"/>
      <c r="AA82" s="86" t="str">
        <f t="shared" si="20"/>
        <v/>
      </c>
      <c r="AB82" s="87" t="str">
        <f t="shared" si="21"/>
        <v/>
      </c>
      <c r="AC82" s="87" t="str">
        <f t="shared" si="32"/>
        <v/>
      </c>
      <c r="AD82" s="87" t="str">
        <f t="shared" si="33"/>
        <v/>
      </c>
      <c r="AE82" s="87">
        <f t="shared" si="34"/>
        <v>1</v>
      </c>
      <c r="AF82" s="94">
        <f t="shared" si="22"/>
        <v>1</v>
      </c>
      <c r="AH82" s="324" t="str">
        <f t="shared" si="23"/>
        <v/>
      </c>
      <c r="AI82" s="280" t="str">
        <f t="shared" si="24"/>
        <v/>
      </c>
      <c r="AJ82" s="280" t="str">
        <f t="shared" si="25"/>
        <v/>
      </c>
      <c r="AK82" s="280" t="str">
        <f t="shared" si="26"/>
        <v/>
      </c>
      <c r="AL82" s="327">
        <f t="shared" si="27"/>
        <v>7798856.4675899399</v>
      </c>
    </row>
    <row r="83" spans="2:38">
      <c r="B83" s="176" t="s">
        <v>174</v>
      </c>
      <c r="C83" s="167"/>
      <c r="D83" s="167" t="s">
        <v>2231</v>
      </c>
      <c r="E83" s="167" t="s">
        <v>115</v>
      </c>
      <c r="F83" s="167" t="s">
        <v>2233</v>
      </c>
      <c r="G83" s="188"/>
      <c r="H83" s="285">
        <v>31093.22</v>
      </c>
      <c r="I83" s="143">
        <f t="shared" si="28"/>
        <v>262.48706032148937</v>
      </c>
      <c r="J83" s="165">
        <v>8161567.9137293398</v>
      </c>
      <c r="K83" s="167"/>
      <c r="L83" s="167">
        <v>1</v>
      </c>
      <c r="M83" s="171">
        <f t="shared" si="36"/>
        <v>8161567.9137293398</v>
      </c>
      <c r="N83" s="170"/>
      <c r="O83" s="285"/>
      <c r="P83" s="114">
        <f t="shared" si="35"/>
        <v>0</v>
      </c>
      <c r="Q83" s="173"/>
      <c r="R83" s="177">
        <v>2016</v>
      </c>
      <c r="S83" s="98">
        <f>IFERROR(('General Input Sheet'!$G$38/(VLOOKUP(R83,'General Input Sheet'!$E$38:$G$44,3,FALSE))),1)</f>
        <v>1</v>
      </c>
      <c r="T83" s="199">
        <v>8161567.9137293398</v>
      </c>
      <c r="U83" s="115" t="str">
        <f t="shared" si="30"/>
        <v/>
      </c>
      <c r="V83" s="115" t="str">
        <f t="shared" si="30"/>
        <v/>
      </c>
      <c r="W83" s="115" t="str">
        <f t="shared" si="30"/>
        <v/>
      </c>
      <c r="X83" s="115" t="str">
        <f t="shared" si="30"/>
        <v/>
      </c>
      <c r="Y83" s="273" t="str">
        <f t="shared" si="31"/>
        <v>y</v>
      </c>
      <c r="Z83" s="81"/>
      <c r="AA83" s="86" t="str">
        <f t="shared" si="20"/>
        <v/>
      </c>
      <c r="AB83" s="87" t="str">
        <f t="shared" si="21"/>
        <v/>
      </c>
      <c r="AC83" s="87" t="str">
        <f t="shared" si="32"/>
        <v/>
      </c>
      <c r="AD83" s="87" t="str">
        <f t="shared" si="33"/>
        <v/>
      </c>
      <c r="AE83" s="87">
        <f t="shared" si="34"/>
        <v>1</v>
      </c>
      <c r="AF83" s="94">
        <f t="shared" si="22"/>
        <v>1</v>
      </c>
      <c r="AH83" s="324" t="str">
        <f t="shared" si="23"/>
        <v/>
      </c>
      <c r="AI83" s="280" t="str">
        <f t="shared" si="24"/>
        <v/>
      </c>
      <c r="AJ83" s="280" t="str">
        <f t="shared" si="25"/>
        <v/>
      </c>
      <c r="AK83" s="280" t="str">
        <f t="shared" si="26"/>
        <v/>
      </c>
      <c r="AL83" s="327">
        <f t="shared" si="27"/>
        <v>8161567.9137293398</v>
      </c>
    </row>
    <row r="84" spans="2:38">
      <c r="B84" s="176" t="s">
        <v>175</v>
      </c>
      <c r="C84" s="167"/>
      <c r="D84" s="167" t="s">
        <v>2229</v>
      </c>
      <c r="E84" s="167" t="s">
        <v>115</v>
      </c>
      <c r="F84" s="167" t="s">
        <v>2234</v>
      </c>
      <c r="G84" s="188"/>
      <c r="H84" s="285">
        <v>12658.5</v>
      </c>
      <c r="I84" s="143">
        <f t="shared" si="28"/>
        <v>84.445094194040365</v>
      </c>
      <c r="J84" s="165">
        <v>1068948.22485526</v>
      </c>
      <c r="K84" s="167"/>
      <c r="L84" s="167">
        <v>1</v>
      </c>
      <c r="M84" s="171">
        <f t="shared" si="36"/>
        <v>1068948.22485526</v>
      </c>
      <c r="N84" s="170"/>
      <c r="O84" s="285">
        <v>70507.353892012005</v>
      </c>
      <c r="P84" s="114">
        <f t="shared" si="35"/>
        <v>109.17336908983158</v>
      </c>
      <c r="Q84" s="173">
        <v>7697525.3700000001</v>
      </c>
      <c r="R84" s="177">
        <v>2016</v>
      </c>
      <c r="S84" s="98">
        <f>IFERROR(('General Input Sheet'!$G$38/(VLOOKUP(R84,'General Input Sheet'!$E$38:$G$44,3,FALSE))),1)</f>
        <v>1</v>
      </c>
      <c r="T84" s="199">
        <v>8766473.5948552601</v>
      </c>
      <c r="U84" s="115" t="str">
        <f t="shared" si="30"/>
        <v>y</v>
      </c>
      <c r="V84" s="115" t="str">
        <f t="shared" si="30"/>
        <v/>
      </c>
      <c r="W84" s="115" t="str">
        <f t="shared" si="30"/>
        <v/>
      </c>
      <c r="X84" s="115" t="str">
        <f t="shared" si="30"/>
        <v/>
      </c>
      <c r="Y84" s="273" t="str">
        <f t="shared" si="31"/>
        <v/>
      </c>
      <c r="Z84" s="81"/>
      <c r="AA84" s="86">
        <f t="shared" si="20"/>
        <v>1</v>
      </c>
      <c r="AB84" s="87" t="str">
        <f t="shared" si="21"/>
        <v/>
      </c>
      <c r="AC84" s="87" t="str">
        <f t="shared" si="32"/>
        <v/>
      </c>
      <c r="AD84" s="87" t="str">
        <f t="shared" si="33"/>
        <v/>
      </c>
      <c r="AE84" s="87" t="str">
        <f t="shared" si="34"/>
        <v/>
      </c>
      <c r="AF84" s="94">
        <f t="shared" si="22"/>
        <v>1</v>
      </c>
      <c r="AH84" s="324">
        <f t="shared" si="23"/>
        <v>8766473.5948552601</v>
      </c>
      <c r="AI84" s="280" t="str">
        <f t="shared" si="24"/>
        <v/>
      </c>
      <c r="AJ84" s="280" t="str">
        <f t="shared" si="25"/>
        <v/>
      </c>
      <c r="AK84" s="280" t="str">
        <f t="shared" si="26"/>
        <v/>
      </c>
      <c r="AL84" s="327" t="str">
        <f t="shared" si="27"/>
        <v/>
      </c>
    </row>
    <row r="85" spans="2:38">
      <c r="B85" s="176" t="s">
        <v>176</v>
      </c>
      <c r="C85" s="167"/>
      <c r="D85" s="167" t="s">
        <v>2229</v>
      </c>
      <c r="E85" s="167" t="s">
        <v>115</v>
      </c>
      <c r="F85" s="167" t="s">
        <v>2233</v>
      </c>
      <c r="G85" s="188"/>
      <c r="H85" s="285">
        <v>7534.59</v>
      </c>
      <c r="I85" s="143">
        <f t="shared" si="28"/>
        <v>89.29821389688702</v>
      </c>
      <c r="J85" s="165">
        <v>672825.429445346</v>
      </c>
      <c r="K85" s="167"/>
      <c r="L85" s="167">
        <v>1</v>
      </c>
      <c r="M85" s="171">
        <f t="shared" si="36"/>
        <v>672825.429445346</v>
      </c>
      <c r="N85" s="170"/>
      <c r="O85" s="285">
        <v>7534.5385548889799</v>
      </c>
      <c r="P85" s="114">
        <f t="shared" si="35"/>
        <v>320.84393521769164</v>
      </c>
      <c r="Q85" s="173">
        <v>2417411</v>
      </c>
      <c r="R85" s="177">
        <v>2016</v>
      </c>
      <c r="S85" s="98">
        <f>IFERROR(('General Input Sheet'!$G$38/(VLOOKUP(R85,'General Input Sheet'!$E$38:$G$44,3,FALSE))),1)</f>
        <v>1</v>
      </c>
      <c r="T85" s="199">
        <v>3090236.4294453459</v>
      </c>
      <c r="U85" s="115" t="str">
        <f t="shared" si="30"/>
        <v>y</v>
      </c>
      <c r="V85" s="115" t="str">
        <f t="shared" si="30"/>
        <v/>
      </c>
      <c r="W85" s="115" t="str">
        <f t="shared" si="30"/>
        <v/>
      </c>
      <c r="X85" s="115" t="str">
        <f t="shared" si="30"/>
        <v/>
      </c>
      <c r="Y85" s="273" t="str">
        <f t="shared" si="31"/>
        <v/>
      </c>
      <c r="Z85" s="81"/>
      <c r="AA85" s="86">
        <f t="shared" si="20"/>
        <v>1</v>
      </c>
      <c r="AB85" s="87" t="str">
        <f t="shared" si="21"/>
        <v/>
      </c>
      <c r="AC85" s="87" t="str">
        <f t="shared" si="32"/>
        <v/>
      </c>
      <c r="AD85" s="87" t="str">
        <f t="shared" si="33"/>
        <v/>
      </c>
      <c r="AE85" s="87" t="str">
        <f t="shared" si="34"/>
        <v/>
      </c>
      <c r="AF85" s="94">
        <f t="shared" si="22"/>
        <v>1</v>
      </c>
      <c r="AH85" s="324">
        <f t="shared" si="23"/>
        <v>3090236.4294453459</v>
      </c>
      <c r="AI85" s="280" t="str">
        <f t="shared" si="24"/>
        <v/>
      </c>
      <c r="AJ85" s="280" t="str">
        <f t="shared" si="25"/>
        <v/>
      </c>
      <c r="AK85" s="280" t="str">
        <f t="shared" si="26"/>
        <v/>
      </c>
      <c r="AL85" s="327" t="str">
        <f t="shared" si="27"/>
        <v/>
      </c>
    </row>
    <row r="86" spans="2:38">
      <c r="B86" s="176" t="s">
        <v>177</v>
      </c>
      <c r="C86" s="167"/>
      <c r="D86" s="167" t="s">
        <v>2231</v>
      </c>
      <c r="E86" s="167" t="s">
        <v>115</v>
      </c>
      <c r="F86" s="167" t="s">
        <v>2232</v>
      </c>
      <c r="G86" s="188"/>
      <c r="H86" s="285">
        <v>2206.84</v>
      </c>
      <c r="I86" s="143">
        <f t="shared" si="28"/>
        <v>485.7342270373656</v>
      </c>
      <c r="J86" s="165">
        <v>1071937.7215951399</v>
      </c>
      <c r="K86" s="167"/>
      <c r="L86" s="167">
        <v>1</v>
      </c>
      <c r="M86" s="171">
        <f t="shared" si="36"/>
        <v>1071937.7215951399</v>
      </c>
      <c r="N86" s="170"/>
      <c r="O86" s="285"/>
      <c r="P86" s="114">
        <f t="shared" si="35"/>
        <v>0</v>
      </c>
      <c r="Q86" s="173"/>
      <c r="R86" s="177">
        <v>2016</v>
      </c>
      <c r="S86" s="98">
        <f>IFERROR(('General Input Sheet'!$G$38/(VLOOKUP(R86,'General Input Sheet'!$E$38:$G$44,3,FALSE))),1)</f>
        <v>1</v>
      </c>
      <c r="T86" s="199">
        <v>1071937.7215951399</v>
      </c>
      <c r="U86" s="115" t="str">
        <f t="shared" si="30"/>
        <v/>
      </c>
      <c r="V86" s="115" t="str">
        <f t="shared" si="30"/>
        <v/>
      </c>
      <c r="W86" s="115" t="str">
        <f t="shared" si="30"/>
        <v/>
      </c>
      <c r="X86" s="115" t="str">
        <f t="shared" si="30"/>
        <v/>
      </c>
      <c r="Y86" s="273" t="str">
        <f t="shared" si="31"/>
        <v>y</v>
      </c>
      <c r="Z86" s="81"/>
      <c r="AA86" s="86" t="str">
        <f t="shared" si="20"/>
        <v/>
      </c>
      <c r="AB86" s="87" t="str">
        <f t="shared" si="21"/>
        <v/>
      </c>
      <c r="AC86" s="87" t="str">
        <f t="shared" si="32"/>
        <v/>
      </c>
      <c r="AD86" s="87" t="str">
        <f t="shared" si="33"/>
        <v/>
      </c>
      <c r="AE86" s="87">
        <f t="shared" si="34"/>
        <v>1</v>
      </c>
      <c r="AF86" s="94">
        <f t="shared" si="22"/>
        <v>1</v>
      </c>
      <c r="AH86" s="324" t="str">
        <f t="shared" si="23"/>
        <v/>
      </c>
      <c r="AI86" s="280" t="str">
        <f t="shared" si="24"/>
        <v/>
      </c>
      <c r="AJ86" s="280" t="str">
        <f t="shared" si="25"/>
        <v/>
      </c>
      <c r="AK86" s="280" t="str">
        <f t="shared" si="26"/>
        <v/>
      </c>
      <c r="AL86" s="327">
        <f t="shared" si="27"/>
        <v>1071937.7215951399</v>
      </c>
    </row>
    <row r="87" spans="2:38">
      <c r="B87" s="176" t="s">
        <v>177</v>
      </c>
      <c r="C87" s="167"/>
      <c r="D87" s="167" t="s">
        <v>2231</v>
      </c>
      <c r="E87" s="167" t="s">
        <v>115</v>
      </c>
      <c r="F87" s="167" t="s">
        <v>2235</v>
      </c>
      <c r="G87" s="188"/>
      <c r="H87" s="285">
        <v>42319.24</v>
      </c>
      <c r="I87" s="143">
        <f t="shared" si="28"/>
        <v>219.28989145189212</v>
      </c>
      <c r="J87" s="165">
        <v>9280181.5459265709</v>
      </c>
      <c r="K87" s="167"/>
      <c r="L87" s="167">
        <v>1</v>
      </c>
      <c r="M87" s="171">
        <f t="shared" si="36"/>
        <v>9280181.5459265709</v>
      </c>
      <c r="N87" s="170"/>
      <c r="O87" s="285"/>
      <c r="P87" s="114">
        <f t="shared" si="35"/>
        <v>0</v>
      </c>
      <c r="Q87" s="173"/>
      <c r="R87" s="177">
        <v>2016</v>
      </c>
      <c r="S87" s="98">
        <f>IFERROR(('General Input Sheet'!$G$38/(VLOOKUP(R87,'General Input Sheet'!$E$38:$G$44,3,FALSE))),1)</f>
        <v>1</v>
      </c>
      <c r="T87" s="199">
        <v>9280181.5459265709</v>
      </c>
      <c r="U87" s="115" t="str">
        <f t="shared" si="30"/>
        <v/>
      </c>
      <c r="V87" s="115" t="str">
        <f t="shared" si="30"/>
        <v/>
      </c>
      <c r="W87" s="115" t="str">
        <f t="shared" si="30"/>
        <v/>
      </c>
      <c r="X87" s="115" t="str">
        <f t="shared" si="30"/>
        <v/>
      </c>
      <c r="Y87" s="273" t="str">
        <f t="shared" si="31"/>
        <v>y</v>
      </c>
      <c r="Z87" s="81"/>
      <c r="AA87" s="86" t="str">
        <f t="shared" si="20"/>
        <v/>
      </c>
      <c r="AB87" s="87" t="str">
        <f t="shared" si="21"/>
        <v/>
      </c>
      <c r="AC87" s="87" t="str">
        <f t="shared" si="32"/>
        <v/>
      </c>
      <c r="AD87" s="87" t="str">
        <f t="shared" si="33"/>
        <v/>
      </c>
      <c r="AE87" s="87">
        <f t="shared" si="34"/>
        <v>1</v>
      </c>
      <c r="AF87" s="94">
        <f t="shared" si="22"/>
        <v>1</v>
      </c>
      <c r="AH87" s="324" t="str">
        <f t="shared" si="23"/>
        <v/>
      </c>
      <c r="AI87" s="280" t="str">
        <f t="shared" si="24"/>
        <v/>
      </c>
      <c r="AJ87" s="280" t="str">
        <f t="shared" si="25"/>
        <v/>
      </c>
      <c r="AK87" s="280" t="str">
        <f t="shared" si="26"/>
        <v/>
      </c>
      <c r="AL87" s="327">
        <f t="shared" si="27"/>
        <v>9280181.5459265709</v>
      </c>
    </row>
    <row r="88" spans="2:38">
      <c r="B88" s="176" t="s">
        <v>178</v>
      </c>
      <c r="C88" s="167"/>
      <c r="D88" s="167" t="s">
        <v>2229</v>
      </c>
      <c r="E88" s="167" t="s">
        <v>115</v>
      </c>
      <c r="F88" s="167" t="s">
        <v>2233</v>
      </c>
      <c r="G88" s="188"/>
      <c r="H88" s="285">
        <v>7518.31</v>
      </c>
      <c r="I88" s="143">
        <f t="shared" si="28"/>
        <v>89.411710458531232</v>
      </c>
      <c r="J88" s="165">
        <v>672224.95685747999</v>
      </c>
      <c r="K88" s="167"/>
      <c r="L88" s="167">
        <v>1</v>
      </c>
      <c r="M88" s="171">
        <f t="shared" si="36"/>
        <v>672224.95685747999</v>
      </c>
      <c r="N88" s="170"/>
      <c r="O88" s="285">
        <v>719.44889005674099</v>
      </c>
      <c r="P88" s="114">
        <f t="shared" si="35"/>
        <v>1304.9863763441956</v>
      </c>
      <c r="Q88" s="173">
        <v>938871</v>
      </c>
      <c r="R88" s="177">
        <v>2016</v>
      </c>
      <c r="S88" s="98">
        <f>IFERROR(('General Input Sheet'!$G$38/(VLOOKUP(R88,'General Input Sheet'!$E$38:$G$44,3,FALSE))),1)</f>
        <v>1</v>
      </c>
      <c r="T88" s="199">
        <v>1611095.9568574801</v>
      </c>
      <c r="U88" s="115" t="str">
        <f t="shared" si="30"/>
        <v>y</v>
      </c>
      <c r="V88" s="115" t="str">
        <f t="shared" si="30"/>
        <v/>
      </c>
      <c r="W88" s="115" t="str">
        <f t="shared" si="30"/>
        <v/>
      </c>
      <c r="X88" s="115" t="str">
        <f t="shared" si="30"/>
        <v/>
      </c>
      <c r="Y88" s="273" t="str">
        <f t="shared" si="31"/>
        <v/>
      </c>
      <c r="Z88" s="81"/>
      <c r="AA88" s="86">
        <f t="shared" si="20"/>
        <v>1</v>
      </c>
      <c r="AB88" s="87" t="str">
        <f t="shared" si="21"/>
        <v/>
      </c>
      <c r="AC88" s="87" t="str">
        <f t="shared" si="32"/>
        <v/>
      </c>
      <c r="AD88" s="87" t="str">
        <f t="shared" si="33"/>
        <v/>
      </c>
      <c r="AE88" s="87" t="str">
        <f t="shared" si="34"/>
        <v/>
      </c>
      <c r="AF88" s="94">
        <f t="shared" si="22"/>
        <v>1</v>
      </c>
      <c r="AH88" s="324">
        <f t="shared" si="23"/>
        <v>1611095.9568574801</v>
      </c>
      <c r="AI88" s="280" t="str">
        <f t="shared" si="24"/>
        <v/>
      </c>
      <c r="AJ88" s="280" t="str">
        <f t="shared" si="25"/>
        <v/>
      </c>
      <c r="AK88" s="280" t="str">
        <f t="shared" si="26"/>
        <v/>
      </c>
      <c r="AL88" s="327" t="str">
        <f t="shared" si="27"/>
        <v/>
      </c>
    </row>
    <row r="89" spans="2:38">
      <c r="B89" s="176" t="s">
        <v>179</v>
      </c>
      <c r="C89" s="167"/>
      <c r="D89" s="167" t="s">
        <v>2231</v>
      </c>
      <c r="E89" s="167" t="s">
        <v>115</v>
      </c>
      <c r="F89" s="167" t="s">
        <v>2233</v>
      </c>
      <c r="G89" s="188"/>
      <c r="H89" s="285">
        <v>103910.62</v>
      </c>
      <c r="I89" s="143">
        <f t="shared" si="28"/>
        <v>78.544117181952529</v>
      </c>
      <c r="J89" s="165">
        <v>8161567.9137293398</v>
      </c>
      <c r="K89" s="167"/>
      <c r="L89" s="167">
        <v>1</v>
      </c>
      <c r="M89" s="171">
        <f t="shared" si="36"/>
        <v>8161567.9137293398</v>
      </c>
      <c r="N89" s="170"/>
      <c r="O89" s="285">
        <v>457581.43785140302</v>
      </c>
      <c r="P89" s="114">
        <f t="shared" si="35"/>
        <v>10.32476197501313</v>
      </c>
      <c r="Q89" s="173">
        <v>4724419.43</v>
      </c>
      <c r="R89" s="177">
        <v>2016</v>
      </c>
      <c r="S89" s="98">
        <f>IFERROR(('General Input Sheet'!$G$38/(VLOOKUP(R89,'General Input Sheet'!$E$38:$G$44,3,FALSE))),1)</f>
        <v>1</v>
      </c>
      <c r="T89" s="199">
        <v>12885987.34372934</v>
      </c>
      <c r="U89" s="115" t="str">
        <f t="shared" si="30"/>
        <v/>
      </c>
      <c r="V89" s="115" t="str">
        <f t="shared" si="30"/>
        <v/>
      </c>
      <c r="W89" s="115" t="str">
        <f t="shared" si="30"/>
        <v/>
      </c>
      <c r="X89" s="115" t="str">
        <f t="shared" si="30"/>
        <v/>
      </c>
      <c r="Y89" s="273" t="str">
        <f t="shared" si="31"/>
        <v>y</v>
      </c>
      <c r="Z89" s="81"/>
      <c r="AA89" s="86" t="str">
        <f t="shared" si="20"/>
        <v/>
      </c>
      <c r="AB89" s="87" t="str">
        <f t="shared" si="21"/>
        <v/>
      </c>
      <c r="AC89" s="87" t="str">
        <f t="shared" si="32"/>
        <v/>
      </c>
      <c r="AD89" s="87" t="str">
        <f t="shared" si="33"/>
        <v/>
      </c>
      <c r="AE89" s="87">
        <f t="shared" si="34"/>
        <v>1</v>
      </c>
      <c r="AF89" s="94">
        <f t="shared" si="22"/>
        <v>1</v>
      </c>
      <c r="AH89" s="324" t="str">
        <f t="shared" si="23"/>
        <v/>
      </c>
      <c r="AI89" s="280" t="str">
        <f t="shared" si="24"/>
        <v/>
      </c>
      <c r="AJ89" s="280" t="str">
        <f t="shared" si="25"/>
        <v/>
      </c>
      <c r="AK89" s="280" t="str">
        <f t="shared" si="26"/>
        <v/>
      </c>
      <c r="AL89" s="327">
        <f t="shared" si="27"/>
        <v>12885987.34372934</v>
      </c>
    </row>
    <row r="90" spans="2:38">
      <c r="B90" s="176" t="s">
        <v>180</v>
      </c>
      <c r="C90" s="167"/>
      <c r="D90" s="167" t="s">
        <v>2230</v>
      </c>
      <c r="E90" s="167" t="s">
        <v>115</v>
      </c>
      <c r="F90" s="167" t="s">
        <v>2235</v>
      </c>
      <c r="G90" s="188"/>
      <c r="H90" s="171">
        <v>162582.89000000001</v>
      </c>
      <c r="I90" s="143">
        <f t="shared" si="28"/>
        <v>98.967139929416916</v>
      </c>
      <c r="J90" s="165">
        <v>16090363.624759</v>
      </c>
      <c r="K90" s="167"/>
      <c r="L90" s="167">
        <f t="shared" si="29"/>
        <v>1</v>
      </c>
      <c r="M90" s="171">
        <v>473022.23308006697</v>
      </c>
      <c r="N90" s="170"/>
      <c r="O90" s="285"/>
      <c r="P90" s="114">
        <f t="shared" si="35"/>
        <v>0</v>
      </c>
      <c r="Q90" s="173"/>
      <c r="R90" s="177">
        <v>2016</v>
      </c>
      <c r="S90" s="32">
        <f>IFERROR(('General Input Sheet'!$G$38/(VLOOKUP(R90,'General Input Sheet'!$E$38:$G$44,3,FALSE))),1)</f>
        <v>1</v>
      </c>
      <c r="T90" s="195">
        <v>16090363.624759</v>
      </c>
      <c r="U90" s="115" t="str">
        <f t="shared" si="30"/>
        <v/>
      </c>
      <c r="V90" s="115" t="str">
        <f t="shared" si="30"/>
        <v/>
      </c>
      <c r="W90" s="115" t="str">
        <f t="shared" si="30"/>
        <v/>
      </c>
      <c r="X90" s="115" t="str">
        <f t="shared" si="30"/>
        <v/>
      </c>
      <c r="Y90" s="273" t="str">
        <f t="shared" si="31"/>
        <v>y</v>
      </c>
      <c r="Z90" s="81"/>
      <c r="AA90" s="86" t="str">
        <f t="shared" si="20"/>
        <v/>
      </c>
      <c r="AB90" s="87" t="str">
        <f t="shared" si="21"/>
        <v/>
      </c>
      <c r="AC90" s="87" t="str">
        <f t="shared" si="32"/>
        <v/>
      </c>
      <c r="AD90" s="87" t="str">
        <f t="shared" si="33"/>
        <v/>
      </c>
      <c r="AE90" s="87">
        <f t="shared" si="34"/>
        <v>1</v>
      </c>
      <c r="AF90" s="94">
        <f t="shared" si="22"/>
        <v>1</v>
      </c>
      <c r="AH90" s="324" t="str">
        <f t="shared" si="23"/>
        <v/>
      </c>
      <c r="AI90" s="280" t="str">
        <f t="shared" si="24"/>
        <v/>
      </c>
      <c r="AJ90" s="280" t="str">
        <f t="shared" si="25"/>
        <v/>
      </c>
      <c r="AK90" s="280" t="str">
        <f t="shared" si="26"/>
        <v/>
      </c>
      <c r="AL90" s="327">
        <f t="shared" si="27"/>
        <v>16090363.624759</v>
      </c>
    </row>
    <row r="91" spans="2:38">
      <c r="B91" s="176" t="s">
        <v>181</v>
      </c>
      <c r="C91" s="167"/>
      <c r="D91" s="167" t="s">
        <v>2229</v>
      </c>
      <c r="E91" s="167" t="s">
        <v>115</v>
      </c>
      <c r="F91" s="167" t="s">
        <v>2236</v>
      </c>
      <c r="G91" s="188"/>
      <c r="H91" s="285"/>
      <c r="I91" s="143">
        <f t="shared" si="28"/>
        <v>0</v>
      </c>
      <c r="J91" s="165"/>
      <c r="K91" s="167"/>
      <c r="L91" s="167">
        <v>1</v>
      </c>
      <c r="M91" s="171">
        <f t="shared" ref="M91:M124" si="37">IFERROR(J91/100*100*L91,0)</f>
        <v>0</v>
      </c>
      <c r="N91" s="170"/>
      <c r="O91" s="285">
        <v>0</v>
      </c>
      <c r="P91" s="114">
        <f t="shared" si="35"/>
        <v>0</v>
      </c>
      <c r="Q91" s="173">
        <v>0</v>
      </c>
      <c r="R91" s="177">
        <v>2016</v>
      </c>
      <c r="S91" s="98">
        <f>IFERROR(('General Input Sheet'!$G$38/(VLOOKUP(R91,'General Input Sheet'!$E$38:$G$44,3,FALSE))),1)</f>
        <v>1</v>
      </c>
      <c r="T91" s="199">
        <v>0</v>
      </c>
      <c r="U91" s="115" t="str">
        <f t="shared" si="30"/>
        <v>y</v>
      </c>
      <c r="V91" s="115" t="str">
        <f t="shared" si="30"/>
        <v/>
      </c>
      <c r="W91" s="115" t="str">
        <f t="shared" si="30"/>
        <v/>
      </c>
      <c r="X91" s="115" t="str">
        <f t="shared" si="30"/>
        <v/>
      </c>
      <c r="Y91" s="273" t="str">
        <f t="shared" si="31"/>
        <v/>
      </c>
      <c r="Z91" s="81"/>
      <c r="AA91" s="86">
        <f t="shared" si="20"/>
        <v>1</v>
      </c>
      <c r="AB91" s="87" t="str">
        <f t="shared" si="21"/>
        <v/>
      </c>
      <c r="AC91" s="87" t="str">
        <f t="shared" si="32"/>
        <v/>
      </c>
      <c r="AD91" s="87" t="str">
        <f t="shared" si="33"/>
        <v/>
      </c>
      <c r="AE91" s="87" t="str">
        <f t="shared" si="34"/>
        <v/>
      </c>
      <c r="AF91" s="94">
        <f t="shared" si="22"/>
        <v>1</v>
      </c>
      <c r="AH91" s="324">
        <f t="shared" si="23"/>
        <v>0</v>
      </c>
      <c r="AI91" s="280" t="str">
        <f t="shared" si="24"/>
        <v/>
      </c>
      <c r="AJ91" s="280" t="str">
        <f t="shared" si="25"/>
        <v/>
      </c>
      <c r="AK91" s="280" t="str">
        <f t="shared" si="26"/>
        <v/>
      </c>
      <c r="AL91" s="327" t="str">
        <f t="shared" si="27"/>
        <v/>
      </c>
    </row>
    <row r="92" spans="2:38">
      <c r="B92" s="176" t="s">
        <v>182</v>
      </c>
      <c r="C92" s="167"/>
      <c r="D92" s="167" t="s">
        <v>2229</v>
      </c>
      <c r="E92" s="167" t="s">
        <v>115</v>
      </c>
      <c r="F92" s="167" t="s">
        <v>2233</v>
      </c>
      <c r="G92" s="188"/>
      <c r="H92" s="285">
        <v>9690.43</v>
      </c>
      <c r="I92" s="143">
        <f t="shared" si="28"/>
        <v>71.203408147350828</v>
      </c>
      <c r="J92" s="165">
        <v>689991.64241333294</v>
      </c>
      <c r="K92" s="167"/>
      <c r="L92" s="167">
        <v>1</v>
      </c>
      <c r="M92" s="171">
        <f t="shared" si="37"/>
        <v>689991.64241333294</v>
      </c>
      <c r="N92" s="170"/>
      <c r="O92" s="285">
        <v>9690.4198029673207</v>
      </c>
      <c r="P92" s="114">
        <f t="shared" si="35"/>
        <v>297.48277769320924</v>
      </c>
      <c r="Q92" s="173">
        <v>2882733</v>
      </c>
      <c r="R92" s="177">
        <v>2016</v>
      </c>
      <c r="S92" s="98">
        <f>IFERROR(('General Input Sheet'!$G$38/(VLOOKUP(R92,'General Input Sheet'!$E$38:$G$44,3,FALSE))),1)</f>
        <v>1</v>
      </c>
      <c r="T92" s="199">
        <v>3572724.6424133331</v>
      </c>
      <c r="U92" s="115" t="str">
        <f t="shared" si="30"/>
        <v>y</v>
      </c>
      <c r="V92" s="115" t="str">
        <f t="shared" si="30"/>
        <v/>
      </c>
      <c r="W92" s="115" t="str">
        <f t="shared" si="30"/>
        <v/>
      </c>
      <c r="X92" s="115" t="str">
        <f t="shared" si="30"/>
        <v/>
      </c>
      <c r="Y92" s="273" t="str">
        <f t="shared" si="31"/>
        <v/>
      </c>
      <c r="Z92" s="81"/>
      <c r="AA92" s="86">
        <f t="shared" si="20"/>
        <v>1</v>
      </c>
      <c r="AB92" s="87" t="str">
        <f t="shared" si="21"/>
        <v/>
      </c>
      <c r="AC92" s="87" t="str">
        <f t="shared" si="32"/>
        <v/>
      </c>
      <c r="AD92" s="87" t="str">
        <f t="shared" si="33"/>
        <v/>
      </c>
      <c r="AE92" s="87" t="str">
        <f t="shared" si="34"/>
        <v/>
      </c>
      <c r="AF92" s="94">
        <f t="shared" si="22"/>
        <v>1</v>
      </c>
      <c r="AH92" s="324">
        <f t="shared" si="23"/>
        <v>3572724.6424133331</v>
      </c>
      <c r="AI92" s="280" t="str">
        <f t="shared" si="24"/>
        <v/>
      </c>
      <c r="AJ92" s="280" t="str">
        <f t="shared" si="25"/>
        <v/>
      </c>
      <c r="AK92" s="280" t="str">
        <f t="shared" si="26"/>
        <v/>
      </c>
      <c r="AL92" s="327" t="str">
        <f t="shared" si="27"/>
        <v/>
      </c>
    </row>
    <row r="93" spans="2:38">
      <c r="B93" s="176" t="s">
        <v>183</v>
      </c>
      <c r="C93" s="167"/>
      <c r="D93" s="167" t="s">
        <v>2229</v>
      </c>
      <c r="E93" s="167" t="s">
        <v>115</v>
      </c>
      <c r="F93" s="167" t="s">
        <v>2233</v>
      </c>
      <c r="G93" s="188"/>
      <c r="H93" s="285">
        <v>2117.5300000000002</v>
      </c>
      <c r="I93" s="143">
        <f t="shared" si="28"/>
        <v>223.38395823438955</v>
      </c>
      <c r="J93" s="165">
        <v>473022.23308006697</v>
      </c>
      <c r="K93" s="167"/>
      <c r="L93" s="167">
        <v>1</v>
      </c>
      <c r="M93" s="171">
        <f t="shared" si="37"/>
        <v>473022.23308006697</v>
      </c>
      <c r="N93" s="170"/>
      <c r="O93" s="285">
        <v>2032.19615263947</v>
      </c>
      <c r="P93" s="114">
        <f t="shared" si="35"/>
        <v>321.99721426994046</v>
      </c>
      <c r="Q93" s="173">
        <v>654361.5</v>
      </c>
      <c r="R93" s="177">
        <v>2016</v>
      </c>
      <c r="S93" s="98">
        <f>IFERROR(('General Input Sheet'!$G$38/(VLOOKUP(R93,'General Input Sheet'!$E$38:$G$44,3,FALSE))),1)</f>
        <v>1</v>
      </c>
      <c r="T93" s="199">
        <v>1127383.733080067</v>
      </c>
      <c r="U93" s="115" t="str">
        <f t="shared" si="30"/>
        <v>y</v>
      </c>
      <c r="V93" s="115" t="str">
        <f t="shared" si="30"/>
        <v/>
      </c>
      <c r="W93" s="115" t="str">
        <f t="shared" si="30"/>
        <v/>
      </c>
      <c r="X93" s="115" t="str">
        <f t="shared" si="30"/>
        <v/>
      </c>
      <c r="Y93" s="273" t="str">
        <f t="shared" si="31"/>
        <v/>
      </c>
      <c r="Z93" s="81"/>
      <c r="AA93" s="86">
        <f t="shared" si="20"/>
        <v>1</v>
      </c>
      <c r="AB93" s="87" t="str">
        <f t="shared" si="21"/>
        <v/>
      </c>
      <c r="AC93" s="87" t="str">
        <f t="shared" si="32"/>
        <v/>
      </c>
      <c r="AD93" s="87" t="str">
        <f t="shared" si="33"/>
        <v/>
      </c>
      <c r="AE93" s="87" t="str">
        <f t="shared" si="34"/>
        <v/>
      </c>
      <c r="AF93" s="94">
        <f t="shared" si="22"/>
        <v>1</v>
      </c>
      <c r="AH93" s="324">
        <f t="shared" si="23"/>
        <v>1127383.733080067</v>
      </c>
      <c r="AI93" s="280" t="str">
        <f t="shared" si="24"/>
        <v/>
      </c>
      <c r="AJ93" s="280" t="str">
        <f t="shared" si="25"/>
        <v/>
      </c>
      <c r="AK93" s="280" t="str">
        <f t="shared" si="26"/>
        <v/>
      </c>
      <c r="AL93" s="327" t="str">
        <f t="shared" si="27"/>
        <v/>
      </c>
    </row>
    <row r="94" spans="2:38">
      <c r="B94" s="176" t="s">
        <v>184</v>
      </c>
      <c r="C94" s="167"/>
      <c r="D94" s="167" t="s">
        <v>2231</v>
      </c>
      <c r="E94" s="167" t="s">
        <v>115</v>
      </c>
      <c r="F94" s="167" t="s">
        <v>2235</v>
      </c>
      <c r="G94" s="188"/>
      <c r="H94" s="285">
        <v>8614.5</v>
      </c>
      <c r="I94" s="143">
        <f t="shared" si="28"/>
        <v>905.57612643433856</v>
      </c>
      <c r="J94" s="165">
        <v>7801085.5411686096</v>
      </c>
      <c r="K94" s="167"/>
      <c r="L94" s="167">
        <v>1</v>
      </c>
      <c r="M94" s="171">
        <f t="shared" si="37"/>
        <v>7801085.5411686087</v>
      </c>
      <c r="N94" s="170"/>
      <c r="O94" s="285">
        <v>7699.74046649293</v>
      </c>
      <c r="P94" s="114">
        <f t="shared" si="35"/>
        <v>207.1989655940522</v>
      </c>
      <c r="Q94" s="173">
        <v>1595378.26</v>
      </c>
      <c r="R94" s="177">
        <v>2016</v>
      </c>
      <c r="S94" s="98">
        <f>IFERROR(('General Input Sheet'!$G$38/(VLOOKUP(R94,'General Input Sheet'!$E$38:$G$44,3,FALSE))),1)</f>
        <v>1</v>
      </c>
      <c r="T94" s="199">
        <v>9396463.8011686094</v>
      </c>
      <c r="U94" s="115" t="str">
        <f t="shared" si="30"/>
        <v/>
      </c>
      <c r="V94" s="115" t="str">
        <f t="shared" si="30"/>
        <v/>
      </c>
      <c r="W94" s="115" t="str">
        <f t="shared" si="30"/>
        <v/>
      </c>
      <c r="X94" s="115" t="str">
        <f t="shared" si="30"/>
        <v/>
      </c>
      <c r="Y94" s="273" t="str">
        <f t="shared" si="31"/>
        <v>y</v>
      </c>
      <c r="Z94" s="81"/>
      <c r="AA94" s="86" t="str">
        <f t="shared" si="20"/>
        <v/>
      </c>
      <c r="AB94" s="87" t="str">
        <f t="shared" si="21"/>
        <v/>
      </c>
      <c r="AC94" s="87" t="str">
        <f t="shared" si="32"/>
        <v/>
      </c>
      <c r="AD94" s="87" t="str">
        <f t="shared" si="33"/>
        <v/>
      </c>
      <c r="AE94" s="87">
        <f t="shared" si="34"/>
        <v>1</v>
      </c>
      <c r="AF94" s="94">
        <f t="shared" si="22"/>
        <v>1</v>
      </c>
      <c r="AH94" s="324" t="str">
        <f t="shared" si="23"/>
        <v/>
      </c>
      <c r="AI94" s="280" t="str">
        <f t="shared" si="24"/>
        <v/>
      </c>
      <c r="AJ94" s="280" t="str">
        <f t="shared" si="25"/>
        <v/>
      </c>
      <c r="AK94" s="280" t="str">
        <f t="shared" si="26"/>
        <v/>
      </c>
      <c r="AL94" s="327">
        <f t="shared" si="27"/>
        <v>9396463.8011686094</v>
      </c>
    </row>
    <row r="95" spans="2:38">
      <c r="B95" s="176" t="s">
        <v>185</v>
      </c>
      <c r="C95" s="167"/>
      <c r="D95" s="167" t="s">
        <v>2229</v>
      </c>
      <c r="E95" s="167" t="s">
        <v>115</v>
      </c>
      <c r="F95" s="167" t="s">
        <v>2233</v>
      </c>
      <c r="G95" s="188"/>
      <c r="H95" s="285">
        <v>41109.441603899999</v>
      </c>
      <c r="I95" s="143">
        <f t="shared" si="28"/>
        <v>16.784262093890234</v>
      </c>
      <c r="J95" s="165">
        <v>689991.64241333294</v>
      </c>
      <c r="K95" s="167"/>
      <c r="L95" s="167">
        <v>1</v>
      </c>
      <c r="M95" s="171">
        <f t="shared" si="37"/>
        <v>689991.64241333294</v>
      </c>
      <c r="N95" s="170"/>
      <c r="O95" s="285">
        <v>11258.969702938701</v>
      </c>
      <c r="P95" s="114">
        <f t="shared" si="35"/>
        <v>97.723240139177264</v>
      </c>
      <c r="Q95" s="173">
        <v>1100263</v>
      </c>
      <c r="R95" s="177">
        <v>2016</v>
      </c>
      <c r="S95" s="98">
        <f>IFERROR(('General Input Sheet'!$G$38/(VLOOKUP(R95,'General Input Sheet'!$E$38:$G$44,3,FALSE))),1)</f>
        <v>1</v>
      </c>
      <c r="T95" s="199">
        <v>1790254.6424133331</v>
      </c>
      <c r="U95" s="115" t="str">
        <f t="shared" si="30"/>
        <v>y</v>
      </c>
      <c r="V95" s="115" t="str">
        <f t="shared" si="30"/>
        <v/>
      </c>
      <c r="W95" s="115" t="str">
        <f t="shared" si="30"/>
        <v/>
      </c>
      <c r="X95" s="115" t="str">
        <f t="shared" si="30"/>
        <v/>
      </c>
      <c r="Y95" s="273" t="str">
        <f t="shared" si="31"/>
        <v/>
      </c>
      <c r="Z95" s="81"/>
      <c r="AA95" s="86">
        <f t="shared" si="20"/>
        <v>1</v>
      </c>
      <c r="AB95" s="87" t="str">
        <f t="shared" si="21"/>
        <v/>
      </c>
      <c r="AC95" s="87" t="str">
        <f t="shared" si="32"/>
        <v/>
      </c>
      <c r="AD95" s="87" t="str">
        <f t="shared" si="33"/>
        <v/>
      </c>
      <c r="AE95" s="87" t="str">
        <f t="shared" si="34"/>
        <v/>
      </c>
      <c r="AF95" s="94">
        <f t="shared" si="22"/>
        <v>1</v>
      </c>
      <c r="AH95" s="324">
        <f t="shared" si="23"/>
        <v>1790254.6424133331</v>
      </c>
      <c r="AI95" s="280" t="str">
        <f t="shared" si="24"/>
        <v/>
      </c>
      <c r="AJ95" s="280" t="str">
        <f t="shared" si="25"/>
        <v/>
      </c>
      <c r="AK95" s="280" t="str">
        <f t="shared" si="26"/>
        <v/>
      </c>
      <c r="AL95" s="327" t="str">
        <f t="shared" si="27"/>
        <v/>
      </c>
    </row>
    <row r="96" spans="2:38">
      <c r="B96" s="176" t="s">
        <v>186</v>
      </c>
      <c r="C96" s="167"/>
      <c r="D96" s="167" t="s">
        <v>2229</v>
      </c>
      <c r="E96" s="167" t="s">
        <v>115</v>
      </c>
      <c r="F96" s="167" t="s">
        <v>2233</v>
      </c>
      <c r="G96" s="188"/>
      <c r="H96" s="285">
        <v>14288.91</v>
      </c>
      <c r="I96" s="143">
        <f t="shared" si="28"/>
        <v>48.288612806248551</v>
      </c>
      <c r="J96" s="165">
        <v>689991.64241333294</v>
      </c>
      <c r="K96" s="167"/>
      <c r="L96" s="167">
        <v>1</v>
      </c>
      <c r="M96" s="171">
        <f t="shared" si="37"/>
        <v>689991.64241333294</v>
      </c>
      <c r="N96" s="170"/>
      <c r="O96" s="285">
        <v>14288.910406164099</v>
      </c>
      <c r="P96" s="114">
        <f t="shared" si="35"/>
        <v>133.85534275411948</v>
      </c>
      <c r="Q96" s="173">
        <v>1912647</v>
      </c>
      <c r="R96" s="177">
        <v>2016</v>
      </c>
      <c r="S96" s="98">
        <f>IFERROR(('General Input Sheet'!$G$38/(VLOOKUP(R96,'General Input Sheet'!$E$38:$G$44,3,FALSE))),1)</f>
        <v>1</v>
      </c>
      <c r="T96" s="199">
        <v>2602638.6424133331</v>
      </c>
      <c r="U96" s="115" t="str">
        <f t="shared" si="30"/>
        <v>y</v>
      </c>
      <c r="V96" s="115" t="str">
        <f t="shared" si="30"/>
        <v/>
      </c>
      <c r="W96" s="115" t="str">
        <f t="shared" si="30"/>
        <v/>
      </c>
      <c r="X96" s="115" t="str">
        <f t="shared" si="30"/>
        <v/>
      </c>
      <c r="Y96" s="273" t="str">
        <f t="shared" si="31"/>
        <v/>
      </c>
      <c r="Z96" s="81"/>
      <c r="AA96" s="86">
        <f t="shared" si="20"/>
        <v>1</v>
      </c>
      <c r="AB96" s="87" t="str">
        <f t="shared" si="21"/>
        <v/>
      </c>
      <c r="AC96" s="87" t="str">
        <f t="shared" si="32"/>
        <v/>
      </c>
      <c r="AD96" s="87" t="str">
        <f t="shared" si="33"/>
        <v/>
      </c>
      <c r="AE96" s="87" t="str">
        <f t="shared" si="34"/>
        <v/>
      </c>
      <c r="AF96" s="94">
        <f t="shared" si="22"/>
        <v>1</v>
      </c>
      <c r="AH96" s="324">
        <f t="shared" si="23"/>
        <v>2602638.6424133331</v>
      </c>
      <c r="AI96" s="280" t="str">
        <f t="shared" si="24"/>
        <v/>
      </c>
      <c r="AJ96" s="280" t="str">
        <f t="shared" si="25"/>
        <v/>
      </c>
      <c r="AK96" s="280" t="str">
        <f t="shared" si="26"/>
        <v/>
      </c>
      <c r="AL96" s="327" t="str">
        <f t="shared" si="27"/>
        <v/>
      </c>
    </row>
    <row r="97" spans="2:38">
      <c r="B97" s="176" t="s">
        <v>187</v>
      </c>
      <c r="C97" s="167"/>
      <c r="D97" s="167" t="s">
        <v>2229</v>
      </c>
      <c r="E97" s="167" t="s">
        <v>115</v>
      </c>
      <c r="F97" s="167" t="s">
        <v>2236</v>
      </c>
      <c r="G97" s="188"/>
      <c r="H97" s="285"/>
      <c r="I97" s="143">
        <f t="shared" si="28"/>
        <v>0</v>
      </c>
      <c r="J97" s="165"/>
      <c r="K97" s="167"/>
      <c r="L97" s="167">
        <v>1</v>
      </c>
      <c r="M97" s="171">
        <f t="shared" si="37"/>
        <v>0</v>
      </c>
      <c r="N97" s="170"/>
      <c r="O97" s="285">
        <v>0</v>
      </c>
      <c r="P97" s="114">
        <f t="shared" si="35"/>
        <v>0</v>
      </c>
      <c r="Q97" s="173">
        <v>0</v>
      </c>
      <c r="R97" s="177">
        <v>2016</v>
      </c>
      <c r="S97" s="98">
        <f>IFERROR(('General Input Sheet'!$G$38/(VLOOKUP(R97,'General Input Sheet'!$E$38:$G$44,3,FALSE))),1)</f>
        <v>1</v>
      </c>
      <c r="T97" s="199">
        <v>0</v>
      </c>
      <c r="U97" s="115" t="str">
        <f t="shared" si="30"/>
        <v>y</v>
      </c>
      <c r="V97" s="115" t="str">
        <f t="shared" si="30"/>
        <v/>
      </c>
      <c r="W97" s="115" t="str">
        <f t="shared" si="30"/>
        <v/>
      </c>
      <c r="X97" s="115" t="str">
        <f t="shared" si="30"/>
        <v/>
      </c>
      <c r="Y97" s="273" t="str">
        <f t="shared" si="31"/>
        <v/>
      </c>
      <c r="Z97" s="81"/>
      <c r="AA97" s="86">
        <f t="shared" si="20"/>
        <v>1</v>
      </c>
      <c r="AB97" s="87" t="str">
        <f t="shared" si="21"/>
        <v/>
      </c>
      <c r="AC97" s="87" t="str">
        <f t="shared" si="32"/>
        <v/>
      </c>
      <c r="AD97" s="87" t="str">
        <f t="shared" si="33"/>
        <v/>
      </c>
      <c r="AE97" s="87" t="str">
        <f t="shared" si="34"/>
        <v/>
      </c>
      <c r="AF97" s="94">
        <f t="shared" si="22"/>
        <v>1</v>
      </c>
      <c r="AH97" s="324">
        <f t="shared" si="23"/>
        <v>0</v>
      </c>
      <c r="AI97" s="280" t="str">
        <f t="shared" si="24"/>
        <v/>
      </c>
      <c r="AJ97" s="280" t="str">
        <f t="shared" si="25"/>
        <v/>
      </c>
      <c r="AK97" s="280" t="str">
        <f t="shared" si="26"/>
        <v/>
      </c>
      <c r="AL97" s="327" t="str">
        <f t="shared" si="27"/>
        <v/>
      </c>
    </row>
    <row r="98" spans="2:38">
      <c r="B98" s="176" t="s">
        <v>188</v>
      </c>
      <c r="C98" s="167"/>
      <c r="D98" s="167" t="s">
        <v>2229</v>
      </c>
      <c r="E98" s="167" t="s">
        <v>115</v>
      </c>
      <c r="F98" s="167" t="s">
        <v>2232</v>
      </c>
      <c r="G98" s="188"/>
      <c r="H98" s="285">
        <v>5558.33</v>
      </c>
      <c r="I98" s="143">
        <f t="shared" si="28"/>
        <v>84.787672982010776</v>
      </c>
      <c r="J98" s="165">
        <v>471277.86636609997</v>
      </c>
      <c r="K98" s="167"/>
      <c r="L98" s="167">
        <v>1</v>
      </c>
      <c r="M98" s="171">
        <f t="shared" si="37"/>
        <v>471277.86636609997</v>
      </c>
      <c r="N98" s="170"/>
      <c r="O98" s="285">
        <v>3760.1071055545799</v>
      </c>
      <c r="P98" s="114">
        <f t="shared" si="35"/>
        <v>61.229638820632282</v>
      </c>
      <c r="Q98" s="173">
        <v>230230</v>
      </c>
      <c r="R98" s="177">
        <v>2016</v>
      </c>
      <c r="S98" s="98">
        <f>IFERROR(('General Input Sheet'!$G$38/(VLOOKUP(R98,'General Input Sheet'!$E$38:$G$44,3,FALSE))),1)</f>
        <v>1</v>
      </c>
      <c r="T98" s="199">
        <v>701507.86636610003</v>
      </c>
      <c r="U98" s="115" t="str">
        <f t="shared" si="30"/>
        <v>y</v>
      </c>
      <c r="V98" s="115" t="str">
        <f t="shared" si="30"/>
        <v/>
      </c>
      <c r="W98" s="115" t="str">
        <f t="shared" si="30"/>
        <v/>
      </c>
      <c r="X98" s="115" t="str">
        <f t="shared" si="30"/>
        <v/>
      </c>
      <c r="Y98" s="273" t="str">
        <f t="shared" si="31"/>
        <v/>
      </c>
      <c r="Z98" s="81"/>
      <c r="AA98" s="86">
        <f t="shared" si="20"/>
        <v>1</v>
      </c>
      <c r="AB98" s="87" t="str">
        <f t="shared" si="21"/>
        <v/>
      </c>
      <c r="AC98" s="87" t="str">
        <f t="shared" si="32"/>
        <v/>
      </c>
      <c r="AD98" s="87" t="str">
        <f t="shared" si="33"/>
        <v/>
      </c>
      <c r="AE98" s="87" t="str">
        <f t="shared" si="34"/>
        <v/>
      </c>
      <c r="AF98" s="94">
        <f t="shared" si="22"/>
        <v>1</v>
      </c>
      <c r="AH98" s="324">
        <f t="shared" si="23"/>
        <v>701507.86636610003</v>
      </c>
      <c r="AI98" s="280" t="str">
        <f t="shared" si="24"/>
        <v/>
      </c>
      <c r="AJ98" s="280" t="str">
        <f t="shared" si="25"/>
        <v/>
      </c>
      <c r="AK98" s="280" t="str">
        <f t="shared" si="26"/>
        <v/>
      </c>
      <c r="AL98" s="327" t="str">
        <f t="shared" si="27"/>
        <v/>
      </c>
    </row>
    <row r="99" spans="2:38">
      <c r="B99" s="176" t="s">
        <v>189</v>
      </c>
      <c r="C99" s="167"/>
      <c r="D99" s="167" t="s">
        <v>2231</v>
      </c>
      <c r="E99" s="167" t="s">
        <v>115</v>
      </c>
      <c r="F99" s="167" t="s">
        <v>2234</v>
      </c>
      <c r="G99" s="188"/>
      <c r="H99" s="285">
        <v>17295.349999999999</v>
      </c>
      <c r="I99" s="143">
        <f t="shared" si="28"/>
        <v>426.08511483077712</v>
      </c>
      <c r="J99" s="165">
        <v>7369291.1907884805</v>
      </c>
      <c r="K99" s="167"/>
      <c r="L99" s="167">
        <v>1</v>
      </c>
      <c r="M99" s="171">
        <f t="shared" si="37"/>
        <v>7369291.1907884805</v>
      </c>
      <c r="N99" s="170"/>
      <c r="O99" s="285">
        <v>48275.756311054698</v>
      </c>
      <c r="P99" s="114">
        <f t="shared" si="35"/>
        <v>112.01911794309191</v>
      </c>
      <c r="Q99" s="173">
        <v>5407807.6399999997</v>
      </c>
      <c r="R99" s="177">
        <v>2016</v>
      </c>
      <c r="S99" s="98">
        <f>IFERROR(('General Input Sheet'!$G$38/(VLOOKUP(R99,'General Input Sheet'!$E$38:$G$44,3,FALSE))),1)</f>
        <v>1</v>
      </c>
      <c r="T99" s="199">
        <v>12777098.83078848</v>
      </c>
      <c r="U99" s="115" t="str">
        <f t="shared" si="30"/>
        <v/>
      </c>
      <c r="V99" s="115" t="str">
        <f t="shared" si="30"/>
        <v/>
      </c>
      <c r="W99" s="115" t="str">
        <f t="shared" si="30"/>
        <v/>
      </c>
      <c r="X99" s="115" t="str">
        <f t="shared" si="30"/>
        <v/>
      </c>
      <c r="Y99" s="273" t="str">
        <f t="shared" si="31"/>
        <v>y</v>
      </c>
      <c r="Z99" s="81"/>
      <c r="AA99" s="86" t="str">
        <f t="shared" si="20"/>
        <v/>
      </c>
      <c r="AB99" s="87" t="str">
        <f t="shared" si="21"/>
        <v/>
      </c>
      <c r="AC99" s="87" t="str">
        <f t="shared" si="32"/>
        <v/>
      </c>
      <c r="AD99" s="87" t="str">
        <f t="shared" si="33"/>
        <v/>
      </c>
      <c r="AE99" s="87">
        <f t="shared" si="34"/>
        <v>1</v>
      </c>
      <c r="AF99" s="94">
        <f t="shared" si="22"/>
        <v>1</v>
      </c>
      <c r="AH99" s="324" t="str">
        <f t="shared" si="23"/>
        <v/>
      </c>
      <c r="AI99" s="280" t="str">
        <f t="shared" si="24"/>
        <v/>
      </c>
      <c r="AJ99" s="280" t="str">
        <f t="shared" si="25"/>
        <v/>
      </c>
      <c r="AK99" s="280" t="str">
        <f t="shared" si="26"/>
        <v/>
      </c>
      <c r="AL99" s="327">
        <f t="shared" si="27"/>
        <v>12777098.83078848</v>
      </c>
    </row>
    <row r="100" spans="2:38">
      <c r="B100" s="176" t="s">
        <v>189</v>
      </c>
      <c r="C100" s="167"/>
      <c r="D100" s="167" t="s">
        <v>2231</v>
      </c>
      <c r="E100" s="167" t="s">
        <v>115</v>
      </c>
      <c r="F100" s="167" t="s">
        <v>2233</v>
      </c>
      <c r="G100" s="188"/>
      <c r="H100" s="285">
        <v>31786.959999999999</v>
      </c>
      <c r="I100" s="143">
        <f t="shared" si="28"/>
        <v>256.75836612652927</v>
      </c>
      <c r="J100" s="165">
        <v>8161567.9137293398</v>
      </c>
      <c r="K100" s="167"/>
      <c r="L100" s="167">
        <v>1</v>
      </c>
      <c r="M100" s="171">
        <f t="shared" si="37"/>
        <v>8161567.9137293398</v>
      </c>
      <c r="N100" s="170"/>
      <c r="O100" s="285"/>
      <c r="P100" s="114">
        <f t="shared" si="35"/>
        <v>0</v>
      </c>
      <c r="Q100" s="173"/>
      <c r="R100" s="177">
        <v>2016</v>
      </c>
      <c r="S100" s="98">
        <f>IFERROR(('General Input Sheet'!$G$38/(VLOOKUP(R100,'General Input Sheet'!$E$38:$G$44,3,FALSE))),1)</f>
        <v>1</v>
      </c>
      <c r="T100" s="199">
        <v>8161567.9137293398</v>
      </c>
      <c r="U100" s="115" t="str">
        <f t="shared" si="30"/>
        <v/>
      </c>
      <c r="V100" s="115" t="str">
        <f t="shared" si="30"/>
        <v/>
      </c>
      <c r="W100" s="115" t="str">
        <f t="shared" si="30"/>
        <v/>
      </c>
      <c r="X100" s="115" t="str">
        <f t="shared" si="30"/>
        <v/>
      </c>
      <c r="Y100" s="273" t="str">
        <f t="shared" si="31"/>
        <v>y</v>
      </c>
      <c r="Z100" s="81"/>
      <c r="AA100" s="86" t="str">
        <f t="shared" si="20"/>
        <v/>
      </c>
      <c r="AB100" s="87" t="str">
        <f t="shared" si="21"/>
        <v/>
      </c>
      <c r="AC100" s="87" t="str">
        <f t="shared" si="32"/>
        <v/>
      </c>
      <c r="AD100" s="87" t="str">
        <f t="shared" si="33"/>
        <v/>
      </c>
      <c r="AE100" s="87">
        <f t="shared" si="34"/>
        <v>1</v>
      </c>
      <c r="AF100" s="94">
        <f t="shared" si="22"/>
        <v>1</v>
      </c>
      <c r="AH100" s="324" t="str">
        <f t="shared" si="23"/>
        <v/>
      </c>
      <c r="AI100" s="280" t="str">
        <f t="shared" si="24"/>
        <v/>
      </c>
      <c r="AJ100" s="280" t="str">
        <f t="shared" si="25"/>
        <v/>
      </c>
      <c r="AK100" s="280" t="str">
        <f t="shared" si="26"/>
        <v/>
      </c>
      <c r="AL100" s="327">
        <f t="shared" si="27"/>
        <v>8161567.9137293398</v>
      </c>
    </row>
    <row r="101" spans="2:38">
      <c r="B101" s="176" t="s">
        <v>190</v>
      </c>
      <c r="C101" s="167"/>
      <c r="D101" s="167" t="s">
        <v>2231</v>
      </c>
      <c r="E101" s="167" t="s">
        <v>115</v>
      </c>
      <c r="F101" s="167" t="s">
        <v>2234</v>
      </c>
      <c r="G101" s="188"/>
      <c r="H101" s="285">
        <v>154767.43</v>
      </c>
      <c r="I101" s="143">
        <f t="shared" si="28"/>
        <v>54.276587431390247</v>
      </c>
      <c r="J101" s="165">
        <v>8400247.9459265694</v>
      </c>
      <c r="K101" s="167"/>
      <c r="L101" s="167">
        <v>1</v>
      </c>
      <c r="M101" s="171">
        <f t="shared" si="37"/>
        <v>8400247.9459265694</v>
      </c>
      <c r="N101" s="170"/>
      <c r="O101" s="285">
        <v>288712.25233762298</v>
      </c>
      <c r="P101" s="114">
        <f t="shared" si="35"/>
        <v>18.893890805925992</v>
      </c>
      <c r="Q101" s="173">
        <v>5454897.7699999996</v>
      </c>
      <c r="R101" s="177">
        <v>2016</v>
      </c>
      <c r="S101" s="98">
        <f>IFERROR(('General Input Sheet'!$G$38/(VLOOKUP(R101,'General Input Sheet'!$E$38:$G$44,3,FALSE))),1)</f>
        <v>1</v>
      </c>
      <c r="T101" s="199">
        <v>13855145.715926569</v>
      </c>
      <c r="U101" s="115" t="str">
        <f t="shared" si="30"/>
        <v/>
      </c>
      <c r="V101" s="115" t="str">
        <f t="shared" si="30"/>
        <v/>
      </c>
      <c r="W101" s="115" t="str">
        <f t="shared" si="30"/>
        <v/>
      </c>
      <c r="X101" s="115" t="str">
        <f t="shared" si="30"/>
        <v/>
      </c>
      <c r="Y101" s="273" t="str">
        <f t="shared" si="31"/>
        <v>y</v>
      </c>
      <c r="Z101" s="81"/>
      <c r="AA101" s="86" t="str">
        <f t="shared" si="20"/>
        <v/>
      </c>
      <c r="AB101" s="87" t="str">
        <f t="shared" si="21"/>
        <v/>
      </c>
      <c r="AC101" s="87" t="str">
        <f t="shared" si="32"/>
        <v/>
      </c>
      <c r="AD101" s="87" t="str">
        <f t="shared" si="33"/>
        <v/>
      </c>
      <c r="AE101" s="87">
        <f t="shared" si="34"/>
        <v>1</v>
      </c>
      <c r="AF101" s="94">
        <f t="shared" si="22"/>
        <v>1</v>
      </c>
      <c r="AH101" s="324" t="str">
        <f t="shared" si="23"/>
        <v/>
      </c>
      <c r="AI101" s="280" t="str">
        <f t="shared" si="24"/>
        <v/>
      </c>
      <c r="AJ101" s="280" t="str">
        <f t="shared" si="25"/>
        <v/>
      </c>
      <c r="AK101" s="280" t="str">
        <f t="shared" si="26"/>
        <v/>
      </c>
      <c r="AL101" s="327">
        <f t="shared" si="27"/>
        <v>13855145.715926569</v>
      </c>
    </row>
    <row r="102" spans="2:38">
      <c r="B102" s="176" t="s">
        <v>190</v>
      </c>
      <c r="C102" s="167"/>
      <c r="D102" s="167" t="s">
        <v>2231</v>
      </c>
      <c r="E102" s="167" t="s">
        <v>115</v>
      </c>
      <c r="F102" s="167" t="s">
        <v>2233</v>
      </c>
      <c r="G102" s="188"/>
      <c r="H102" s="285">
        <v>100322.84</v>
      </c>
      <c r="I102" s="143">
        <f t="shared" si="28"/>
        <v>81.35303898623026</v>
      </c>
      <c r="J102" s="165">
        <v>8161567.9137293398</v>
      </c>
      <c r="K102" s="167"/>
      <c r="L102" s="167">
        <v>1</v>
      </c>
      <c r="M102" s="171">
        <f t="shared" si="37"/>
        <v>8161567.9137293398</v>
      </c>
      <c r="N102" s="170"/>
      <c r="O102" s="285"/>
      <c r="P102" s="114">
        <f t="shared" si="35"/>
        <v>0</v>
      </c>
      <c r="Q102" s="173"/>
      <c r="R102" s="177">
        <v>2016</v>
      </c>
      <c r="S102" s="98">
        <f>IFERROR(('General Input Sheet'!$G$38/(VLOOKUP(R102,'General Input Sheet'!$E$38:$G$44,3,FALSE))),1)</f>
        <v>1</v>
      </c>
      <c r="T102" s="199">
        <v>8161567.9137293398</v>
      </c>
      <c r="U102" s="115" t="str">
        <f t="shared" si="30"/>
        <v/>
      </c>
      <c r="V102" s="115" t="str">
        <f t="shared" si="30"/>
        <v/>
      </c>
      <c r="W102" s="115" t="str">
        <f t="shared" si="30"/>
        <v/>
      </c>
      <c r="X102" s="115" t="str">
        <f t="shared" si="30"/>
        <v/>
      </c>
      <c r="Y102" s="273" t="str">
        <f t="shared" si="31"/>
        <v>y</v>
      </c>
      <c r="Z102" s="81"/>
      <c r="AA102" s="86" t="str">
        <f t="shared" si="20"/>
        <v/>
      </c>
      <c r="AB102" s="87" t="str">
        <f t="shared" si="21"/>
        <v/>
      </c>
      <c r="AC102" s="87" t="str">
        <f t="shared" si="32"/>
        <v/>
      </c>
      <c r="AD102" s="87" t="str">
        <f t="shared" si="33"/>
        <v/>
      </c>
      <c r="AE102" s="87">
        <f t="shared" si="34"/>
        <v>1</v>
      </c>
      <c r="AF102" s="94">
        <f t="shared" si="22"/>
        <v>1</v>
      </c>
      <c r="AH102" s="324" t="str">
        <f t="shared" si="23"/>
        <v/>
      </c>
      <c r="AI102" s="280" t="str">
        <f t="shared" si="24"/>
        <v/>
      </c>
      <c r="AJ102" s="280" t="str">
        <f t="shared" si="25"/>
        <v/>
      </c>
      <c r="AK102" s="280" t="str">
        <f t="shared" si="26"/>
        <v/>
      </c>
      <c r="AL102" s="327">
        <f t="shared" si="27"/>
        <v>8161567.9137293398</v>
      </c>
    </row>
    <row r="103" spans="2:38">
      <c r="B103" s="176" t="s">
        <v>190</v>
      </c>
      <c r="C103" s="167"/>
      <c r="D103" s="167" t="s">
        <v>2231</v>
      </c>
      <c r="E103" s="167" t="s">
        <v>115</v>
      </c>
      <c r="F103" s="167" t="s">
        <v>2235</v>
      </c>
      <c r="G103" s="188"/>
      <c r="H103" s="285">
        <v>33621.78</v>
      </c>
      <c r="I103" s="143">
        <f t="shared" si="28"/>
        <v>267.07678445257329</v>
      </c>
      <c r="J103" s="165">
        <v>8979596.8899718393</v>
      </c>
      <c r="K103" s="167"/>
      <c r="L103" s="167">
        <v>1</v>
      </c>
      <c r="M103" s="171">
        <f t="shared" si="37"/>
        <v>8979596.8899718393</v>
      </c>
      <c r="N103" s="170"/>
      <c r="O103" s="285"/>
      <c r="P103" s="114">
        <f t="shared" si="35"/>
        <v>0</v>
      </c>
      <c r="Q103" s="173"/>
      <c r="R103" s="177">
        <v>2016</v>
      </c>
      <c r="S103" s="98">
        <f>IFERROR(('General Input Sheet'!$G$38/(VLOOKUP(R103,'General Input Sheet'!$E$38:$G$44,3,FALSE))),1)</f>
        <v>1</v>
      </c>
      <c r="T103" s="199">
        <v>8979596.8899718393</v>
      </c>
      <c r="U103" s="115" t="str">
        <f t="shared" si="30"/>
        <v/>
      </c>
      <c r="V103" s="115" t="str">
        <f t="shared" si="30"/>
        <v/>
      </c>
      <c r="W103" s="115" t="str">
        <f t="shared" si="30"/>
        <v/>
      </c>
      <c r="X103" s="115" t="str">
        <f t="shared" si="30"/>
        <v/>
      </c>
      <c r="Y103" s="273" t="str">
        <f t="shared" si="31"/>
        <v>y</v>
      </c>
      <c r="Z103" s="81"/>
      <c r="AA103" s="86" t="str">
        <f t="shared" si="20"/>
        <v/>
      </c>
      <c r="AB103" s="87" t="str">
        <f t="shared" si="21"/>
        <v/>
      </c>
      <c r="AC103" s="87" t="str">
        <f t="shared" si="32"/>
        <v/>
      </c>
      <c r="AD103" s="87" t="str">
        <f t="shared" si="33"/>
        <v/>
      </c>
      <c r="AE103" s="87">
        <f t="shared" si="34"/>
        <v>1</v>
      </c>
      <c r="AF103" s="94">
        <f t="shared" si="22"/>
        <v>1</v>
      </c>
      <c r="AH103" s="324" t="str">
        <f t="shared" si="23"/>
        <v/>
      </c>
      <c r="AI103" s="280" t="str">
        <f t="shared" si="24"/>
        <v/>
      </c>
      <c r="AJ103" s="280" t="str">
        <f t="shared" si="25"/>
        <v/>
      </c>
      <c r="AK103" s="280" t="str">
        <f t="shared" si="26"/>
        <v/>
      </c>
      <c r="AL103" s="327">
        <f t="shared" si="27"/>
        <v>8979596.8899718393</v>
      </c>
    </row>
    <row r="104" spans="2:38">
      <c r="B104" s="176" t="s">
        <v>191</v>
      </c>
      <c r="C104" s="167"/>
      <c r="D104" s="167" t="s">
        <v>2229</v>
      </c>
      <c r="E104" s="167" t="s">
        <v>115</v>
      </c>
      <c r="F104" s="167" t="s">
        <v>2233</v>
      </c>
      <c r="G104" s="188"/>
      <c r="H104" s="285">
        <v>2018.81</v>
      </c>
      <c r="I104" s="143">
        <f t="shared" si="28"/>
        <v>232.50382062930737</v>
      </c>
      <c r="J104" s="165">
        <v>469381.038124652</v>
      </c>
      <c r="K104" s="167"/>
      <c r="L104" s="167">
        <v>1</v>
      </c>
      <c r="M104" s="171">
        <f t="shared" si="37"/>
        <v>469381.038124652</v>
      </c>
      <c r="N104" s="170"/>
      <c r="O104" s="285"/>
      <c r="P104" s="114">
        <f t="shared" si="35"/>
        <v>0</v>
      </c>
      <c r="Q104" s="173"/>
      <c r="R104" s="177">
        <v>2016</v>
      </c>
      <c r="S104" s="98">
        <f>IFERROR(('General Input Sheet'!$G$38/(VLOOKUP(R104,'General Input Sheet'!$E$38:$G$44,3,FALSE))),1)</f>
        <v>1</v>
      </c>
      <c r="T104" s="199">
        <v>469381.038124652</v>
      </c>
      <c r="U104" s="115" t="str">
        <f t="shared" si="30"/>
        <v>y</v>
      </c>
      <c r="V104" s="115" t="str">
        <f t="shared" si="30"/>
        <v/>
      </c>
      <c r="W104" s="115" t="str">
        <f t="shared" si="30"/>
        <v/>
      </c>
      <c r="X104" s="115" t="str">
        <f t="shared" si="30"/>
        <v/>
      </c>
      <c r="Y104" s="273" t="str">
        <f t="shared" si="31"/>
        <v/>
      </c>
      <c r="Z104" s="81"/>
      <c r="AA104" s="86">
        <f t="shared" si="20"/>
        <v>1</v>
      </c>
      <c r="AB104" s="87" t="str">
        <f t="shared" si="21"/>
        <v/>
      </c>
      <c r="AC104" s="87" t="str">
        <f t="shared" si="32"/>
        <v/>
      </c>
      <c r="AD104" s="87" t="str">
        <f t="shared" si="33"/>
        <v/>
      </c>
      <c r="AE104" s="87" t="str">
        <f t="shared" si="34"/>
        <v/>
      </c>
      <c r="AF104" s="94">
        <f t="shared" si="22"/>
        <v>1</v>
      </c>
      <c r="AH104" s="324">
        <f t="shared" si="23"/>
        <v>469381.038124652</v>
      </c>
      <c r="AI104" s="280" t="str">
        <f t="shared" si="24"/>
        <v/>
      </c>
      <c r="AJ104" s="280" t="str">
        <f t="shared" si="25"/>
        <v/>
      </c>
      <c r="AK104" s="280" t="str">
        <f t="shared" si="26"/>
        <v/>
      </c>
      <c r="AL104" s="327" t="str">
        <f t="shared" si="27"/>
        <v/>
      </c>
    </row>
    <row r="105" spans="2:38">
      <c r="B105" s="176" t="s">
        <v>192</v>
      </c>
      <c r="C105" s="167"/>
      <c r="D105" s="167" t="s">
        <v>2229</v>
      </c>
      <c r="E105" s="167" t="s">
        <v>115</v>
      </c>
      <c r="F105" s="167" t="s">
        <v>2233</v>
      </c>
      <c r="G105" s="188"/>
      <c r="H105" s="285">
        <v>4032.45</v>
      </c>
      <c r="I105" s="143">
        <f t="shared" si="28"/>
        <v>134.81934505495445</v>
      </c>
      <c r="J105" s="165">
        <v>543652.26796685101</v>
      </c>
      <c r="K105" s="167"/>
      <c r="L105" s="167">
        <v>1</v>
      </c>
      <c r="M105" s="171">
        <f t="shared" si="37"/>
        <v>543652.26796685101</v>
      </c>
      <c r="N105" s="170"/>
      <c r="O105" s="285">
        <v>4032.4634744801001</v>
      </c>
      <c r="P105" s="114">
        <f t="shared" si="35"/>
        <v>468.48781444785851</v>
      </c>
      <c r="Q105" s="173">
        <v>1889160</v>
      </c>
      <c r="R105" s="177">
        <v>2016</v>
      </c>
      <c r="S105" s="98">
        <f>IFERROR(('General Input Sheet'!$G$38/(VLOOKUP(R105,'General Input Sheet'!$E$38:$G$44,3,FALSE))),1)</f>
        <v>1</v>
      </c>
      <c r="T105" s="199">
        <v>2432812.2679668511</v>
      </c>
      <c r="U105" s="115" t="str">
        <f t="shared" si="30"/>
        <v>y</v>
      </c>
      <c r="V105" s="115" t="str">
        <f t="shared" si="30"/>
        <v/>
      </c>
      <c r="W105" s="115" t="str">
        <f t="shared" si="30"/>
        <v/>
      </c>
      <c r="X105" s="115" t="str">
        <f t="shared" si="30"/>
        <v/>
      </c>
      <c r="Y105" s="273" t="str">
        <f t="shared" si="31"/>
        <v/>
      </c>
      <c r="Z105" s="81"/>
      <c r="AA105" s="86">
        <f t="shared" si="20"/>
        <v>1</v>
      </c>
      <c r="AB105" s="87" t="str">
        <f t="shared" si="21"/>
        <v/>
      </c>
      <c r="AC105" s="87" t="str">
        <f t="shared" si="32"/>
        <v/>
      </c>
      <c r="AD105" s="87" t="str">
        <f t="shared" si="33"/>
        <v/>
      </c>
      <c r="AE105" s="87" t="str">
        <f t="shared" si="34"/>
        <v/>
      </c>
      <c r="AF105" s="94">
        <f t="shared" si="22"/>
        <v>1</v>
      </c>
      <c r="AH105" s="324">
        <f t="shared" si="23"/>
        <v>2432812.2679668511</v>
      </c>
      <c r="AI105" s="280" t="str">
        <f t="shared" si="24"/>
        <v/>
      </c>
      <c r="AJ105" s="280" t="str">
        <f t="shared" si="25"/>
        <v/>
      </c>
      <c r="AK105" s="280" t="str">
        <f t="shared" si="26"/>
        <v/>
      </c>
      <c r="AL105" s="327" t="str">
        <f t="shared" si="27"/>
        <v/>
      </c>
    </row>
    <row r="106" spans="2:38">
      <c r="B106" s="176" t="s">
        <v>193</v>
      </c>
      <c r="C106" s="167"/>
      <c r="D106" s="167" t="s">
        <v>2229</v>
      </c>
      <c r="E106" s="167" t="s">
        <v>115</v>
      </c>
      <c r="F106" s="167" t="s">
        <v>2233</v>
      </c>
      <c r="G106" s="188"/>
      <c r="H106" s="285">
        <v>19970.68</v>
      </c>
      <c r="I106" s="143">
        <f t="shared" si="28"/>
        <v>34.550232761895586</v>
      </c>
      <c r="J106" s="165">
        <v>689991.64241333294</v>
      </c>
      <c r="K106" s="167"/>
      <c r="L106" s="167">
        <v>1</v>
      </c>
      <c r="M106" s="171">
        <f t="shared" si="37"/>
        <v>689991.64241333294</v>
      </c>
      <c r="N106" s="170"/>
      <c r="O106" s="285">
        <v>19970.735301411802</v>
      </c>
      <c r="P106" s="114">
        <f t="shared" si="35"/>
        <v>130.45989347301682</v>
      </c>
      <c r="Q106" s="173">
        <v>2605380</v>
      </c>
      <c r="R106" s="177">
        <v>2016</v>
      </c>
      <c r="S106" s="98">
        <f>IFERROR(('General Input Sheet'!$G$38/(VLOOKUP(R106,'General Input Sheet'!$E$38:$G$44,3,FALSE))),1)</f>
        <v>1</v>
      </c>
      <c r="T106" s="199">
        <v>3295371.6424133331</v>
      </c>
      <c r="U106" s="115" t="str">
        <f t="shared" si="30"/>
        <v>y</v>
      </c>
      <c r="V106" s="115" t="str">
        <f t="shared" si="30"/>
        <v/>
      </c>
      <c r="W106" s="115" t="str">
        <f t="shared" si="30"/>
        <v/>
      </c>
      <c r="X106" s="115" t="str">
        <f t="shared" si="30"/>
        <v/>
      </c>
      <c r="Y106" s="273" t="str">
        <f t="shared" si="31"/>
        <v/>
      </c>
      <c r="Z106" s="81"/>
      <c r="AA106" s="86">
        <f t="shared" si="20"/>
        <v>1</v>
      </c>
      <c r="AB106" s="87" t="str">
        <f t="shared" si="21"/>
        <v/>
      </c>
      <c r="AC106" s="87" t="str">
        <f t="shared" si="32"/>
        <v/>
      </c>
      <c r="AD106" s="87" t="str">
        <f t="shared" si="33"/>
        <v/>
      </c>
      <c r="AE106" s="87" t="str">
        <f t="shared" si="34"/>
        <v/>
      </c>
      <c r="AF106" s="94">
        <f t="shared" si="22"/>
        <v>1</v>
      </c>
      <c r="AH106" s="324">
        <f t="shared" si="23"/>
        <v>3295371.6424133331</v>
      </c>
      <c r="AI106" s="280" t="str">
        <f t="shared" si="24"/>
        <v/>
      </c>
      <c r="AJ106" s="280" t="str">
        <f t="shared" si="25"/>
        <v/>
      </c>
      <c r="AK106" s="280" t="str">
        <f t="shared" si="26"/>
        <v/>
      </c>
      <c r="AL106" s="327" t="str">
        <f t="shared" si="27"/>
        <v/>
      </c>
    </row>
    <row r="107" spans="2:38">
      <c r="B107" s="176" t="s">
        <v>194</v>
      </c>
      <c r="C107" s="167"/>
      <c r="D107" s="167" t="s">
        <v>2229</v>
      </c>
      <c r="E107" s="167" t="s">
        <v>115</v>
      </c>
      <c r="F107" s="167" t="s">
        <v>2233</v>
      </c>
      <c r="G107" s="188"/>
      <c r="H107" s="285">
        <v>4022.42</v>
      </c>
      <c r="I107" s="143">
        <f t="shared" si="28"/>
        <v>135.06354900506287</v>
      </c>
      <c r="J107" s="165">
        <v>543282.32078894495</v>
      </c>
      <c r="K107" s="167"/>
      <c r="L107" s="167">
        <v>1</v>
      </c>
      <c r="M107" s="171">
        <f t="shared" si="37"/>
        <v>543282.32078894495</v>
      </c>
      <c r="N107" s="170"/>
      <c r="O107" s="285">
        <v>4022.4198945080602</v>
      </c>
      <c r="P107" s="114">
        <f t="shared" si="35"/>
        <v>151.18262537192746</v>
      </c>
      <c r="Q107" s="173">
        <v>608120</v>
      </c>
      <c r="R107" s="177">
        <v>2016</v>
      </c>
      <c r="S107" s="98">
        <f>IFERROR(('General Input Sheet'!$G$38/(VLOOKUP(R107,'General Input Sheet'!$E$38:$G$44,3,FALSE))),1)</f>
        <v>1</v>
      </c>
      <c r="T107" s="199">
        <v>1151402.3207889451</v>
      </c>
      <c r="U107" s="115" t="str">
        <f t="shared" si="30"/>
        <v>y</v>
      </c>
      <c r="V107" s="115" t="str">
        <f t="shared" si="30"/>
        <v/>
      </c>
      <c r="W107" s="115" t="str">
        <f t="shared" si="30"/>
        <v/>
      </c>
      <c r="X107" s="115" t="str">
        <f t="shared" si="30"/>
        <v/>
      </c>
      <c r="Y107" s="273" t="str">
        <f t="shared" si="31"/>
        <v/>
      </c>
      <c r="Z107" s="81"/>
      <c r="AA107" s="86">
        <f t="shared" si="20"/>
        <v>1</v>
      </c>
      <c r="AB107" s="87" t="str">
        <f t="shared" si="21"/>
        <v/>
      </c>
      <c r="AC107" s="87" t="str">
        <f t="shared" si="32"/>
        <v/>
      </c>
      <c r="AD107" s="87" t="str">
        <f t="shared" si="33"/>
        <v/>
      </c>
      <c r="AE107" s="87" t="str">
        <f t="shared" si="34"/>
        <v/>
      </c>
      <c r="AF107" s="94">
        <f t="shared" si="22"/>
        <v>1</v>
      </c>
      <c r="AH107" s="324">
        <f t="shared" si="23"/>
        <v>1151402.3207889451</v>
      </c>
      <c r="AI107" s="280" t="str">
        <f t="shared" si="24"/>
        <v/>
      </c>
      <c r="AJ107" s="280" t="str">
        <f t="shared" si="25"/>
        <v/>
      </c>
      <c r="AK107" s="280" t="str">
        <f t="shared" si="26"/>
        <v/>
      </c>
      <c r="AL107" s="327" t="str">
        <f t="shared" si="27"/>
        <v/>
      </c>
    </row>
    <row r="108" spans="2:38">
      <c r="B108" s="176" t="s">
        <v>195</v>
      </c>
      <c r="C108" s="167"/>
      <c r="D108" s="167" t="s">
        <v>2231</v>
      </c>
      <c r="E108" s="167" t="s">
        <v>115</v>
      </c>
      <c r="F108" s="167" t="s">
        <v>2234</v>
      </c>
      <c r="G108" s="188"/>
      <c r="H108" s="285">
        <v>152404.19</v>
      </c>
      <c r="I108" s="143">
        <f t="shared" si="28"/>
        <v>55.118221788564796</v>
      </c>
      <c r="J108" s="165">
        <v>8400247.9459265694</v>
      </c>
      <c r="K108" s="167"/>
      <c r="L108" s="167">
        <v>1</v>
      </c>
      <c r="M108" s="171">
        <f t="shared" si="37"/>
        <v>8400247.9459265694</v>
      </c>
      <c r="N108" s="170"/>
      <c r="O108" s="285">
        <v>377865.73293215601</v>
      </c>
      <c r="P108" s="114">
        <f t="shared" si="35"/>
        <v>25.250487722084856</v>
      </c>
      <c r="Q108" s="173">
        <v>9541294.0500000007</v>
      </c>
      <c r="R108" s="177">
        <v>2016</v>
      </c>
      <c r="S108" s="98">
        <f>IFERROR(('General Input Sheet'!$G$38/(VLOOKUP(R108,'General Input Sheet'!$E$38:$G$44,3,FALSE))),1)</f>
        <v>1</v>
      </c>
      <c r="T108" s="199">
        <v>17941541.99592657</v>
      </c>
      <c r="U108" s="115" t="str">
        <f t="shared" si="30"/>
        <v/>
      </c>
      <c r="V108" s="115" t="str">
        <f t="shared" si="30"/>
        <v/>
      </c>
      <c r="W108" s="115" t="str">
        <f t="shared" si="30"/>
        <v/>
      </c>
      <c r="X108" s="115" t="str">
        <f t="shared" si="30"/>
        <v/>
      </c>
      <c r="Y108" s="273" t="str">
        <f t="shared" si="31"/>
        <v>y</v>
      </c>
      <c r="Z108" s="81"/>
      <c r="AA108" s="86" t="str">
        <f t="shared" si="20"/>
        <v/>
      </c>
      <c r="AB108" s="87" t="str">
        <f t="shared" si="21"/>
        <v/>
      </c>
      <c r="AC108" s="87" t="str">
        <f t="shared" si="32"/>
        <v/>
      </c>
      <c r="AD108" s="87" t="str">
        <f t="shared" si="33"/>
        <v/>
      </c>
      <c r="AE108" s="87">
        <f t="shared" si="34"/>
        <v>1</v>
      </c>
      <c r="AF108" s="94">
        <f t="shared" si="22"/>
        <v>1</v>
      </c>
      <c r="AH108" s="324" t="str">
        <f t="shared" si="23"/>
        <v/>
      </c>
      <c r="AI108" s="280" t="str">
        <f t="shared" si="24"/>
        <v/>
      </c>
      <c r="AJ108" s="280" t="str">
        <f t="shared" si="25"/>
        <v/>
      </c>
      <c r="AK108" s="280" t="str">
        <f t="shared" si="26"/>
        <v/>
      </c>
      <c r="AL108" s="327">
        <f t="shared" si="27"/>
        <v>17941541.99592657</v>
      </c>
    </row>
    <row r="109" spans="2:38">
      <c r="B109" s="176" t="s">
        <v>195</v>
      </c>
      <c r="C109" s="167"/>
      <c r="D109" s="167" t="s">
        <v>2231</v>
      </c>
      <c r="E109" s="167" t="s">
        <v>115</v>
      </c>
      <c r="F109" s="167" t="s">
        <v>2233</v>
      </c>
      <c r="G109" s="188"/>
      <c r="H109" s="285">
        <v>74598.17</v>
      </c>
      <c r="I109" s="143">
        <f t="shared" si="28"/>
        <v>109.40707947298627</v>
      </c>
      <c r="J109" s="165">
        <v>8161567.9137293398</v>
      </c>
      <c r="K109" s="167"/>
      <c r="L109" s="167">
        <v>1</v>
      </c>
      <c r="M109" s="171">
        <f t="shared" si="37"/>
        <v>8161567.9137293398</v>
      </c>
      <c r="N109" s="170"/>
      <c r="O109" s="285"/>
      <c r="P109" s="114">
        <f t="shared" si="35"/>
        <v>0</v>
      </c>
      <c r="Q109" s="173"/>
      <c r="R109" s="177">
        <v>2016</v>
      </c>
      <c r="S109" s="98">
        <f>IFERROR(('General Input Sheet'!$G$38/(VLOOKUP(R109,'General Input Sheet'!$E$38:$G$44,3,FALSE))),1)</f>
        <v>1</v>
      </c>
      <c r="T109" s="199">
        <v>8161567.9137293398</v>
      </c>
      <c r="U109" s="115" t="str">
        <f t="shared" si="30"/>
        <v/>
      </c>
      <c r="V109" s="115" t="str">
        <f t="shared" si="30"/>
        <v/>
      </c>
      <c r="W109" s="115" t="str">
        <f t="shared" si="30"/>
        <v/>
      </c>
      <c r="X109" s="115" t="str">
        <f t="shared" si="30"/>
        <v/>
      </c>
      <c r="Y109" s="273" t="str">
        <f t="shared" si="31"/>
        <v>y</v>
      </c>
      <c r="Z109" s="81"/>
      <c r="AA109" s="86" t="str">
        <f t="shared" si="20"/>
        <v/>
      </c>
      <c r="AB109" s="87" t="str">
        <f t="shared" si="21"/>
        <v/>
      </c>
      <c r="AC109" s="87" t="str">
        <f t="shared" si="32"/>
        <v/>
      </c>
      <c r="AD109" s="87" t="str">
        <f t="shared" si="33"/>
        <v/>
      </c>
      <c r="AE109" s="87">
        <f t="shared" si="34"/>
        <v>1</v>
      </c>
      <c r="AF109" s="94">
        <f t="shared" si="22"/>
        <v>1</v>
      </c>
      <c r="AH109" s="324" t="str">
        <f t="shared" si="23"/>
        <v/>
      </c>
      <c r="AI109" s="280" t="str">
        <f t="shared" si="24"/>
        <v/>
      </c>
      <c r="AJ109" s="280" t="str">
        <f t="shared" si="25"/>
        <v/>
      </c>
      <c r="AK109" s="280" t="str">
        <f t="shared" si="26"/>
        <v/>
      </c>
      <c r="AL109" s="327">
        <f t="shared" si="27"/>
        <v>8161567.9137293398</v>
      </c>
    </row>
    <row r="110" spans="2:38">
      <c r="B110" s="176" t="s">
        <v>196</v>
      </c>
      <c r="C110" s="167"/>
      <c r="D110" s="167" t="s">
        <v>2231</v>
      </c>
      <c r="E110" s="167" t="s">
        <v>115</v>
      </c>
      <c r="F110" s="167" t="s">
        <v>2236</v>
      </c>
      <c r="G110" s="188"/>
      <c r="H110" s="285"/>
      <c r="I110" s="143">
        <f t="shared" si="28"/>
        <v>0</v>
      </c>
      <c r="J110" s="165"/>
      <c r="K110" s="167"/>
      <c r="L110" s="167">
        <v>1</v>
      </c>
      <c r="M110" s="171">
        <f t="shared" si="37"/>
        <v>0</v>
      </c>
      <c r="N110" s="170"/>
      <c r="O110" s="285">
        <v>148.20334011045301</v>
      </c>
      <c r="P110" s="114">
        <f t="shared" si="35"/>
        <v>38.318906954239772</v>
      </c>
      <c r="Q110" s="173">
        <v>5678.99</v>
      </c>
      <c r="R110" s="177">
        <v>2016</v>
      </c>
      <c r="S110" s="98">
        <f>IFERROR(('General Input Sheet'!$G$38/(VLOOKUP(R110,'General Input Sheet'!$E$38:$G$44,3,FALSE))),1)</f>
        <v>1</v>
      </c>
      <c r="T110" s="199">
        <v>5678.99</v>
      </c>
      <c r="U110" s="115" t="str">
        <f t="shared" si="30"/>
        <v/>
      </c>
      <c r="V110" s="115" t="str">
        <f t="shared" si="30"/>
        <v/>
      </c>
      <c r="W110" s="115" t="str">
        <f t="shared" si="30"/>
        <v/>
      </c>
      <c r="X110" s="115" t="str">
        <f t="shared" si="30"/>
        <v/>
      </c>
      <c r="Y110" s="273" t="str">
        <f t="shared" si="31"/>
        <v>y</v>
      </c>
      <c r="Z110" s="81"/>
      <c r="AA110" s="86" t="str">
        <f t="shared" si="20"/>
        <v/>
      </c>
      <c r="AB110" s="87" t="str">
        <f t="shared" si="21"/>
        <v/>
      </c>
      <c r="AC110" s="87" t="str">
        <f t="shared" si="32"/>
        <v/>
      </c>
      <c r="AD110" s="87" t="str">
        <f t="shared" si="33"/>
        <v/>
      </c>
      <c r="AE110" s="87">
        <f t="shared" si="34"/>
        <v>1</v>
      </c>
      <c r="AF110" s="94">
        <f t="shared" si="22"/>
        <v>1</v>
      </c>
      <c r="AH110" s="324" t="str">
        <f t="shared" si="23"/>
        <v/>
      </c>
      <c r="AI110" s="280" t="str">
        <f t="shared" si="24"/>
        <v/>
      </c>
      <c r="AJ110" s="280" t="str">
        <f t="shared" si="25"/>
        <v/>
      </c>
      <c r="AK110" s="280" t="str">
        <f t="shared" si="26"/>
        <v/>
      </c>
      <c r="AL110" s="327">
        <f t="shared" si="27"/>
        <v>5678.99</v>
      </c>
    </row>
    <row r="111" spans="2:38">
      <c r="B111" s="176" t="s">
        <v>197</v>
      </c>
      <c r="C111" s="167"/>
      <c r="D111" s="167" t="s">
        <v>2229</v>
      </c>
      <c r="E111" s="167" t="s">
        <v>115</v>
      </c>
      <c r="F111" s="167" t="s">
        <v>2232</v>
      </c>
      <c r="G111" s="188"/>
      <c r="H111" s="285">
        <v>8901.7999999999993</v>
      </c>
      <c r="I111" s="143">
        <f t="shared" si="28"/>
        <v>66.310822303836858</v>
      </c>
      <c r="J111" s="165">
        <v>590285.67798429495</v>
      </c>
      <c r="K111" s="167"/>
      <c r="L111" s="167">
        <v>1</v>
      </c>
      <c r="M111" s="171">
        <f t="shared" si="37"/>
        <v>590285.67798429495</v>
      </c>
      <c r="N111" s="170"/>
      <c r="O111" s="285"/>
      <c r="P111" s="114">
        <f t="shared" si="35"/>
        <v>0</v>
      </c>
      <c r="Q111" s="173"/>
      <c r="R111" s="177">
        <v>2016</v>
      </c>
      <c r="S111" s="98">
        <f>IFERROR(('General Input Sheet'!$G$38/(VLOOKUP(R111,'General Input Sheet'!$E$38:$G$44,3,FALSE))),1)</f>
        <v>1</v>
      </c>
      <c r="T111" s="199">
        <v>590285.67798429495</v>
      </c>
      <c r="U111" s="115" t="str">
        <f t="shared" si="30"/>
        <v>y</v>
      </c>
      <c r="V111" s="115" t="str">
        <f t="shared" si="30"/>
        <v/>
      </c>
      <c r="W111" s="115" t="str">
        <f t="shared" si="30"/>
        <v/>
      </c>
      <c r="X111" s="115" t="str">
        <f t="shared" si="30"/>
        <v/>
      </c>
      <c r="Y111" s="273" t="str">
        <f t="shared" si="31"/>
        <v/>
      </c>
      <c r="Z111" s="81"/>
      <c r="AA111" s="86">
        <f t="shared" si="20"/>
        <v>1</v>
      </c>
      <c r="AB111" s="87" t="str">
        <f t="shared" si="21"/>
        <v/>
      </c>
      <c r="AC111" s="87" t="str">
        <f t="shared" si="32"/>
        <v/>
      </c>
      <c r="AD111" s="87" t="str">
        <f t="shared" si="33"/>
        <v/>
      </c>
      <c r="AE111" s="87" t="str">
        <f t="shared" si="34"/>
        <v/>
      </c>
      <c r="AF111" s="94">
        <f t="shared" si="22"/>
        <v>1</v>
      </c>
      <c r="AH111" s="324">
        <f t="shared" si="23"/>
        <v>590285.67798429495</v>
      </c>
      <c r="AI111" s="280" t="str">
        <f t="shared" si="24"/>
        <v/>
      </c>
      <c r="AJ111" s="280" t="str">
        <f t="shared" si="25"/>
        <v/>
      </c>
      <c r="AK111" s="280" t="str">
        <f t="shared" si="26"/>
        <v/>
      </c>
      <c r="AL111" s="327" t="str">
        <f t="shared" si="27"/>
        <v/>
      </c>
    </row>
    <row r="112" spans="2:38">
      <c r="B112" s="176" t="s">
        <v>198</v>
      </c>
      <c r="C112" s="167"/>
      <c r="D112" s="167" t="s">
        <v>2229</v>
      </c>
      <c r="E112" s="167" t="s">
        <v>115</v>
      </c>
      <c r="F112" s="167" t="s">
        <v>2233</v>
      </c>
      <c r="G112" s="188"/>
      <c r="H112" s="285">
        <v>48045.68</v>
      </c>
      <c r="I112" s="143">
        <f t="shared" si="28"/>
        <v>14.361158847441288</v>
      </c>
      <c r="J112" s="165">
        <v>689991.64241333294</v>
      </c>
      <c r="K112" s="167"/>
      <c r="L112" s="167">
        <v>1</v>
      </c>
      <c r="M112" s="171">
        <f t="shared" si="37"/>
        <v>689991.64241333294</v>
      </c>
      <c r="N112" s="170"/>
      <c r="O112" s="285">
        <v>21004.900677182199</v>
      </c>
      <c r="P112" s="114">
        <f t="shared" si="35"/>
        <v>84.564349401069649</v>
      </c>
      <c r="Q112" s="173">
        <v>1776265.76</v>
      </c>
      <c r="R112" s="177">
        <v>2016</v>
      </c>
      <c r="S112" s="98">
        <f>IFERROR(('General Input Sheet'!$G$38/(VLOOKUP(R112,'General Input Sheet'!$E$38:$G$44,3,FALSE))),1)</f>
        <v>1</v>
      </c>
      <c r="T112" s="199">
        <v>2466257.4024133328</v>
      </c>
      <c r="U112" s="115" t="str">
        <f t="shared" si="30"/>
        <v>y</v>
      </c>
      <c r="V112" s="115" t="str">
        <f t="shared" si="30"/>
        <v/>
      </c>
      <c r="W112" s="115" t="str">
        <f t="shared" si="30"/>
        <v/>
      </c>
      <c r="X112" s="115" t="str">
        <f t="shared" si="30"/>
        <v/>
      </c>
      <c r="Y112" s="273" t="str">
        <f t="shared" si="31"/>
        <v/>
      </c>
      <c r="Z112" s="81"/>
      <c r="AA112" s="86">
        <f t="shared" si="20"/>
        <v>1</v>
      </c>
      <c r="AB112" s="87" t="str">
        <f t="shared" si="21"/>
        <v/>
      </c>
      <c r="AC112" s="87" t="str">
        <f t="shared" si="32"/>
        <v/>
      </c>
      <c r="AD112" s="87" t="str">
        <f t="shared" si="33"/>
        <v/>
      </c>
      <c r="AE112" s="87" t="str">
        <f t="shared" si="34"/>
        <v/>
      </c>
      <c r="AF112" s="94">
        <f t="shared" si="22"/>
        <v>1</v>
      </c>
      <c r="AH112" s="324">
        <f t="shared" si="23"/>
        <v>2466257.4024133328</v>
      </c>
      <c r="AI112" s="280" t="str">
        <f t="shared" si="24"/>
        <v/>
      </c>
      <c r="AJ112" s="280" t="str">
        <f t="shared" si="25"/>
        <v/>
      </c>
      <c r="AK112" s="280" t="str">
        <f t="shared" si="26"/>
        <v/>
      </c>
      <c r="AL112" s="327" t="str">
        <f t="shared" si="27"/>
        <v/>
      </c>
    </row>
    <row r="113" spans="2:38">
      <c r="B113" s="176" t="s">
        <v>199</v>
      </c>
      <c r="C113" s="167"/>
      <c r="D113" s="167" t="s">
        <v>2229</v>
      </c>
      <c r="E113" s="167" t="s">
        <v>115</v>
      </c>
      <c r="F113" s="167" t="s">
        <v>2233</v>
      </c>
      <c r="G113" s="188"/>
      <c r="H113" s="285">
        <v>1284.19</v>
      </c>
      <c r="I113" s="143">
        <f t="shared" si="28"/>
        <v>344.40796600049134</v>
      </c>
      <c r="J113" s="165">
        <v>442285.26585817098</v>
      </c>
      <c r="K113" s="167"/>
      <c r="L113" s="167">
        <v>1</v>
      </c>
      <c r="M113" s="171">
        <f t="shared" si="37"/>
        <v>442285.26585817098</v>
      </c>
      <c r="N113" s="170"/>
      <c r="O113" s="285"/>
      <c r="P113" s="114">
        <f t="shared" si="35"/>
        <v>0</v>
      </c>
      <c r="Q113" s="173"/>
      <c r="R113" s="177">
        <v>2016</v>
      </c>
      <c r="S113" s="98">
        <f>IFERROR(('General Input Sheet'!$G$38/(VLOOKUP(R113,'General Input Sheet'!$E$38:$G$44,3,FALSE))),1)</f>
        <v>1</v>
      </c>
      <c r="T113" s="199">
        <v>442285.26585817098</v>
      </c>
      <c r="U113" s="115" t="str">
        <f t="shared" si="30"/>
        <v>y</v>
      </c>
      <c r="V113" s="115" t="str">
        <f t="shared" si="30"/>
        <v/>
      </c>
      <c r="W113" s="115" t="str">
        <f t="shared" si="30"/>
        <v/>
      </c>
      <c r="X113" s="115" t="str">
        <f t="shared" si="30"/>
        <v/>
      </c>
      <c r="Y113" s="273" t="str">
        <f t="shared" si="31"/>
        <v/>
      </c>
      <c r="Z113" s="81"/>
      <c r="AA113" s="86">
        <f t="shared" si="20"/>
        <v>1</v>
      </c>
      <c r="AB113" s="87" t="str">
        <f t="shared" si="21"/>
        <v/>
      </c>
      <c r="AC113" s="87" t="str">
        <f t="shared" si="32"/>
        <v/>
      </c>
      <c r="AD113" s="87" t="str">
        <f t="shared" si="33"/>
        <v/>
      </c>
      <c r="AE113" s="87" t="str">
        <f t="shared" si="34"/>
        <v/>
      </c>
      <c r="AF113" s="94">
        <f t="shared" si="22"/>
        <v>1</v>
      </c>
      <c r="AH113" s="324">
        <f t="shared" si="23"/>
        <v>442285.26585817098</v>
      </c>
      <c r="AI113" s="280" t="str">
        <f t="shared" si="24"/>
        <v/>
      </c>
      <c r="AJ113" s="280" t="str">
        <f t="shared" si="25"/>
        <v/>
      </c>
      <c r="AK113" s="280" t="str">
        <f t="shared" si="26"/>
        <v/>
      </c>
      <c r="AL113" s="327" t="str">
        <f t="shared" si="27"/>
        <v/>
      </c>
    </row>
    <row r="114" spans="2:38">
      <c r="B114" s="176" t="s">
        <v>200</v>
      </c>
      <c r="C114" s="167"/>
      <c r="D114" s="167" t="s">
        <v>2229</v>
      </c>
      <c r="E114" s="167" t="s">
        <v>115</v>
      </c>
      <c r="F114" s="167" t="s">
        <v>2233</v>
      </c>
      <c r="G114" s="188"/>
      <c r="H114" s="285">
        <v>18212.939999999999</v>
      </c>
      <c r="I114" s="143">
        <f t="shared" si="28"/>
        <v>37.884693103547974</v>
      </c>
      <c r="J114" s="165">
        <v>689991.64241333294</v>
      </c>
      <c r="K114" s="167"/>
      <c r="L114" s="167">
        <v>1</v>
      </c>
      <c r="M114" s="171">
        <f t="shared" si="37"/>
        <v>689991.64241333294</v>
      </c>
      <c r="N114" s="170"/>
      <c r="O114" s="285"/>
      <c r="P114" s="114">
        <f t="shared" si="35"/>
        <v>0</v>
      </c>
      <c r="Q114" s="173"/>
      <c r="R114" s="177">
        <v>2016</v>
      </c>
      <c r="S114" s="98">
        <f>IFERROR(('General Input Sheet'!$G$38/(VLOOKUP(R114,'General Input Sheet'!$E$38:$G$44,3,FALSE))),1)</f>
        <v>1</v>
      </c>
      <c r="T114" s="199">
        <v>689991.64241333294</v>
      </c>
      <c r="U114" s="115" t="str">
        <f t="shared" si="30"/>
        <v>y</v>
      </c>
      <c r="V114" s="115" t="str">
        <f t="shared" si="30"/>
        <v/>
      </c>
      <c r="W114" s="115" t="str">
        <f t="shared" si="30"/>
        <v/>
      </c>
      <c r="X114" s="115" t="str">
        <f t="shared" si="30"/>
        <v/>
      </c>
      <c r="Y114" s="273" t="str">
        <f t="shared" si="31"/>
        <v/>
      </c>
      <c r="Z114" s="81"/>
      <c r="AA114" s="86">
        <f t="shared" si="20"/>
        <v>1</v>
      </c>
      <c r="AB114" s="87" t="str">
        <f t="shared" si="21"/>
        <v/>
      </c>
      <c r="AC114" s="87" t="str">
        <f t="shared" si="32"/>
        <v/>
      </c>
      <c r="AD114" s="87" t="str">
        <f t="shared" si="33"/>
        <v/>
      </c>
      <c r="AE114" s="87" t="str">
        <f t="shared" si="34"/>
        <v/>
      </c>
      <c r="AF114" s="94">
        <f t="shared" si="22"/>
        <v>1</v>
      </c>
      <c r="AH114" s="324">
        <f t="shared" si="23"/>
        <v>689991.64241333294</v>
      </c>
      <c r="AI114" s="280" t="str">
        <f t="shared" si="24"/>
        <v/>
      </c>
      <c r="AJ114" s="280" t="str">
        <f t="shared" si="25"/>
        <v/>
      </c>
      <c r="AK114" s="280" t="str">
        <f t="shared" si="26"/>
        <v/>
      </c>
      <c r="AL114" s="327" t="str">
        <f t="shared" si="27"/>
        <v/>
      </c>
    </row>
    <row r="115" spans="2:38">
      <c r="B115" s="176" t="s">
        <v>201</v>
      </c>
      <c r="C115" s="167"/>
      <c r="D115" s="167" t="s">
        <v>2231</v>
      </c>
      <c r="E115" s="167" t="s">
        <v>115</v>
      </c>
      <c r="F115" s="167" t="s">
        <v>2234</v>
      </c>
      <c r="G115" s="188"/>
      <c r="H115" s="285">
        <v>3132.46</v>
      </c>
      <c r="I115" s="143">
        <f t="shared" si="28"/>
        <v>2147.2557214860044</v>
      </c>
      <c r="J115" s="165">
        <v>6726192.6573260501</v>
      </c>
      <c r="K115" s="167"/>
      <c r="L115" s="167">
        <v>1</v>
      </c>
      <c r="M115" s="171">
        <f t="shared" si="37"/>
        <v>6726192.6573260501</v>
      </c>
      <c r="N115" s="170"/>
      <c r="O115" s="285">
        <v>51548.511700184601</v>
      </c>
      <c r="P115" s="114">
        <f t="shared" si="35"/>
        <v>110.68440100045734</v>
      </c>
      <c r="Q115" s="173">
        <v>5705616.1399999997</v>
      </c>
      <c r="R115" s="177">
        <v>2016</v>
      </c>
      <c r="S115" s="98">
        <f>IFERROR(('General Input Sheet'!$G$38/(VLOOKUP(R115,'General Input Sheet'!$E$38:$G$44,3,FALSE))),1)</f>
        <v>1</v>
      </c>
      <c r="T115" s="199">
        <v>12431808.797326051</v>
      </c>
      <c r="U115" s="115" t="str">
        <f t="shared" si="30"/>
        <v/>
      </c>
      <c r="V115" s="115" t="str">
        <f t="shared" si="30"/>
        <v/>
      </c>
      <c r="W115" s="115" t="str">
        <f t="shared" si="30"/>
        <v/>
      </c>
      <c r="X115" s="115" t="str">
        <f t="shared" si="30"/>
        <v/>
      </c>
      <c r="Y115" s="273" t="str">
        <f t="shared" si="31"/>
        <v>y</v>
      </c>
      <c r="Z115" s="81"/>
      <c r="AA115" s="86" t="str">
        <f t="shared" si="20"/>
        <v/>
      </c>
      <c r="AB115" s="87" t="str">
        <f t="shared" si="21"/>
        <v/>
      </c>
      <c r="AC115" s="87" t="str">
        <f t="shared" si="32"/>
        <v/>
      </c>
      <c r="AD115" s="87" t="str">
        <f t="shared" si="33"/>
        <v/>
      </c>
      <c r="AE115" s="87">
        <f t="shared" si="34"/>
        <v>1</v>
      </c>
      <c r="AF115" s="94">
        <f t="shared" si="22"/>
        <v>1</v>
      </c>
      <c r="AH115" s="324" t="str">
        <f t="shared" si="23"/>
        <v/>
      </c>
      <c r="AI115" s="280" t="str">
        <f t="shared" si="24"/>
        <v/>
      </c>
      <c r="AJ115" s="280" t="str">
        <f t="shared" si="25"/>
        <v/>
      </c>
      <c r="AK115" s="280" t="str">
        <f t="shared" si="26"/>
        <v/>
      </c>
      <c r="AL115" s="327">
        <f t="shared" si="27"/>
        <v>12431808.797326051</v>
      </c>
    </row>
    <row r="116" spans="2:38">
      <c r="B116" s="176" t="s">
        <v>201</v>
      </c>
      <c r="C116" s="167"/>
      <c r="D116" s="167" t="s">
        <v>2231</v>
      </c>
      <c r="E116" s="167" t="s">
        <v>115</v>
      </c>
      <c r="F116" s="167" t="s">
        <v>2233</v>
      </c>
      <c r="G116" s="188"/>
      <c r="H116" s="285">
        <v>48415.92</v>
      </c>
      <c r="I116" s="143">
        <f t="shared" si="28"/>
        <v>168.57198858824412</v>
      </c>
      <c r="J116" s="165">
        <v>8161567.9137293398</v>
      </c>
      <c r="K116" s="167"/>
      <c r="L116" s="167">
        <v>1</v>
      </c>
      <c r="M116" s="171">
        <f t="shared" si="37"/>
        <v>8161567.9137293398</v>
      </c>
      <c r="N116" s="170"/>
      <c r="O116" s="285"/>
      <c r="P116" s="114">
        <f t="shared" si="35"/>
        <v>0</v>
      </c>
      <c r="Q116" s="173"/>
      <c r="R116" s="177">
        <v>2016</v>
      </c>
      <c r="S116" s="98">
        <f>IFERROR(('General Input Sheet'!$G$38/(VLOOKUP(R116,'General Input Sheet'!$E$38:$G$44,3,FALSE))),1)</f>
        <v>1</v>
      </c>
      <c r="T116" s="199">
        <v>8161567.9137293398</v>
      </c>
      <c r="U116" s="115" t="str">
        <f t="shared" si="30"/>
        <v/>
      </c>
      <c r="V116" s="115" t="str">
        <f t="shared" si="30"/>
        <v/>
      </c>
      <c r="W116" s="115" t="str">
        <f t="shared" si="30"/>
        <v/>
      </c>
      <c r="X116" s="115" t="str">
        <f t="shared" si="30"/>
        <v/>
      </c>
      <c r="Y116" s="273" t="str">
        <f t="shared" si="31"/>
        <v>y</v>
      </c>
      <c r="Z116" s="81"/>
      <c r="AA116" s="86" t="str">
        <f t="shared" si="20"/>
        <v/>
      </c>
      <c r="AB116" s="87" t="str">
        <f t="shared" si="21"/>
        <v/>
      </c>
      <c r="AC116" s="87" t="str">
        <f t="shared" si="32"/>
        <v/>
      </c>
      <c r="AD116" s="87" t="str">
        <f t="shared" si="33"/>
        <v/>
      </c>
      <c r="AE116" s="87">
        <f t="shared" si="34"/>
        <v>1</v>
      </c>
      <c r="AF116" s="94">
        <f t="shared" si="22"/>
        <v>1</v>
      </c>
      <c r="AH116" s="324" t="str">
        <f t="shared" si="23"/>
        <v/>
      </c>
      <c r="AI116" s="280" t="str">
        <f t="shared" si="24"/>
        <v/>
      </c>
      <c r="AJ116" s="280" t="str">
        <f t="shared" si="25"/>
        <v/>
      </c>
      <c r="AK116" s="280" t="str">
        <f t="shared" si="26"/>
        <v/>
      </c>
      <c r="AL116" s="327">
        <f t="shared" si="27"/>
        <v>8161567.9137293398</v>
      </c>
    </row>
    <row r="117" spans="2:38">
      <c r="B117" s="176" t="s">
        <v>202</v>
      </c>
      <c r="C117" s="167"/>
      <c r="D117" s="167" t="s">
        <v>2229</v>
      </c>
      <c r="E117" s="167" t="s">
        <v>115</v>
      </c>
      <c r="F117" s="167" t="s">
        <v>2233</v>
      </c>
      <c r="G117" s="188"/>
      <c r="H117" s="285">
        <v>6635.14</v>
      </c>
      <c r="I117" s="143">
        <f t="shared" si="28"/>
        <v>96.403400176491829</v>
      </c>
      <c r="J117" s="165">
        <v>639650.05664704798</v>
      </c>
      <c r="K117" s="167"/>
      <c r="L117" s="167">
        <v>1</v>
      </c>
      <c r="M117" s="171">
        <f t="shared" si="37"/>
        <v>639650.05664704798</v>
      </c>
      <c r="N117" s="170"/>
      <c r="O117" s="285">
        <v>6635.12379236781</v>
      </c>
      <c r="P117" s="114">
        <f t="shared" si="35"/>
        <v>268.12265387517908</v>
      </c>
      <c r="Q117" s="173">
        <v>1779027</v>
      </c>
      <c r="R117" s="177">
        <v>2016</v>
      </c>
      <c r="S117" s="98">
        <f>IFERROR(('General Input Sheet'!$G$38/(VLOOKUP(R117,'General Input Sheet'!$E$38:$G$44,3,FALSE))),1)</f>
        <v>1</v>
      </c>
      <c r="T117" s="199">
        <v>2418677.0566470479</v>
      </c>
      <c r="U117" s="115" t="str">
        <f t="shared" si="30"/>
        <v>y</v>
      </c>
      <c r="V117" s="115" t="str">
        <f t="shared" si="30"/>
        <v/>
      </c>
      <c r="W117" s="115" t="str">
        <f t="shared" si="30"/>
        <v/>
      </c>
      <c r="X117" s="115" t="str">
        <f t="shared" si="30"/>
        <v/>
      </c>
      <c r="Y117" s="273" t="str">
        <f t="shared" si="31"/>
        <v/>
      </c>
      <c r="Z117" s="81"/>
      <c r="AA117" s="86">
        <f t="shared" si="20"/>
        <v>1</v>
      </c>
      <c r="AB117" s="87" t="str">
        <f t="shared" si="21"/>
        <v/>
      </c>
      <c r="AC117" s="87" t="str">
        <f t="shared" si="32"/>
        <v/>
      </c>
      <c r="AD117" s="87" t="str">
        <f t="shared" si="33"/>
        <v/>
      </c>
      <c r="AE117" s="87" t="str">
        <f t="shared" si="34"/>
        <v/>
      </c>
      <c r="AF117" s="94">
        <f t="shared" si="22"/>
        <v>1</v>
      </c>
      <c r="AH117" s="324">
        <f t="shared" si="23"/>
        <v>2418677.0566470479</v>
      </c>
      <c r="AI117" s="280" t="str">
        <f t="shared" si="24"/>
        <v/>
      </c>
      <c r="AJ117" s="280" t="str">
        <f t="shared" si="25"/>
        <v/>
      </c>
      <c r="AK117" s="280" t="str">
        <f t="shared" si="26"/>
        <v/>
      </c>
      <c r="AL117" s="327" t="str">
        <f t="shared" si="27"/>
        <v/>
      </c>
    </row>
    <row r="118" spans="2:38">
      <c r="B118" s="176" t="s">
        <v>203</v>
      </c>
      <c r="C118" s="167"/>
      <c r="D118" s="167" t="s">
        <v>2231</v>
      </c>
      <c r="E118" s="167" t="s">
        <v>115</v>
      </c>
      <c r="F118" s="167" t="s">
        <v>2233</v>
      </c>
      <c r="G118" s="188"/>
      <c r="H118" s="285">
        <v>69337.38</v>
      </c>
      <c r="I118" s="143">
        <f t="shared" si="28"/>
        <v>117.70805175692158</v>
      </c>
      <c r="J118" s="165">
        <v>8161567.9137293398</v>
      </c>
      <c r="K118" s="167"/>
      <c r="L118" s="167">
        <v>1</v>
      </c>
      <c r="M118" s="171">
        <f t="shared" si="37"/>
        <v>8161567.9137293398</v>
      </c>
      <c r="N118" s="170"/>
      <c r="O118" s="285">
        <v>56013.295092460197</v>
      </c>
      <c r="P118" s="114">
        <f t="shared" si="35"/>
        <v>84.1128877032302</v>
      </c>
      <c r="Q118" s="173">
        <v>4711440</v>
      </c>
      <c r="R118" s="177">
        <v>2016</v>
      </c>
      <c r="S118" s="98">
        <f>IFERROR(('General Input Sheet'!$G$38/(VLOOKUP(R118,'General Input Sheet'!$E$38:$G$44,3,FALSE))),1)</f>
        <v>1</v>
      </c>
      <c r="T118" s="199">
        <v>12873007.91372934</v>
      </c>
      <c r="U118" s="115" t="str">
        <f t="shared" si="30"/>
        <v/>
      </c>
      <c r="V118" s="115" t="str">
        <f t="shared" si="30"/>
        <v/>
      </c>
      <c r="W118" s="115" t="str">
        <f t="shared" si="30"/>
        <v/>
      </c>
      <c r="X118" s="115" t="str">
        <f t="shared" si="30"/>
        <v/>
      </c>
      <c r="Y118" s="273" t="str">
        <f t="shared" si="31"/>
        <v>y</v>
      </c>
      <c r="Z118" s="81"/>
      <c r="AA118" s="86" t="str">
        <f t="shared" si="20"/>
        <v/>
      </c>
      <c r="AB118" s="87" t="str">
        <f t="shared" si="21"/>
        <v/>
      </c>
      <c r="AC118" s="87" t="str">
        <f t="shared" si="32"/>
        <v/>
      </c>
      <c r="AD118" s="87" t="str">
        <f t="shared" si="33"/>
        <v/>
      </c>
      <c r="AE118" s="87">
        <f t="shared" si="34"/>
        <v>1</v>
      </c>
      <c r="AF118" s="94">
        <f t="shared" si="22"/>
        <v>1</v>
      </c>
      <c r="AH118" s="324" t="str">
        <f t="shared" si="23"/>
        <v/>
      </c>
      <c r="AI118" s="280" t="str">
        <f t="shared" si="24"/>
        <v/>
      </c>
      <c r="AJ118" s="280" t="str">
        <f t="shared" si="25"/>
        <v/>
      </c>
      <c r="AK118" s="280" t="str">
        <f t="shared" si="26"/>
        <v/>
      </c>
      <c r="AL118" s="327">
        <f t="shared" si="27"/>
        <v>12873007.91372934</v>
      </c>
    </row>
    <row r="119" spans="2:38">
      <c r="B119" s="176" t="s">
        <v>204</v>
      </c>
      <c r="C119" s="167"/>
      <c r="D119" s="167" t="s">
        <v>2231</v>
      </c>
      <c r="E119" s="167" t="s">
        <v>115</v>
      </c>
      <c r="F119" s="167" t="s">
        <v>2236</v>
      </c>
      <c r="G119" s="188"/>
      <c r="H119" s="285"/>
      <c r="I119" s="143">
        <f t="shared" si="28"/>
        <v>0</v>
      </c>
      <c r="J119" s="165"/>
      <c r="K119" s="167"/>
      <c r="L119" s="167">
        <v>1</v>
      </c>
      <c r="M119" s="171">
        <f t="shared" si="37"/>
        <v>0</v>
      </c>
      <c r="N119" s="170"/>
      <c r="O119" s="285">
        <v>0</v>
      </c>
      <c r="P119" s="114">
        <f t="shared" si="35"/>
        <v>0</v>
      </c>
      <c r="Q119" s="173">
        <v>0</v>
      </c>
      <c r="R119" s="177">
        <v>2016</v>
      </c>
      <c r="S119" s="98">
        <f>IFERROR(('General Input Sheet'!$G$38/(VLOOKUP(R119,'General Input Sheet'!$E$38:$G$44,3,FALSE))),1)</f>
        <v>1</v>
      </c>
      <c r="T119" s="199">
        <v>0</v>
      </c>
      <c r="U119" s="115" t="str">
        <f t="shared" si="30"/>
        <v/>
      </c>
      <c r="V119" s="115" t="str">
        <f t="shared" si="30"/>
        <v/>
      </c>
      <c r="W119" s="115" t="str">
        <f t="shared" si="30"/>
        <v/>
      </c>
      <c r="X119" s="115" t="str">
        <f t="shared" si="30"/>
        <v/>
      </c>
      <c r="Y119" s="273" t="str">
        <f t="shared" si="31"/>
        <v>y</v>
      </c>
      <c r="Z119" s="81"/>
      <c r="AA119" s="86" t="str">
        <f t="shared" si="20"/>
        <v/>
      </c>
      <c r="AB119" s="87" t="str">
        <f t="shared" si="21"/>
        <v/>
      </c>
      <c r="AC119" s="87" t="str">
        <f t="shared" si="32"/>
        <v/>
      </c>
      <c r="AD119" s="87" t="str">
        <f t="shared" si="33"/>
        <v/>
      </c>
      <c r="AE119" s="87">
        <f t="shared" si="34"/>
        <v>1</v>
      </c>
      <c r="AF119" s="94">
        <f t="shared" si="22"/>
        <v>1</v>
      </c>
      <c r="AH119" s="324" t="str">
        <f t="shared" si="23"/>
        <v/>
      </c>
      <c r="AI119" s="280" t="str">
        <f t="shared" si="24"/>
        <v/>
      </c>
      <c r="AJ119" s="280" t="str">
        <f t="shared" si="25"/>
        <v/>
      </c>
      <c r="AK119" s="280" t="str">
        <f t="shared" si="26"/>
        <v/>
      </c>
      <c r="AL119" s="327">
        <f t="shared" si="27"/>
        <v>0</v>
      </c>
    </row>
    <row r="120" spans="2:38">
      <c r="B120" s="176" t="s">
        <v>205</v>
      </c>
      <c r="C120" s="167"/>
      <c r="D120" s="167" t="s">
        <v>2229</v>
      </c>
      <c r="E120" s="167" t="s">
        <v>115</v>
      </c>
      <c r="F120" s="167" t="s">
        <v>2233</v>
      </c>
      <c r="G120" s="188"/>
      <c r="H120" s="285">
        <v>3124.42</v>
      </c>
      <c r="I120" s="143">
        <f t="shared" si="28"/>
        <v>163.28164263631587</v>
      </c>
      <c r="J120" s="165">
        <v>510160.42988575803</v>
      </c>
      <c r="K120" s="167"/>
      <c r="L120" s="167">
        <v>1</v>
      </c>
      <c r="M120" s="171">
        <f t="shared" si="37"/>
        <v>510160.42988575803</v>
      </c>
      <c r="N120" s="170"/>
      <c r="O120" s="285">
        <v>3124.4279985121502</v>
      </c>
      <c r="P120" s="114">
        <f t="shared" si="35"/>
        <v>213.84458221414243</v>
      </c>
      <c r="Q120" s="173">
        <v>668142</v>
      </c>
      <c r="R120" s="177">
        <v>2016</v>
      </c>
      <c r="S120" s="98">
        <f>IFERROR(('General Input Sheet'!$G$38/(VLOOKUP(R120,'General Input Sheet'!$E$38:$G$44,3,FALSE))),1)</f>
        <v>1</v>
      </c>
      <c r="T120" s="199">
        <v>1178302.4298857581</v>
      </c>
      <c r="U120" s="115" t="str">
        <f t="shared" si="30"/>
        <v>y</v>
      </c>
      <c r="V120" s="115" t="str">
        <f t="shared" si="30"/>
        <v/>
      </c>
      <c r="W120" s="115" t="str">
        <f t="shared" si="30"/>
        <v/>
      </c>
      <c r="X120" s="115" t="str">
        <f t="shared" si="30"/>
        <v/>
      </c>
      <c r="Y120" s="273" t="str">
        <f t="shared" si="31"/>
        <v/>
      </c>
      <c r="Z120" s="81"/>
      <c r="AA120" s="86">
        <f t="shared" si="20"/>
        <v>1</v>
      </c>
      <c r="AB120" s="87" t="str">
        <f t="shared" si="21"/>
        <v/>
      </c>
      <c r="AC120" s="87" t="str">
        <f t="shared" si="32"/>
        <v/>
      </c>
      <c r="AD120" s="87" t="str">
        <f t="shared" si="33"/>
        <v/>
      </c>
      <c r="AE120" s="87" t="str">
        <f t="shared" si="34"/>
        <v/>
      </c>
      <c r="AF120" s="94">
        <f t="shared" si="22"/>
        <v>1</v>
      </c>
      <c r="AH120" s="324">
        <f t="shared" si="23"/>
        <v>1178302.4298857581</v>
      </c>
      <c r="AI120" s="280" t="str">
        <f t="shared" si="24"/>
        <v/>
      </c>
      <c r="AJ120" s="280" t="str">
        <f t="shared" si="25"/>
        <v/>
      </c>
      <c r="AK120" s="280" t="str">
        <f t="shared" si="26"/>
        <v/>
      </c>
      <c r="AL120" s="327" t="str">
        <f t="shared" si="27"/>
        <v/>
      </c>
    </row>
    <row r="121" spans="2:38">
      <c r="B121" s="176" t="s">
        <v>206</v>
      </c>
      <c r="C121" s="167"/>
      <c r="D121" s="167" t="s">
        <v>2231</v>
      </c>
      <c r="E121" s="167" t="s">
        <v>115</v>
      </c>
      <c r="F121" s="167" t="s">
        <v>2233</v>
      </c>
      <c r="G121" s="188"/>
      <c r="H121" s="285">
        <v>9212.18</v>
      </c>
      <c r="I121" s="143">
        <f t="shared" si="28"/>
        <v>762.81061161326193</v>
      </c>
      <c r="J121" s="165">
        <v>7027148.6600914598</v>
      </c>
      <c r="K121" s="167"/>
      <c r="L121" s="167">
        <v>1</v>
      </c>
      <c r="M121" s="171">
        <f t="shared" si="37"/>
        <v>7027148.6600914588</v>
      </c>
      <c r="N121" s="170"/>
      <c r="O121" s="285"/>
      <c r="P121" s="114">
        <f t="shared" si="35"/>
        <v>0</v>
      </c>
      <c r="Q121" s="173"/>
      <c r="R121" s="177">
        <v>2016</v>
      </c>
      <c r="S121" s="98">
        <f>IFERROR(('General Input Sheet'!$G$38/(VLOOKUP(R121,'General Input Sheet'!$E$38:$G$44,3,FALSE))),1)</f>
        <v>1</v>
      </c>
      <c r="T121" s="199">
        <v>7027148.6600914598</v>
      </c>
      <c r="U121" s="115" t="str">
        <f t="shared" si="30"/>
        <v/>
      </c>
      <c r="V121" s="115" t="str">
        <f t="shared" si="30"/>
        <v/>
      </c>
      <c r="W121" s="115" t="str">
        <f t="shared" si="30"/>
        <v/>
      </c>
      <c r="X121" s="115" t="str">
        <f t="shared" si="30"/>
        <v/>
      </c>
      <c r="Y121" s="273" t="str">
        <f t="shared" si="31"/>
        <v>y</v>
      </c>
      <c r="Z121" s="81"/>
      <c r="AA121" s="86" t="str">
        <f t="shared" si="20"/>
        <v/>
      </c>
      <c r="AB121" s="87" t="str">
        <f t="shared" si="21"/>
        <v/>
      </c>
      <c r="AC121" s="87" t="str">
        <f t="shared" si="32"/>
        <v/>
      </c>
      <c r="AD121" s="87" t="str">
        <f t="shared" si="33"/>
        <v/>
      </c>
      <c r="AE121" s="87">
        <f t="shared" si="34"/>
        <v>1</v>
      </c>
      <c r="AF121" s="94">
        <f t="shared" si="22"/>
        <v>1</v>
      </c>
      <c r="AH121" s="324" t="str">
        <f t="shared" si="23"/>
        <v/>
      </c>
      <c r="AI121" s="280" t="str">
        <f t="shared" si="24"/>
        <v/>
      </c>
      <c r="AJ121" s="280" t="str">
        <f t="shared" si="25"/>
        <v/>
      </c>
      <c r="AK121" s="280" t="str">
        <f t="shared" si="26"/>
        <v/>
      </c>
      <c r="AL121" s="327">
        <f t="shared" si="27"/>
        <v>7027148.6600914598</v>
      </c>
    </row>
    <row r="122" spans="2:38">
      <c r="B122" s="176" t="s">
        <v>206</v>
      </c>
      <c r="C122" s="167"/>
      <c r="D122" s="167" t="s">
        <v>2231</v>
      </c>
      <c r="E122" s="167" t="s">
        <v>115</v>
      </c>
      <c r="F122" s="167" t="s">
        <v>2235</v>
      </c>
      <c r="G122" s="188"/>
      <c r="H122" s="285">
        <v>9933.56</v>
      </c>
      <c r="I122" s="143">
        <f t="shared" si="28"/>
        <v>791.58413766035346</v>
      </c>
      <c r="J122" s="165">
        <v>7863248.5264973799</v>
      </c>
      <c r="K122" s="167"/>
      <c r="L122" s="167">
        <v>1</v>
      </c>
      <c r="M122" s="171">
        <f t="shared" si="37"/>
        <v>7863248.5264973799</v>
      </c>
      <c r="N122" s="170"/>
      <c r="O122" s="285"/>
      <c r="P122" s="114">
        <f t="shared" si="35"/>
        <v>0</v>
      </c>
      <c r="Q122" s="173"/>
      <c r="R122" s="177">
        <v>2016</v>
      </c>
      <c r="S122" s="98">
        <f>IFERROR(('General Input Sheet'!$G$38/(VLOOKUP(R122,'General Input Sheet'!$E$38:$G$44,3,FALSE))),1)</f>
        <v>1</v>
      </c>
      <c r="T122" s="199">
        <v>7863248.5264973799</v>
      </c>
      <c r="U122" s="115" t="str">
        <f t="shared" si="30"/>
        <v/>
      </c>
      <c r="V122" s="115" t="str">
        <f t="shared" si="30"/>
        <v/>
      </c>
      <c r="W122" s="115" t="str">
        <f t="shared" si="30"/>
        <v/>
      </c>
      <c r="X122" s="115" t="str">
        <f t="shared" si="30"/>
        <v/>
      </c>
      <c r="Y122" s="273" t="str">
        <f t="shared" si="31"/>
        <v>y</v>
      </c>
      <c r="Z122" s="81"/>
      <c r="AA122" s="86" t="str">
        <f t="shared" si="20"/>
        <v/>
      </c>
      <c r="AB122" s="87" t="str">
        <f t="shared" si="21"/>
        <v/>
      </c>
      <c r="AC122" s="87" t="str">
        <f t="shared" si="32"/>
        <v/>
      </c>
      <c r="AD122" s="87" t="str">
        <f t="shared" si="33"/>
        <v/>
      </c>
      <c r="AE122" s="87">
        <f t="shared" si="34"/>
        <v>1</v>
      </c>
      <c r="AF122" s="94">
        <f t="shared" si="22"/>
        <v>1</v>
      </c>
      <c r="AH122" s="324" t="str">
        <f t="shared" si="23"/>
        <v/>
      </c>
      <c r="AI122" s="280" t="str">
        <f t="shared" si="24"/>
        <v/>
      </c>
      <c r="AJ122" s="280" t="str">
        <f t="shared" si="25"/>
        <v/>
      </c>
      <c r="AK122" s="280" t="str">
        <f t="shared" si="26"/>
        <v/>
      </c>
      <c r="AL122" s="327">
        <f t="shared" si="27"/>
        <v>7863248.5264973799</v>
      </c>
    </row>
    <row r="123" spans="2:38">
      <c r="B123" s="176" t="s">
        <v>207</v>
      </c>
      <c r="C123" s="167"/>
      <c r="D123" s="167" t="s">
        <v>2229</v>
      </c>
      <c r="E123" s="167" t="s">
        <v>115</v>
      </c>
      <c r="F123" s="167" t="s">
        <v>2233</v>
      </c>
      <c r="G123" s="188"/>
      <c r="H123" s="285">
        <v>5672.41</v>
      </c>
      <c r="I123" s="143">
        <f t="shared" si="28"/>
        <v>106.50511161534111</v>
      </c>
      <c r="J123" s="165">
        <v>604140.66017797706</v>
      </c>
      <c r="K123" s="167"/>
      <c r="L123" s="167">
        <v>1</v>
      </c>
      <c r="M123" s="171">
        <f t="shared" si="37"/>
        <v>604140.66017797706</v>
      </c>
      <c r="N123" s="170"/>
      <c r="O123" s="285"/>
      <c r="P123" s="114">
        <f t="shared" si="35"/>
        <v>0</v>
      </c>
      <c r="Q123" s="173"/>
      <c r="R123" s="177">
        <v>2016</v>
      </c>
      <c r="S123" s="98">
        <f>IFERROR(('General Input Sheet'!$G$38/(VLOOKUP(R123,'General Input Sheet'!$E$38:$G$44,3,FALSE))),1)</f>
        <v>1</v>
      </c>
      <c r="T123" s="199">
        <v>604140.66017797706</v>
      </c>
      <c r="U123" s="115" t="str">
        <f t="shared" si="30"/>
        <v>y</v>
      </c>
      <c r="V123" s="115" t="str">
        <f t="shared" si="30"/>
        <v/>
      </c>
      <c r="W123" s="115" t="str">
        <f t="shared" si="30"/>
        <v/>
      </c>
      <c r="X123" s="115" t="str">
        <f t="shared" si="30"/>
        <v/>
      </c>
      <c r="Y123" s="273" t="str">
        <f t="shared" si="31"/>
        <v/>
      </c>
      <c r="Z123" s="81"/>
      <c r="AA123" s="86">
        <f t="shared" si="20"/>
        <v>1</v>
      </c>
      <c r="AB123" s="87" t="str">
        <f t="shared" si="21"/>
        <v/>
      </c>
      <c r="AC123" s="87" t="str">
        <f t="shared" si="32"/>
        <v/>
      </c>
      <c r="AD123" s="87" t="str">
        <f t="shared" si="33"/>
        <v/>
      </c>
      <c r="AE123" s="87" t="str">
        <f t="shared" si="34"/>
        <v/>
      </c>
      <c r="AF123" s="94">
        <f t="shared" si="22"/>
        <v>1</v>
      </c>
      <c r="AH123" s="324">
        <f t="shared" si="23"/>
        <v>604140.66017797706</v>
      </c>
      <c r="AI123" s="280" t="str">
        <f t="shared" si="24"/>
        <v/>
      </c>
      <c r="AJ123" s="280" t="str">
        <f t="shared" si="25"/>
        <v/>
      </c>
      <c r="AK123" s="280" t="str">
        <f t="shared" si="26"/>
        <v/>
      </c>
      <c r="AL123" s="327" t="str">
        <f t="shared" si="27"/>
        <v/>
      </c>
    </row>
    <row r="124" spans="2:38">
      <c r="B124" s="176" t="s">
        <v>208</v>
      </c>
      <c r="C124" s="167"/>
      <c r="D124" s="167" t="s">
        <v>2229</v>
      </c>
      <c r="E124" s="167" t="s">
        <v>115</v>
      </c>
      <c r="F124" s="167" t="s">
        <v>2233</v>
      </c>
      <c r="G124" s="188"/>
      <c r="H124" s="285">
        <v>4799.9799999999996</v>
      </c>
      <c r="I124" s="143">
        <f t="shared" si="28"/>
        <v>119.1592245867737</v>
      </c>
      <c r="J124" s="165">
        <v>571961.89483202202</v>
      </c>
      <c r="K124" s="167"/>
      <c r="L124" s="167">
        <v>1</v>
      </c>
      <c r="M124" s="171">
        <f t="shared" si="37"/>
        <v>571961.89483202202</v>
      </c>
      <c r="N124" s="170"/>
      <c r="O124" s="285"/>
      <c r="P124" s="114">
        <f t="shared" si="35"/>
        <v>0</v>
      </c>
      <c r="Q124" s="173"/>
      <c r="R124" s="177">
        <v>2016</v>
      </c>
      <c r="S124" s="98">
        <f>IFERROR(('General Input Sheet'!$G$38/(VLOOKUP(R124,'General Input Sheet'!$E$38:$G$44,3,FALSE))),1)</f>
        <v>1</v>
      </c>
      <c r="T124" s="199">
        <v>571961.89483202202</v>
      </c>
      <c r="U124" s="115" t="str">
        <f t="shared" si="30"/>
        <v>y</v>
      </c>
      <c r="V124" s="115" t="str">
        <f t="shared" si="30"/>
        <v/>
      </c>
      <c r="W124" s="115" t="str">
        <f t="shared" si="30"/>
        <v/>
      </c>
      <c r="X124" s="115" t="str">
        <f t="shared" si="30"/>
        <v/>
      </c>
      <c r="Y124" s="273" t="str">
        <f t="shared" si="31"/>
        <v/>
      </c>
      <c r="Z124" s="81"/>
      <c r="AA124" s="86">
        <f t="shared" si="20"/>
        <v>1</v>
      </c>
      <c r="AB124" s="87" t="str">
        <f t="shared" si="21"/>
        <v/>
      </c>
      <c r="AC124" s="87" t="str">
        <f t="shared" si="32"/>
        <v/>
      </c>
      <c r="AD124" s="87" t="str">
        <f t="shared" si="33"/>
        <v/>
      </c>
      <c r="AE124" s="87" t="str">
        <f t="shared" si="34"/>
        <v/>
      </c>
      <c r="AF124" s="94">
        <f t="shared" si="22"/>
        <v>1</v>
      </c>
      <c r="AH124" s="324">
        <f t="shared" si="23"/>
        <v>571961.89483202202</v>
      </c>
      <c r="AI124" s="280" t="str">
        <f t="shared" si="24"/>
        <v/>
      </c>
      <c r="AJ124" s="280" t="str">
        <f t="shared" si="25"/>
        <v/>
      </c>
      <c r="AK124" s="280" t="str">
        <f t="shared" si="26"/>
        <v/>
      </c>
      <c r="AL124" s="327" t="str">
        <f t="shared" si="27"/>
        <v/>
      </c>
    </row>
    <row r="125" spans="2:38">
      <c r="B125" s="176" t="s">
        <v>209</v>
      </c>
      <c r="C125" s="167"/>
      <c r="D125" s="167" t="s">
        <v>2230</v>
      </c>
      <c r="E125" s="167" t="s">
        <v>118</v>
      </c>
      <c r="F125" s="167" t="s">
        <v>2233</v>
      </c>
      <c r="G125" s="188"/>
      <c r="H125" s="171">
        <v>19130.88</v>
      </c>
      <c r="I125" s="143">
        <f t="shared" si="28"/>
        <v>569.87544259068056</v>
      </c>
      <c r="J125" s="165">
        <v>10902218.7071492</v>
      </c>
      <c r="K125" s="167"/>
      <c r="L125" s="167">
        <f t="shared" si="29"/>
        <v>1</v>
      </c>
      <c r="M125" s="171">
        <v>7572814.0257896502</v>
      </c>
      <c r="N125" s="170"/>
      <c r="O125" s="285"/>
      <c r="P125" s="114">
        <f t="shared" si="35"/>
        <v>0</v>
      </c>
      <c r="Q125" s="173"/>
      <c r="R125" s="177">
        <v>2016</v>
      </c>
      <c r="S125" s="32">
        <f>IFERROR(('General Input Sheet'!$G$38/(VLOOKUP(R125,'General Input Sheet'!$E$38:$G$44,3,FALSE))),1)</f>
        <v>1</v>
      </c>
      <c r="T125" s="195">
        <v>10902218.7071492</v>
      </c>
      <c r="U125" s="115" t="str">
        <f t="shared" si="30"/>
        <v/>
      </c>
      <c r="V125" s="115" t="str">
        <f t="shared" si="30"/>
        <v/>
      </c>
      <c r="W125" s="115" t="str">
        <f t="shared" si="30"/>
        <v/>
      </c>
      <c r="X125" s="115" t="str">
        <f t="shared" si="30"/>
        <v/>
      </c>
      <c r="Y125" s="273" t="str">
        <f t="shared" si="31"/>
        <v>y</v>
      </c>
      <c r="Z125" s="81"/>
      <c r="AA125" s="86" t="str">
        <f t="shared" si="20"/>
        <v/>
      </c>
      <c r="AB125" s="87" t="str">
        <f t="shared" si="21"/>
        <v/>
      </c>
      <c r="AC125" s="87" t="str">
        <f t="shared" si="32"/>
        <v/>
      </c>
      <c r="AD125" s="87" t="str">
        <f t="shared" si="33"/>
        <v/>
      </c>
      <c r="AE125" s="87">
        <f t="shared" si="34"/>
        <v>1</v>
      </c>
      <c r="AF125" s="94">
        <f t="shared" si="22"/>
        <v>1</v>
      </c>
      <c r="AH125" s="324" t="str">
        <f t="shared" si="23"/>
        <v/>
      </c>
      <c r="AI125" s="280" t="str">
        <f t="shared" si="24"/>
        <v/>
      </c>
      <c r="AJ125" s="280" t="str">
        <f t="shared" si="25"/>
        <v/>
      </c>
      <c r="AK125" s="280" t="str">
        <f t="shared" si="26"/>
        <v/>
      </c>
      <c r="AL125" s="327">
        <f t="shared" si="27"/>
        <v>10902218.7071492</v>
      </c>
    </row>
    <row r="126" spans="2:38">
      <c r="B126" s="176" t="s">
        <v>210</v>
      </c>
      <c r="C126" s="167"/>
      <c r="D126" s="167" t="s">
        <v>2231</v>
      </c>
      <c r="E126" s="167" t="s">
        <v>118</v>
      </c>
      <c r="F126" s="167" t="s">
        <v>2233</v>
      </c>
      <c r="G126" s="188"/>
      <c r="H126" s="285">
        <v>11679.68</v>
      </c>
      <c r="I126" s="143">
        <f t="shared" si="28"/>
        <v>613.1849030735242</v>
      </c>
      <c r="J126" s="165">
        <v>7161803.4487297796</v>
      </c>
      <c r="K126" s="167"/>
      <c r="L126" s="167">
        <v>1</v>
      </c>
      <c r="M126" s="171">
        <f>IFERROR(J126/100*100*L126,0)</f>
        <v>7161803.4487297805</v>
      </c>
      <c r="N126" s="170"/>
      <c r="O126" s="285"/>
      <c r="P126" s="114">
        <f t="shared" si="35"/>
        <v>0</v>
      </c>
      <c r="Q126" s="173"/>
      <c r="R126" s="177">
        <v>2016</v>
      </c>
      <c r="S126" s="98">
        <f>IFERROR(('General Input Sheet'!$G$38/(VLOOKUP(R126,'General Input Sheet'!$E$38:$G$44,3,FALSE))),1)</f>
        <v>1</v>
      </c>
      <c r="T126" s="199">
        <v>7161803.4487297796</v>
      </c>
      <c r="U126" s="115" t="str">
        <f t="shared" si="30"/>
        <v/>
      </c>
      <c r="V126" s="115" t="str">
        <f t="shared" si="30"/>
        <v/>
      </c>
      <c r="W126" s="115" t="str">
        <f t="shared" si="30"/>
        <v/>
      </c>
      <c r="X126" s="115" t="str">
        <f t="shared" si="30"/>
        <v/>
      </c>
      <c r="Y126" s="273" t="str">
        <f t="shared" si="31"/>
        <v>y</v>
      </c>
      <c r="Z126" s="81"/>
      <c r="AA126" s="86" t="str">
        <f t="shared" si="20"/>
        <v/>
      </c>
      <c r="AB126" s="87" t="str">
        <f t="shared" si="21"/>
        <v/>
      </c>
      <c r="AC126" s="87" t="str">
        <f t="shared" si="32"/>
        <v/>
      </c>
      <c r="AD126" s="87" t="str">
        <f t="shared" si="33"/>
        <v/>
      </c>
      <c r="AE126" s="87">
        <f t="shared" si="34"/>
        <v>1</v>
      </c>
      <c r="AF126" s="94">
        <f t="shared" si="22"/>
        <v>1</v>
      </c>
      <c r="AH126" s="324" t="str">
        <f t="shared" si="23"/>
        <v/>
      </c>
      <c r="AI126" s="280" t="str">
        <f t="shared" si="24"/>
        <v/>
      </c>
      <c r="AJ126" s="280" t="str">
        <f t="shared" si="25"/>
        <v/>
      </c>
      <c r="AK126" s="280" t="str">
        <f t="shared" si="26"/>
        <v/>
      </c>
      <c r="AL126" s="327">
        <f t="shared" si="27"/>
        <v>7161803.4487297796</v>
      </c>
    </row>
    <row r="127" spans="2:38">
      <c r="B127" s="176" t="s">
        <v>211</v>
      </c>
      <c r="C127" s="167"/>
      <c r="D127" s="167" t="s">
        <v>2230</v>
      </c>
      <c r="E127" s="167" t="s">
        <v>115</v>
      </c>
      <c r="F127" s="167" t="s">
        <v>2233</v>
      </c>
      <c r="G127" s="188"/>
      <c r="H127" s="171">
        <v>19829.21</v>
      </c>
      <c r="I127" s="143">
        <f t="shared" si="28"/>
        <v>552.09665904011808</v>
      </c>
      <c r="J127" s="165">
        <v>10947640.5924049</v>
      </c>
      <c r="K127" s="167"/>
      <c r="L127" s="167">
        <f t="shared" si="29"/>
        <v>1</v>
      </c>
      <c r="M127" s="171">
        <v>7251685.8409867799</v>
      </c>
      <c r="N127" s="170"/>
      <c r="O127" s="285">
        <v>13279.33923127</v>
      </c>
      <c r="P127" s="114">
        <f t="shared" si="35"/>
        <v>1007.4727188606138</v>
      </c>
      <c r="Q127" s="173">
        <v>13378572</v>
      </c>
      <c r="R127" s="177">
        <v>2016</v>
      </c>
      <c r="S127" s="32">
        <f>IFERROR(('General Input Sheet'!$G$38/(VLOOKUP(R127,'General Input Sheet'!$E$38:$G$44,3,FALSE))),1)</f>
        <v>1</v>
      </c>
      <c r="T127" s="195">
        <v>24326212.592404902</v>
      </c>
      <c r="U127" s="115" t="str">
        <f t="shared" si="30"/>
        <v/>
      </c>
      <c r="V127" s="115" t="str">
        <f t="shared" si="30"/>
        <v/>
      </c>
      <c r="W127" s="115" t="str">
        <f t="shared" si="30"/>
        <v/>
      </c>
      <c r="X127" s="115" t="str">
        <f t="shared" si="30"/>
        <v/>
      </c>
      <c r="Y127" s="273" t="str">
        <f t="shared" si="31"/>
        <v>y</v>
      </c>
      <c r="Z127" s="81"/>
      <c r="AA127" s="86" t="str">
        <f t="shared" si="20"/>
        <v/>
      </c>
      <c r="AB127" s="87" t="str">
        <f t="shared" si="21"/>
        <v/>
      </c>
      <c r="AC127" s="87" t="str">
        <f t="shared" si="32"/>
        <v/>
      </c>
      <c r="AD127" s="87" t="str">
        <f t="shared" si="33"/>
        <v/>
      </c>
      <c r="AE127" s="87">
        <f t="shared" si="34"/>
        <v>1</v>
      </c>
      <c r="AF127" s="94">
        <f t="shared" si="22"/>
        <v>1</v>
      </c>
      <c r="AH127" s="324" t="str">
        <f t="shared" si="23"/>
        <v/>
      </c>
      <c r="AI127" s="280" t="str">
        <f t="shared" si="24"/>
        <v/>
      </c>
      <c r="AJ127" s="280" t="str">
        <f t="shared" si="25"/>
        <v/>
      </c>
      <c r="AK127" s="280" t="str">
        <f t="shared" si="26"/>
        <v/>
      </c>
      <c r="AL127" s="327">
        <f t="shared" si="27"/>
        <v>24326212.592404902</v>
      </c>
    </row>
    <row r="128" spans="2:38">
      <c r="B128" s="176" t="s">
        <v>212</v>
      </c>
      <c r="C128" s="167"/>
      <c r="D128" s="167" t="s">
        <v>2231</v>
      </c>
      <c r="E128" s="167" t="s">
        <v>116</v>
      </c>
      <c r="F128" s="167" t="s">
        <v>2236</v>
      </c>
      <c r="G128" s="188"/>
      <c r="H128" s="285"/>
      <c r="I128" s="143">
        <f t="shared" si="28"/>
        <v>0</v>
      </c>
      <c r="J128" s="165"/>
      <c r="K128" s="167"/>
      <c r="L128" s="167">
        <v>1</v>
      </c>
      <c r="M128" s="171">
        <f t="shared" ref="M128:M130" si="38">IFERROR(J128/100*100*L128,0)</f>
        <v>0</v>
      </c>
      <c r="N128" s="170"/>
      <c r="O128" s="285">
        <v>21164.6946321326</v>
      </c>
      <c r="P128" s="114">
        <f t="shared" si="35"/>
        <v>629.98374471025841</v>
      </c>
      <c r="Q128" s="173">
        <v>13333413.58</v>
      </c>
      <c r="R128" s="177">
        <v>2016</v>
      </c>
      <c r="S128" s="98">
        <f>IFERROR(('General Input Sheet'!$G$38/(VLOOKUP(R128,'General Input Sheet'!$E$38:$G$44,3,FALSE))),1)</f>
        <v>1</v>
      </c>
      <c r="T128" s="199">
        <v>13333413.58</v>
      </c>
      <c r="U128" s="115" t="str">
        <f t="shared" si="30"/>
        <v/>
      </c>
      <c r="V128" s="115" t="str">
        <f t="shared" si="30"/>
        <v/>
      </c>
      <c r="W128" s="115" t="str">
        <f t="shared" si="30"/>
        <v/>
      </c>
      <c r="X128" s="115" t="str">
        <f t="shared" si="30"/>
        <v/>
      </c>
      <c r="Y128" s="273" t="str">
        <f t="shared" si="31"/>
        <v>y</v>
      </c>
      <c r="Z128" s="81"/>
      <c r="AA128" s="86" t="str">
        <f t="shared" si="20"/>
        <v/>
      </c>
      <c r="AB128" s="87" t="str">
        <f t="shared" si="21"/>
        <v/>
      </c>
      <c r="AC128" s="87" t="str">
        <f t="shared" si="32"/>
        <v/>
      </c>
      <c r="AD128" s="87" t="str">
        <f t="shared" si="33"/>
        <v/>
      </c>
      <c r="AE128" s="87">
        <f t="shared" si="34"/>
        <v>1</v>
      </c>
      <c r="AF128" s="94">
        <f t="shared" si="22"/>
        <v>1</v>
      </c>
      <c r="AH128" s="324" t="str">
        <f t="shared" si="23"/>
        <v/>
      </c>
      <c r="AI128" s="280" t="str">
        <f t="shared" si="24"/>
        <v/>
      </c>
      <c r="AJ128" s="280" t="str">
        <f t="shared" si="25"/>
        <v/>
      </c>
      <c r="AK128" s="280" t="str">
        <f t="shared" si="26"/>
        <v/>
      </c>
      <c r="AL128" s="327">
        <f t="shared" si="27"/>
        <v>13333413.58</v>
      </c>
    </row>
    <row r="129" spans="2:38">
      <c r="B129" s="176" t="s">
        <v>213</v>
      </c>
      <c r="C129" s="167"/>
      <c r="D129" s="167" t="s">
        <v>2229</v>
      </c>
      <c r="E129" s="167" t="s">
        <v>116</v>
      </c>
      <c r="F129" s="167" t="s">
        <v>2233</v>
      </c>
      <c r="G129" s="188"/>
      <c r="H129" s="285">
        <v>29195.75</v>
      </c>
      <c r="I129" s="143">
        <f t="shared" si="28"/>
        <v>23.633290544457086</v>
      </c>
      <c r="J129" s="165">
        <v>689991.64241333294</v>
      </c>
      <c r="K129" s="167"/>
      <c r="L129" s="167">
        <v>1</v>
      </c>
      <c r="M129" s="171">
        <f t="shared" si="38"/>
        <v>689991.64241333294</v>
      </c>
      <c r="N129" s="170"/>
      <c r="O129" s="285">
        <v>8031.0586643705401</v>
      </c>
      <c r="P129" s="114">
        <f t="shared" si="35"/>
        <v>751.75917052938155</v>
      </c>
      <c r="Q129" s="173">
        <v>6037422</v>
      </c>
      <c r="R129" s="177">
        <v>2016</v>
      </c>
      <c r="S129" s="98">
        <f>IFERROR(('General Input Sheet'!$G$38/(VLOOKUP(R129,'General Input Sheet'!$E$38:$G$44,3,FALSE))),1)</f>
        <v>1</v>
      </c>
      <c r="T129" s="199">
        <v>6727413.6424133331</v>
      </c>
      <c r="U129" s="115" t="str">
        <f t="shared" si="30"/>
        <v/>
      </c>
      <c r="V129" s="115" t="str">
        <f t="shared" si="30"/>
        <v>y</v>
      </c>
      <c r="W129" s="115" t="str">
        <f t="shared" si="30"/>
        <v/>
      </c>
      <c r="X129" s="115" t="str">
        <f t="shared" si="30"/>
        <v/>
      </c>
      <c r="Y129" s="273" t="str">
        <f t="shared" si="31"/>
        <v/>
      </c>
      <c r="Z129" s="81"/>
      <c r="AA129" s="86" t="str">
        <f t="shared" si="20"/>
        <v/>
      </c>
      <c r="AB129" s="87">
        <f t="shared" si="21"/>
        <v>1</v>
      </c>
      <c r="AC129" s="87" t="str">
        <f t="shared" si="32"/>
        <v/>
      </c>
      <c r="AD129" s="87" t="str">
        <f t="shared" si="33"/>
        <v/>
      </c>
      <c r="AE129" s="87" t="str">
        <f t="shared" si="34"/>
        <v/>
      </c>
      <c r="AF129" s="94">
        <f t="shared" si="22"/>
        <v>1</v>
      </c>
      <c r="AH129" s="324" t="str">
        <f t="shared" si="23"/>
        <v/>
      </c>
      <c r="AI129" s="280">
        <f t="shared" si="24"/>
        <v>6727413.6424133331</v>
      </c>
      <c r="AJ129" s="280" t="str">
        <f t="shared" si="25"/>
        <v/>
      </c>
      <c r="AK129" s="280" t="str">
        <f t="shared" si="26"/>
        <v/>
      </c>
      <c r="AL129" s="327" t="str">
        <f t="shared" si="27"/>
        <v/>
      </c>
    </row>
    <row r="130" spans="2:38">
      <c r="B130" s="176" t="s">
        <v>214</v>
      </c>
      <c r="C130" s="167"/>
      <c r="D130" s="167" t="s">
        <v>2231</v>
      </c>
      <c r="E130" s="167" t="s">
        <v>116</v>
      </c>
      <c r="F130" s="167" t="s">
        <v>2235</v>
      </c>
      <c r="G130" s="188"/>
      <c r="H130" s="285">
        <v>3770.72</v>
      </c>
      <c r="I130" s="143">
        <f t="shared" si="28"/>
        <v>2008.3204337075281</v>
      </c>
      <c r="J130" s="165">
        <v>7572814.0257896502</v>
      </c>
      <c r="K130" s="167"/>
      <c r="L130" s="167">
        <v>1</v>
      </c>
      <c r="M130" s="171">
        <f t="shared" si="38"/>
        <v>7572814.0257896502</v>
      </c>
      <c r="N130" s="170"/>
      <c r="O130" s="285">
        <v>4740.6917268062498</v>
      </c>
      <c r="P130" s="114">
        <f t="shared" si="35"/>
        <v>1305.4199316539793</v>
      </c>
      <c r="Q130" s="173">
        <v>6188593.4699999997</v>
      </c>
      <c r="R130" s="177">
        <v>2016</v>
      </c>
      <c r="S130" s="98">
        <f>IFERROR(('General Input Sheet'!$G$38/(VLOOKUP(R130,'General Input Sheet'!$E$38:$G$44,3,FALSE))),1)</f>
        <v>1</v>
      </c>
      <c r="T130" s="199">
        <v>13761407.495789651</v>
      </c>
      <c r="U130" s="115" t="str">
        <f t="shared" si="30"/>
        <v/>
      </c>
      <c r="V130" s="115" t="str">
        <f t="shared" si="30"/>
        <v/>
      </c>
      <c r="W130" s="115" t="str">
        <f t="shared" si="30"/>
        <v/>
      </c>
      <c r="X130" s="115" t="str">
        <f t="shared" si="30"/>
        <v/>
      </c>
      <c r="Y130" s="273" t="str">
        <f t="shared" si="31"/>
        <v>y</v>
      </c>
      <c r="Z130" s="81"/>
      <c r="AA130" s="86" t="str">
        <f t="shared" si="20"/>
        <v/>
      </c>
      <c r="AB130" s="87" t="str">
        <f t="shared" si="21"/>
        <v/>
      </c>
      <c r="AC130" s="87" t="str">
        <f t="shared" si="32"/>
        <v/>
      </c>
      <c r="AD130" s="87" t="str">
        <f t="shared" si="33"/>
        <v/>
      </c>
      <c r="AE130" s="87">
        <f t="shared" si="34"/>
        <v>1</v>
      </c>
      <c r="AF130" s="94">
        <f t="shared" si="22"/>
        <v>1</v>
      </c>
      <c r="AH130" s="324" t="str">
        <f t="shared" si="23"/>
        <v/>
      </c>
      <c r="AI130" s="280" t="str">
        <f t="shared" si="24"/>
        <v/>
      </c>
      <c r="AJ130" s="280" t="str">
        <f t="shared" si="25"/>
        <v/>
      </c>
      <c r="AK130" s="280" t="str">
        <f t="shared" si="26"/>
        <v/>
      </c>
      <c r="AL130" s="327">
        <f t="shared" si="27"/>
        <v>13761407.495789651</v>
      </c>
    </row>
    <row r="131" spans="2:38">
      <c r="B131" s="176" t="s">
        <v>215</v>
      </c>
      <c r="C131" s="167"/>
      <c r="D131" s="167" t="s">
        <v>2230</v>
      </c>
      <c r="E131" s="167" t="s">
        <v>116</v>
      </c>
      <c r="F131" s="167" t="s">
        <v>2232</v>
      </c>
      <c r="G131" s="188"/>
      <c r="H131" s="171">
        <v>26261.34</v>
      </c>
      <c r="I131" s="143">
        <f t="shared" si="28"/>
        <v>81.643807443864631</v>
      </c>
      <c r="J131" s="165">
        <v>2144075.7861778601</v>
      </c>
      <c r="K131" s="167"/>
      <c r="L131" s="167">
        <f t="shared" si="29"/>
        <v>1</v>
      </c>
      <c r="M131" s="171">
        <v>6716759.9587234799</v>
      </c>
      <c r="N131" s="170"/>
      <c r="O131" s="285">
        <v>1471.86833589865</v>
      </c>
      <c r="P131" s="114">
        <f t="shared" si="35"/>
        <v>1514.9602349714121</v>
      </c>
      <c r="Q131" s="173">
        <v>2229822</v>
      </c>
      <c r="R131" s="177">
        <v>2016</v>
      </c>
      <c r="S131" s="32">
        <f>IFERROR(('General Input Sheet'!$G$38/(VLOOKUP(R131,'General Input Sheet'!$E$38:$G$44,3,FALSE))),1)</f>
        <v>1</v>
      </c>
      <c r="T131" s="195">
        <v>4373897.7861778606</v>
      </c>
      <c r="U131" s="115" t="str">
        <f t="shared" si="30"/>
        <v/>
      </c>
      <c r="V131" s="115" t="str">
        <f t="shared" si="30"/>
        <v/>
      </c>
      <c r="W131" s="115" t="str">
        <f t="shared" si="30"/>
        <v/>
      </c>
      <c r="X131" s="115" t="str">
        <f t="shared" si="30"/>
        <v/>
      </c>
      <c r="Y131" s="273" t="str">
        <f t="shared" si="31"/>
        <v>y</v>
      </c>
      <c r="Z131" s="81"/>
      <c r="AA131" s="86" t="str">
        <f t="shared" si="20"/>
        <v/>
      </c>
      <c r="AB131" s="87" t="str">
        <f t="shared" si="21"/>
        <v/>
      </c>
      <c r="AC131" s="87" t="str">
        <f t="shared" si="32"/>
        <v/>
      </c>
      <c r="AD131" s="87" t="str">
        <f t="shared" si="33"/>
        <v/>
      </c>
      <c r="AE131" s="87">
        <f t="shared" si="34"/>
        <v>1</v>
      </c>
      <c r="AF131" s="94">
        <f t="shared" si="22"/>
        <v>1</v>
      </c>
      <c r="AH131" s="324" t="str">
        <f t="shared" si="23"/>
        <v/>
      </c>
      <c r="AI131" s="280" t="str">
        <f t="shared" si="24"/>
        <v/>
      </c>
      <c r="AJ131" s="280" t="str">
        <f t="shared" si="25"/>
        <v/>
      </c>
      <c r="AK131" s="280" t="str">
        <f t="shared" si="26"/>
        <v/>
      </c>
      <c r="AL131" s="327">
        <f t="shared" si="27"/>
        <v>4373897.7861778606</v>
      </c>
    </row>
    <row r="132" spans="2:38">
      <c r="B132" s="176" t="s">
        <v>216</v>
      </c>
      <c r="C132" s="167"/>
      <c r="D132" s="167" t="s">
        <v>2229</v>
      </c>
      <c r="E132" s="167" t="s">
        <v>118</v>
      </c>
      <c r="F132" s="167" t="s">
        <v>2233</v>
      </c>
      <c r="G132" s="188"/>
      <c r="H132" s="285">
        <v>372.55911559999998</v>
      </c>
      <c r="I132" s="143">
        <f t="shared" si="28"/>
        <v>1096.9013920449436</v>
      </c>
      <c r="J132" s="165">
        <v>408660.61252067302</v>
      </c>
      <c r="K132" s="167"/>
      <c r="L132" s="167">
        <v>1</v>
      </c>
      <c r="M132" s="171">
        <f>IFERROR(J132/100*100*L132,0)</f>
        <v>408660.61252067302</v>
      </c>
      <c r="N132" s="170"/>
      <c r="O132" s="285">
        <v>372.57764912627499</v>
      </c>
      <c r="P132" s="114">
        <f t="shared" si="35"/>
        <v>951.24600423865309</v>
      </c>
      <c r="Q132" s="173">
        <v>354413</v>
      </c>
      <c r="R132" s="177">
        <v>2016</v>
      </c>
      <c r="S132" s="98">
        <f>IFERROR(('General Input Sheet'!$G$38/(VLOOKUP(R132,'General Input Sheet'!$E$38:$G$44,3,FALSE))),1)</f>
        <v>1</v>
      </c>
      <c r="T132" s="199">
        <v>763073.61252067308</v>
      </c>
      <c r="U132" s="115" t="str">
        <f t="shared" si="30"/>
        <v/>
      </c>
      <c r="V132" s="115" t="str">
        <f t="shared" si="30"/>
        <v/>
      </c>
      <c r="W132" s="115" t="str">
        <f t="shared" si="30"/>
        <v/>
      </c>
      <c r="X132" s="115" t="str">
        <f t="shared" si="30"/>
        <v>y</v>
      </c>
      <c r="Y132" s="273" t="str">
        <f t="shared" si="31"/>
        <v/>
      </c>
      <c r="Z132" s="81"/>
      <c r="AA132" s="86" t="str">
        <f t="shared" si="20"/>
        <v/>
      </c>
      <c r="AB132" s="87" t="str">
        <f t="shared" si="21"/>
        <v/>
      </c>
      <c r="AC132" s="87" t="str">
        <f t="shared" si="32"/>
        <v/>
      </c>
      <c r="AD132" s="87">
        <f t="shared" si="33"/>
        <v>1</v>
      </c>
      <c r="AE132" s="87" t="str">
        <f t="shared" si="34"/>
        <v/>
      </c>
      <c r="AF132" s="94">
        <f t="shared" si="22"/>
        <v>1</v>
      </c>
      <c r="AH132" s="324" t="str">
        <f t="shared" si="23"/>
        <v/>
      </c>
      <c r="AI132" s="280" t="str">
        <f t="shared" si="24"/>
        <v/>
      </c>
      <c r="AJ132" s="280" t="str">
        <f t="shared" si="25"/>
        <v/>
      </c>
      <c r="AK132" s="280">
        <f t="shared" si="26"/>
        <v>763073.61252067308</v>
      </c>
      <c r="AL132" s="327" t="str">
        <f t="shared" si="27"/>
        <v/>
      </c>
    </row>
    <row r="133" spans="2:38">
      <c r="B133" s="176" t="s">
        <v>217</v>
      </c>
      <c r="C133" s="167"/>
      <c r="D133" s="167" t="s">
        <v>2230</v>
      </c>
      <c r="E133" s="167" t="s">
        <v>118</v>
      </c>
      <c r="F133" s="167" t="s">
        <v>2238</v>
      </c>
      <c r="G133" s="188"/>
      <c r="H133" s="171">
        <v>5227.17</v>
      </c>
      <c r="I133" s="143">
        <f t="shared" si="28"/>
        <v>344.40650602323052</v>
      </c>
      <c r="J133" s="165">
        <v>1800271.35608945</v>
      </c>
      <c r="K133" s="167"/>
      <c r="L133" s="167">
        <f t="shared" si="29"/>
        <v>1</v>
      </c>
      <c r="M133" s="171">
        <v>7395738.6701387502</v>
      </c>
      <c r="N133" s="170"/>
      <c r="O133" s="285"/>
      <c r="P133" s="114">
        <f t="shared" si="35"/>
        <v>0</v>
      </c>
      <c r="Q133" s="173"/>
      <c r="R133" s="177">
        <v>2016</v>
      </c>
      <c r="S133" s="32">
        <f>IFERROR(('General Input Sheet'!$G$38/(VLOOKUP(R133,'General Input Sheet'!$E$38:$G$44,3,FALSE))),1)</f>
        <v>1</v>
      </c>
      <c r="T133" s="195">
        <v>1800271.35608945</v>
      </c>
      <c r="U133" s="115" t="str">
        <f t="shared" si="30"/>
        <v/>
      </c>
      <c r="V133" s="115" t="str">
        <f t="shared" si="30"/>
        <v/>
      </c>
      <c r="W133" s="115" t="str">
        <f t="shared" si="30"/>
        <v/>
      </c>
      <c r="X133" s="115" t="str">
        <f t="shared" si="30"/>
        <v/>
      </c>
      <c r="Y133" s="273" t="str">
        <f t="shared" si="31"/>
        <v>y</v>
      </c>
      <c r="Z133" s="81"/>
      <c r="AA133" s="86" t="str">
        <f t="shared" si="20"/>
        <v/>
      </c>
      <c r="AB133" s="87" t="str">
        <f t="shared" si="21"/>
        <v/>
      </c>
      <c r="AC133" s="87" t="str">
        <f t="shared" si="32"/>
        <v/>
      </c>
      <c r="AD133" s="87" t="str">
        <f t="shared" si="33"/>
        <v/>
      </c>
      <c r="AE133" s="87">
        <f t="shared" si="34"/>
        <v>1</v>
      </c>
      <c r="AF133" s="94">
        <f t="shared" si="22"/>
        <v>1</v>
      </c>
      <c r="AH133" s="324" t="str">
        <f t="shared" si="23"/>
        <v/>
      </c>
      <c r="AI133" s="280" t="str">
        <f t="shared" si="24"/>
        <v/>
      </c>
      <c r="AJ133" s="280" t="str">
        <f t="shared" si="25"/>
        <v/>
      </c>
      <c r="AK133" s="280" t="str">
        <f t="shared" si="26"/>
        <v/>
      </c>
      <c r="AL133" s="327">
        <f t="shared" si="27"/>
        <v>1800271.35608945</v>
      </c>
    </row>
    <row r="134" spans="2:38">
      <c r="B134" s="176" t="s">
        <v>218</v>
      </c>
      <c r="C134" s="167"/>
      <c r="D134" s="167" t="s">
        <v>2230</v>
      </c>
      <c r="E134" s="167" t="s">
        <v>118</v>
      </c>
      <c r="F134" s="167" t="s">
        <v>2232</v>
      </c>
      <c r="G134" s="188"/>
      <c r="H134" s="171">
        <v>19512.13</v>
      </c>
      <c r="I134" s="143">
        <f t="shared" si="28"/>
        <v>94.522580170977236</v>
      </c>
      <c r="J134" s="165">
        <v>1844336.87223153</v>
      </c>
      <c r="K134" s="167"/>
      <c r="L134" s="167">
        <f t="shared" si="29"/>
        <v>1</v>
      </c>
      <c r="M134" s="171">
        <v>7521556.6372001702</v>
      </c>
      <c r="N134" s="170"/>
      <c r="O134" s="285"/>
      <c r="P134" s="114">
        <f t="shared" si="35"/>
        <v>0</v>
      </c>
      <c r="Q134" s="173"/>
      <c r="R134" s="177">
        <v>2016</v>
      </c>
      <c r="S134" s="32">
        <f>IFERROR(('General Input Sheet'!$G$38/(VLOOKUP(R134,'General Input Sheet'!$E$38:$G$44,3,FALSE))),1)</f>
        <v>1</v>
      </c>
      <c r="T134" s="195">
        <v>1844336.87223153</v>
      </c>
      <c r="U134" s="115" t="str">
        <f t="shared" si="30"/>
        <v/>
      </c>
      <c r="V134" s="115" t="str">
        <f t="shared" si="30"/>
        <v/>
      </c>
      <c r="W134" s="115" t="str">
        <f t="shared" si="30"/>
        <v/>
      </c>
      <c r="X134" s="115" t="str">
        <f t="shared" si="30"/>
        <v/>
      </c>
      <c r="Y134" s="273" t="str">
        <f t="shared" si="31"/>
        <v>y</v>
      </c>
      <c r="Z134" s="81"/>
      <c r="AA134" s="86" t="str">
        <f t="shared" si="20"/>
        <v/>
      </c>
      <c r="AB134" s="87" t="str">
        <f t="shared" si="21"/>
        <v/>
      </c>
      <c r="AC134" s="87" t="str">
        <f t="shared" si="32"/>
        <v/>
      </c>
      <c r="AD134" s="87" t="str">
        <f t="shared" si="33"/>
        <v/>
      </c>
      <c r="AE134" s="87">
        <f t="shared" si="34"/>
        <v>1</v>
      </c>
      <c r="AF134" s="94">
        <f t="shared" si="22"/>
        <v>1</v>
      </c>
      <c r="AH134" s="324" t="str">
        <f t="shared" si="23"/>
        <v/>
      </c>
      <c r="AI134" s="280" t="str">
        <f t="shared" si="24"/>
        <v/>
      </c>
      <c r="AJ134" s="280" t="str">
        <f t="shared" si="25"/>
        <v/>
      </c>
      <c r="AK134" s="280" t="str">
        <f t="shared" si="26"/>
        <v/>
      </c>
      <c r="AL134" s="327">
        <f t="shared" si="27"/>
        <v>1844336.87223153</v>
      </c>
    </row>
    <row r="135" spans="2:38">
      <c r="B135" s="176" t="s">
        <v>218</v>
      </c>
      <c r="C135" s="167"/>
      <c r="D135" s="167" t="s">
        <v>2230</v>
      </c>
      <c r="E135" s="167" t="s">
        <v>118</v>
      </c>
      <c r="F135" s="167" t="s">
        <v>2234</v>
      </c>
      <c r="G135" s="188"/>
      <c r="H135" s="171">
        <v>32890.49</v>
      </c>
      <c r="I135" s="143">
        <f t="shared" si="28"/>
        <v>385.93433951553777</v>
      </c>
      <c r="J135" s="165">
        <v>12693569.5344924</v>
      </c>
      <c r="K135" s="167"/>
      <c r="L135" s="167">
        <f t="shared" si="29"/>
        <v>1</v>
      </c>
      <c r="M135" s="171">
        <v>1068948.22485526</v>
      </c>
      <c r="N135" s="170"/>
      <c r="O135" s="285"/>
      <c r="P135" s="114">
        <f t="shared" si="35"/>
        <v>0</v>
      </c>
      <c r="Q135" s="173"/>
      <c r="R135" s="177">
        <v>2016</v>
      </c>
      <c r="S135" s="32">
        <f>IFERROR(('General Input Sheet'!$G$38/(VLOOKUP(R135,'General Input Sheet'!$E$38:$G$44,3,FALSE))),1)</f>
        <v>1</v>
      </c>
      <c r="T135" s="195">
        <v>12693569.5344924</v>
      </c>
      <c r="U135" s="115" t="str">
        <f t="shared" si="30"/>
        <v/>
      </c>
      <c r="V135" s="115" t="str">
        <f t="shared" si="30"/>
        <v/>
      </c>
      <c r="W135" s="115" t="str">
        <f t="shared" si="30"/>
        <v/>
      </c>
      <c r="X135" s="115" t="str">
        <f t="shared" si="30"/>
        <v/>
      </c>
      <c r="Y135" s="273" t="str">
        <f t="shared" si="31"/>
        <v>y</v>
      </c>
      <c r="Z135" s="81"/>
      <c r="AA135" s="86" t="str">
        <f t="shared" si="20"/>
        <v/>
      </c>
      <c r="AB135" s="87" t="str">
        <f t="shared" si="21"/>
        <v/>
      </c>
      <c r="AC135" s="87" t="str">
        <f t="shared" si="32"/>
        <v/>
      </c>
      <c r="AD135" s="87" t="str">
        <f t="shared" si="33"/>
        <v/>
      </c>
      <c r="AE135" s="87">
        <f t="shared" si="34"/>
        <v>1</v>
      </c>
      <c r="AF135" s="94">
        <f t="shared" si="22"/>
        <v>1</v>
      </c>
      <c r="AH135" s="324" t="str">
        <f t="shared" si="23"/>
        <v/>
      </c>
      <c r="AI135" s="280" t="str">
        <f t="shared" si="24"/>
        <v/>
      </c>
      <c r="AJ135" s="280" t="str">
        <f t="shared" si="25"/>
        <v/>
      </c>
      <c r="AK135" s="280" t="str">
        <f t="shared" si="26"/>
        <v/>
      </c>
      <c r="AL135" s="327">
        <f t="shared" si="27"/>
        <v>12693569.5344924</v>
      </c>
    </row>
    <row r="136" spans="2:38">
      <c r="B136" s="176" t="s">
        <v>218</v>
      </c>
      <c r="C136" s="167"/>
      <c r="D136" s="167" t="s">
        <v>2230</v>
      </c>
      <c r="E136" s="167" t="s">
        <v>118</v>
      </c>
      <c r="F136" s="167" t="s">
        <v>2233</v>
      </c>
      <c r="G136" s="188"/>
      <c r="H136" s="171">
        <v>151565.70000000001</v>
      </c>
      <c r="I136" s="143">
        <f t="shared" si="28"/>
        <v>76.595068772569917</v>
      </c>
      <c r="J136" s="165">
        <v>11609185.2150627</v>
      </c>
      <c r="K136" s="167"/>
      <c r="L136" s="167">
        <f t="shared" si="29"/>
        <v>1</v>
      </c>
      <c r="M136" s="171">
        <v>689991.64241333294</v>
      </c>
      <c r="N136" s="170"/>
      <c r="O136" s="285"/>
      <c r="P136" s="114">
        <f t="shared" si="35"/>
        <v>0</v>
      </c>
      <c r="Q136" s="173"/>
      <c r="R136" s="177">
        <v>2016</v>
      </c>
      <c r="S136" s="32">
        <f>IFERROR(('General Input Sheet'!$G$38/(VLOOKUP(R136,'General Input Sheet'!$E$38:$G$44,3,FALSE))),1)</f>
        <v>1</v>
      </c>
      <c r="T136" s="195">
        <v>11609185.2150627</v>
      </c>
      <c r="U136" s="115" t="str">
        <f t="shared" si="30"/>
        <v/>
      </c>
      <c r="V136" s="115" t="str">
        <f t="shared" si="30"/>
        <v/>
      </c>
      <c r="W136" s="115" t="str">
        <f t="shared" si="30"/>
        <v/>
      </c>
      <c r="X136" s="115" t="str">
        <f t="shared" si="30"/>
        <v/>
      </c>
      <c r="Y136" s="273" t="str">
        <f t="shared" si="31"/>
        <v>y</v>
      </c>
      <c r="Z136" s="81"/>
      <c r="AA136" s="86" t="str">
        <f t="shared" si="20"/>
        <v/>
      </c>
      <c r="AB136" s="87" t="str">
        <f t="shared" si="21"/>
        <v/>
      </c>
      <c r="AC136" s="87" t="str">
        <f t="shared" si="32"/>
        <v/>
      </c>
      <c r="AD136" s="87" t="str">
        <f t="shared" si="33"/>
        <v/>
      </c>
      <c r="AE136" s="87">
        <f t="shared" si="34"/>
        <v>1</v>
      </c>
      <c r="AF136" s="94">
        <f t="shared" si="22"/>
        <v>1</v>
      </c>
      <c r="AH136" s="324" t="str">
        <f t="shared" si="23"/>
        <v/>
      </c>
      <c r="AI136" s="280" t="str">
        <f t="shared" si="24"/>
        <v/>
      </c>
      <c r="AJ136" s="280" t="str">
        <f t="shared" si="25"/>
        <v/>
      </c>
      <c r="AK136" s="280" t="str">
        <f t="shared" si="26"/>
        <v/>
      </c>
      <c r="AL136" s="327">
        <f t="shared" si="27"/>
        <v>11609185.2150627</v>
      </c>
    </row>
    <row r="137" spans="2:38">
      <c r="B137" s="176" t="s">
        <v>218</v>
      </c>
      <c r="C137" s="167"/>
      <c r="D137" s="167" t="s">
        <v>2230</v>
      </c>
      <c r="E137" s="167" t="s">
        <v>118</v>
      </c>
      <c r="F137" s="167" t="s">
        <v>2235</v>
      </c>
      <c r="G137" s="188"/>
      <c r="H137" s="171">
        <v>370030.7</v>
      </c>
      <c r="I137" s="143">
        <f t="shared" si="28"/>
        <v>43.483861270859414</v>
      </c>
      <c r="J137" s="165">
        <v>16090363.624759</v>
      </c>
      <c r="K137" s="167"/>
      <c r="L137" s="167">
        <f t="shared" si="29"/>
        <v>1</v>
      </c>
      <c r="M137" s="171"/>
      <c r="N137" s="170"/>
      <c r="O137" s="285"/>
      <c r="P137" s="114">
        <f t="shared" si="35"/>
        <v>0</v>
      </c>
      <c r="Q137" s="173"/>
      <c r="R137" s="177">
        <v>2016</v>
      </c>
      <c r="S137" s="32">
        <f>IFERROR(('General Input Sheet'!$G$38/(VLOOKUP(R137,'General Input Sheet'!$E$38:$G$44,3,FALSE))),1)</f>
        <v>1</v>
      </c>
      <c r="T137" s="195">
        <v>16090363.624759</v>
      </c>
      <c r="U137" s="115" t="str">
        <f t="shared" si="30"/>
        <v/>
      </c>
      <c r="V137" s="115" t="str">
        <f t="shared" si="30"/>
        <v/>
      </c>
      <c r="W137" s="115" t="str">
        <f t="shared" si="30"/>
        <v/>
      </c>
      <c r="X137" s="115" t="str">
        <f t="shared" si="30"/>
        <v/>
      </c>
      <c r="Y137" s="273" t="str">
        <f t="shared" si="31"/>
        <v>y</v>
      </c>
      <c r="Z137" s="81"/>
      <c r="AA137" s="86" t="str">
        <f t="shared" si="20"/>
        <v/>
      </c>
      <c r="AB137" s="87" t="str">
        <f t="shared" si="21"/>
        <v/>
      </c>
      <c r="AC137" s="87" t="str">
        <f t="shared" si="32"/>
        <v/>
      </c>
      <c r="AD137" s="87" t="str">
        <f t="shared" si="33"/>
        <v/>
      </c>
      <c r="AE137" s="87">
        <f t="shared" si="34"/>
        <v>1</v>
      </c>
      <c r="AF137" s="94">
        <f t="shared" si="22"/>
        <v>1</v>
      </c>
      <c r="AH137" s="324" t="str">
        <f t="shared" si="23"/>
        <v/>
      </c>
      <c r="AI137" s="280" t="str">
        <f t="shared" si="24"/>
        <v/>
      </c>
      <c r="AJ137" s="280" t="str">
        <f t="shared" si="25"/>
        <v/>
      </c>
      <c r="AK137" s="280" t="str">
        <f t="shared" si="26"/>
        <v/>
      </c>
      <c r="AL137" s="327">
        <f t="shared" si="27"/>
        <v>16090363.624759</v>
      </c>
    </row>
    <row r="138" spans="2:38">
      <c r="B138" s="176" t="s">
        <v>219</v>
      </c>
      <c r="C138" s="167"/>
      <c r="D138" s="167" t="s">
        <v>2230</v>
      </c>
      <c r="E138" s="167" t="s">
        <v>116</v>
      </c>
      <c r="F138" s="167" t="s">
        <v>2233</v>
      </c>
      <c r="G138" s="188"/>
      <c r="H138" s="171">
        <v>29625.09</v>
      </c>
      <c r="I138" s="143">
        <f t="shared" si="28"/>
        <v>391.04690400578357</v>
      </c>
      <c r="J138" s="165">
        <v>11584799.725392699</v>
      </c>
      <c r="K138" s="167"/>
      <c r="L138" s="167">
        <f t="shared" si="29"/>
        <v>1</v>
      </c>
      <c r="M138" s="171"/>
      <c r="N138" s="170"/>
      <c r="O138" s="285">
        <v>27194.770766518399</v>
      </c>
      <c r="P138" s="114">
        <f t="shared" si="35"/>
        <v>633.62769474839149</v>
      </c>
      <c r="Q138" s="173">
        <v>17231359.91</v>
      </c>
      <c r="R138" s="177">
        <v>2016</v>
      </c>
      <c r="S138" s="32">
        <f>IFERROR(('General Input Sheet'!$G$38/(VLOOKUP(R138,'General Input Sheet'!$E$38:$G$44,3,FALSE))),1)</f>
        <v>1</v>
      </c>
      <c r="T138" s="195">
        <v>28816159.635392699</v>
      </c>
      <c r="U138" s="115" t="str">
        <f t="shared" si="30"/>
        <v/>
      </c>
      <c r="V138" s="115" t="str">
        <f t="shared" si="30"/>
        <v/>
      </c>
      <c r="W138" s="115" t="str">
        <f t="shared" si="30"/>
        <v/>
      </c>
      <c r="X138" s="115" t="str">
        <f t="shared" si="30"/>
        <v/>
      </c>
      <c r="Y138" s="273" t="str">
        <f t="shared" si="31"/>
        <v>y</v>
      </c>
      <c r="Z138" s="81"/>
      <c r="AA138" s="86" t="str">
        <f t="shared" si="20"/>
        <v/>
      </c>
      <c r="AB138" s="87" t="str">
        <f t="shared" si="21"/>
        <v/>
      </c>
      <c r="AC138" s="87" t="str">
        <f t="shared" si="32"/>
        <v/>
      </c>
      <c r="AD138" s="87" t="str">
        <f t="shared" si="33"/>
        <v/>
      </c>
      <c r="AE138" s="87">
        <f t="shared" si="34"/>
        <v>1</v>
      </c>
      <c r="AF138" s="94">
        <f t="shared" si="22"/>
        <v>1</v>
      </c>
      <c r="AH138" s="324" t="str">
        <f t="shared" si="23"/>
        <v/>
      </c>
      <c r="AI138" s="280" t="str">
        <f t="shared" si="24"/>
        <v/>
      </c>
      <c r="AJ138" s="280" t="str">
        <f t="shared" si="25"/>
        <v/>
      </c>
      <c r="AK138" s="280" t="str">
        <f t="shared" si="26"/>
        <v/>
      </c>
      <c r="AL138" s="327">
        <f t="shared" si="27"/>
        <v>28816159.635392699</v>
      </c>
    </row>
    <row r="139" spans="2:38">
      <c r="B139" s="176" t="s">
        <v>220</v>
      </c>
      <c r="C139" s="167"/>
      <c r="D139" s="167" t="s">
        <v>2231</v>
      </c>
      <c r="E139" s="167" t="s">
        <v>116</v>
      </c>
      <c r="F139" s="167" t="s">
        <v>2234</v>
      </c>
      <c r="G139" s="188"/>
      <c r="H139" s="285">
        <v>14705.34</v>
      </c>
      <c r="I139" s="143">
        <f t="shared" si="28"/>
        <v>493.13282392564741</v>
      </c>
      <c r="J139" s="165">
        <v>7251685.8409867799</v>
      </c>
      <c r="K139" s="167"/>
      <c r="L139" s="167">
        <v>1</v>
      </c>
      <c r="M139" s="171">
        <f t="shared" ref="M139:M142" si="39">IFERROR(J139/100*100*L139,0)</f>
        <v>7251685.8409867799</v>
      </c>
      <c r="N139" s="170"/>
      <c r="O139" s="285">
        <v>92027.599355389306</v>
      </c>
      <c r="P139" s="114">
        <f t="shared" si="35"/>
        <v>203.70111174591008</v>
      </c>
      <c r="Q139" s="173">
        <v>18746124.300000001</v>
      </c>
      <c r="R139" s="177">
        <v>2016</v>
      </c>
      <c r="S139" s="98">
        <f>IFERROR(('General Input Sheet'!$G$38/(VLOOKUP(R139,'General Input Sheet'!$E$38:$G$44,3,FALSE))),1)</f>
        <v>1</v>
      </c>
      <c r="T139" s="199">
        <v>25997810.140986782</v>
      </c>
      <c r="U139" s="115" t="str">
        <f t="shared" si="30"/>
        <v/>
      </c>
      <c r="V139" s="115" t="str">
        <f t="shared" si="30"/>
        <v/>
      </c>
      <c r="W139" s="115" t="str">
        <f t="shared" si="30"/>
        <v/>
      </c>
      <c r="X139" s="115" t="str">
        <f t="shared" si="30"/>
        <v/>
      </c>
      <c r="Y139" s="273" t="str">
        <f t="shared" si="31"/>
        <v>y</v>
      </c>
      <c r="Z139" s="81"/>
      <c r="AA139" s="86" t="str">
        <f t="shared" si="20"/>
        <v/>
      </c>
      <c r="AB139" s="87" t="str">
        <f t="shared" si="21"/>
        <v/>
      </c>
      <c r="AC139" s="87" t="str">
        <f t="shared" si="32"/>
        <v/>
      </c>
      <c r="AD139" s="87" t="str">
        <f t="shared" si="33"/>
        <v/>
      </c>
      <c r="AE139" s="87">
        <f t="shared" si="34"/>
        <v>1</v>
      </c>
      <c r="AF139" s="94">
        <f t="shared" si="22"/>
        <v>1</v>
      </c>
      <c r="AH139" s="324" t="str">
        <f t="shared" si="23"/>
        <v/>
      </c>
      <c r="AI139" s="280" t="str">
        <f t="shared" si="24"/>
        <v/>
      </c>
      <c r="AJ139" s="280" t="str">
        <f t="shared" si="25"/>
        <v/>
      </c>
      <c r="AK139" s="280" t="str">
        <f t="shared" si="26"/>
        <v/>
      </c>
      <c r="AL139" s="327">
        <f t="shared" si="27"/>
        <v>25997810.140986782</v>
      </c>
    </row>
    <row r="140" spans="2:38">
      <c r="B140" s="176" t="s">
        <v>220</v>
      </c>
      <c r="C140" s="167"/>
      <c r="D140" s="167" t="s">
        <v>2231</v>
      </c>
      <c r="E140" s="167" t="s">
        <v>116</v>
      </c>
      <c r="F140" s="167" t="s">
        <v>2235</v>
      </c>
      <c r="G140" s="188"/>
      <c r="H140" s="285">
        <v>27766.26</v>
      </c>
      <c r="I140" s="143">
        <f t="shared" si="28"/>
        <v>313.46120709547847</v>
      </c>
      <c r="J140" s="165">
        <v>8703645.3761269003</v>
      </c>
      <c r="K140" s="167"/>
      <c r="L140" s="167">
        <v>1</v>
      </c>
      <c r="M140" s="171">
        <f t="shared" si="39"/>
        <v>8703645.3761269003</v>
      </c>
      <c r="N140" s="170"/>
      <c r="O140" s="285"/>
      <c r="P140" s="114">
        <f t="shared" si="35"/>
        <v>0</v>
      </c>
      <c r="Q140" s="173"/>
      <c r="R140" s="177">
        <v>2016</v>
      </c>
      <c r="S140" s="98">
        <f>IFERROR(('General Input Sheet'!$G$38/(VLOOKUP(R140,'General Input Sheet'!$E$38:$G$44,3,FALSE))),1)</f>
        <v>1</v>
      </c>
      <c r="T140" s="199">
        <v>8703645.3761269003</v>
      </c>
      <c r="U140" s="115" t="str">
        <f t="shared" si="30"/>
        <v/>
      </c>
      <c r="V140" s="115" t="str">
        <f t="shared" si="30"/>
        <v/>
      </c>
      <c r="W140" s="115" t="str">
        <f t="shared" si="30"/>
        <v/>
      </c>
      <c r="X140" s="115" t="str">
        <f t="shared" si="30"/>
        <v/>
      </c>
      <c r="Y140" s="273" t="str">
        <f t="shared" si="31"/>
        <v>y</v>
      </c>
      <c r="Z140" s="81"/>
      <c r="AA140" s="86" t="str">
        <f t="shared" si="20"/>
        <v/>
      </c>
      <c r="AB140" s="87" t="str">
        <f t="shared" si="21"/>
        <v/>
      </c>
      <c r="AC140" s="87" t="str">
        <f t="shared" si="32"/>
        <v/>
      </c>
      <c r="AD140" s="87" t="str">
        <f t="shared" si="33"/>
        <v/>
      </c>
      <c r="AE140" s="87">
        <f t="shared" si="34"/>
        <v>1</v>
      </c>
      <c r="AF140" s="94">
        <f t="shared" si="22"/>
        <v>1</v>
      </c>
      <c r="AH140" s="324" t="str">
        <f t="shared" si="23"/>
        <v/>
      </c>
      <c r="AI140" s="280" t="str">
        <f t="shared" si="24"/>
        <v/>
      </c>
      <c r="AJ140" s="280" t="str">
        <f t="shared" si="25"/>
        <v/>
      </c>
      <c r="AK140" s="280" t="str">
        <f t="shared" si="26"/>
        <v/>
      </c>
      <c r="AL140" s="327">
        <f t="shared" si="27"/>
        <v>8703645.3761269003</v>
      </c>
    </row>
    <row r="141" spans="2:38">
      <c r="B141" s="176" t="s">
        <v>221</v>
      </c>
      <c r="C141" s="167"/>
      <c r="D141" s="167" t="s">
        <v>2229</v>
      </c>
      <c r="E141" s="167" t="s">
        <v>116</v>
      </c>
      <c r="F141" s="167" t="s">
        <v>2233</v>
      </c>
      <c r="G141" s="188"/>
      <c r="H141" s="285">
        <v>3542.21</v>
      </c>
      <c r="I141" s="143">
        <f t="shared" si="28"/>
        <v>148.37353619637742</v>
      </c>
      <c r="J141" s="165">
        <v>525570.22365017002</v>
      </c>
      <c r="K141" s="167"/>
      <c r="L141" s="167">
        <v>1</v>
      </c>
      <c r="M141" s="171">
        <f t="shared" si="39"/>
        <v>525570.22365017002</v>
      </c>
      <c r="N141" s="170"/>
      <c r="O141" s="285"/>
      <c r="P141" s="114">
        <f t="shared" si="35"/>
        <v>0</v>
      </c>
      <c r="Q141" s="173"/>
      <c r="R141" s="177">
        <v>2016</v>
      </c>
      <c r="S141" s="98">
        <f>IFERROR(('General Input Sheet'!$G$38/(VLOOKUP(R141,'General Input Sheet'!$E$38:$G$44,3,FALSE))),1)</f>
        <v>1</v>
      </c>
      <c r="T141" s="199">
        <v>525570.22365017002</v>
      </c>
      <c r="U141" s="115" t="str">
        <f t="shared" si="30"/>
        <v/>
      </c>
      <c r="V141" s="115" t="str">
        <f t="shared" si="30"/>
        <v>y</v>
      </c>
      <c r="W141" s="115" t="str">
        <f t="shared" si="30"/>
        <v/>
      </c>
      <c r="X141" s="115" t="str">
        <f t="shared" si="30"/>
        <v/>
      </c>
      <c r="Y141" s="273" t="str">
        <f t="shared" si="31"/>
        <v/>
      </c>
      <c r="Z141" s="81"/>
      <c r="AA141" s="86" t="str">
        <f t="shared" si="20"/>
        <v/>
      </c>
      <c r="AB141" s="87">
        <f t="shared" si="21"/>
        <v>1</v>
      </c>
      <c r="AC141" s="87" t="str">
        <f t="shared" si="32"/>
        <v/>
      </c>
      <c r="AD141" s="87" t="str">
        <f t="shared" si="33"/>
        <v/>
      </c>
      <c r="AE141" s="87" t="str">
        <f t="shared" si="34"/>
        <v/>
      </c>
      <c r="AF141" s="94">
        <f t="shared" si="22"/>
        <v>1</v>
      </c>
      <c r="AH141" s="324" t="str">
        <f t="shared" si="23"/>
        <v/>
      </c>
      <c r="AI141" s="280">
        <f t="shared" si="24"/>
        <v>525570.22365017002</v>
      </c>
      <c r="AJ141" s="280" t="str">
        <f t="shared" si="25"/>
        <v/>
      </c>
      <c r="AK141" s="280" t="str">
        <f t="shared" si="26"/>
        <v/>
      </c>
      <c r="AL141" s="327" t="str">
        <f t="shared" si="27"/>
        <v/>
      </c>
    </row>
    <row r="142" spans="2:38">
      <c r="B142" s="176" t="s">
        <v>222</v>
      </c>
      <c r="C142" s="167"/>
      <c r="D142" s="167" t="s">
        <v>2231</v>
      </c>
      <c r="E142" s="167" t="s">
        <v>116</v>
      </c>
      <c r="F142" s="167" t="s">
        <v>2235</v>
      </c>
      <c r="G142" s="188"/>
      <c r="H142" s="285">
        <v>5126.4399999999996</v>
      </c>
      <c r="I142" s="143">
        <f t="shared" si="28"/>
        <v>1489.6701564953419</v>
      </c>
      <c r="J142" s="165">
        <v>7636704.6770639801</v>
      </c>
      <c r="K142" s="167"/>
      <c r="L142" s="167">
        <v>1</v>
      </c>
      <c r="M142" s="171">
        <f t="shared" si="39"/>
        <v>7636704.6770639801</v>
      </c>
      <c r="N142" s="170"/>
      <c r="O142" s="285"/>
      <c r="P142" s="114">
        <f t="shared" si="35"/>
        <v>0</v>
      </c>
      <c r="Q142" s="173"/>
      <c r="R142" s="177">
        <v>2016</v>
      </c>
      <c r="S142" s="98">
        <f>IFERROR(('General Input Sheet'!$G$38/(VLOOKUP(R142,'General Input Sheet'!$E$38:$G$44,3,FALSE))),1)</f>
        <v>1</v>
      </c>
      <c r="T142" s="199">
        <v>7636704.6770639801</v>
      </c>
      <c r="U142" s="115" t="str">
        <f t="shared" si="30"/>
        <v/>
      </c>
      <c r="V142" s="115" t="str">
        <f t="shared" si="30"/>
        <v/>
      </c>
      <c r="W142" s="115" t="str">
        <f t="shared" si="30"/>
        <v/>
      </c>
      <c r="X142" s="115" t="str">
        <f t="shared" ref="V142:X205" si="40">IF(AND(X$10=$E142,$D142="Local"),"y","")</f>
        <v/>
      </c>
      <c r="Y142" s="273" t="str">
        <f t="shared" si="31"/>
        <v>y</v>
      </c>
      <c r="Z142" s="81"/>
      <c r="AA142" s="86" t="str">
        <f t="shared" ref="AA142:AA205" si="41">IF(U142="y",1,"")</f>
        <v/>
      </c>
      <c r="AB142" s="87" t="str">
        <f t="shared" ref="AB142:AB205" si="42">IF(V142="y",1,"")</f>
        <v/>
      </c>
      <c r="AC142" s="87" t="str">
        <f t="shared" si="32"/>
        <v/>
      </c>
      <c r="AD142" s="87" t="str">
        <f t="shared" si="33"/>
        <v/>
      </c>
      <c r="AE142" s="87">
        <f t="shared" si="34"/>
        <v>1</v>
      </c>
      <c r="AF142" s="94">
        <f t="shared" ref="AF142:AF205" si="43">SUM(AA142:AE142)</f>
        <v>1</v>
      </c>
      <c r="AH142" s="324" t="str">
        <f t="shared" ref="AH142:AH205" si="44">IF(AA142="","",(AA142/$AF142)*$T142)</f>
        <v/>
      </c>
      <c r="AI142" s="280" t="str">
        <f t="shared" ref="AI142:AI205" si="45">IF(AB142="","",(AB142/$AF142)*$T142)</f>
        <v/>
      </c>
      <c r="AJ142" s="280" t="str">
        <f t="shared" ref="AJ142:AJ205" si="46">IF(AC142="","",(AC142/$AF142)*$T142)</f>
        <v/>
      </c>
      <c r="AK142" s="280" t="str">
        <f t="shared" ref="AK142:AK205" si="47">IF(AD142="","",(AD142/$AF142)*$T142)</f>
        <v/>
      </c>
      <c r="AL142" s="327">
        <f t="shared" ref="AL142:AL205" si="48">IF(AE142="","",(AE142/$AF142)*$T142)</f>
        <v>7636704.6770639801</v>
      </c>
    </row>
    <row r="143" spans="2:38">
      <c r="B143" s="176" t="s">
        <v>223</v>
      </c>
      <c r="C143" s="167"/>
      <c r="D143" s="167" t="s">
        <v>2230</v>
      </c>
      <c r="E143" s="167" t="s">
        <v>116</v>
      </c>
      <c r="F143" s="167" t="s">
        <v>2233</v>
      </c>
      <c r="G143" s="188"/>
      <c r="H143" s="171">
        <v>18021.03</v>
      </c>
      <c r="I143" s="143">
        <f t="shared" ref="I143:I206" si="49">IFERROR(J143/H143,0)</f>
        <v>600.9662092928595</v>
      </c>
      <c r="J143" s="165">
        <v>10830030.086652899</v>
      </c>
      <c r="K143" s="167"/>
      <c r="L143" s="167">
        <f t="shared" ref="L143:L166" si="50">IF(K143="",1,VLOOKUP(K143,PArksitecond,2,FALSE))</f>
        <v>1</v>
      </c>
      <c r="M143" s="171">
        <v>689991.64241333294</v>
      </c>
      <c r="N143" s="170"/>
      <c r="O143" s="285">
        <v>18020.998213865601</v>
      </c>
      <c r="P143" s="114">
        <f t="shared" si="35"/>
        <v>735.25338845021747</v>
      </c>
      <c r="Q143" s="173">
        <v>13250000</v>
      </c>
      <c r="R143" s="177">
        <v>2016</v>
      </c>
      <c r="S143" s="32">
        <f>IFERROR(('General Input Sheet'!$G$38/(VLOOKUP(R143,'General Input Sheet'!$E$38:$G$44,3,FALSE))),1)</f>
        <v>1</v>
      </c>
      <c r="T143" s="195">
        <v>24080030.086652897</v>
      </c>
      <c r="U143" s="115" t="str">
        <f t="shared" ref="U143:X206" si="51">IF(AND(U$10=$E143,$D143="Local"),"y","")</f>
        <v/>
      </c>
      <c r="V143" s="115" t="str">
        <f t="shared" si="40"/>
        <v/>
      </c>
      <c r="W143" s="115" t="str">
        <f t="shared" si="40"/>
        <v/>
      </c>
      <c r="X143" s="115" t="str">
        <f t="shared" si="40"/>
        <v/>
      </c>
      <c r="Y143" s="273" t="str">
        <f t="shared" ref="Y143:Y206" si="52">IF($D143&lt;&gt;"Local","y","")</f>
        <v>y</v>
      </c>
      <c r="Z143" s="81"/>
      <c r="AA143" s="86" t="str">
        <f t="shared" si="41"/>
        <v/>
      </c>
      <c r="AB143" s="87" t="str">
        <f t="shared" si="42"/>
        <v/>
      </c>
      <c r="AC143" s="87" t="str">
        <f t="shared" ref="AC143:AC206" si="53">IF(W143="y",1,"")</f>
        <v/>
      </c>
      <c r="AD143" s="87" t="str">
        <f t="shared" ref="AD143:AD206" si="54">IF(X143="y",1,"")</f>
        <v/>
      </c>
      <c r="AE143" s="87">
        <f t="shared" ref="AE143:AE206" si="55">IF(Y143="y",1,"")</f>
        <v>1</v>
      </c>
      <c r="AF143" s="94">
        <f t="shared" si="43"/>
        <v>1</v>
      </c>
      <c r="AH143" s="324" t="str">
        <f t="shared" si="44"/>
        <v/>
      </c>
      <c r="AI143" s="280" t="str">
        <f t="shared" si="45"/>
        <v/>
      </c>
      <c r="AJ143" s="280" t="str">
        <f t="shared" si="46"/>
        <v/>
      </c>
      <c r="AK143" s="280" t="str">
        <f t="shared" si="47"/>
        <v/>
      </c>
      <c r="AL143" s="327">
        <f t="shared" si="48"/>
        <v>24080030.086652897</v>
      </c>
    </row>
    <row r="144" spans="2:38">
      <c r="B144" s="176" t="s">
        <v>224</v>
      </c>
      <c r="C144" s="167"/>
      <c r="D144" s="167" t="s">
        <v>2231</v>
      </c>
      <c r="E144" s="167" t="s">
        <v>115</v>
      </c>
      <c r="F144" s="167" t="s">
        <v>2233</v>
      </c>
      <c r="G144" s="188"/>
      <c r="H144" s="285">
        <v>3524.42</v>
      </c>
      <c r="I144" s="143">
        <f t="shared" si="49"/>
        <v>1905.7773927975327</v>
      </c>
      <c r="J144" s="165">
        <v>6716759.9587234799</v>
      </c>
      <c r="K144" s="167"/>
      <c r="L144" s="167">
        <v>1</v>
      </c>
      <c r="M144" s="171">
        <f>IFERROR(J144/100*100*L144,0)</f>
        <v>6716759.9587234799</v>
      </c>
      <c r="N144" s="170"/>
      <c r="O144" s="285">
        <v>3524.3737363984801</v>
      </c>
      <c r="P144" s="114">
        <f t="shared" ref="P144:P207" si="56">IFERROR(Q144/O144,0)</f>
        <v>1103.1032151467705</v>
      </c>
      <c r="Q144" s="173">
        <v>3887748</v>
      </c>
      <c r="R144" s="177">
        <v>2016</v>
      </c>
      <c r="S144" s="98">
        <f>IFERROR(('General Input Sheet'!$G$38/(VLOOKUP(R144,'General Input Sheet'!$E$38:$G$44,3,FALSE))),1)</f>
        <v>1</v>
      </c>
      <c r="T144" s="199">
        <v>10604507.95872348</v>
      </c>
      <c r="U144" s="115" t="str">
        <f t="shared" si="51"/>
        <v/>
      </c>
      <c r="V144" s="115" t="str">
        <f t="shared" si="40"/>
        <v/>
      </c>
      <c r="W144" s="115" t="str">
        <f t="shared" si="40"/>
        <v/>
      </c>
      <c r="X144" s="115" t="str">
        <f t="shared" si="40"/>
        <v/>
      </c>
      <c r="Y144" s="273" t="str">
        <f t="shared" si="52"/>
        <v>y</v>
      </c>
      <c r="Z144" s="81"/>
      <c r="AA144" s="86" t="str">
        <f t="shared" si="41"/>
        <v/>
      </c>
      <c r="AB144" s="87" t="str">
        <f t="shared" si="42"/>
        <v/>
      </c>
      <c r="AC144" s="87" t="str">
        <f t="shared" si="53"/>
        <v/>
      </c>
      <c r="AD144" s="87" t="str">
        <f t="shared" si="54"/>
        <v/>
      </c>
      <c r="AE144" s="87">
        <f t="shared" si="55"/>
        <v>1</v>
      </c>
      <c r="AF144" s="94">
        <f t="shared" si="43"/>
        <v>1</v>
      </c>
      <c r="AH144" s="324" t="str">
        <f t="shared" si="44"/>
        <v/>
      </c>
      <c r="AI144" s="280" t="str">
        <f t="shared" si="45"/>
        <v/>
      </c>
      <c r="AJ144" s="280" t="str">
        <f t="shared" si="46"/>
        <v/>
      </c>
      <c r="AK144" s="280" t="str">
        <f t="shared" si="47"/>
        <v/>
      </c>
      <c r="AL144" s="327">
        <f t="shared" si="48"/>
        <v>10604507.95872348</v>
      </c>
    </row>
    <row r="145" spans="2:38">
      <c r="B145" s="176" t="s">
        <v>225</v>
      </c>
      <c r="C145" s="167"/>
      <c r="D145" s="167" t="s">
        <v>2230</v>
      </c>
      <c r="E145" s="167" t="s">
        <v>116</v>
      </c>
      <c r="F145" s="167" t="s">
        <v>2232</v>
      </c>
      <c r="G145" s="188"/>
      <c r="H145" s="171">
        <v>3487.02</v>
      </c>
      <c r="I145" s="143">
        <f t="shared" si="49"/>
        <v>324.81784126602372</v>
      </c>
      <c r="J145" s="165">
        <v>1132646.30885145</v>
      </c>
      <c r="K145" s="167"/>
      <c r="L145" s="167">
        <f t="shared" si="50"/>
        <v>1</v>
      </c>
      <c r="M145" s="171">
        <v>544637.07251820399</v>
      </c>
      <c r="N145" s="170"/>
      <c r="O145" s="285">
        <v>1062.30878367888</v>
      </c>
      <c r="P145" s="114">
        <f t="shared" si="56"/>
        <v>372.82474369497589</v>
      </c>
      <c r="Q145" s="173">
        <v>396055</v>
      </c>
      <c r="R145" s="177">
        <v>2016</v>
      </c>
      <c r="S145" s="32">
        <f>IFERROR(('General Input Sheet'!$G$38/(VLOOKUP(R145,'General Input Sheet'!$E$38:$G$44,3,FALSE))),1)</f>
        <v>1</v>
      </c>
      <c r="T145" s="195">
        <v>1528701.30885145</v>
      </c>
      <c r="U145" s="115" t="str">
        <f t="shared" si="51"/>
        <v/>
      </c>
      <c r="V145" s="115" t="str">
        <f t="shared" si="40"/>
        <v/>
      </c>
      <c r="W145" s="115" t="str">
        <f t="shared" si="40"/>
        <v/>
      </c>
      <c r="X145" s="115" t="str">
        <f t="shared" si="40"/>
        <v/>
      </c>
      <c r="Y145" s="273" t="str">
        <f t="shared" si="52"/>
        <v>y</v>
      </c>
      <c r="Z145" s="81"/>
      <c r="AA145" s="86" t="str">
        <f t="shared" si="41"/>
        <v/>
      </c>
      <c r="AB145" s="87" t="str">
        <f t="shared" si="42"/>
        <v/>
      </c>
      <c r="AC145" s="87" t="str">
        <f t="shared" si="53"/>
        <v/>
      </c>
      <c r="AD145" s="87" t="str">
        <f t="shared" si="54"/>
        <v/>
      </c>
      <c r="AE145" s="87">
        <f t="shared" si="55"/>
        <v>1</v>
      </c>
      <c r="AF145" s="94">
        <f t="shared" si="43"/>
        <v>1</v>
      </c>
      <c r="AH145" s="324" t="str">
        <f t="shared" si="44"/>
        <v/>
      </c>
      <c r="AI145" s="280" t="str">
        <f t="shared" si="45"/>
        <v/>
      </c>
      <c r="AJ145" s="280" t="str">
        <f t="shared" si="46"/>
        <v/>
      </c>
      <c r="AK145" s="280" t="str">
        <f t="shared" si="47"/>
        <v/>
      </c>
      <c r="AL145" s="327">
        <f t="shared" si="48"/>
        <v>1528701.30885145</v>
      </c>
    </row>
    <row r="146" spans="2:38">
      <c r="B146" s="176" t="s">
        <v>226</v>
      </c>
      <c r="C146" s="167"/>
      <c r="D146" s="167" t="s">
        <v>2231</v>
      </c>
      <c r="E146" s="167" t="s">
        <v>115</v>
      </c>
      <c r="F146" s="167" t="s">
        <v>2233</v>
      </c>
      <c r="G146" s="188"/>
      <c r="H146" s="285">
        <v>14089.24</v>
      </c>
      <c r="I146" s="143">
        <f t="shared" si="49"/>
        <v>517.65009140022528</v>
      </c>
      <c r="J146" s="165">
        <v>7293296.3737597102</v>
      </c>
      <c r="K146" s="167"/>
      <c r="L146" s="167">
        <v>1</v>
      </c>
      <c r="M146" s="171">
        <f>IFERROR(J146/100*100*L146,0)</f>
        <v>7293296.3737597112</v>
      </c>
      <c r="N146" s="170"/>
      <c r="O146" s="285">
        <v>16230.2667182889</v>
      </c>
      <c r="P146" s="114">
        <f t="shared" si="56"/>
        <v>1112.8974226681273</v>
      </c>
      <c r="Q146" s="173">
        <v>18062622</v>
      </c>
      <c r="R146" s="177">
        <v>2016</v>
      </c>
      <c r="S146" s="98">
        <f>IFERROR(('General Input Sheet'!$G$38/(VLOOKUP(R146,'General Input Sheet'!$E$38:$G$44,3,FALSE))),1)</f>
        <v>1</v>
      </c>
      <c r="T146" s="199">
        <v>25355918.373759709</v>
      </c>
      <c r="U146" s="115" t="str">
        <f t="shared" si="51"/>
        <v/>
      </c>
      <c r="V146" s="115" t="str">
        <f t="shared" si="40"/>
        <v/>
      </c>
      <c r="W146" s="115" t="str">
        <f t="shared" si="40"/>
        <v/>
      </c>
      <c r="X146" s="115" t="str">
        <f t="shared" si="40"/>
        <v/>
      </c>
      <c r="Y146" s="273" t="str">
        <f t="shared" si="52"/>
        <v>y</v>
      </c>
      <c r="Z146" s="81"/>
      <c r="AA146" s="86" t="str">
        <f t="shared" si="41"/>
        <v/>
      </c>
      <c r="AB146" s="87" t="str">
        <f t="shared" si="42"/>
        <v/>
      </c>
      <c r="AC146" s="87" t="str">
        <f t="shared" si="53"/>
        <v/>
      </c>
      <c r="AD146" s="87" t="str">
        <f t="shared" si="54"/>
        <v/>
      </c>
      <c r="AE146" s="87">
        <f t="shared" si="55"/>
        <v>1</v>
      </c>
      <c r="AF146" s="94">
        <f t="shared" si="43"/>
        <v>1</v>
      </c>
      <c r="AH146" s="324" t="str">
        <f t="shared" si="44"/>
        <v/>
      </c>
      <c r="AI146" s="280" t="str">
        <f t="shared" si="45"/>
        <v/>
      </c>
      <c r="AJ146" s="280" t="str">
        <f t="shared" si="46"/>
        <v/>
      </c>
      <c r="AK146" s="280" t="str">
        <f t="shared" si="47"/>
        <v/>
      </c>
      <c r="AL146" s="327">
        <f t="shared" si="48"/>
        <v>25355918.373759709</v>
      </c>
    </row>
    <row r="147" spans="2:38">
      <c r="B147" s="176" t="s">
        <v>227</v>
      </c>
      <c r="C147" s="167"/>
      <c r="D147" s="167" t="s">
        <v>2230</v>
      </c>
      <c r="E147" s="167" t="s">
        <v>115</v>
      </c>
      <c r="F147" s="167" t="s">
        <v>2232</v>
      </c>
      <c r="G147" s="188"/>
      <c r="H147" s="171">
        <v>5154.75</v>
      </c>
      <c r="I147" s="143">
        <f t="shared" si="49"/>
        <v>234.09705684455696</v>
      </c>
      <c r="J147" s="165">
        <v>1206711.80376948</v>
      </c>
      <c r="K147" s="167"/>
      <c r="L147" s="167">
        <f t="shared" si="50"/>
        <v>1</v>
      </c>
      <c r="M147" s="171">
        <v>8161567.9137293398</v>
      </c>
      <c r="N147" s="170"/>
      <c r="O147" s="285"/>
      <c r="P147" s="114">
        <f t="shared" si="56"/>
        <v>0</v>
      </c>
      <c r="Q147" s="173"/>
      <c r="R147" s="177">
        <v>2016</v>
      </c>
      <c r="S147" s="32">
        <f>IFERROR(('General Input Sheet'!$G$38/(VLOOKUP(R147,'General Input Sheet'!$E$38:$G$44,3,FALSE))),1)</f>
        <v>1</v>
      </c>
      <c r="T147" s="195">
        <v>1206711.80376948</v>
      </c>
      <c r="U147" s="115" t="str">
        <f t="shared" si="51"/>
        <v/>
      </c>
      <c r="V147" s="115" t="str">
        <f t="shared" si="40"/>
        <v/>
      </c>
      <c r="W147" s="115" t="str">
        <f t="shared" si="40"/>
        <v/>
      </c>
      <c r="X147" s="115" t="str">
        <f t="shared" si="40"/>
        <v/>
      </c>
      <c r="Y147" s="273" t="str">
        <f t="shared" si="52"/>
        <v>y</v>
      </c>
      <c r="Z147" s="81"/>
      <c r="AA147" s="86" t="str">
        <f t="shared" si="41"/>
        <v/>
      </c>
      <c r="AB147" s="87" t="str">
        <f t="shared" si="42"/>
        <v/>
      </c>
      <c r="AC147" s="87" t="str">
        <f t="shared" si="53"/>
        <v/>
      </c>
      <c r="AD147" s="87" t="str">
        <f t="shared" si="54"/>
        <v/>
      </c>
      <c r="AE147" s="87">
        <f t="shared" si="55"/>
        <v>1</v>
      </c>
      <c r="AF147" s="94">
        <f t="shared" si="43"/>
        <v>1</v>
      </c>
      <c r="AH147" s="324" t="str">
        <f t="shared" si="44"/>
        <v/>
      </c>
      <c r="AI147" s="280" t="str">
        <f t="shared" si="45"/>
        <v/>
      </c>
      <c r="AJ147" s="280" t="str">
        <f t="shared" si="46"/>
        <v/>
      </c>
      <c r="AK147" s="280" t="str">
        <f t="shared" si="47"/>
        <v/>
      </c>
      <c r="AL147" s="327">
        <f t="shared" si="48"/>
        <v>1206711.80376948</v>
      </c>
    </row>
    <row r="148" spans="2:38">
      <c r="B148" s="176" t="s">
        <v>228</v>
      </c>
      <c r="C148" s="167"/>
      <c r="D148" s="167" t="s">
        <v>2230</v>
      </c>
      <c r="E148" s="167" t="s">
        <v>118</v>
      </c>
      <c r="F148" s="167" t="s">
        <v>2233</v>
      </c>
      <c r="G148" s="188"/>
      <c r="H148" s="171">
        <v>4870.67</v>
      </c>
      <c r="I148" s="143">
        <f t="shared" si="49"/>
        <v>2047.9078967892528</v>
      </c>
      <c r="J148" s="165">
        <v>9974683.5556545109</v>
      </c>
      <c r="K148" s="167"/>
      <c r="L148" s="167">
        <f t="shared" si="50"/>
        <v>1</v>
      </c>
      <c r="M148" s="171">
        <v>7818488.5002623601</v>
      </c>
      <c r="N148" s="170"/>
      <c r="O148" s="285"/>
      <c r="P148" s="114">
        <f t="shared" si="56"/>
        <v>0</v>
      </c>
      <c r="Q148" s="173"/>
      <c r="R148" s="177">
        <v>2016</v>
      </c>
      <c r="S148" s="32">
        <f>IFERROR(('General Input Sheet'!$G$38/(VLOOKUP(R148,'General Input Sheet'!$E$38:$G$44,3,FALSE))),1)</f>
        <v>1</v>
      </c>
      <c r="T148" s="195">
        <v>9974683.5556545109</v>
      </c>
      <c r="U148" s="115" t="str">
        <f t="shared" si="51"/>
        <v/>
      </c>
      <c r="V148" s="115" t="str">
        <f t="shared" si="40"/>
        <v/>
      </c>
      <c r="W148" s="115" t="str">
        <f t="shared" si="40"/>
        <v/>
      </c>
      <c r="X148" s="115" t="str">
        <f t="shared" si="40"/>
        <v/>
      </c>
      <c r="Y148" s="273" t="str">
        <f t="shared" si="52"/>
        <v>y</v>
      </c>
      <c r="Z148" s="81"/>
      <c r="AA148" s="86" t="str">
        <f t="shared" si="41"/>
        <v/>
      </c>
      <c r="AB148" s="87" t="str">
        <f t="shared" si="42"/>
        <v/>
      </c>
      <c r="AC148" s="87" t="str">
        <f t="shared" si="53"/>
        <v/>
      </c>
      <c r="AD148" s="87" t="str">
        <f t="shared" si="54"/>
        <v/>
      </c>
      <c r="AE148" s="87">
        <f t="shared" si="55"/>
        <v>1</v>
      </c>
      <c r="AF148" s="94">
        <f t="shared" si="43"/>
        <v>1</v>
      </c>
      <c r="AH148" s="324" t="str">
        <f t="shared" si="44"/>
        <v/>
      </c>
      <c r="AI148" s="280" t="str">
        <f t="shared" si="45"/>
        <v/>
      </c>
      <c r="AJ148" s="280" t="str">
        <f t="shared" si="46"/>
        <v/>
      </c>
      <c r="AK148" s="280" t="str">
        <f t="shared" si="47"/>
        <v/>
      </c>
      <c r="AL148" s="327">
        <f t="shared" si="48"/>
        <v>9974683.5556545109</v>
      </c>
    </row>
    <row r="149" spans="2:38">
      <c r="B149" s="176" t="s">
        <v>229</v>
      </c>
      <c r="C149" s="167"/>
      <c r="D149" s="167" t="s">
        <v>2230</v>
      </c>
      <c r="E149" s="167" t="s">
        <v>118</v>
      </c>
      <c r="F149" s="167" t="s">
        <v>2238</v>
      </c>
      <c r="G149" s="188"/>
      <c r="H149" s="171">
        <v>8995.6</v>
      </c>
      <c r="I149" s="143">
        <f t="shared" si="49"/>
        <v>217.13605095984369</v>
      </c>
      <c r="J149" s="165">
        <v>1953269.0600143699</v>
      </c>
      <c r="K149" s="167"/>
      <c r="L149" s="167">
        <f t="shared" si="50"/>
        <v>1</v>
      </c>
      <c r="M149" s="171"/>
      <c r="N149" s="170"/>
      <c r="O149" s="285">
        <v>8995.5361253390492</v>
      </c>
      <c r="P149" s="114">
        <f t="shared" si="56"/>
        <v>2839.7618156457775</v>
      </c>
      <c r="Q149" s="173">
        <v>25545180</v>
      </c>
      <c r="R149" s="177">
        <v>2016</v>
      </c>
      <c r="S149" s="32">
        <f>IFERROR(('General Input Sheet'!$G$38/(VLOOKUP(R149,'General Input Sheet'!$E$38:$G$44,3,FALSE))),1)</f>
        <v>1</v>
      </c>
      <c r="T149" s="195">
        <v>27498449.060014371</v>
      </c>
      <c r="U149" s="115" t="str">
        <f t="shared" si="51"/>
        <v/>
      </c>
      <c r="V149" s="115" t="str">
        <f t="shared" si="40"/>
        <v/>
      </c>
      <c r="W149" s="115" t="str">
        <f t="shared" si="40"/>
        <v/>
      </c>
      <c r="X149" s="115" t="str">
        <f t="shared" si="40"/>
        <v/>
      </c>
      <c r="Y149" s="273" t="str">
        <f t="shared" si="52"/>
        <v>y</v>
      </c>
      <c r="Z149" s="81"/>
      <c r="AA149" s="86" t="str">
        <f t="shared" si="41"/>
        <v/>
      </c>
      <c r="AB149" s="87" t="str">
        <f t="shared" si="42"/>
        <v/>
      </c>
      <c r="AC149" s="87" t="str">
        <f t="shared" si="53"/>
        <v/>
      </c>
      <c r="AD149" s="87" t="str">
        <f t="shared" si="54"/>
        <v/>
      </c>
      <c r="AE149" s="87">
        <f t="shared" si="55"/>
        <v>1</v>
      </c>
      <c r="AF149" s="94">
        <f t="shared" si="43"/>
        <v>1</v>
      </c>
      <c r="AH149" s="324" t="str">
        <f t="shared" si="44"/>
        <v/>
      </c>
      <c r="AI149" s="280" t="str">
        <f t="shared" si="45"/>
        <v/>
      </c>
      <c r="AJ149" s="280" t="str">
        <f t="shared" si="46"/>
        <v/>
      </c>
      <c r="AK149" s="280" t="str">
        <f t="shared" si="47"/>
        <v/>
      </c>
      <c r="AL149" s="327">
        <f t="shared" si="48"/>
        <v>27498449.060014371</v>
      </c>
    </row>
    <row r="150" spans="2:38">
      <c r="B150" s="176" t="s">
        <v>230</v>
      </c>
      <c r="C150" s="167"/>
      <c r="D150" s="167" t="s">
        <v>2230</v>
      </c>
      <c r="E150" s="167" t="s">
        <v>118</v>
      </c>
      <c r="F150" s="167" t="s">
        <v>2238</v>
      </c>
      <c r="G150" s="188"/>
      <c r="H150" s="171">
        <v>6365.07</v>
      </c>
      <c r="I150" s="143">
        <f t="shared" si="49"/>
        <v>306.87314672334634</v>
      </c>
      <c r="J150" s="165">
        <v>1953269.0600143699</v>
      </c>
      <c r="K150" s="167"/>
      <c r="L150" s="167">
        <f t="shared" si="50"/>
        <v>1</v>
      </c>
      <c r="M150" s="171">
        <v>689991.64241333294</v>
      </c>
      <c r="N150" s="170"/>
      <c r="O150" s="285"/>
      <c r="P150" s="114">
        <f t="shared" si="56"/>
        <v>0</v>
      </c>
      <c r="Q150" s="173"/>
      <c r="R150" s="177">
        <v>2016</v>
      </c>
      <c r="S150" s="32">
        <f>IFERROR(('General Input Sheet'!$G$38/(VLOOKUP(R150,'General Input Sheet'!$E$38:$G$44,3,FALSE))),1)</f>
        <v>1</v>
      </c>
      <c r="T150" s="195">
        <v>1953269.0600143699</v>
      </c>
      <c r="U150" s="115" t="str">
        <f t="shared" si="51"/>
        <v/>
      </c>
      <c r="V150" s="115" t="str">
        <f t="shared" si="40"/>
        <v/>
      </c>
      <c r="W150" s="115" t="str">
        <f t="shared" si="40"/>
        <v/>
      </c>
      <c r="X150" s="115" t="str">
        <f t="shared" si="40"/>
        <v/>
      </c>
      <c r="Y150" s="273" t="str">
        <f t="shared" si="52"/>
        <v>y</v>
      </c>
      <c r="Z150" s="81"/>
      <c r="AA150" s="86" t="str">
        <f t="shared" si="41"/>
        <v/>
      </c>
      <c r="AB150" s="87" t="str">
        <f t="shared" si="42"/>
        <v/>
      </c>
      <c r="AC150" s="87" t="str">
        <f t="shared" si="53"/>
        <v/>
      </c>
      <c r="AD150" s="87" t="str">
        <f t="shared" si="54"/>
        <v/>
      </c>
      <c r="AE150" s="87">
        <f t="shared" si="55"/>
        <v>1</v>
      </c>
      <c r="AF150" s="94">
        <f t="shared" si="43"/>
        <v>1</v>
      </c>
      <c r="AH150" s="324" t="str">
        <f t="shared" si="44"/>
        <v/>
      </c>
      <c r="AI150" s="280" t="str">
        <f t="shared" si="45"/>
        <v/>
      </c>
      <c r="AJ150" s="280" t="str">
        <f t="shared" si="46"/>
        <v/>
      </c>
      <c r="AK150" s="280" t="str">
        <f t="shared" si="47"/>
        <v/>
      </c>
      <c r="AL150" s="327">
        <f t="shared" si="48"/>
        <v>1953269.0600143699</v>
      </c>
    </row>
    <row r="151" spans="2:38">
      <c r="B151" s="176" t="s">
        <v>231</v>
      </c>
      <c r="C151" s="167"/>
      <c r="D151" s="167" t="s">
        <v>2231</v>
      </c>
      <c r="E151" s="167" t="s">
        <v>116</v>
      </c>
      <c r="F151" s="167" t="s">
        <v>2234</v>
      </c>
      <c r="G151" s="188"/>
      <c r="H151" s="285">
        <v>17877.8</v>
      </c>
      <c r="I151" s="143">
        <f t="shared" si="49"/>
        <v>413.68281724478129</v>
      </c>
      <c r="J151" s="165">
        <v>7395738.6701387502</v>
      </c>
      <c r="K151" s="167"/>
      <c r="L151" s="167">
        <v>1</v>
      </c>
      <c r="M151" s="171">
        <f t="shared" ref="M151:M152" si="57">IFERROR(J151/100*100*L151,0)</f>
        <v>7395738.6701387502</v>
      </c>
      <c r="N151" s="170"/>
      <c r="O151" s="285">
        <v>148063.50964275299</v>
      </c>
      <c r="P151" s="114">
        <f t="shared" si="56"/>
        <v>850.246115357848</v>
      </c>
      <c r="Q151" s="173">
        <v>125890423.90000001</v>
      </c>
      <c r="R151" s="177">
        <v>2016</v>
      </c>
      <c r="S151" s="98">
        <f>IFERROR(('General Input Sheet'!$G$38/(VLOOKUP(R151,'General Input Sheet'!$E$38:$G$44,3,FALSE))),1)</f>
        <v>1</v>
      </c>
      <c r="T151" s="199">
        <v>133286162.57013875</v>
      </c>
      <c r="U151" s="115" t="str">
        <f t="shared" si="51"/>
        <v/>
      </c>
      <c r="V151" s="115" t="str">
        <f t="shared" si="40"/>
        <v/>
      </c>
      <c r="W151" s="115" t="str">
        <f t="shared" si="40"/>
        <v/>
      </c>
      <c r="X151" s="115" t="str">
        <f t="shared" si="40"/>
        <v/>
      </c>
      <c r="Y151" s="273" t="str">
        <f t="shared" si="52"/>
        <v>y</v>
      </c>
      <c r="Z151" s="81"/>
      <c r="AA151" s="86" t="str">
        <f t="shared" si="41"/>
        <v/>
      </c>
      <c r="AB151" s="87" t="str">
        <f t="shared" si="42"/>
        <v/>
      </c>
      <c r="AC151" s="87" t="str">
        <f t="shared" si="53"/>
        <v/>
      </c>
      <c r="AD151" s="87" t="str">
        <f t="shared" si="54"/>
        <v/>
      </c>
      <c r="AE151" s="87">
        <f t="shared" si="55"/>
        <v>1</v>
      </c>
      <c r="AF151" s="94">
        <f t="shared" si="43"/>
        <v>1</v>
      </c>
      <c r="AH151" s="324" t="str">
        <f t="shared" si="44"/>
        <v/>
      </c>
      <c r="AI151" s="280" t="str">
        <f t="shared" si="45"/>
        <v/>
      </c>
      <c r="AJ151" s="280" t="str">
        <f t="shared" si="46"/>
        <v/>
      </c>
      <c r="AK151" s="280" t="str">
        <f t="shared" si="47"/>
        <v/>
      </c>
      <c r="AL151" s="327">
        <f t="shared" si="48"/>
        <v>133286162.57013875</v>
      </c>
    </row>
    <row r="152" spans="2:38">
      <c r="B152" s="176" t="s">
        <v>231</v>
      </c>
      <c r="C152" s="167"/>
      <c r="D152" s="167" t="s">
        <v>2231</v>
      </c>
      <c r="E152" s="167" t="s">
        <v>116</v>
      </c>
      <c r="F152" s="167" t="s">
        <v>2235</v>
      </c>
      <c r="G152" s="188"/>
      <c r="H152" s="285">
        <v>2683.07</v>
      </c>
      <c r="I152" s="143">
        <f t="shared" si="49"/>
        <v>2803.3396956472138</v>
      </c>
      <c r="J152" s="165">
        <v>7521556.6372001702</v>
      </c>
      <c r="K152" s="167"/>
      <c r="L152" s="167">
        <v>1</v>
      </c>
      <c r="M152" s="171">
        <f t="shared" si="57"/>
        <v>7521556.6372001702</v>
      </c>
      <c r="N152" s="170"/>
      <c r="O152" s="285"/>
      <c r="P152" s="114">
        <f t="shared" si="56"/>
        <v>0</v>
      </c>
      <c r="Q152" s="173"/>
      <c r="R152" s="177">
        <v>2016</v>
      </c>
      <c r="S152" s="98">
        <f>IFERROR(('General Input Sheet'!$G$38/(VLOOKUP(R152,'General Input Sheet'!$E$38:$G$44,3,FALSE))),1)</f>
        <v>1</v>
      </c>
      <c r="T152" s="199">
        <v>7521556.6372001702</v>
      </c>
      <c r="U152" s="115" t="str">
        <f t="shared" si="51"/>
        <v/>
      </c>
      <c r="V152" s="115" t="str">
        <f t="shared" si="40"/>
        <v/>
      </c>
      <c r="W152" s="115" t="str">
        <f t="shared" si="40"/>
        <v/>
      </c>
      <c r="X152" s="115" t="str">
        <f t="shared" si="40"/>
        <v/>
      </c>
      <c r="Y152" s="273" t="str">
        <f t="shared" si="52"/>
        <v>y</v>
      </c>
      <c r="Z152" s="81"/>
      <c r="AA152" s="86" t="str">
        <f t="shared" si="41"/>
        <v/>
      </c>
      <c r="AB152" s="87" t="str">
        <f t="shared" si="42"/>
        <v/>
      </c>
      <c r="AC152" s="87" t="str">
        <f t="shared" si="53"/>
        <v/>
      </c>
      <c r="AD152" s="87" t="str">
        <f t="shared" si="54"/>
        <v/>
      </c>
      <c r="AE152" s="87">
        <f t="shared" si="55"/>
        <v>1</v>
      </c>
      <c r="AF152" s="94">
        <f t="shared" si="43"/>
        <v>1</v>
      </c>
      <c r="AH152" s="324" t="str">
        <f t="shared" si="44"/>
        <v/>
      </c>
      <c r="AI152" s="280" t="str">
        <f t="shared" si="45"/>
        <v/>
      </c>
      <c r="AJ152" s="280" t="str">
        <f t="shared" si="46"/>
        <v/>
      </c>
      <c r="AK152" s="280" t="str">
        <f t="shared" si="47"/>
        <v/>
      </c>
      <c r="AL152" s="327">
        <f t="shared" si="48"/>
        <v>7521556.6372001702</v>
      </c>
    </row>
    <row r="153" spans="2:38">
      <c r="B153" s="176" t="s">
        <v>232</v>
      </c>
      <c r="C153" s="167"/>
      <c r="D153" s="167" t="s">
        <v>2230</v>
      </c>
      <c r="E153" s="167" t="s">
        <v>116</v>
      </c>
      <c r="F153" s="167" t="s">
        <v>2233</v>
      </c>
      <c r="G153" s="188"/>
      <c r="H153" s="171">
        <v>132544.53</v>
      </c>
      <c r="I153" s="143">
        <f t="shared" si="49"/>
        <v>87.587056327882408</v>
      </c>
      <c r="J153" s="165">
        <v>11609185.2150627</v>
      </c>
      <c r="K153" s="167"/>
      <c r="L153" s="167">
        <f t="shared" si="50"/>
        <v>1</v>
      </c>
      <c r="M153" s="171">
        <v>1135030.7604827799</v>
      </c>
      <c r="N153" s="170"/>
      <c r="O153" s="285"/>
      <c r="P153" s="114">
        <f t="shared" si="56"/>
        <v>0</v>
      </c>
      <c r="Q153" s="173"/>
      <c r="R153" s="177">
        <v>2016</v>
      </c>
      <c r="S153" s="32">
        <f>IFERROR(('General Input Sheet'!$G$38/(VLOOKUP(R153,'General Input Sheet'!$E$38:$G$44,3,FALSE))),1)</f>
        <v>1</v>
      </c>
      <c r="T153" s="195">
        <v>11609185.2150627</v>
      </c>
      <c r="U153" s="115" t="str">
        <f t="shared" si="51"/>
        <v/>
      </c>
      <c r="V153" s="115" t="str">
        <f t="shared" si="40"/>
        <v/>
      </c>
      <c r="W153" s="115" t="str">
        <f t="shared" si="40"/>
        <v/>
      </c>
      <c r="X153" s="115" t="str">
        <f t="shared" si="40"/>
        <v/>
      </c>
      <c r="Y153" s="273" t="str">
        <f t="shared" si="52"/>
        <v>y</v>
      </c>
      <c r="Z153" s="81"/>
      <c r="AA153" s="86" t="str">
        <f t="shared" si="41"/>
        <v/>
      </c>
      <c r="AB153" s="87" t="str">
        <f t="shared" si="42"/>
        <v/>
      </c>
      <c r="AC153" s="87" t="str">
        <f t="shared" si="53"/>
        <v/>
      </c>
      <c r="AD153" s="87" t="str">
        <f t="shared" si="54"/>
        <v/>
      </c>
      <c r="AE153" s="87">
        <f t="shared" si="55"/>
        <v>1</v>
      </c>
      <c r="AF153" s="94">
        <f t="shared" si="43"/>
        <v>1</v>
      </c>
      <c r="AH153" s="324" t="str">
        <f t="shared" si="44"/>
        <v/>
      </c>
      <c r="AI153" s="280" t="str">
        <f t="shared" si="45"/>
        <v/>
      </c>
      <c r="AJ153" s="280" t="str">
        <f t="shared" si="46"/>
        <v/>
      </c>
      <c r="AK153" s="280" t="str">
        <f t="shared" si="47"/>
        <v/>
      </c>
      <c r="AL153" s="327">
        <f t="shared" si="48"/>
        <v>11609185.2150627</v>
      </c>
    </row>
    <row r="154" spans="2:38">
      <c r="B154" s="176" t="s">
        <v>233</v>
      </c>
      <c r="C154" s="167"/>
      <c r="D154" s="167" t="s">
        <v>2230</v>
      </c>
      <c r="E154" s="167" t="s">
        <v>118</v>
      </c>
      <c r="F154" s="167" t="s">
        <v>2239</v>
      </c>
      <c r="G154" s="188"/>
      <c r="H154" s="171">
        <v>183555.86</v>
      </c>
      <c r="I154" s="143">
        <f t="shared" si="49"/>
        <v>47.777337244975627</v>
      </c>
      <c r="J154" s="165">
        <v>8769810.2265115306</v>
      </c>
      <c r="K154" s="167"/>
      <c r="L154" s="167">
        <f t="shared" si="50"/>
        <v>1</v>
      </c>
      <c r="M154" s="171">
        <v>7803657.8350317702</v>
      </c>
      <c r="N154" s="170"/>
      <c r="O154" s="285"/>
      <c r="P154" s="114">
        <f t="shared" si="56"/>
        <v>0</v>
      </c>
      <c r="Q154" s="173"/>
      <c r="R154" s="177">
        <v>2016</v>
      </c>
      <c r="S154" s="32">
        <f>IFERROR(('General Input Sheet'!$G$38/(VLOOKUP(R154,'General Input Sheet'!$E$38:$G$44,3,FALSE))),1)</f>
        <v>1</v>
      </c>
      <c r="T154" s="195">
        <v>8769810.2265115306</v>
      </c>
      <c r="U154" s="115" t="str">
        <f t="shared" si="51"/>
        <v/>
      </c>
      <c r="V154" s="115" t="str">
        <f t="shared" si="40"/>
        <v/>
      </c>
      <c r="W154" s="115" t="str">
        <f t="shared" si="40"/>
        <v/>
      </c>
      <c r="X154" s="115" t="str">
        <f t="shared" si="40"/>
        <v/>
      </c>
      <c r="Y154" s="273" t="str">
        <f t="shared" si="52"/>
        <v>y</v>
      </c>
      <c r="Z154" s="81"/>
      <c r="AA154" s="86" t="str">
        <f t="shared" si="41"/>
        <v/>
      </c>
      <c r="AB154" s="87" t="str">
        <f t="shared" si="42"/>
        <v/>
      </c>
      <c r="AC154" s="87" t="str">
        <f t="shared" si="53"/>
        <v/>
      </c>
      <c r="AD154" s="87" t="str">
        <f t="shared" si="54"/>
        <v/>
      </c>
      <c r="AE154" s="87">
        <f t="shared" si="55"/>
        <v>1</v>
      </c>
      <c r="AF154" s="94">
        <f t="shared" si="43"/>
        <v>1</v>
      </c>
      <c r="AH154" s="324" t="str">
        <f t="shared" si="44"/>
        <v/>
      </c>
      <c r="AI154" s="280" t="str">
        <f t="shared" si="45"/>
        <v/>
      </c>
      <c r="AJ154" s="280" t="str">
        <f t="shared" si="46"/>
        <v/>
      </c>
      <c r="AK154" s="280" t="str">
        <f t="shared" si="47"/>
        <v/>
      </c>
      <c r="AL154" s="327">
        <f t="shared" si="48"/>
        <v>8769810.2265115306</v>
      </c>
    </row>
    <row r="155" spans="2:38">
      <c r="B155" s="176" t="s">
        <v>234</v>
      </c>
      <c r="C155" s="167"/>
      <c r="D155" s="167" t="s">
        <v>2229</v>
      </c>
      <c r="E155" s="167" t="s">
        <v>115</v>
      </c>
      <c r="F155" s="167" t="s">
        <v>2234</v>
      </c>
      <c r="G155" s="188"/>
      <c r="H155" s="285">
        <v>15915.49</v>
      </c>
      <c r="I155" s="143">
        <f t="shared" si="49"/>
        <v>67.16401599041312</v>
      </c>
      <c r="J155" s="165">
        <v>1068948.22485526</v>
      </c>
      <c r="K155" s="167"/>
      <c r="L155" s="167">
        <v>1</v>
      </c>
      <c r="M155" s="171">
        <f t="shared" ref="M155:M156" si="58">IFERROR(J155/100*100*L155,0)</f>
        <v>1068948.22485526</v>
      </c>
      <c r="N155" s="170"/>
      <c r="O155" s="285">
        <v>50620.120345410003</v>
      </c>
      <c r="P155" s="114">
        <f t="shared" si="56"/>
        <v>436.87191929019662</v>
      </c>
      <c r="Q155" s="173">
        <v>22114509.129999999</v>
      </c>
      <c r="R155" s="177">
        <v>2016</v>
      </c>
      <c r="S155" s="98">
        <f>IFERROR(('General Input Sheet'!$G$38/(VLOOKUP(R155,'General Input Sheet'!$E$38:$G$44,3,FALSE))),1)</f>
        <v>1</v>
      </c>
      <c r="T155" s="199">
        <v>23183457.354855258</v>
      </c>
      <c r="U155" s="115" t="str">
        <f t="shared" si="51"/>
        <v>y</v>
      </c>
      <c r="V155" s="115" t="str">
        <f t="shared" si="40"/>
        <v/>
      </c>
      <c r="W155" s="115" t="str">
        <f t="shared" si="40"/>
        <v/>
      </c>
      <c r="X155" s="115" t="str">
        <f t="shared" si="40"/>
        <v/>
      </c>
      <c r="Y155" s="273" t="str">
        <f t="shared" si="52"/>
        <v/>
      </c>
      <c r="Z155" s="81"/>
      <c r="AA155" s="86">
        <f t="shared" si="41"/>
        <v>1</v>
      </c>
      <c r="AB155" s="87" t="str">
        <f t="shared" si="42"/>
        <v/>
      </c>
      <c r="AC155" s="87" t="str">
        <f t="shared" si="53"/>
        <v/>
      </c>
      <c r="AD155" s="87" t="str">
        <f t="shared" si="54"/>
        <v/>
      </c>
      <c r="AE155" s="87" t="str">
        <f t="shared" si="55"/>
        <v/>
      </c>
      <c r="AF155" s="94">
        <f t="shared" si="43"/>
        <v>1</v>
      </c>
      <c r="AH155" s="324">
        <f t="shared" si="44"/>
        <v>23183457.354855258</v>
      </c>
      <c r="AI155" s="280" t="str">
        <f t="shared" si="45"/>
        <v/>
      </c>
      <c r="AJ155" s="280" t="str">
        <f t="shared" si="46"/>
        <v/>
      </c>
      <c r="AK155" s="280" t="str">
        <f t="shared" si="47"/>
        <v/>
      </c>
      <c r="AL155" s="327" t="str">
        <f t="shared" si="48"/>
        <v/>
      </c>
    </row>
    <row r="156" spans="2:38">
      <c r="B156" s="176" t="s">
        <v>234</v>
      </c>
      <c r="C156" s="167"/>
      <c r="D156" s="167" t="s">
        <v>2229</v>
      </c>
      <c r="E156" s="167" t="s">
        <v>115</v>
      </c>
      <c r="F156" s="167" t="s">
        <v>2233</v>
      </c>
      <c r="G156" s="188"/>
      <c r="H156" s="285">
        <v>34810.350899199999</v>
      </c>
      <c r="I156" s="143">
        <f t="shared" si="49"/>
        <v>19.82145036145528</v>
      </c>
      <c r="J156" s="165">
        <v>689991.64241333294</v>
      </c>
      <c r="K156" s="167"/>
      <c r="L156" s="167">
        <v>1</v>
      </c>
      <c r="M156" s="171">
        <f t="shared" si="58"/>
        <v>689991.64241333294</v>
      </c>
      <c r="N156" s="170"/>
      <c r="O156" s="285"/>
      <c r="P156" s="114">
        <f t="shared" si="56"/>
        <v>0</v>
      </c>
      <c r="Q156" s="173"/>
      <c r="R156" s="177">
        <v>2016</v>
      </c>
      <c r="S156" s="98">
        <f>IFERROR(('General Input Sheet'!$G$38/(VLOOKUP(R156,'General Input Sheet'!$E$38:$G$44,3,FALSE))),1)</f>
        <v>1</v>
      </c>
      <c r="T156" s="199">
        <v>689991.64241333294</v>
      </c>
      <c r="U156" s="115" t="str">
        <f t="shared" si="51"/>
        <v>y</v>
      </c>
      <c r="V156" s="115" t="str">
        <f t="shared" si="40"/>
        <v/>
      </c>
      <c r="W156" s="115" t="str">
        <f t="shared" si="40"/>
        <v/>
      </c>
      <c r="X156" s="115" t="str">
        <f t="shared" si="40"/>
        <v/>
      </c>
      <c r="Y156" s="273" t="str">
        <f t="shared" si="52"/>
        <v/>
      </c>
      <c r="Z156" s="81"/>
      <c r="AA156" s="86">
        <f t="shared" si="41"/>
        <v>1</v>
      </c>
      <c r="AB156" s="87" t="str">
        <f t="shared" si="42"/>
        <v/>
      </c>
      <c r="AC156" s="87" t="str">
        <f t="shared" si="53"/>
        <v/>
      </c>
      <c r="AD156" s="87" t="str">
        <f t="shared" si="54"/>
        <v/>
      </c>
      <c r="AE156" s="87" t="str">
        <f t="shared" si="55"/>
        <v/>
      </c>
      <c r="AF156" s="94">
        <f t="shared" si="43"/>
        <v>1</v>
      </c>
      <c r="AH156" s="324">
        <f t="shared" si="44"/>
        <v>689991.64241333294</v>
      </c>
      <c r="AI156" s="280" t="str">
        <f t="shared" si="45"/>
        <v/>
      </c>
      <c r="AJ156" s="280" t="str">
        <f t="shared" si="46"/>
        <v/>
      </c>
      <c r="AK156" s="280" t="str">
        <f t="shared" si="47"/>
        <v/>
      </c>
      <c r="AL156" s="327" t="str">
        <f t="shared" si="48"/>
        <v/>
      </c>
    </row>
    <row r="157" spans="2:38">
      <c r="B157" s="176" t="s">
        <v>235</v>
      </c>
      <c r="C157" s="167"/>
      <c r="D157" s="167" t="s">
        <v>2230</v>
      </c>
      <c r="E157" s="167" t="s">
        <v>118</v>
      </c>
      <c r="F157" s="167" t="s">
        <v>2238</v>
      </c>
      <c r="G157" s="188"/>
      <c r="H157" s="171">
        <v>7003.85</v>
      </c>
      <c r="I157" s="143">
        <f t="shared" si="49"/>
        <v>278.88505036720801</v>
      </c>
      <c r="J157" s="165">
        <v>1953269.0600143699</v>
      </c>
      <c r="K157" s="167"/>
      <c r="L157" s="167">
        <f t="shared" si="50"/>
        <v>1</v>
      </c>
      <c r="M157" s="171">
        <v>961615.54892842798</v>
      </c>
      <c r="N157" s="170"/>
      <c r="O157" s="285">
        <v>21011.574348095899</v>
      </c>
      <c r="P157" s="114">
        <f t="shared" si="56"/>
        <v>793.87711856592136</v>
      </c>
      <c r="Q157" s="173">
        <v>16680608.1</v>
      </c>
      <c r="R157" s="177">
        <v>2016</v>
      </c>
      <c r="S157" s="32">
        <f>IFERROR(('General Input Sheet'!$G$38/(VLOOKUP(R157,'General Input Sheet'!$E$38:$G$44,3,FALSE))),1)</f>
        <v>1</v>
      </c>
      <c r="T157" s="195">
        <v>18633877.160014369</v>
      </c>
      <c r="U157" s="115" t="str">
        <f t="shared" si="51"/>
        <v/>
      </c>
      <c r="V157" s="115" t="str">
        <f t="shared" si="40"/>
        <v/>
      </c>
      <c r="W157" s="115" t="str">
        <f t="shared" si="40"/>
        <v/>
      </c>
      <c r="X157" s="115" t="str">
        <f t="shared" si="40"/>
        <v/>
      </c>
      <c r="Y157" s="273" t="str">
        <f t="shared" si="52"/>
        <v>y</v>
      </c>
      <c r="Z157" s="81"/>
      <c r="AA157" s="86" t="str">
        <f t="shared" si="41"/>
        <v/>
      </c>
      <c r="AB157" s="87" t="str">
        <f t="shared" si="42"/>
        <v/>
      </c>
      <c r="AC157" s="87" t="str">
        <f t="shared" si="53"/>
        <v/>
      </c>
      <c r="AD157" s="87" t="str">
        <f t="shared" si="54"/>
        <v/>
      </c>
      <c r="AE157" s="87">
        <f t="shared" si="55"/>
        <v>1</v>
      </c>
      <c r="AF157" s="94">
        <f t="shared" si="43"/>
        <v>1</v>
      </c>
      <c r="AH157" s="324" t="str">
        <f t="shared" si="44"/>
        <v/>
      </c>
      <c r="AI157" s="280" t="str">
        <f t="shared" si="45"/>
        <v/>
      </c>
      <c r="AJ157" s="280" t="str">
        <f t="shared" si="46"/>
        <v/>
      </c>
      <c r="AK157" s="280" t="str">
        <f t="shared" si="47"/>
        <v/>
      </c>
      <c r="AL157" s="327">
        <f t="shared" si="48"/>
        <v>18633877.160014369</v>
      </c>
    </row>
    <row r="158" spans="2:38">
      <c r="B158" s="176" t="s">
        <v>236</v>
      </c>
      <c r="C158" s="167"/>
      <c r="D158" s="167" t="s">
        <v>2231</v>
      </c>
      <c r="E158" s="167" t="s">
        <v>115</v>
      </c>
      <c r="F158" s="167" t="s">
        <v>2236</v>
      </c>
      <c r="G158" s="188"/>
      <c r="H158" s="285"/>
      <c r="I158" s="143">
        <f t="shared" si="49"/>
        <v>0</v>
      </c>
      <c r="J158" s="165"/>
      <c r="K158" s="167"/>
      <c r="L158" s="167">
        <v>1</v>
      </c>
      <c r="M158" s="171">
        <f t="shared" ref="M158:M160" si="59">IFERROR(J158/100*100*L158,0)</f>
        <v>0</v>
      </c>
      <c r="N158" s="170"/>
      <c r="O158" s="285">
        <v>0</v>
      </c>
      <c r="P158" s="114">
        <f t="shared" si="56"/>
        <v>0</v>
      </c>
      <c r="Q158" s="173">
        <v>0</v>
      </c>
      <c r="R158" s="177">
        <v>2016</v>
      </c>
      <c r="S158" s="98">
        <f>IFERROR(('General Input Sheet'!$G$38/(VLOOKUP(R158,'General Input Sheet'!$E$38:$G$44,3,FALSE))),1)</f>
        <v>1</v>
      </c>
      <c r="T158" s="199">
        <v>0</v>
      </c>
      <c r="U158" s="115" t="str">
        <f t="shared" si="51"/>
        <v/>
      </c>
      <c r="V158" s="115" t="str">
        <f t="shared" si="40"/>
        <v/>
      </c>
      <c r="W158" s="115" t="str">
        <f t="shared" si="40"/>
        <v/>
      </c>
      <c r="X158" s="115" t="str">
        <f t="shared" si="40"/>
        <v/>
      </c>
      <c r="Y158" s="273" t="str">
        <f t="shared" si="52"/>
        <v>y</v>
      </c>
      <c r="Z158" s="81"/>
      <c r="AA158" s="86" t="str">
        <f t="shared" si="41"/>
        <v/>
      </c>
      <c r="AB158" s="87" t="str">
        <f t="shared" si="42"/>
        <v/>
      </c>
      <c r="AC158" s="87" t="str">
        <f t="shared" si="53"/>
        <v/>
      </c>
      <c r="AD158" s="87" t="str">
        <f t="shared" si="54"/>
        <v/>
      </c>
      <c r="AE158" s="87">
        <f t="shared" si="55"/>
        <v>1</v>
      </c>
      <c r="AF158" s="94">
        <f t="shared" si="43"/>
        <v>1</v>
      </c>
      <c r="AH158" s="324" t="str">
        <f t="shared" si="44"/>
        <v/>
      </c>
      <c r="AI158" s="280" t="str">
        <f t="shared" si="45"/>
        <v/>
      </c>
      <c r="AJ158" s="280" t="str">
        <f t="shared" si="46"/>
        <v/>
      </c>
      <c r="AK158" s="280" t="str">
        <f t="shared" si="47"/>
        <v/>
      </c>
      <c r="AL158" s="327">
        <f t="shared" si="48"/>
        <v>0</v>
      </c>
    </row>
    <row r="159" spans="2:38">
      <c r="B159" s="176" t="s">
        <v>237</v>
      </c>
      <c r="C159" s="167"/>
      <c r="D159" s="167" t="s">
        <v>2229</v>
      </c>
      <c r="E159" s="167" t="s">
        <v>118</v>
      </c>
      <c r="F159" s="167" t="s">
        <v>2236</v>
      </c>
      <c r="G159" s="188"/>
      <c r="H159" s="285"/>
      <c r="I159" s="143">
        <f t="shared" si="49"/>
        <v>0</v>
      </c>
      <c r="J159" s="165"/>
      <c r="K159" s="167"/>
      <c r="L159" s="167">
        <v>1</v>
      </c>
      <c r="M159" s="171">
        <f t="shared" si="59"/>
        <v>0</v>
      </c>
      <c r="N159" s="170"/>
      <c r="O159" s="285">
        <v>0</v>
      </c>
      <c r="P159" s="114">
        <f t="shared" si="56"/>
        <v>0</v>
      </c>
      <c r="Q159" s="173">
        <v>0</v>
      </c>
      <c r="R159" s="177">
        <v>2016</v>
      </c>
      <c r="S159" s="98">
        <f>IFERROR(('General Input Sheet'!$G$38/(VLOOKUP(R159,'General Input Sheet'!$E$38:$G$44,3,FALSE))),1)</f>
        <v>1</v>
      </c>
      <c r="T159" s="199">
        <v>0</v>
      </c>
      <c r="U159" s="115" t="str">
        <f t="shared" si="51"/>
        <v/>
      </c>
      <c r="V159" s="115" t="str">
        <f t="shared" si="40"/>
        <v/>
      </c>
      <c r="W159" s="115" t="str">
        <f t="shared" si="40"/>
        <v/>
      </c>
      <c r="X159" s="115" t="str">
        <f t="shared" si="40"/>
        <v>y</v>
      </c>
      <c r="Y159" s="273" t="str">
        <f t="shared" si="52"/>
        <v/>
      </c>
      <c r="Z159" s="81"/>
      <c r="AA159" s="86" t="str">
        <f t="shared" si="41"/>
        <v/>
      </c>
      <c r="AB159" s="87" t="str">
        <f t="shared" si="42"/>
        <v/>
      </c>
      <c r="AC159" s="87" t="str">
        <f t="shared" si="53"/>
        <v/>
      </c>
      <c r="AD159" s="87">
        <f t="shared" si="54"/>
        <v>1</v>
      </c>
      <c r="AE159" s="87" t="str">
        <f t="shared" si="55"/>
        <v/>
      </c>
      <c r="AF159" s="94">
        <f t="shared" si="43"/>
        <v>1</v>
      </c>
      <c r="AH159" s="324" t="str">
        <f t="shared" si="44"/>
        <v/>
      </c>
      <c r="AI159" s="280" t="str">
        <f t="shared" si="45"/>
        <v/>
      </c>
      <c r="AJ159" s="280" t="str">
        <f t="shared" si="46"/>
        <v/>
      </c>
      <c r="AK159" s="280">
        <f t="shared" si="47"/>
        <v>0</v>
      </c>
      <c r="AL159" s="327" t="str">
        <f t="shared" si="48"/>
        <v/>
      </c>
    </row>
    <row r="160" spans="2:38">
      <c r="B160" s="176" t="s">
        <v>238</v>
      </c>
      <c r="C160" s="167"/>
      <c r="D160" s="167" t="s">
        <v>2229</v>
      </c>
      <c r="E160" s="167" t="s">
        <v>118</v>
      </c>
      <c r="F160" s="167" t="s">
        <v>2233</v>
      </c>
      <c r="G160" s="188"/>
      <c r="H160" s="285">
        <v>12888.09</v>
      </c>
      <c r="I160" s="143">
        <f t="shared" si="49"/>
        <v>53.537152705585775</v>
      </c>
      <c r="J160" s="165">
        <v>689991.64241333294</v>
      </c>
      <c r="K160" s="167"/>
      <c r="L160" s="167">
        <v>1</v>
      </c>
      <c r="M160" s="171">
        <f t="shared" si="59"/>
        <v>689991.64241333294</v>
      </c>
      <c r="N160" s="170"/>
      <c r="O160" s="285">
        <v>10709.352741749701</v>
      </c>
      <c r="P160" s="114">
        <f t="shared" si="56"/>
        <v>202.93408783964716</v>
      </c>
      <c r="Q160" s="173">
        <v>2173292.73</v>
      </c>
      <c r="R160" s="177">
        <v>2016</v>
      </c>
      <c r="S160" s="98">
        <f>IFERROR(('General Input Sheet'!$G$38/(VLOOKUP(R160,'General Input Sheet'!$E$38:$G$44,3,FALSE))),1)</f>
        <v>1</v>
      </c>
      <c r="T160" s="199">
        <v>2863284.372413333</v>
      </c>
      <c r="U160" s="115" t="str">
        <f t="shared" si="51"/>
        <v/>
      </c>
      <c r="V160" s="115" t="str">
        <f t="shared" si="40"/>
        <v/>
      </c>
      <c r="W160" s="115" t="str">
        <f t="shared" si="40"/>
        <v/>
      </c>
      <c r="X160" s="115" t="str">
        <f t="shared" si="40"/>
        <v>y</v>
      </c>
      <c r="Y160" s="273" t="str">
        <f t="shared" si="52"/>
        <v/>
      </c>
      <c r="Z160" s="81"/>
      <c r="AA160" s="86" t="str">
        <f t="shared" si="41"/>
        <v/>
      </c>
      <c r="AB160" s="87" t="str">
        <f t="shared" si="42"/>
        <v/>
      </c>
      <c r="AC160" s="87" t="str">
        <f t="shared" si="53"/>
        <v/>
      </c>
      <c r="AD160" s="87">
        <f t="shared" si="54"/>
        <v>1</v>
      </c>
      <c r="AE160" s="87" t="str">
        <f t="shared" si="55"/>
        <v/>
      </c>
      <c r="AF160" s="94">
        <f t="shared" si="43"/>
        <v>1</v>
      </c>
      <c r="AH160" s="324" t="str">
        <f t="shared" si="44"/>
        <v/>
      </c>
      <c r="AI160" s="280" t="str">
        <f t="shared" si="45"/>
        <v/>
      </c>
      <c r="AJ160" s="280" t="str">
        <f t="shared" si="46"/>
        <v/>
      </c>
      <c r="AK160" s="280">
        <f t="shared" si="47"/>
        <v>2863284.372413333</v>
      </c>
      <c r="AL160" s="327" t="str">
        <f t="shared" si="48"/>
        <v/>
      </c>
    </row>
    <row r="161" spans="2:38">
      <c r="B161" s="176" t="s">
        <v>239</v>
      </c>
      <c r="C161" s="167"/>
      <c r="D161" s="167" t="s">
        <v>2230</v>
      </c>
      <c r="E161" s="167" t="s">
        <v>118</v>
      </c>
      <c r="F161" s="167" t="s">
        <v>2236</v>
      </c>
      <c r="G161" s="188"/>
      <c r="H161" s="171"/>
      <c r="I161" s="143">
        <f t="shared" si="49"/>
        <v>0</v>
      </c>
      <c r="J161" s="165"/>
      <c r="K161" s="167"/>
      <c r="L161" s="167">
        <f t="shared" si="50"/>
        <v>1</v>
      </c>
      <c r="M161" s="171">
        <v>1071144.3982239999</v>
      </c>
      <c r="N161" s="170"/>
      <c r="O161" s="285">
        <v>0</v>
      </c>
      <c r="P161" s="114">
        <f t="shared" si="56"/>
        <v>0</v>
      </c>
      <c r="Q161" s="173">
        <v>0</v>
      </c>
      <c r="R161" s="177">
        <v>2016</v>
      </c>
      <c r="S161" s="32">
        <f>IFERROR(('General Input Sheet'!$G$38/(VLOOKUP(R161,'General Input Sheet'!$E$38:$G$44,3,FALSE))),1)</f>
        <v>1</v>
      </c>
      <c r="T161" s="195">
        <v>0</v>
      </c>
      <c r="U161" s="115" t="str">
        <f t="shared" si="51"/>
        <v/>
      </c>
      <c r="V161" s="115" t="str">
        <f t="shared" si="40"/>
        <v/>
      </c>
      <c r="W161" s="115" t="str">
        <f t="shared" si="40"/>
        <v/>
      </c>
      <c r="X161" s="115" t="str">
        <f t="shared" si="40"/>
        <v/>
      </c>
      <c r="Y161" s="273" t="str">
        <f t="shared" si="52"/>
        <v>y</v>
      </c>
      <c r="Z161" s="81"/>
      <c r="AA161" s="86" t="str">
        <f t="shared" si="41"/>
        <v/>
      </c>
      <c r="AB161" s="87" t="str">
        <f t="shared" si="42"/>
        <v/>
      </c>
      <c r="AC161" s="87" t="str">
        <f t="shared" si="53"/>
        <v/>
      </c>
      <c r="AD161" s="87" t="str">
        <f t="shared" si="54"/>
        <v/>
      </c>
      <c r="AE161" s="87">
        <f t="shared" si="55"/>
        <v>1</v>
      </c>
      <c r="AF161" s="94">
        <f t="shared" si="43"/>
        <v>1</v>
      </c>
      <c r="AH161" s="324" t="str">
        <f t="shared" si="44"/>
        <v/>
      </c>
      <c r="AI161" s="280" t="str">
        <f t="shared" si="45"/>
        <v/>
      </c>
      <c r="AJ161" s="280" t="str">
        <f t="shared" si="46"/>
        <v/>
      </c>
      <c r="AK161" s="280" t="str">
        <f t="shared" si="47"/>
        <v/>
      </c>
      <c r="AL161" s="327">
        <f t="shared" si="48"/>
        <v>0</v>
      </c>
    </row>
    <row r="162" spans="2:38">
      <c r="B162" s="176" t="s">
        <v>240</v>
      </c>
      <c r="C162" s="167"/>
      <c r="D162" s="167" t="s">
        <v>2229</v>
      </c>
      <c r="E162" s="167" t="s">
        <v>115</v>
      </c>
      <c r="F162" s="167" t="s">
        <v>2232</v>
      </c>
      <c r="G162" s="188"/>
      <c r="H162" s="285">
        <v>12688.74</v>
      </c>
      <c r="I162" s="143">
        <f t="shared" si="49"/>
        <v>46.520432918027716</v>
      </c>
      <c r="J162" s="165">
        <v>590285.67798429495</v>
      </c>
      <c r="K162" s="167"/>
      <c r="L162" s="167">
        <v>1</v>
      </c>
      <c r="M162" s="171">
        <f t="shared" ref="M162:M165" si="60">IFERROR(J162/100*100*L162,0)</f>
        <v>590285.67798429495</v>
      </c>
      <c r="N162" s="170"/>
      <c r="O162" s="285">
        <v>13029.4238512025</v>
      </c>
      <c r="P162" s="114">
        <f t="shared" si="56"/>
        <v>232.41004702756112</v>
      </c>
      <c r="Q162" s="173">
        <v>3028169.01</v>
      </c>
      <c r="R162" s="177">
        <v>2016</v>
      </c>
      <c r="S162" s="98">
        <f>IFERROR(('General Input Sheet'!$G$38/(VLOOKUP(R162,'General Input Sheet'!$E$38:$G$44,3,FALSE))),1)</f>
        <v>1</v>
      </c>
      <c r="T162" s="199">
        <v>3618454.6879842947</v>
      </c>
      <c r="U162" s="115" t="str">
        <f t="shared" si="51"/>
        <v>y</v>
      </c>
      <c r="V162" s="115" t="str">
        <f t="shared" si="40"/>
        <v/>
      </c>
      <c r="W162" s="115" t="str">
        <f t="shared" si="40"/>
        <v/>
      </c>
      <c r="X162" s="115" t="str">
        <f t="shared" si="40"/>
        <v/>
      </c>
      <c r="Y162" s="273" t="str">
        <f t="shared" si="52"/>
        <v/>
      </c>
      <c r="Z162" s="81"/>
      <c r="AA162" s="86">
        <f t="shared" si="41"/>
        <v>1</v>
      </c>
      <c r="AB162" s="87" t="str">
        <f t="shared" si="42"/>
        <v/>
      </c>
      <c r="AC162" s="87" t="str">
        <f t="shared" si="53"/>
        <v/>
      </c>
      <c r="AD162" s="87" t="str">
        <f t="shared" si="54"/>
        <v/>
      </c>
      <c r="AE162" s="87" t="str">
        <f t="shared" si="55"/>
        <v/>
      </c>
      <c r="AF162" s="94">
        <f t="shared" si="43"/>
        <v>1</v>
      </c>
      <c r="AH162" s="324">
        <f t="shared" si="44"/>
        <v>3618454.6879842947</v>
      </c>
      <c r="AI162" s="280" t="str">
        <f t="shared" si="45"/>
        <v/>
      </c>
      <c r="AJ162" s="280" t="str">
        <f t="shared" si="46"/>
        <v/>
      </c>
      <c r="AK162" s="280" t="str">
        <f t="shared" si="47"/>
        <v/>
      </c>
      <c r="AL162" s="327" t="str">
        <f t="shared" si="48"/>
        <v/>
      </c>
    </row>
    <row r="163" spans="2:38">
      <c r="B163" s="176" t="s">
        <v>240</v>
      </c>
      <c r="C163" s="167"/>
      <c r="D163" s="167" t="s">
        <v>2229</v>
      </c>
      <c r="E163" s="167" t="s">
        <v>115</v>
      </c>
      <c r="F163" s="167" t="s">
        <v>2233</v>
      </c>
      <c r="G163" s="188"/>
      <c r="H163" s="285">
        <v>1304.6300000000001</v>
      </c>
      <c r="I163" s="143">
        <f t="shared" si="49"/>
        <v>339.58990377264587</v>
      </c>
      <c r="J163" s="165">
        <v>443039.17615890701</v>
      </c>
      <c r="K163" s="167"/>
      <c r="L163" s="167">
        <v>1</v>
      </c>
      <c r="M163" s="171">
        <f t="shared" si="60"/>
        <v>443039.17615890707</v>
      </c>
      <c r="N163" s="170"/>
      <c r="O163" s="285"/>
      <c r="P163" s="114">
        <f t="shared" si="56"/>
        <v>0</v>
      </c>
      <c r="Q163" s="173"/>
      <c r="R163" s="177">
        <v>2016</v>
      </c>
      <c r="S163" s="98">
        <f>IFERROR(('General Input Sheet'!$G$38/(VLOOKUP(R163,'General Input Sheet'!$E$38:$G$44,3,FALSE))),1)</f>
        <v>1</v>
      </c>
      <c r="T163" s="199">
        <v>443039.17615890701</v>
      </c>
      <c r="U163" s="115" t="str">
        <f t="shared" si="51"/>
        <v>y</v>
      </c>
      <c r="V163" s="115" t="str">
        <f t="shared" si="40"/>
        <v/>
      </c>
      <c r="W163" s="115" t="str">
        <f t="shared" si="40"/>
        <v/>
      </c>
      <c r="X163" s="115" t="str">
        <f t="shared" si="40"/>
        <v/>
      </c>
      <c r="Y163" s="273" t="str">
        <f t="shared" si="52"/>
        <v/>
      </c>
      <c r="Z163" s="81"/>
      <c r="AA163" s="86">
        <f t="shared" si="41"/>
        <v>1</v>
      </c>
      <c r="AB163" s="87" t="str">
        <f t="shared" si="42"/>
        <v/>
      </c>
      <c r="AC163" s="87" t="str">
        <f t="shared" si="53"/>
        <v/>
      </c>
      <c r="AD163" s="87" t="str">
        <f t="shared" si="54"/>
        <v/>
      </c>
      <c r="AE163" s="87" t="str">
        <f t="shared" si="55"/>
        <v/>
      </c>
      <c r="AF163" s="94">
        <f t="shared" si="43"/>
        <v>1</v>
      </c>
      <c r="AH163" s="324">
        <f t="shared" si="44"/>
        <v>443039.17615890701</v>
      </c>
      <c r="AI163" s="280" t="str">
        <f t="shared" si="45"/>
        <v/>
      </c>
      <c r="AJ163" s="280" t="str">
        <f t="shared" si="46"/>
        <v/>
      </c>
      <c r="AK163" s="280" t="str">
        <f t="shared" si="47"/>
        <v/>
      </c>
      <c r="AL163" s="327" t="str">
        <f t="shared" si="48"/>
        <v/>
      </c>
    </row>
    <row r="164" spans="2:38">
      <c r="B164" s="176" t="s">
        <v>241</v>
      </c>
      <c r="C164" s="167"/>
      <c r="D164" s="167" t="s">
        <v>2229</v>
      </c>
      <c r="E164" s="167" t="s">
        <v>115</v>
      </c>
      <c r="F164" s="167" t="s">
        <v>2233</v>
      </c>
      <c r="G164" s="188"/>
      <c r="H164" s="285">
        <v>5421.87</v>
      </c>
      <c r="I164" s="143">
        <f t="shared" si="49"/>
        <v>109.7222409213277</v>
      </c>
      <c r="J164" s="165">
        <v>594899.72638411901</v>
      </c>
      <c r="K164" s="167"/>
      <c r="L164" s="167">
        <v>1</v>
      </c>
      <c r="M164" s="171">
        <f t="shared" si="60"/>
        <v>594899.72638411901</v>
      </c>
      <c r="N164" s="170"/>
      <c r="O164" s="285">
        <v>5421.8740738825099</v>
      </c>
      <c r="P164" s="114">
        <f t="shared" si="56"/>
        <v>356.09089655921747</v>
      </c>
      <c r="Q164" s="173">
        <v>1930680</v>
      </c>
      <c r="R164" s="177">
        <v>2016</v>
      </c>
      <c r="S164" s="98">
        <f>IFERROR(('General Input Sheet'!$G$38/(VLOOKUP(R164,'General Input Sheet'!$E$38:$G$44,3,FALSE))),1)</f>
        <v>1</v>
      </c>
      <c r="T164" s="199">
        <v>2525579.7263841191</v>
      </c>
      <c r="U164" s="115" t="str">
        <f t="shared" si="51"/>
        <v>y</v>
      </c>
      <c r="V164" s="115" t="str">
        <f t="shared" si="40"/>
        <v/>
      </c>
      <c r="W164" s="115" t="str">
        <f t="shared" si="40"/>
        <v/>
      </c>
      <c r="X164" s="115" t="str">
        <f t="shared" si="40"/>
        <v/>
      </c>
      <c r="Y164" s="273" t="str">
        <f t="shared" si="52"/>
        <v/>
      </c>
      <c r="Z164" s="81"/>
      <c r="AA164" s="86">
        <f t="shared" si="41"/>
        <v>1</v>
      </c>
      <c r="AB164" s="87" t="str">
        <f t="shared" si="42"/>
        <v/>
      </c>
      <c r="AC164" s="87" t="str">
        <f t="shared" si="53"/>
        <v/>
      </c>
      <c r="AD164" s="87" t="str">
        <f t="shared" si="54"/>
        <v/>
      </c>
      <c r="AE164" s="87" t="str">
        <f t="shared" si="55"/>
        <v/>
      </c>
      <c r="AF164" s="94">
        <f t="shared" si="43"/>
        <v>1</v>
      </c>
      <c r="AH164" s="324">
        <f t="shared" si="44"/>
        <v>2525579.7263841191</v>
      </c>
      <c r="AI164" s="280" t="str">
        <f t="shared" si="45"/>
        <v/>
      </c>
      <c r="AJ164" s="280" t="str">
        <f t="shared" si="46"/>
        <v/>
      </c>
      <c r="AK164" s="280" t="str">
        <f t="shared" si="47"/>
        <v/>
      </c>
      <c r="AL164" s="327" t="str">
        <f t="shared" si="48"/>
        <v/>
      </c>
    </row>
    <row r="165" spans="2:38">
      <c r="B165" s="176" t="s">
        <v>242</v>
      </c>
      <c r="C165" s="167"/>
      <c r="D165" s="167" t="s">
        <v>2229</v>
      </c>
      <c r="E165" s="167" t="s">
        <v>115</v>
      </c>
      <c r="F165" s="167" t="s">
        <v>2233</v>
      </c>
      <c r="G165" s="188"/>
      <c r="H165" s="285">
        <v>84067.68</v>
      </c>
      <c r="I165" s="143">
        <f t="shared" si="49"/>
        <v>8.2075732601795721</v>
      </c>
      <c r="J165" s="165">
        <v>689991.64241333294</v>
      </c>
      <c r="K165" s="167"/>
      <c r="L165" s="167">
        <v>1</v>
      </c>
      <c r="M165" s="171">
        <f t="shared" si="60"/>
        <v>689991.64241333294</v>
      </c>
      <c r="N165" s="170"/>
      <c r="O165" s="285">
        <v>114835.432891294</v>
      </c>
      <c r="P165" s="114">
        <f t="shared" si="56"/>
        <v>120.7469632924702</v>
      </c>
      <c r="Q165" s="173">
        <v>13866029.800000001</v>
      </c>
      <c r="R165" s="177">
        <v>2016</v>
      </c>
      <c r="S165" s="98">
        <f>IFERROR(('General Input Sheet'!$G$38/(VLOOKUP(R165,'General Input Sheet'!$E$38:$G$44,3,FALSE))),1)</f>
        <v>1</v>
      </c>
      <c r="T165" s="199">
        <v>14556021.442413334</v>
      </c>
      <c r="U165" s="115" t="str">
        <f t="shared" si="51"/>
        <v>y</v>
      </c>
      <c r="V165" s="115" t="str">
        <f t="shared" si="40"/>
        <v/>
      </c>
      <c r="W165" s="115" t="str">
        <f t="shared" si="40"/>
        <v/>
      </c>
      <c r="X165" s="115" t="str">
        <f t="shared" si="40"/>
        <v/>
      </c>
      <c r="Y165" s="273" t="str">
        <f t="shared" si="52"/>
        <v/>
      </c>
      <c r="Z165" s="81"/>
      <c r="AA165" s="86">
        <f t="shared" si="41"/>
        <v>1</v>
      </c>
      <c r="AB165" s="87" t="str">
        <f t="shared" si="42"/>
        <v/>
      </c>
      <c r="AC165" s="87" t="str">
        <f t="shared" si="53"/>
        <v/>
      </c>
      <c r="AD165" s="87" t="str">
        <f t="shared" si="54"/>
        <v/>
      </c>
      <c r="AE165" s="87" t="str">
        <f t="shared" si="55"/>
        <v/>
      </c>
      <c r="AF165" s="94">
        <f t="shared" si="43"/>
        <v>1</v>
      </c>
      <c r="AH165" s="324">
        <f t="shared" si="44"/>
        <v>14556021.442413334</v>
      </c>
      <c r="AI165" s="280" t="str">
        <f t="shared" si="45"/>
        <v/>
      </c>
      <c r="AJ165" s="280" t="str">
        <f t="shared" si="46"/>
        <v/>
      </c>
      <c r="AK165" s="280" t="str">
        <f t="shared" si="47"/>
        <v/>
      </c>
      <c r="AL165" s="327" t="str">
        <f t="shared" si="48"/>
        <v/>
      </c>
    </row>
    <row r="166" spans="2:38">
      <c r="B166" s="176" t="s">
        <v>243</v>
      </c>
      <c r="C166" s="167"/>
      <c r="D166" s="167" t="s">
        <v>2230</v>
      </c>
      <c r="E166" s="167" t="s">
        <v>115</v>
      </c>
      <c r="F166" s="167" t="s">
        <v>2234</v>
      </c>
      <c r="G166" s="188"/>
      <c r="H166" s="171">
        <v>32998.839999999997</v>
      </c>
      <c r="I166" s="143">
        <f t="shared" si="49"/>
        <v>384.82538583914464</v>
      </c>
      <c r="J166" s="165">
        <v>12698791.335244199</v>
      </c>
      <c r="K166" s="167"/>
      <c r="L166" s="167">
        <f t="shared" si="50"/>
        <v>1</v>
      </c>
      <c r="M166" s="171">
        <v>8400247.9459265694</v>
      </c>
      <c r="N166" s="170"/>
      <c r="O166" s="285">
        <v>2231.1358705028802</v>
      </c>
      <c r="P166" s="114">
        <f t="shared" si="56"/>
        <v>355.85013467649105</v>
      </c>
      <c r="Q166" s="173">
        <v>793950</v>
      </c>
      <c r="R166" s="177">
        <v>2016</v>
      </c>
      <c r="S166" s="32">
        <f>IFERROR(('General Input Sheet'!$G$38/(VLOOKUP(R166,'General Input Sheet'!$E$38:$G$44,3,FALSE))),1)</f>
        <v>1</v>
      </c>
      <c r="T166" s="195">
        <v>13492741.335244199</v>
      </c>
      <c r="U166" s="115" t="str">
        <f t="shared" si="51"/>
        <v/>
      </c>
      <c r="V166" s="115" t="str">
        <f t="shared" si="40"/>
        <v/>
      </c>
      <c r="W166" s="115" t="str">
        <f t="shared" si="40"/>
        <v/>
      </c>
      <c r="X166" s="115" t="str">
        <f t="shared" si="40"/>
        <v/>
      </c>
      <c r="Y166" s="273" t="str">
        <f t="shared" si="52"/>
        <v>y</v>
      </c>
      <c r="Z166" s="81"/>
      <c r="AA166" s="86" t="str">
        <f t="shared" si="41"/>
        <v/>
      </c>
      <c r="AB166" s="87" t="str">
        <f t="shared" si="42"/>
        <v/>
      </c>
      <c r="AC166" s="87" t="str">
        <f t="shared" si="53"/>
        <v/>
      </c>
      <c r="AD166" s="87" t="str">
        <f t="shared" si="54"/>
        <v/>
      </c>
      <c r="AE166" s="87">
        <f t="shared" si="55"/>
        <v>1</v>
      </c>
      <c r="AF166" s="94">
        <f t="shared" si="43"/>
        <v>1</v>
      </c>
      <c r="AH166" s="324" t="str">
        <f t="shared" si="44"/>
        <v/>
      </c>
      <c r="AI166" s="280" t="str">
        <f t="shared" si="45"/>
        <v/>
      </c>
      <c r="AJ166" s="280" t="str">
        <f t="shared" si="46"/>
        <v/>
      </c>
      <c r="AK166" s="280" t="str">
        <f t="shared" si="47"/>
        <v/>
      </c>
      <c r="AL166" s="327">
        <f t="shared" si="48"/>
        <v>13492741.335244199</v>
      </c>
    </row>
    <row r="167" spans="2:38">
      <c r="B167" s="176" t="s">
        <v>244</v>
      </c>
      <c r="C167" s="167"/>
      <c r="D167" s="167" t="s">
        <v>2229</v>
      </c>
      <c r="E167" s="167" t="s">
        <v>115</v>
      </c>
      <c r="F167" s="167" t="s">
        <v>2233</v>
      </c>
      <c r="G167" s="188"/>
      <c r="H167" s="285">
        <v>16658.3</v>
      </c>
      <c r="I167" s="143">
        <f t="shared" si="49"/>
        <v>41.420291531148614</v>
      </c>
      <c r="J167" s="165">
        <v>689991.64241333294</v>
      </c>
      <c r="K167" s="167"/>
      <c r="L167" s="167">
        <v>1</v>
      </c>
      <c r="M167" s="171">
        <f t="shared" ref="M167:M230" si="61">IFERROR(J167/100*100*L167,0)</f>
        <v>689991.64241333294</v>
      </c>
      <c r="N167" s="170"/>
      <c r="O167" s="285">
        <v>16658.308091573199</v>
      </c>
      <c r="P167" s="114">
        <f t="shared" si="56"/>
        <v>137.49639203507434</v>
      </c>
      <c r="Q167" s="173">
        <v>2290457.2599999998</v>
      </c>
      <c r="R167" s="177">
        <v>2016</v>
      </c>
      <c r="S167" s="98">
        <f>IFERROR(('General Input Sheet'!$G$38/(VLOOKUP(R167,'General Input Sheet'!$E$38:$G$44,3,FALSE))),1)</f>
        <v>1</v>
      </c>
      <c r="T167" s="199">
        <v>2980448.9024133328</v>
      </c>
      <c r="U167" s="115" t="str">
        <f t="shared" si="51"/>
        <v>y</v>
      </c>
      <c r="V167" s="115" t="str">
        <f t="shared" si="40"/>
        <v/>
      </c>
      <c r="W167" s="115" t="str">
        <f t="shared" si="40"/>
        <v/>
      </c>
      <c r="X167" s="115" t="str">
        <f t="shared" si="40"/>
        <v/>
      </c>
      <c r="Y167" s="273" t="str">
        <f t="shared" si="52"/>
        <v/>
      </c>
      <c r="Z167" s="81"/>
      <c r="AA167" s="86">
        <f t="shared" si="41"/>
        <v>1</v>
      </c>
      <c r="AB167" s="87" t="str">
        <f t="shared" si="42"/>
        <v/>
      </c>
      <c r="AC167" s="87" t="str">
        <f t="shared" si="53"/>
        <v/>
      </c>
      <c r="AD167" s="87" t="str">
        <f t="shared" si="54"/>
        <v/>
      </c>
      <c r="AE167" s="87" t="str">
        <f t="shared" si="55"/>
        <v/>
      </c>
      <c r="AF167" s="94">
        <f t="shared" si="43"/>
        <v>1</v>
      </c>
      <c r="AH167" s="324">
        <f t="shared" si="44"/>
        <v>2980448.9024133328</v>
      </c>
      <c r="AI167" s="280" t="str">
        <f t="shared" si="45"/>
        <v/>
      </c>
      <c r="AJ167" s="280" t="str">
        <f t="shared" si="46"/>
        <v/>
      </c>
      <c r="AK167" s="280" t="str">
        <f t="shared" si="47"/>
        <v/>
      </c>
      <c r="AL167" s="327" t="str">
        <f t="shared" si="48"/>
        <v/>
      </c>
    </row>
    <row r="168" spans="2:38">
      <c r="B168" s="176" t="s">
        <v>245</v>
      </c>
      <c r="C168" s="167"/>
      <c r="D168" s="167" t="s">
        <v>2229</v>
      </c>
      <c r="E168" s="167" t="s">
        <v>115</v>
      </c>
      <c r="F168" s="167" t="s">
        <v>2233</v>
      </c>
      <c r="G168" s="188"/>
      <c r="H168" s="285">
        <v>4059.15</v>
      </c>
      <c r="I168" s="143">
        <f t="shared" si="49"/>
        <v>134.17515305376838</v>
      </c>
      <c r="J168" s="165">
        <v>544637.07251820399</v>
      </c>
      <c r="K168" s="167"/>
      <c r="L168" s="167">
        <v>1</v>
      </c>
      <c r="M168" s="171">
        <f t="shared" si="61"/>
        <v>544637.07251820399</v>
      </c>
      <c r="N168" s="170"/>
      <c r="O168" s="285">
        <v>4059.13794684087</v>
      </c>
      <c r="P168" s="114">
        <f t="shared" si="56"/>
        <v>104.43800273650055</v>
      </c>
      <c r="Q168" s="173">
        <v>423928.26</v>
      </c>
      <c r="R168" s="177">
        <v>2016</v>
      </c>
      <c r="S168" s="98">
        <f>IFERROR(('General Input Sheet'!$G$38/(VLOOKUP(R168,'General Input Sheet'!$E$38:$G$44,3,FALSE))),1)</f>
        <v>1</v>
      </c>
      <c r="T168" s="199">
        <v>968565.332518204</v>
      </c>
      <c r="U168" s="115" t="str">
        <f t="shared" si="51"/>
        <v>y</v>
      </c>
      <c r="V168" s="115" t="str">
        <f t="shared" si="40"/>
        <v/>
      </c>
      <c r="W168" s="115" t="str">
        <f t="shared" si="40"/>
        <v/>
      </c>
      <c r="X168" s="115" t="str">
        <f t="shared" si="40"/>
        <v/>
      </c>
      <c r="Y168" s="273" t="str">
        <f t="shared" si="52"/>
        <v/>
      </c>
      <c r="Z168" s="81"/>
      <c r="AA168" s="86">
        <f t="shared" si="41"/>
        <v>1</v>
      </c>
      <c r="AB168" s="87" t="str">
        <f t="shared" si="42"/>
        <v/>
      </c>
      <c r="AC168" s="87" t="str">
        <f t="shared" si="53"/>
        <v/>
      </c>
      <c r="AD168" s="87" t="str">
        <f t="shared" si="54"/>
        <v/>
      </c>
      <c r="AE168" s="87" t="str">
        <f t="shared" si="55"/>
        <v/>
      </c>
      <c r="AF168" s="94">
        <f t="shared" si="43"/>
        <v>1</v>
      </c>
      <c r="AH168" s="324">
        <f t="shared" si="44"/>
        <v>968565.332518204</v>
      </c>
      <c r="AI168" s="280" t="str">
        <f t="shared" si="45"/>
        <v/>
      </c>
      <c r="AJ168" s="280" t="str">
        <f t="shared" si="46"/>
        <v/>
      </c>
      <c r="AK168" s="280" t="str">
        <f t="shared" si="47"/>
        <v/>
      </c>
      <c r="AL168" s="327" t="str">
        <f t="shared" si="48"/>
        <v/>
      </c>
    </row>
    <row r="169" spans="2:38">
      <c r="B169" s="176" t="s">
        <v>246</v>
      </c>
      <c r="C169" s="167"/>
      <c r="D169" s="167" t="s">
        <v>2229</v>
      </c>
      <c r="E169" s="167" t="s">
        <v>115</v>
      </c>
      <c r="F169" s="167" t="s">
        <v>2233</v>
      </c>
      <c r="G169" s="188"/>
      <c r="H169" s="285">
        <v>5763.33</v>
      </c>
      <c r="I169" s="143">
        <f t="shared" si="49"/>
        <v>105.40679770579855</v>
      </c>
      <c r="J169" s="165">
        <v>607494.15942176001</v>
      </c>
      <c r="K169" s="167"/>
      <c r="L169" s="167">
        <v>1</v>
      </c>
      <c r="M169" s="171">
        <f t="shared" si="61"/>
        <v>607494.15942176001</v>
      </c>
      <c r="N169" s="170"/>
      <c r="O169" s="285">
        <v>5763.3212637406396</v>
      </c>
      <c r="P169" s="114">
        <f t="shared" si="56"/>
        <v>290.85659523203645</v>
      </c>
      <c r="Q169" s="173">
        <v>1676300</v>
      </c>
      <c r="R169" s="177">
        <v>2016</v>
      </c>
      <c r="S169" s="98">
        <f>IFERROR(('General Input Sheet'!$G$38/(VLOOKUP(R169,'General Input Sheet'!$E$38:$G$44,3,FALSE))),1)</f>
        <v>1</v>
      </c>
      <c r="T169" s="199">
        <v>2283794.1594217601</v>
      </c>
      <c r="U169" s="115" t="str">
        <f t="shared" si="51"/>
        <v>y</v>
      </c>
      <c r="V169" s="115" t="str">
        <f t="shared" si="40"/>
        <v/>
      </c>
      <c r="W169" s="115" t="str">
        <f t="shared" si="40"/>
        <v/>
      </c>
      <c r="X169" s="115" t="str">
        <f t="shared" si="40"/>
        <v/>
      </c>
      <c r="Y169" s="273" t="str">
        <f t="shared" si="52"/>
        <v/>
      </c>
      <c r="Z169" s="81"/>
      <c r="AA169" s="86">
        <f t="shared" si="41"/>
        <v>1</v>
      </c>
      <c r="AB169" s="87" t="str">
        <f t="shared" si="42"/>
        <v/>
      </c>
      <c r="AC169" s="87" t="str">
        <f t="shared" si="53"/>
        <v/>
      </c>
      <c r="AD169" s="87" t="str">
        <f t="shared" si="54"/>
        <v/>
      </c>
      <c r="AE169" s="87" t="str">
        <f t="shared" si="55"/>
        <v/>
      </c>
      <c r="AF169" s="94">
        <f t="shared" si="43"/>
        <v>1</v>
      </c>
      <c r="AH169" s="324">
        <f t="shared" si="44"/>
        <v>2283794.1594217601</v>
      </c>
      <c r="AI169" s="280" t="str">
        <f t="shared" si="45"/>
        <v/>
      </c>
      <c r="AJ169" s="280" t="str">
        <f t="shared" si="46"/>
        <v/>
      </c>
      <c r="AK169" s="280" t="str">
        <f t="shared" si="47"/>
        <v/>
      </c>
      <c r="AL169" s="327" t="str">
        <f t="shared" si="48"/>
        <v/>
      </c>
    </row>
    <row r="170" spans="2:38">
      <c r="B170" s="176" t="s">
        <v>247</v>
      </c>
      <c r="C170" s="167"/>
      <c r="D170" s="167" t="s">
        <v>2231</v>
      </c>
      <c r="E170" s="167" t="s">
        <v>115</v>
      </c>
      <c r="F170" s="167" t="s">
        <v>2233</v>
      </c>
      <c r="G170" s="188"/>
      <c r="H170" s="285">
        <v>44125.24</v>
      </c>
      <c r="I170" s="143">
        <f t="shared" si="49"/>
        <v>184.96370589098984</v>
      </c>
      <c r="J170" s="165">
        <v>8161567.9137293398</v>
      </c>
      <c r="K170" s="167"/>
      <c r="L170" s="167">
        <v>1</v>
      </c>
      <c r="M170" s="171">
        <f t="shared" si="61"/>
        <v>8161567.9137293398</v>
      </c>
      <c r="N170" s="170"/>
      <c r="O170" s="285">
        <v>47109.326848247503</v>
      </c>
      <c r="P170" s="114">
        <f t="shared" si="56"/>
        <v>120.00345469190896</v>
      </c>
      <c r="Q170" s="173">
        <v>5653281.9699999997</v>
      </c>
      <c r="R170" s="177">
        <v>2016</v>
      </c>
      <c r="S170" s="98">
        <f>IFERROR(('General Input Sheet'!$G$38/(VLOOKUP(R170,'General Input Sheet'!$E$38:$G$44,3,FALSE))),1)</f>
        <v>1</v>
      </c>
      <c r="T170" s="199">
        <v>13814849.883729339</v>
      </c>
      <c r="U170" s="115" t="str">
        <f t="shared" si="51"/>
        <v/>
      </c>
      <c r="V170" s="115" t="str">
        <f t="shared" si="40"/>
        <v/>
      </c>
      <c r="W170" s="115" t="str">
        <f t="shared" si="40"/>
        <v/>
      </c>
      <c r="X170" s="115" t="str">
        <f t="shared" si="40"/>
        <v/>
      </c>
      <c r="Y170" s="273" t="str">
        <f t="shared" si="52"/>
        <v>y</v>
      </c>
      <c r="Z170" s="81"/>
      <c r="AA170" s="86" t="str">
        <f t="shared" si="41"/>
        <v/>
      </c>
      <c r="AB170" s="87" t="str">
        <f t="shared" si="42"/>
        <v/>
      </c>
      <c r="AC170" s="87" t="str">
        <f t="shared" si="53"/>
        <v/>
      </c>
      <c r="AD170" s="87" t="str">
        <f t="shared" si="54"/>
        <v/>
      </c>
      <c r="AE170" s="87">
        <f t="shared" si="55"/>
        <v>1</v>
      </c>
      <c r="AF170" s="94">
        <f t="shared" si="43"/>
        <v>1</v>
      </c>
      <c r="AH170" s="324" t="str">
        <f t="shared" si="44"/>
        <v/>
      </c>
      <c r="AI170" s="280" t="str">
        <f t="shared" si="45"/>
        <v/>
      </c>
      <c r="AJ170" s="280" t="str">
        <f t="shared" si="46"/>
        <v/>
      </c>
      <c r="AK170" s="280" t="str">
        <f t="shared" si="47"/>
        <v/>
      </c>
      <c r="AL170" s="327">
        <f t="shared" si="48"/>
        <v>13814849.883729339</v>
      </c>
    </row>
    <row r="171" spans="2:38">
      <c r="B171" s="176" t="s">
        <v>247</v>
      </c>
      <c r="C171" s="167"/>
      <c r="D171" s="167" t="s">
        <v>2231</v>
      </c>
      <c r="E171" s="167" t="s">
        <v>115</v>
      </c>
      <c r="F171" s="167" t="s">
        <v>2235</v>
      </c>
      <c r="G171" s="188"/>
      <c r="H171" s="285">
        <v>8983.7800000000007</v>
      </c>
      <c r="I171" s="143">
        <f t="shared" si="49"/>
        <v>870.28939936890254</v>
      </c>
      <c r="J171" s="165">
        <v>7818488.5002623601</v>
      </c>
      <c r="K171" s="167"/>
      <c r="L171" s="167">
        <v>1</v>
      </c>
      <c r="M171" s="171">
        <f t="shared" si="61"/>
        <v>7818488.5002623601</v>
      </c>
      <c r="N171" s="170"/>
      <c r="O171" s="285"/>
      <c r="P171" s="114">
        <f t="shared" si="56"/>
        <v>0</v>
      </c>
      <c r="Q171" s="173"/>
      <c r="R171" s="177">
        <v>2016</v>
      </c>
      <c r="S171" s="98">
        <f>IFERROR(('General Input Sheet'!$G$38/(VLOOKUP(R171,'General Input Sheet'!$E$38:$G$44,3,FALSE))),1)</f>
        <v>1</v>
      </c>
      <c r="T171" s="199">
        <v>7818488.5002623601</v>
      </c>
      <c r="U171" s="115" t="str">
        <f t="shared" si="51"/>
        <v/>
      </c>
      <c r="V171" s="115" t="str">
        <f t="shared" si="40"/>
        <v/>
      </c>
      <c r="W171" s="115" t="str">
        <f t="shared" si="40"/>
        <v/>
      </c>
      <c r="X171" s="115" t="str">
        <f t="shared" si="40"/>
        <v/>
      </c>
      <c r="Y171" s="273" t="str">
        <f t="shared" si="52"/>
        <v>y</v>
      </c>
      <c r="Z171" s="81"/>
      <c r="AA171" s="86" t="str">
        <f t="shared" si="41"/>
        <v/>
      </c>
      <c r="AB171" s="87" t="str">
        <f t="shared" si="42"/>
        <v/>
      </c>
      <c r="AC171" s="87" t="str">
        <f t="shared" si="53"/>
        <v/>
      </c>
      <c r="AD171" s="87" t="str">
        <f t="shared" si="54"/>
        <v/>
      </c>
      <c r="AE171" s="87">
        <f t="shared" si="55"/>
        <v>1</v>
      </c>
      <c r="AF171" s="94">
        <f t="shared" si="43"/>
        <v>1</v>
      </c>
      <c r="AH171" s="324" t="str">
        <f t="shared" si="44"/>
        <v/>
      </c>
      <c r="AI171" s="280" t="str">
        <f t="shared" si="45"/>
        <v/>
      </c>
      <c r="AJ171" s="280" t="str">
        <f t="shared" si="46"/>
        <v/>
      </c>
      <c r="AK171" s="280" t="str">
        <f t="shared" si="47"/>
        <v/>
      </c>
      <c r="AL171" s="327">
        <f t="shared" si="48"/>
        <v>7818488.5002623601</v>
      </c>
    </row>
    <row r="172" spans="2:38">
      <c r="B172" s="176" t="s">
        <v>248</v>
      </c>
      <c r="C172" s="167"/>
      <c r="D172" s="167" t="s">
        <v>2229</v>
      </c>
      <c r="E172" s="167" t="s">
        <v>115</v>
      </c>
      <c r="F172" s="167" t="s">
        <v>2236</v>
      </c>
      <c r="G172" s="188"/>
      <c r="H172" s="285"/>
      <c r="I172" s="143">
        <f t="shared" si="49"/>
        <v>0</v>
      </c>
      <c r="J172" s="165"/>
      <c r="K172" s="167"/>
      <c r="L172" s="167">
        <v>1</v>
      </c>
      <c r="M172" s="171">
        <f t="shared" si="61"/>
        <v>0</v>
      </c>
      <c r="N172" s="170"/>
      <c r="O172" s="285">
        <v>283.46896520999798</v>
      </c>
      <c r="P172" s="114">
        <f t="shared" si="56"/>
        <v>192.28002599727833</v>
      </c>
      <c r="Q172" s="173">
        <v>54505.42</v>
      </c>
      <c r="R172" s="177">
        <v>2016</v>
      </c>
      <c r="S172" s="98">
        <f>IFERROR(('General Input Sheet'!$G$38/(VLOOKUP(R172,'General Input Sheet'!$E$38:$G$44,3,FALSE))),1)</f>
        <v>1</v>
      </c>
      <c r="T172" s="199">
        <v>54505.42</v>
      </c>
      <c r="U172" s="115" t="str">
        <f t="shared" si="51"/>
        <v>y</v>
      </c>
      <c r="V172" s="115" t="str">
        <f t="shared" si="40"/>
        <v/>
      </c>
      <c r="W172" s="115" t="str">
        <f t="shared" si="40"/>
        <v/>
      </c>
      <c r="X172" s="115" t="str">
        <f t="shared" si="40"/>
        <v/>
      </c>
      <c r="Y172" s="273" t="str">
        <f t="shared" si="52"/>
        <v/>
      </c>
      <c r="Z172" s="81"/>
      <c r="AA172" s="86">
        <f t="shared" si="41"/>
        <v>1</v>
      </c>
      <c r="AB172" s="87" t="str">
        <f t="shared" si="42"/>
        <v/>
      </c>
      <c r="AC172" s="87" t="str">
        <f t="shared" si="53"/>
        <v/>
      </c>
      <c r="AD172" s="87" t="str">
        <f t="shared" si="54"/>
        <v/>
      </c>
      <c r="AE172" s="87" t="str">
        <f t="shared" si="55"/>
        <v/>
      </c>
      <c r="AF172" s="94">
        <f t="shared" si="43"/>
        <v>1</v>
      </c>
      <c r="AH172" s="324">
        <f t="shared" si="44"/>
        <v>54505.42</v>
      </c>
      <c r="AI172" s="280" t="str">
        <f t="shared" si="45"/>
        <v/>
      </c>
      <c r="AJ172" s="280" t="str">
        <f t="shared" si="46"/>
        <v/>
      </c>
      <c r="AK172" s="280" t="str">
        <f t="shared" si="47"/>
        <v/>
      </c>
      <c r="AL172" s="327" t="str">
        <f t="shared" si="48"/>
        <v/>
      </c>
    </row>
    <row r="173" spans="2:38">
      <c r="B173" s="176" t="s">
        <v>249</v>
      </c>
      <c r="C173" s="167"/>
      <c r="D173" s="167" t="s">
        <v>2229</v>
      </c>
      <c r="E173" s="167" t="s">
        <v>115</v>
      </c>
      <c r="F173" s="167" t="s">
        <v>2233</v>
      </c>
      <c r="G173" s="188"/>
      <c r="H173" s="285">
        <v>9085.7099999999991</v>
      </c>
      <c r="I173" s="143">
        <f t="shared" si="49"/>
        <v>75.942512188187052</v>
      </c>
      <c r="J173" s="165">
        <v>689991.64241333294</v>
      </c>
      <c r="K173" s="167"/>
      <c r="L173" s="167">
        <v>1</v>
      </c>
      <c r="M173" s="171">
        <f t="shared" si="61"/>
        <v>689991.64241333294</v>
      </c>
      <c r="N173" s="170"/>
      <c r="O173" s="285"/>
      <c r="P173" s="114">
        <f t="shared" si="56"/>
        <v>0</v>
      </c>
      <c r="Q173" s="173"/>
      <c r="R173" s="177">
        <v>2016</v>
      </c>
      <c r="S173" s="98">
        <f>IFERROR(('General Input Sheet'!$G$38/(VLOOKUP(R173,'General Input Sheet'!$E$38:$G$44,3,FALSE))),1)</f>
        <v>1</v>
      </c>
      <c r="T173" s="199">
        <v>689991.64241333294</v>
      </c>
      <c r="U173" s="115" t="str">
        <f t="shared" si="51"/>
        <v>y</v>
      </c>
      <c r="V173" s="115" t="str">
        <f t="shared" si="40"/>
        <v/>
      </c>
      <c r="W173" s="115" t="str">
        <f t="shared" si="40"/>
        <v/>
      </c>
      <c r="X173" s="115" t="str">
        <f t="shared" si="40"/>
        <v/>
      </c>
      <c r="Y173" s="273" t="str">
        <f t="shared" si="52"/>
        <v/>
      </c>
      <c r="Z173" s="81"/>
      <c r="AA173" s="86">
        <f t="shared" si="41"/>
        <v>1</v>
      </c>
      <c r="AB173" s="87" t="str">
        <f t="shared" si="42"/>
        <v/>
      </c>
      <c r="AC173" s="87" t="str">
        <f t="shared" si="53"/>
        <v/>
      </c>
      <c r="AD173" s="87" t="str">
        <f t="shared" si="54"/>
        <v/>
      </c>
      <c r="AE173" s="87" t="str">
        <f t="shared" si="55"/>
        <v/>
      </c>
      <c r="AF173" s="94">
        <f t="shared" si="43"/>
        <v>1</v>
      </c>
      <c r="AH173" s="324">
        <f t="shared" si="44"/>
        <v>689991.64241333294</v>
      </c>
      <c r="AI173" s="280" t="str">
        <f t="shared" si="45"/>
        <v/>
      </c>
      <c r="AJ173" s="280" t="str">
        <f t="shared" si="46"/>
        <v/>
      </c>
      <c r="AK173" s="280" t="str">
        <f t="shared" si="47"/>
        <v/>
      </c>
      <c r="AL173" s="327" t="str">
        <f t="shared" si="48"/>
        <v/>
      </c>
    </row>
    <row r="174" spans="2:38">
      <c r="B174" s="176" t="s">
        <v>250</v>
      </c>
      <c r="C174" s="167"/>
      <c r="D174" s="167" t="s">
        <v>2229</v>
      </c>
      <c r="E174" s="167" t="s">
        <v>115</v>
      </c>
      <c r="F174" s="167" t="s">
        <v>2233</v>
      </c>
      <c r="G174" s="188"/>
      <c r="H174" s="285">
        <v>4345.4799999999996</v>
      </c>
      <c r="I174" s="143">
        <f t="shared" si="49"/>
        <v>127.764501739661</v>
      </c>
      <c r="J174" s="165">
        <v>555198.08701966202</v>
      </c>
      <c r="K174" s="167"/>
      <c r="L174" s="167">
        <v>1</v>
      </c>
      <c r="M174" s="171">
        <f t="shared" si="61"/>
        <v>555198.08701966202</v>
      </c>
      <c r="N174" s="170"/>
      <c r="O174" s="285">
        <v>4327.0866856098901</v>
      </c>
      <c r="P174" s="114">
        <f t="shared" si="56"/>
        <v>199.6726811305426</v>
      </c>
      <c r="Q174" s="173">
        <v>864001</v>
      </c>
      <c r="R174" s="177">
        <v>2016</v>
      </c>
      <c r="S174" s="98">
        <f>IFERROR(('General Input Sheet'!$G$38/(VLOOKUP(R174,'General Input Sheet'!$E$38:$G$44,3,FALSE))),1)</f>
        <v>1</v>
      </c>
      <c r="T174" s="199">
        <v>1419199.0870196619</v>
      </c>
      <c r="U174" s="115" t="str">
        <f t="shared" si="51"/>
        <v>y</v>
      </c>
      <c r="V174" s="115" t="str">
        <f t="shared" si="40"/>
        <v/>
      </c>
      <c r="W174" s="115" t="str">
        <f t="shared" si="40"/>
        <v/>
      </c>
      <c r="X174" s="115" t="str">
        <f t="shared" si="40"/>
        <v/>
      </c>
      <c r="Y174" s="273" t="str">
        <f t="shared" si="52"/>
        <v/>
      </c>
      <c r="Z174" s="81"/>
      <c r="AA174" s="86">
        <f t="shared" si="41"/>
        <v>1</v>
      </c>
      <c r="AB174" s="87" t="str">
        <f t="shared" si="42"/>
        <v/>
      </c>
      <c r="AC174" s="87" t="str">
        <f t="shared" si="53"/>
        <v/>
      </c>
      <c r="AD174" s="87" t="str">
        <f t="shared" si="54"/>
        <v/>
      </c>
      <c r="AE174" s="87" t="str">
        <f t="shared" si="55"/>
        <v/>
      </c>
      <c r="AF174" s="94">
        <f t="shared" si="43"/>
        <v>1</v>
      </c>
      <c r="AH174" s="324">
        <f t="shared" si="44"/>
        <v>1419199.0870196619</v>
      </c>
      <c r="AI174" s="280" t="str">
        <f t="shared" si="45"/>
        <v/>
      </c>
      <c r="AJ174" s="280" t="str">
        <f t="shared" si="46"/>
        <v/>
      </c>
      <c r="AK174" s="280" t="str">
        <f t="shared" si="47"/>
        <v/>
      </c>
      <c r="AL174" s="327" t="str">
        <f t="shared" si="48"/>
        <v/>
      </c>
    </row>
    <row r="175" spans="2:38">
      <c r="B175" s="176" t="s">
        <v>251</v>
      </c>
      <c r="C175" s="167"/>
      <c r="D175" s="167" t="s">
        <v>2229</v>
      </c>
      <c r="E175" s="167" t="s">
        <v>115</v>
      </c>
      <c r="F175" s="167" t="s">
        <v>2233</v>
      </c>
      <c r="G175" s="188"/>
      <c r="H175" s="285">
        <v>4176.8100000000004</v>
      </c>
      <c r="I175" s="143">
        <f t="shared" si="49"/>
        <v>131.43448030338078</v>
      </c>
      <c r="J175" s="165">
        <v>548976.85167596396</v>
      </c>
      <c r="K175" s="167"/>
      <c r="L175" s="167">
        <v>1</v>
      </c>
      <c r="M175" s="171">
        <f t="shared" si="61"/>
        <v>548976.85167596396</v>
      </c>
      <c r="N175" s="170"/>
      <c r="O175" s="285">
        <v>4176.8581990720904</v>
      </c>
      <c r="P175" s="114">
        <f t="shared" si="56"/>
        <v>272.93241610482647</v>
      </c>
      <c r="Q175" s="173">
        <v>1140000</v>
      </c>
      <c r="R175" s="177">
        <v>2016</v>
      </c>
      <c r="S175" s="98">
        <f>IFERROR(('General Input Sheet'!$G$38/(VLOOKUP(R175,'General Input Sheet'!$E$38:$G$44,3,FALSE))),1)</f>
        <v>1</v>
      </c>
      <c r="T175" s="199">
        <v>1688976.851675964</v>
      </c>
      <c r="U175" s="115" t="str">
        <f t="shared" si="51"/>
        <v>y</v>
      </c>
      <c r="V175" s="115" t="str">
        <f t="shared" si="40"/>
        <v/>
      </c>
      <c r="W175" s="115" t="str">
        <f t="shared" si="40"/>
        <v/>
      </c>
      <c r="X175" s="115" t="str">
        <f t="shared" si="40"/>
        <v/>
      </c>
      <c r="Y175" s="273" t="str">
        <f t="shared" si="52"/>
        <v/>
      </c>
      <c r="Z175" s="81"/>
      <c r="AA175" s="86">
        <f t="shared" si="41"/>
        <v>1</v>
      </c>
      <c r="AB175" s="87" t="str">
        <f t="shared" si="42"/>
        <v/>
      </c>
      <c r="AC175" s="87" t="str">
        <f t="shared" si="53"/>
        <v/>
      </c>
      <c r="AD175" s="87" t="str">
        <f t="shared" si="54"/>
        <v/>
      </c>
      <c r="AE175" s="87" t="str">
        <f t="shared" si="55"/>
        <v/>
      </c>
      <c r="AF175" s="94">
        <f t="shared" si="43"/>
        <v>1</v>
      </c>
      <c r="AH175" s="324">
        <f t="shared" si="44"/>
        <v>1688976.851675964</v>
      </c>
      <c r="AI175" s="280" t="str">
        <f t="shared" si="45"/>
        <v/>
      </c>
      <c r="AJ175" s="280" t="str">
        <f t="shared" si="46"/>
        <v/>
      </c>
      <c r="AK175" s="280" t="str">
        <f t="shared" si="47"/>
        <v/>
      </c>
      <c r="AL175" s="327" t="str">
        <f t="shared" si="48"/>
        <v/>
      </c>
    </row>
    <row r="176" spans="2:38">
      <c r="B176" s="176" t="s">
        <v>252</v>
      </c>
      <c r="C176" s="167"/>
      <c r="D176" s="167" t="s">
        <v>2231</v>
      </c>
      <c r="E176" s="167" t="s">
        <v>115</v>
      </c>
      <c r="F176" s="167" t="s">
        <v>2232</v>
      </c>
      <c r="G176" s="188"/>
      <c r="H176" s="285">
        <v>3623.27</v>
      </c>
      <c r="I176" s="143">
        <f t="shared" si="49"/>
        <v>313.26143524572552</v>
      </c>
      <c r="J176" s="165">
        <v>1135030.7604827799</v>
      </c>
      <c r="K176" s="167"/>
      <c r="L176" s="167">
        <v>1</v>
      </c>
      <c r="M176" s="171">
        <f t="shared" si="61"/>
        <v>1135030.7604827799</v>
      </c>
      <c r="N176" s="170"/>
      <c r="O176" s="285">
        <v>163.78185984986001</v>
      </c>
      <c r="P176" s="114">
        <f t="shared" si="56"/>
        <v>1.2211364566463063E-2</v>
      </c>
      <c r="Q176" s="173">
        <v>2</v>
      </c>
      <c r="R176" s="177">
        <v>2016</v>
      </c>
      <c r="S176" s="98">
        <f>IFERROR(('General Input Sheet'!$G$38/(VLOOKUP(R176,'General Input Sheet'!$E$38:$G$44,3,FALSE))),1)</f>
        <v>1</v>
      </c>
      <c r="T176" s="199">
        <v>1135032.7604827799</v>
      </c>
      <c r="U176" s="115" t="str">
        <f t="shared" si="51"/>
        <v/>
      </c>
      <c r="V176" s="115" t="str">
        <f t="shared" si="40"/>
        <v/>
      </c>
      <c r="W176" s="115" t="str">
        <f t="shared" si="40"/>
        <v/>
      </c>
      <c r="X176" s="115" t="str">
        <f t="shared" si="40"/>
        <v/>
      </c>
      <c r="Y176" s="273" t="str">
        <f t="shared" si="52"/>
        <v>y</v>
      </c>
      <c r="Z176" s="81"/>
      <c r="AA176" s="86" t="str">
        <f t="shared" si="41"/>
        <v/>
      </c>
      <c r="AB176" s="87" t="str">
        <f t="shared" si="42"/>
        <v/>
      </c>
      <c r="AC176" s="87" t="str">
        <f t="shared" si="53"/>
        <v/>
      </c>
      <c r="AD176" s="87" t="str">
        <f t="shared" si="54"/>
        <v/>
      </c>
      <c r="AE176" s="87">
        <f t="shared" si="55"/>
        <v>1</v>
      </c>
      <c r="AF176" s="94">
        <f t="shared" si="43"/>
        <v>1</v>
      </c>
      <c r="AH176" s="324" t="str">
        <f t="shared" si="44"/>
        <v/>
      </c>
      <c r="AI176" s="280" t="str">
        <f t="shared" si="45"/>
        <v/>
      </c>
      <c r="AJ176" s="280" t="str">
        <f t="shared" si="46"/>
        <v/>
      </c>
      <c r="AK176" s="280" t="str">
        <f t="shared" si="47"/>
        <v/>
      </c>
      <c r="AL176" s="327">
        <f t="shared" si="48"/>
        <v>1135032.7604827799</v>
      </c>
    </row>
    <row r="177" spans="2:38">
      <c r="B177" s="176" t="s">
        <v>252</v>
      </c>
      <c r="C177" s="167"/>
      <c r="D177" s="167" t="s">
        <v>2231</v>
      </c>
      <c r="E177" s="167" t="s">
        <v>115</v>
      </c>
      <c r="F177" s="167" t="s">
        <v>2234</v>
      </c>
      <c r="G177" s="188"/>
      <c r="H177" s="285">
        <v>26861.360000000001</v>
      </c>
      <c r="I177" s="143">
        <f t="shared" si="49"/>
        <v>290.51611068954702</v>
      </c>
      <c r="J177" s="165">
        <v>7803657.8350317702</v>
      </c>
      <c r="K177" s="167"/>
      <c r="L177" s="167">
        <v>1</v>
      </c>
      <c r="M177" s="171">
        <f t="shared" si="61"/>
        <v>7803657.8350317711</v>
      </c>
      <c r="N177" s="170"/>
      <c r="O177" s="285"/>
      <c r="P177" s="114">
        <f t="shared" si="56"/>
        <v>0</v>
      </c>
      <c r="Q177" s="173"/>
      <c r="R177" s="177">
        <v>2016</v>
      </c>
      <c r="S177" s="98">
        <f>IFERROR(('General Input Sheet'!$G$38/(VLOOKUP(R177,'General Input Sheet'!$E$38:$G$44,3,FALSE))),1)</f>
        <v>1</v>
      </c>
      <c r="T177" s="199">
        <v>7803657.8350317702</v>
      </c>
      <c r="U177" s="115" t="str">
        <f t="shared" si="51"/>
        <v/>
      </c>
      <c r="V177" s="115" t="str">
        <f t="shared" si="40"/>
        <v/>
      </c>
      <c r="W177" s="115" t="str">
        <f t="shared" si="40"/>
        <v/>
      </c>
      <c r="X177" s="115" t="str">
        <f t="shared" si="40"/>
        <v/>
      </c>
      <c r="Y177" s="273" t="str">
        <f t="shared" si="52"/>
        <v>y</v>
      </c>
      <c r="Z177" s="81"/>
      <c r="AA177" s="86" t="str">
        <f t="shared" si="41"/>
        <v/>
      </c>
      <c r="AB177" s="87" t="str">
        <f t="shared" si="42"/>
        <v/>
      </c>
      <c r="AC177" s="87" t="str">
        <f t="shared" si="53"/>
        <v/>
      </c>
      <c r="AD177" s="87" t="str">
        <f t="shared" si="54"/>
        <v/>
      </c>
      <c r="AE177" s="87">
        <f t="shared" si="55"/>
        <v>1</v>
      </c>
      <c r="AF177" s="94">
        <f t="shared" si="43"/>
        <v>1</v>
      </c>
      <c r="AH177" s="324" t="str">
        <f t="shared" si="44"/>
        <v/>
      </c>
      <c r="AI177" s="280" t="str">
        <f t="shared" si="45"/>
        <v/>
      </c>
      <c r="AJ177" s="280" t="str">
        <f t="shared" si="46"/>
        <v/>
      </c>
      <c r="AK177" s="280" t="str">
        <f t="shared" si="47"/>
        <v/>
      </c>
      <c r="AL177" s="327">
        <f t="shared" si="48"/>
        <v>7803657.8350317702</v>
      </c>
    </row>
    <row r="178" spans="2:38">
      <c r="B178" s="176" t="s">
        <v>252</v>
      </c>
      <c r="C178" s="167"/>
      <c r="D178" s="167" t="s">
        <v>2231</v>
      </c>
      <c r="E178" s="167" t="s">
        <v>115</v>
      </c>
      <c r="F178" s="167" t="s">
        <v>2235</v>
      </c>
      <c r="G178" s="188"/>
      <c r="H178" s="285">
        <v>4295.26</v>
      </c>
      <c r="I178" s="143">
        <f t="shared" si="49"/>
        <v>1768.8181579424365</v>
      </c>
      <c r="J178" s="165">
        <v>7597533.8810838303</v>
      </c>
      <c r="K178" s="167"/>
      <c r="L178" s="167">
        <v>1</v>
      </c>
      <c r="M178" s="171">
        <f t="shared" si="61"/>
        <v>7597533.8810838312</v>
      </c>
      <c r="N178" s="170"/>
      <c r="O178" s="285"/>
      <c r="P178" s="114">
        <f t="shared" si="56"/>
        <v>0</v>
      </c>
      <c r="Q178" s="173"/>
      <c r="R178" s="177">
        <v>2016</v>
      </c>
      <c r="S178" s="98">
        <f>IFERROR(('General Input Sheet'!$G$38/(VLOOKUP(R178,'General Input Sheet'!$E$38:$G$44,3,FALSE))),1)</f>
        <v>1</v>
      </c>
      <c r="T178" s="199">
        <v>7597533.8810838303</v>
      </c>
      <c r="U178" s="115" t="str">
        <f t="shared" si="51"/>
        <v/>
      </c>
      <c r="V178" s="115" t="str">
        <f t="shared" si="40"/>
        <v/>
      </c>
      <c r="W178" s="115" t="str">
        <f t="shared" si="40"/>
        <v/>
      </c>
      <c r="X178" s="115" t="str">
        <f t="shared" si="40"/>
        <v/>
      </c>
      <c r="Y178" s="273" t="str">
        <f t="shared" si="52"/>
        <v>y</v>
      </c>
      <c r="Z178" s="81"/>
      <c r="AA178" s="86" t="str">
        <f t="shared" si="41"/>
        <v/>
      </c>
      <c r="AB178" s="87" t="str">
        <f t="shared" si="42"/>
        <v/>
      </c>
      <c r="AC178" s="87" t="str">
        <f t="shared" si="53"/>
        <v/>
      </c>
      <c r="AD178" s="87" t="str">
        <f t="shared" si="54"/>
        <v/>
      </c>
      <c r="AE178" s="87">
        <f t="shared" si="55"/>
        <v>1</v>
      </c>
      <c r="AF178" s="94">
        <f t="shared" si="43"/>
        <v>1</v>
      </c>
      <c r="AH178" s="324" t="str">
        <f t="shared" si="44"/>
        <v/>
      </c>
      <c r="AI178" s="280" t="str">
        <f t="shared" si="45"/>
        <v/>
      </c>
      <c r="AJ178" s="280" t="str">
        <f t="shared" si="46"/>
        <v/>
      </c>
      <c r="AK178" s="280" t="str">
        <f t="shared" si="47"/>
        <v/>
      </c>
      <c r="AL178" s="327">
        <f t="shared" si="48"/>
        <v>7597533.8810838303</v>
      </c>
    </row>
    <row r="179" spans="2:38">
      <c r="B179" s="176" t="s">
        <v>253</v>
      </c>
      <c r="C179" s="167"/>
      <c r="D179" s="167" t="s">
        <v>2229</v>
      </c>
      <c r="E179" s="167" t="s">
        <v>115</v>
      </c>
      <c r="F179" s="167" t="s">
        <v>2233</v>
      </c>
      <c r="G179" s="188"/>
      <c r="H179" s="285">
        <v>12407.14</v>
      </c>
      <c r="I179" s="143">
        <f t="shared" si="49"/>
        <v>55.612465275102316</v>
      </c>
      <c r="J179" s="165">
        <v>689991.64241333294</v>
      </c>
      <c r="K179" s="167"/>
      <c r="L179" s="167">
        <v>1</v>
      </c>
      <c r="M179" s="171">
        <f t="shared" si="61"/>
        <v>689991.64241333294</v>
      </c>
      <c r="N179" s="170"/>
      <c r="O179" s="285">
        <v>7188.7145609628597</v>
      </c>
      <c r="P179" s="114">
        <f t="shared" si="56"/>
        <v>150.62883785650902</v>
      </c>
      <c r="Q179" s="173">
        <v>1082827.72</v>
      </c>
      <c r="R179" s="177">
        <v>2016</v>
      </c>
      <c r="S179" s="98">
        <f>IFERROR(('General Input Sheet'!$G$38/(VLOOKUP(R179,'General Input Sheet'!$E$38:$G$44,3,FALSE))),1)</f>
        <v>1</v>
      </c>
      <c r="T179" s="199">
        <v>1772819.3624133328</v>
      </c>
      <c r="U179" s="115" t="str">
        <f t="shared" si="51"/>
        <v>y</v>
      </c>
      <c r="V179" s="115" t="str">
        <f t="shared" si="40"/>
        <v/>
      </c>
      <c r="W179" s="115" t="str">
        <f t="shared" si="40"/>
        <v/>
      </c>
      <c r="X179" s="115" t="str">
        <f t="shared" si="40"/>
        <v/>
      </c>
      <c r="Y179" s="273" t="str">
        <f t="shared" si="52"/>
        <v/>
      </c>
      <c r="Z179" s="81"/>
      <c r="AA179" s="86">
        <f t="shared" si="41"/>
        <v>1</v>
      </c>
      <c r="AB179" s="87" t="str">
        <f t="shared" si="42"/>
        <v/>
      </c>
      <c r="AC179" s="87" t="str">
        <f t="shared" si="53"/>
        <v/>
      </c>
      <c r="AD179" s="87" t="str">
        <f t="shared" si="54"/>
        <v/>
      </c>
      <c r="AE179" s="87" t="str">
        <f t="shared" si="55"/>
        <v/>
      </c>
      <c r="AF179" s="94">
        <f t="shared" si="43"/>
        <v>1</v>
      </c>
      <c r="AH179" s="324">
        <f t="shared" si="44"/>
        <v>1772819.3624133328</v>
      </c>
      <c r="AI179" s="280" t="str">
        <f t="shared" si="45"/>
        <v/>
      </c>
      <c r="AJ179" s="280" t="str">
        <f t="shared" si="46"/>
        <v/>
      </c>
      <c r="AK179" s="280" t="str">
        <f t="shared" si="47"/>
        <v/>
      </c>
      <c r="AL179" s="327" t="str">
        <f t="shared" si="48"/>
        <v/>
      </c>
    </row>
    <row r="180" spans="2:38">
      <c r="B180" s="176" t="s">
        <v>254</v>
      </c>
      <c r="C180" s="167"/>
      <c r="D180" s="167" t="s">
        <v>2229</v>
      </c>
      <c r="E180" s="167" t="s">
        <v>115</v>
      </c>
      <c r="F180" s="167" t="s">
        <v>2234</v>
      </c>
      <c r="G180" s="188"/>
      <c r="H180" s="285">
        <v>6587.66</v>
      </c>
      <c r="I180" s="143">
        <f t="shared" si="49"/>
        <v>145.97224946770598</v>
      </c>
      <c r="J180" s="165">
        <v>961615.54892842798</v>
      </c>
      <c r="K180" s="167"/>
      <c r="L180" s="167">
        <v>1</v>
      </c>
      <c r="M180" s="171">
        <f t="shared" si="61"/>
        <v>961615.54892842798</v>
      </c>
      <c r="N180" s="170"/>
      <c r="O180" s="285">
        <v>14418.653893013799</v>
      </c>
      <c r="P180" s="114">
        <f t="shared" si="56"/>
        <v>289.2087590798244</v>
      </c>
      <c r="Q180" s="173">
        <v>4170001</v>
      </c>
      <c r="R180" s="177">
        <v>2016</v>
      </c>
      <c r="S180" s="98">
        <f>IFERROR(('General Input Sheet'!$G$38/(VLOOKUP(R180,'General Input Sheet'!$E$38:$G$44,3,FALSE))),1)</f>
        <v>1</v>
      </c>
      <c r="T180" s="199">
        <v>5131616.5489284284</v>
      </c>
      <c r="U180" s="115" t="str">
        <f t="shared" si="51"/>
        <v>y</v>
      </c>
      <c r="V180" s="115" t="str">
        <f t="shared" si="40"/>
        <v/>
      </c>
      <c r="W180" s="115" t="str">
        <f t="shared" si="40"/>
        <v/>
      </c>
      <c r="X180" s="115" t="str">
        <f t="shared" si="40"/>
        <v/>
      </c>
      <c r="Y180" s="273" t="str">
        <f t="shared" si="52"/>
        <v/>
      </c>
      <c r="Z180" s="81"/>
      <c r="AA180" s="86">
        <f t="shared" si="41"/>
        <v>1</v>
      </c>
      <c r="AB180" s="87" t="str">
        <f t="shared" si="42"/>
        <v/>
      </c>
      <c r="AC180" s="87" t="str">
        <f t="shared" si="53"/>
        <v/>
      </c>
      <c r="AD180" s="87" t="str">
        <f t="shared" si="54"/>
        <v/>
      </c>
      <c r="AE180" s="87" t="str">
        <f t="shared" si="55"/>
        <v/>
      </c>
      <c r="AF180" s="94">
        <f t="shared" si="43"/>
        <v>1</v>
      </c>
      <c r="AH180" s="324">
        <f t="shared" si="44"/>
        <v>5131616.5489284284</v>
      </c>
      <c r="AI180" s="280" t="str">
        <f t="shared" si="45"/>
        <v/>
      </c>
      <c r="AJ180" s="280" t="str">
        <f t="shared" si="46"/>
        <v/>
      </c>
      <c r="AK180" s="280" t="str">
        <f t="shared" si="47"/>
        <v/>
      </c>
      <c r="AL180" s="327" t="str">
        <f t="shared" si="48"/>
        <v/>
      </c>
    </row>
    <row r="181" spans="2:38">
      <c r="B181" s="176" t="s">
        <v>254</v>
      </c>
      <c r="C181" s="167"/>
      <c r="D181" s="167" t="s">
        <v>2229</v>
      </c>
      <c r="E181" s="167" t="s">
        <v>115</v>
      </c>
      <c r="F181" s="167" t="s">
        <v>2233</v>
      </c>
      <c r="G181" s="188"/>
      <c r="H181" s="285">
        <v>7831.02</v>
      </c>
      <c r="I181" s="143">
        <f t="shared" si="49"/>
        <v>87.314165078023166</v>
      </c>
      <c r="J181" s="165">
        <v>683758.973009301</v>
      </c>
      <c r="K181" s="167"/>
      <c r="L181" s="167">
        <v>1</v>
      </c>
      <c r="M181" s="171">
        <f t="shared" si="61"/>
        <v>683758.973009301</v>
      </c>
      <c r="N181" s="170"/>
      <c r="O181" s="285"/>
      <c r="P181" s="114">
        <f t="shared" si="56"/>
        <v>0</v>
      </c>
      <c r="Q181" s="173"/>
      <c r="R181" s="177">
        <v>2016</v>
      </c>
      <c r="S181" s="98">
        <f>IFERROR(('General Input Sheet'!$G$38/(VLOOKUP(R181,'General Input Sheet'!$E$38:$G$44,3,FALSE))),1)</f>
        <v>1</v>
      </c>
      <c r="T181" s="199">
        <v>683758.973009301</v>
      </c>
      <c r="U181" s="115" t="str">
        <f t="shared" si="51"/>
        <v>y</v>
      </c>
      <c r="V181" s="115" t="str">
        <f t="shared" si="40"/>
        <v/>
      </c>
      <c r="W181" s="115" t="str">
        <f t="shared" si="40"/>
        <v/>
      </c>
      <c r="X181" s="115" t="str">
        <f t="shared" si="40"/>
        <v/>
      </c>
      <c r="Y181" s="273" t="str">
        <f t="shared" si="52"/>
        <v/>
      </c>
      <c r="Z181" s="81"/>
      <c r="AA181" s="86">
        <f t="shared" si="41"/>
        <v>1</v>
      </c>
      <c r="AB181" s="87" t="str">
        <f t="shared" si="42"/>
        <v/>
      </c>
      <c r="AC181" s="87" t="str">
        <f t="shared" si="53"/>
        <v/>
      </c>
      <c r="AD181" s="87" t="str">
        <f t="shared" si="54"/>
        <v/>
      </c>
      <c r="AE181" s="87" t="str">
        <f t="shared" si="55"/>
        <v/>
      </c>
      <c r="AF181" s="94">
        <f t="shared" si="43"/>
        <v>1</v>
      </c>
      <c r="AH181" s="324">
        <f t="shared" si="44"/>
        <v>683758.973009301</v>
      </c>
      <c r="AI181" s="280" t="str">
        <f t="shared" si="45"/>
        <v/>
      </c>
      <c r="AJ181" s="280" t="str">
        <f t="shared" si="46"/>
        <v/>
      </c>
      <c r="AK181" s="280" t="str">
        <f t="shared" si="47"/>
        <v/>
      </c>
      <c r="AL181" s="327" t="str">
        <f t="shared" si="48"/>
        <v/>
      </c>
    </row>
    <row r="182" spans="2:38">
      <c r="B182" s="176" t="s">
        <v>255</v>
      </c>
      <c r="C182" s="167"/>
      <c r="D182" s="167" t="s">
        <v>2231</v>
      </c>
      <c r="E182" s="167" t="s">
        <v>115</v>
      </c>
      <c r="F182" s="167" t="s">
        <v>2233</v>
      </c>
      <c r="G182" s="188"/>
      <c r="H182" s="285">
        <v>42057.58</v>
      </c>
      <c r="I182" s="143">
        <f t="shared" si="49"/>
        <v>194.0570026551537</v>
      </c>
      <c r="J182" s="165">
        <v>8161567.9137293398</v>
      </c>
      <c r="K182" s="167"/>
      <c r="L182" s="167">
        <v>1</v>
      </c>
      <c r="M182" s="171">
        <f t="shared" si="61"/>
        <v>8161567.9137293398</v>
      </c>
      <c r="N182" s="170"/>
      <c r="O182" s="285">
        <v>812.411249082376</v>
      </c>
      <c r="P182" s="114">
        <f t="shared" si="56"/>
        <v>516.97954758060382</v>
      </c>
      <c r="Q182" s="173">
        <v>420000</v>
      </c>
      <c r="R182" s="177">
        <v>2016</v>
      </c>
      <c r="S182" s="98">
        <f>IFERROR(('General Input Sheet'!$G$38/(VLOOKUP(R182,'General Input Sheet'!$E$38:$G$44,3,FALSE))),1)</f>
        <v>1</v>
      </c>
      <c r="T182" s="199">
        <v>8581567.9137293398</v>
      </c>
      <c r="U182" s="115" t="str">
        <f t="shared" si="51"/>
        <v/>
      </c>
      <c r="V182" s="115" t="str">
        <f t="shared" si="40"/>
        <v/>
      </c>
      <c r="W182" s="115" t="str">
        <f t="shared" si="40"/>
        <v/>
      </c>
      <c r="X182" s="115" t="str">
        <f t="shared" si="40"/>
        <v/>
      </c>
      <c r="Y182" s="273" t="str">
        <f t="shared" si="52"/>
        <v>y</v>
      </c>
      <c r="Z182" s="81"/>
      <c r="AA182" s="86" t="str">
        <f t="shared" si="41"/>
        <v/>
      </c>
      <c r="AB182" s="87" t="str">
        <f t="shared" si="42"/>
        <v/>
      </c>
      <c r="AC182" s="87" t="str">
        <f t="shared" si="53"/>
        <v/>
      </c>
      <c r="AD182" s="87" t="str">
        <f t="shared" si="54"/>
        <v/>
      </c>
      <c r="AE182" s="87">
        <f t="shared" si="55"/>
        <v>1</v>
      </c>
      <c r="AF182" s="94">
        <f t="shared" si="43"/>
        <v>1</v>
      </c>
      <c r="AH182" s="324" t="str">
        <f t="shared" si="44"/>
        <v/>
      </c>
      <c r="AI182" s="280" t="str">
        <f t="shared" si="45"/>
        <v/>
      </c>
      <c r="AJ182" s="280" t="str">
        <f t="shared" si="46"/>
        <v/>
      </c>
      <c r="AK182" s="280" t="str">
        <f t="shared" si="47"/>
        <v/>
      </c>
      <c r="AL182" s="327">
        <f t="shared" si="48"/>
        <v>8581567.9137293398</v>
      </c>
    </row>
    <row r="183" spans="2:38">
      <c r="B183" s="176" t="s">
        <v>255</v>
      </c>
      <c r="C183" s="167"/>
      <c r="D183" s="167" t="s">
        <v>2231</v>
      </c>
      <c r="E183" s="167" t="s">
        <v>115</v>
      </c>
      <c r="F183" s="167" t="s">
        <v>2235</v>
      </c>
      <c r="G183" s="188"/>
      <c r="H183" s="285">
        <v>9533.18</v>
      </c>
      <c r="I183" s="143">
        <f t="shared" si="49"/>
        <v>822.85028983827749</v>
      </c>
      <c r="J183" s="165">
        <v>7844379.92608047</v>
      </c>
      <c r="K183" s="167"/>
      <c r="L183" s="167">
        <v>1</v>
      </c>
      <c r="M183" s="171">
        <f t="shared" si="61"/>
        <v>7844379.9260804709</v>
      </c>
      <c r="N183" s="170"/>
      <c r="O183" s="285"/>
      <c r="P183" s="114">
        <f t="shared" si="56"/>
        <v>0</v>
      </c>
      <c r="Q183" s="173"/>
      <c r="R183" s="177">
        <v>2016</v>
      </c>
      <c r="S183" s="98">
        <f>IFERROR(('General Input Sheet'!$G$38/(VLOOKUP(R183,'General Input Sheet'!$E$38:$G$44,3,FALSE))),1)</f>
        <v>1</v>
      </c>
      <c r="T183" s="199">
        <v>7844379.92608047</v>
      </c>
      <c r="U183" s="115" t="str">
        <f t="shared" si="51"/>
        <v/>
      </c>
      <c r="V183" s="115" t="str">
        <f t="shared" si="40"/>
        <v/>
      </c>
      <c r="W183" s="115" t="str">
        <f t="shared" si="40"/>
        <v/>
      </c>
      <c r="X183" s="115" t="str">
        <f t="shared" si="40"/>
        <v/>
      </c>
      <c r="Y183" s="273" t="str">
        <f t="shared" si="52"/>
        <v>y</v>
      </c>
      <c r="Z183" s="81"/>
      <c r="AA183" s="86" t="str">
        <f t="shared" si="41"/>
        <v/>
      </c>
      <c r="AB183" s="87" t="str">
        <f t="shared" si="42"/>
        <v/>
      </c>
      <c r="AC183" s="87" t="str">
        <f t="shared" si="53"/>
        <v/>
      </c>
      <c r="AD183" s="87" t="str">
        <f t="shared" si="54"/>
        <v/>
      </c>
      <c r="AE183" s="87">
        <f t="shared" si="55"/>
        <v>1</v>
      </c>
      <c r="AF183" s="94">
        <f t="shared" si="43"/>
        <v>1</v>
      </c>
      <c r="AH183" s="324" t="str">
        <f t="shared" si="44"/>
        <v/>
      </c>
      <c r="AI183" s="280" t="str">
        <f t="shared" si="45"/>
        <v/>
      </c>
      <c r="AJ183" s="280" t="str">
        <f t="shared" si="46"/>
        <v/>
      </c>
      <c r="AK183" s="280" t="str">
        <f t="shared" si="47"/>
        <v/>
      </c>
      <c r="AL183" s="327">
        <f t="shared" si="48"/>
        <v>7844379.92608047</v>
      </c>
    </row>
    <row r="184" spans="2:38">
      <c r="B184" s="176" t="s">
        <v>256</v>
      </c>
      <c r="C184" s="167"/>
      <c r="D184" s="167" t="s">
        <v>2231</v>
      </c>
      <c r="E184" s="167" t="s">
        <v>115</v>
      </c>
      <c r="F184" s="167" t="s">
        <v>2232</v>
      </c>
      <c r="G184" s="188"/>
      <c r="H184" s="285">
        <v>2189.0300000000002</v>
      </c>
      <c r="I184" s="143">
        <f t="shared" si="49"/>
        <v>489.32376359574778</v>
      </c>
      <c r="J184" s="165">
        <v>1071144.3982239999</v>
      </c>
      <c r="K184" s="167"/>
      <c r="L184" s="167">
        <v>1</v>
      </c>
      <c r="M184" s="171">
        <f t="shared" si="61"/>
        <v>1071144.3982239999</v>
      </c>
      <c r="N184" s="170"/>
      <c r="O184" s="285">
        <v>2189.01064655542</v>
      </c>
      <c r="P184" s="114">
        <f t="shared" si="56"/>
        <v>9.1365476140883872E-4</v>
      </c>
      <c r="Q184" s="173">
        <v>2</v>
      </c>
      <c r="R184" s="177">
        <v>2016</v>
      </c>
      <c r="S184" s="98">
        <f>IFERROR(('General Input Sheet'!$G$38/(VLOOKUP(R184,'General Input Sheet'!$E$38:$G$44,3,FALSE))),1)</f>
        <v>1</v>
      </c>
      <c r="T184" s="199">
        <v>1071146.3982239999</v>
      </c>
      <c r="U184" s="115" t="str">
        <f t="shared" si="51"/>
        <v/>
      </c>
      <c r="V184" s="115" t="str">
        <f t="shared" si="40"/>
        <v/>
      </c>
      <c r="W184" s="115" t="str">
        <f t="shared" si="40"/>
        <v/>
      </c>
      <c r="X184" s="115" t="str">
        <f t="shared" si="40"/>
        <v/>
      </c>
      <c r="Y184" s="273" t="str">
        <f t="shared" si="52"/>
        <v>y</v>
      </c>
      <c r="Z184" s="81"/>
      <c r="AA184" s="86" t="str">
        <f t="shared" si="41"/>
        <v/>
      </c>
      <c r="AB184" s="87" t="str">
        <f t="shared" si="42"/>
        <v/>
      </c>
      <c r="AC184" s="87" t="str">
        <f t="shared" si="53"/>
        <v/>
      </c>
      <c r="AD184" s="87" t="str">
        <f t="shared" si="54"/>
        <v/>
      </c>
      <c r="AE184" s="87">
        <f t="shared" si="55"/>
        <v>1</v>
      </c>
      <c r="AF184" s="94">
        <f t="shared" si="43"/>
        <v>1</v>
      </c>
      <c r="AH184" s="324" t="str">
        <f t="shared" si="44"/>
        <v/>
      </c>
      <c r="AI184" s="280" t="str">
        <f t="shared" si="45"/>
        <v/>
      </c>
      <c r="AJ184" s="280" t="str">
        <f t="shared" si="46"/>
        <v/>
      </c>
      <c r="AK184" s="280" t="str">
        <f t="shared" si="47"/>
        <v/>
      </c>
      <c r="AL184" s="327">
        <f t="shared" si="48"/>
        <v>1071146.3982239999</v>
      </c>
    </row>
    <row r="185" spans="2:38">
      <c r="B185" s="176" t="s">
        <v>257</v>
      </c>
      <c r="C185" s="167"/>
      <c r="D185" s="167" t="s">
        <v>2231</v>
      </c>
      <c r="E185" s="167" t="s">
        <v>115</v>
      </c>
      <c r="F185" s="167" t="s">
        <v>2234</v>
      </c>
      <c r="G185" s="188"/>
      <c r="H185" s="285">
        <v>19254.73</v>
      </c>
      <c r="I185" s="143">
        <f t="shared" si="49"/>
        <v>387.34697073059868</v>
      </c>
      <c r="J185" s="165">
        <v>7458261.3377355803</v>
      </c>
      <c r="K185" s="167"/>
      <c r="L185" s="167">
        <v>1</v>
      </c>
      <c r="M185" s="171">
        <f t="shared" si="61"/>
        <v>7458261.3377355793</v>
      </c>
      <c r="N185" s="170"/>
      <c r="O185" s="285">
        <v>26643.4443948755</v>
      </c>
      <c r="P185" s="114">
        <f t="shared" si="56"/>
        <v>417.18705116587233</v>
      </c>
      <c r="Q185" s="173">
        <v>11115300</v>
      </c>
      <c r="R185" s="177">
        <v>2016</v>
      </c>
      <c r="S185" s="98">
        <f>IFERROR(('General Input Sheet'!$G$38/(VLOOKUP(R185,'General Input Sheet'!$E$38:$G$44,3,FALSE))),1)</f>
        <v>1</v>
      </c>
      <c r="T185" s="199">
        <v>18573561.337735578</v>
      </c>
      <c r="U185" s="115" t="str">
        <f t="shared" si="51"/>
        <v/>
      </c>
      <c r="V185" s="115" t="str">
        <f t="shared" si="40"/>
        <v/>
      </c>
      <c r="W185" s="115" t="str">
        <f t="shared" si="40"/>
        <v/>
      </c>
      <c r="X185" s="115" t="str">
        <f t="shared" si="40"/>
        <v/>
      </c>
      <c r="Y185" s="273" t="str">
        <f t="shared" si="52"/>
        <v>y</v>
      </c>
      <c r="Z185" s="81"/>
      <c r="AA185" s="86" t="str">
        <f t="shared" si="41"/>
        <v/>
      </c>
      <c r="AB185" s="87" t="str">
        <f t="shared" si="42"/>
        <v/>
      </c>
      <c r="AC185" s="87" t="str">
        <f t="shared" si="53"/>
        <v/>
      </c>
      <c r="AD185" s="87" t="str">
        <f t="shared" si="54"/>
        <v/>
      </c>
      <c r="AE185" s="87">
        <f t="shared" si="55"/>
        <v>1</v>
      </c>
      <c r="AF185" s="94">
        <f t="shared" si="43"/>
        <v>1</v>
      </c>
      <c r="AH185" s="324" t="str">
        <f t="shared" si="44"/>
        <v/>
      </c>
      <c r="AI185" s="280" t="str">
        <f t="shared" si="45"/>
        <v/>
      </c>
      <c r="AJ185" s="280" t="str">
        <f t="shared" si="46"/>
        <v/>
      </c>
      <c r="AK185" s="280" t="str">
        <f t="shared" si="47"/>
        <v/>
      </c>
      <c r="AL185" s="327">
        <f t="shared" si="48"/>
        <v>18573561.337735578</v>
      </c>
    </row>
    <row r="186" spans="2:38">
      <c r="B186" s="176" t="s">
        <v>258</v>
      </c>
      <c r="C186" s="167"/>
      <c r="D186" s="167" t="s">
        <v>2229</v>
      </c>
      <c r="E186" s="167" t="s">
        <v>115</v>
      </c>
      <c r="F186" s="167" t="s">
        <v>2233</v>
      </c>
      <c r="G186" s="188"/>
      <c r="H186" s="285">
        <v>10350.379999999999</v>
      </c>
      <c r="I186" s="143">
        <f t="shared" si="49"/>
        <v>66.663411624822757</v>
      </c>
      <c r="J186" s="165">
        <v>689991.64241333294</v>
      </c>
      <c r="K186" s="167"/>
      <c r="L186" s="167">
        <v>1</v>
      </c>
      <c r="M186" s="171">
        <f t="shared" si="61"/>
        <v>689991.64241333294</v>
      </c>
      <c r="N186" s="170"/>
      <c r="O186" s="285">
        <v>2105.9408311044099</v>
      </c>
      <c r="P186" s="114">
        <f t="shared" si="56"/>
        <v>520.17130957355414</v>
      </c>
      <c r="Q186" s="173">
        <v>1095450</v>
      </c>
      <c r="R186" s="177">
        <v>2016</v>
      </c>
      <c r="S186" s="98">
        <f>IFERROR(('General Input Sheet'!$G$38/(VLOOKUP(R186,'General Input Sheet'!$E$38:$G$44,3,FALSE))),1)</f>
        <v>1</v>
      </c>
      <c r="T186" s="199">
        <v>1785441.6424133331</v>
      </c>
      <c r="U186" s="115" t="str">
        <f t="shared" si="51"/>
        <v>y</v>
      </c>
      <c r="V186" s="115" t="str">
        <f t="shared" si="40"/>
        <v/>
      </c>
      <c r="W186" s="115" t="str">
        <f t="shared" si="40"/>
        <v/>
      </c>
      <c r="X186" s="115" t="str">
        <f t="shared" si="40"/>
        <v/>
      </c>
      <c r="Y186" s="273" t="str">
        <f t="shared" si="52"/>
        <v/>
      </c>
      <c r="Z186" s="81"/>
      <c r="AA186" s="86">
        <f t="shared" si="41"/>
        <v>1</v>
      </c>
      <c r="AB186" s="87" t="str">
        <f t="shared" si="42"/>
        <v/>
      </c>
      <c r="AC186" s="87" t="str">
        <f t="shared" si="53"/>
        <v/>
      </c>
      <c r="AD186" s="87" t="str">
        <f t="shared" si="54"/>
        <v/>
      </c>
      <c r="AE186" s="87" t="str">
        <f t="shared" si="55"/>
        <v/>
      </c>
      <c r="AF186" s="94">
        <f t="shared" si="43"/>
        <v>1</v>
      </c>
      <c r="AH186" s="324">
        <f t="shared" si="44"/>
        <v>1785441.6424133331</v>
      </c>
      <c r="AI186" s="280" t="str">
        <f t="shared" si="45"/>
        <v/>
      </c>
      <c r="AJ186" s="280" t="str">
        <f t="shared" si="46"/>
        <v/>
      </c>
      <c r="AK186" s="280" t="str">
        <f t="shared" si="47"/>
        <v/>
      </c>
      <c r="AL186" s="327" t="str">
        <f t="shared" si="48"/>
        <v/>
      </c>
    </row>
    <row r="187" spans="2:38">
      <c r="B187" s="176" t="s">
        <v>259</v>
      </c>
      <c r="C187" s="167"/>
      <c r="D187" s="167" t="s">
        <v>2229</v>
      </c>
      <c r="E187" s="167" t="s">
        <v>115</v>
      </c>
      <c r="F187" s="167" t="s">
        <v>2232</v>
      </c>
      <c r="G187" s="188"/>
      <c r="H187" s="285">
        <v>9358.48</v>
      </c>
      <c r="I187" s="143">
        <f t="shared" si="49"/>
        <v>63.074952127300051</v>
      </c>
      <c r="J187" s="165">
        <v>590285.67798429495</v>
      </c>
      <c r="K187" s="167"/>
      <c r="L187" s="167">
        <v>1</v>
      </c>
      <c r="M187" s="171">
        <f t="shared" si="61"/>
        <v>590285.67798429495</v>
      </c>
      <c r="N187" s="170"/>
      <c r="O187" s="285">
        <v>8881.0685611423705</v>
      </c>
      <c r="P187" s="114">
        <f t="shared" si="56"/>
        <v>42.226112479393144</v>
      </c>
      <c r="Q187" s="173">
        <v>375013</v>
      </c>
      <c r="R187" s="177">
        <v>2016</v>
      </c>
      <c r="S187" s="98">
        <f>IFERROR(('General Input Sheet'!$G$38/(VLOOKUP(R187,'General Input Sheet'!$E$38:$G$44,3,FALSE))),1)</f>
        <v>1</v>
      </c>
      <c r="T187" s="199">
        <v>965298.67798429495</v>
      </c>
      <c r="U187" s="115" t="str">
        <f t="shared" si="51"/>
        <v>y</v>
      </c>
      <c r="V187" s="115" t="str">
        <f t="shared" si="40"/>
        <v/>
      </c>
      <c r="W187" s="115" t="str">
        <f t="shared" si="40"/>
        <v/>
      </c>
      <c r="X187" s="115" t="str">
        <f t="shared" si="40"/>
        <v/>
      </c>
      <c r="Y187" s="273" t="str">
        <f t="shared" si="52"/>
        <v/>
      </c>
      <c r="Z187" s="81"/>
      <c r="AA187" s="86">
        <f t="shared" si="41"/>
        <v>1</v>
      </c>
      <c r="AB187" s="87" t="str">
        <f t="shared" si="42"/>
        <v/>
      </c>
      <c r="AC187" s="87" t="str">
        <f t="shared" si="53"/>
        <v/>
      </c>
      <c r="AD187" s="87" t="str">
        <f t="shared" si="54"/>
        <v/>
      </c>
      <c r="AE187" s="87" t="str">
        <f t="shared" si="55"/>
        <v/>
      </c>
      <c r="AF187" s="94">
        <f t="shared" si="43"/>
        <v>1</v>
      </c>
      <c r="AH187" s="324">
        <f t="shared" si="44"/>
        <v>965298.67798429495</v>
      </c>
      <c r="AI187" s="280" t="str">
        <f t="shared" si="45"/>
        <v/>
      </c>
      <c r="AJ187" s="280" t="str">
        <f t="shared" si="46"/>
        <v/>
      </c>
      <c r="AK187" s="280" t="str">
        <f t="shared" si="47"/>
        <v/>
      </c>
      <c r="AL187" s="327" t="str">
        <f t="shared" si="48"/>
        <v/>
      </c>
    </row>
    <row r="188" spans="2:38">
      <c r="B188" s="176" t="s">
        <v>260</v>
      </c>
      <c r="C188" s="167"/>
      <c r="D188" s="167" t="s">
        <v>2229</v>
      </c>
      <c r="E188" s="167" t="s">
        <v>115</v>
      </c>
      <c r="F188" s="167" t="s">
        <v>2233</v>
      </c>
      <c r="G188" s="188"/>
      <c r="H188" s="285">
        <v>4896.18</v>
      </c>
      <c r="I188" s="143">
        <f t="shared" si="49"/>
        <v>117.54268469340178</v>
      </c>
      <c r="J188" s="165">
        <v>575510.14194213995</v>
      </c>
      <c r="K188" s="167"/>
      <c r="L188" s="167">
        <v>1</v>
      </c>
      <c r="M188" s="171">
        <f t="shared" si="61"/>
        <v>575510.14194213995</v>
      </c>
      <c r="N188" s="170"/>
      <c r="O188" s="285">
        <v>4896.2088609027996</v>
      </c>
      <c r="P188" s="114">
        <f t="shared" si="56"/>
        <v>251.2147734999204</v>
      </c>
      <c r="Q188" s="173">
        <v>1230000</v>
      </c>
      <c r="R188" s="177">
        <v>2016</v>
      </c>
      <c r="S188" s="98">
        <f>IFERROR(('General Input Sheet'!$G$38/(VLOOKUP(R188,'General Input Sheet'!$E$38:$G$44,3,FALSE))),1)</f>
        <v>1</v>
      </c>
      <c r="T188" s="199">
        <v>1805510.1419421399</v>
      </c>
      <c r="U188" s="115" t="str">
        <f t="shared" si="51"/>
        <v>y</v>
      </c>
      <c r="V188" s="115" t="str">
        <f t="shared" si="40"/>
        <v/>
      </c>
      <c r="W188" s="115" t="str">
        <f t="shared" si="40"/>
        <v/>
      </c>
      <c r="X188" s="115" t="str">
        <f t="shared" si="40"/>
        <v/>
      </c>
      <c r="Y188" s="273" t="str">
        <f t="shared" si="52"/>
        <v/>
      </c>
      <c r="Z188" s="81"/>
      <c r="AA188" s="86">
        <f t="shared" si="41"/>
        <v>1</v>
      </c>
      <c r="AB188" s="87" t="str">
        <f t="shared" si="42"/>
        <v/>
      </c>
      <c r="AC188" s="87" t="str">
        <f t="shared" si="53"/>
        <v/>
      </c>
      <c r="AD188" s="87" t="str">
        <f t="shared" si="54"/>
        <v/>
      </c>
      <c r="AE188" s="87" t="str">
        <f t="shared" si="55"/>
        <v/>
      </c>
      <c r="AF188" s="94">
        <f t="shared" si="43"/>
        <v>1</v>
      </c>
      <c r="AH188" s="324">
        <f t="shared" si="44"/>
        <v>1805510.1419421399</v>
      </c>
      <c r="AI188" s="280" t="str">
        <f t="shared" si="45"/>
        <v/>
      </c>
      <c r="AJ188" s="280" t="str">
        <f t="shared" si="46"/>
        <v/>
      </c>
      <c r="AK188" s="280" t="str">
        <f t="shared" si="47"/>
        <v/>
      </c>
      <c r="AL188" s="327" t="str">
        <f t="shared" si="48"/>
        <v/>
      </c>
    </row>
    <row r="189" spans="2:38">
      <c r="B189" s="176" t="s">
        <v>261</v>
      </c>
      <c r="C189" s="167"/>
      <c r="D189" s="167" t="s">
        <v>2231</v>
      </c>
      <c r="E189" s="167" t="s">
        <v>115</v>
      </c>
      <c r="F189" s="167" t="s">
        <v>2234</v>
      </c>
      <c r="G189" s="188"/>
      <c r="H189" s="285">
        <v>59821.79</v>
      </c>
      <c r="I189" s="143">
        <f t="shared" si="49"/>
        <v>140.42120681989906</v>
      </c>
      <c r="J189" s="165">
        <v>8400247.9459265694</v>
      </c>
      <c r="K189" s="167"/>
      <c r="L189" s="167">
        <v>1</v>
      </c>
      <c r="M189" s="171">
        <f t="shared" si="61"/>
        <v>8400247.9459265694</v>
      </c>
      <c r="N189" s="170"/>
      <c r="O189" s="285"/>
      <c r="P189" s="114">
        <f t="shared" si="56"/>
        <v>0</v>
      </c>
      <c r="Q189" s="173"/>
      <c r="R189" s="177">
        <v>2016</v>
      </c>
      <c r="S189" s="98">
        <f>IFERROR(('General Input Sheet'!$G$38/(VLOOKUP(R189,'General Input Sheet'!$E$38:$G$44,3,FALSE))),1)</f>
        <v>1</v>
      </c>
      <c r="T189" s="199">
        <v>8400247.9459265694</v>
      </c>
      <c r="U189" s="115" t="str">
        <f t="shared" si="51"/>
        <v/>
      </c>
      <c r="V189" s="115" t="str">
        <f t="shared" si="40"/>
        <v/>
      </c>
      <c r="W189" s="115" t="str">
        <f t="shared" si="40"/>
        <v/>
      </c>
      <c r="X189" s="115" t="str">
        <f t="shared" si="40"/>
        <v/>
      </c>
      <c r="Y189" s="273" t="str">
        <f t="shared" si="52"/>
        <v>y</v>
      </c>
      <c r="Z189" s="81"/>
      <c r="AA189" s="86" t="str">
        <f t="shared" si="41"/>
        <v/>
      </c>
      <c r="AB189" s="87" t="str">
        <f t="shared" si="42"/>
        <v/>
      </c>
      <c r="AC189" s="87" t="str">
        <f t="shared" si="53"/>
        <v/>
      </c>
      <c r="AD189" s="87" t="str">
        <f t="shared" si="54"/>
        <v/>
      </c>
      <c r="AE189" s="87">
        <f t="shared" si="55"/>
        <v>1</v>
      </c>
      <c r="AF189" s="94">
        <f t="shared" si="43"/>
        <v>1</v>
      </c>
      <c r="AH189" s="324" t="str">
        <f t="shared" si="44"/>
        <v/>
      </c>
      <c r="AI189" s="280" t="str">
        <f t="shared" si="45"/>
        <v/>
      </c>
      <c r="AJ189" s="280" t="str">
        <f t="shared" si="46"/>
        <v/>
      </c>
      <c r="AK189" s="280" t="str">
        <f t="shared" si="47"/>
        <v/>
      </c>
      <c r="AL189" s="327">
        <f t="shared" si="48"/>
        <v>8400247.9459265694</v>
      </c>
    </row>
    <row r="190" spans="2:38">
      <c r="B190" s="176" t="s">
        <v>262</v>
      </c>
      <c r="C190" s="167"/>
      <c r="D190" s="167" t="s">
        <v>2229</v>
      </c>
      <c r="E190" s="167" t="s">
        <v>115</v>
      </c>
      <c r="F190" s="167" t="s">
        <v>2233</v>
      </c>
      <c r="G190" s="188"/>
      <c r="H190" s="285">
        <v>17353.71</v>
      </c>
      <c r="I190" s="143">
        <f t="shared" si="49"/>
        <v>39.760468649835282</v>
      </c>
      <c r="J190" s="165">
        <v>689991.64241333294</v>
      </c>
      <c r="K190" s="167"/>
      <c r="L190" s="167">
        <v>1</v>
      </c>
      <c r="M190" s="171">
        <f t="shared" si="61"/>
        <v>689991.64241333294</v>
      </c>
      <c r="N190" s="170"/>
      <c r="O190" s="285"/>
      <c r="P190" s="114">
        <f t="shared" si="56"/>
        <v>0</v>
      </c>
      <c r="Q190" s="173"/>
      <c r="R190" s="177">
        <v>2016</v>
      </c>
      <c r="S190" s="98">
        <f>IFERROR(('General Input Sheet'!$G$38/(VLOOKUP(R190,'General Input Sheet'!$E$38:$G$44,3,FALSE))),1)</f>
        <v>1</v>
      </c>
      <c r="T190" s="199">
        <v>689991.64241333294</v>
      </c>
      <c r="U190" s="115" t="str">
        <f t="shared" si="51"/>
        <v>y</v>
      </c>
      <c r="V190" s="115" t="str">
        <f t="shared" si="40"/>
        <v/>
      </c>
      <c r="W190" s="115" t="str">
        <f t="shared" si="40"/>
        <v/>
      </c>
      <c r="X190" s="115" t="str">
        <f t="shared" si="40"/>
        <v/>
      </c>
      <c r="Y190" s="273" t="str">
        <f t="shared" si="52"/>
        <v/>
      </c>
      <c r="Z190" s="81"/>
      <c r="AA190" s="86">
        <f t="shared" si="41"/>
        <v>1</v>
      </c>
      <c r="AB190" s="87" t="str">
        <f t="shared" si="42"/>
        <v/>
      </c>
      <c r="AC190" s="87" t="str">
        <f t="shared" si="53"/>
        <v/>
      </c>
      <c r="AD190" s="87" t="str">
        <f t="shared" si="54"/>
        <v/>
      </c>
      <c r="AE190" s="87" t="str">
        <f t="shared" si="55"/>
        <v/>
      </c>
      <c r="AF190" s="94">
        <f t="shared" si="43"/>
        <v>1</v>
      </c>
      <c r="AH190" s="324">
        <f t="shared" si="44"/>
        <v>689991.64241333294</v>
      </c>
      <c r="AI190" s="280" t="str">
        <f t="shared" si="45"/>
        <v/>
      </c>
      <c r="AJ190" s="280" t="str">
        <f t="shared" si="46"/>
        <v/>
      </c>
      <c r="AK190" s="280" t="str">
        <f t="shared" si="47"/>
        <v/>
      </c>
      <c r="AL190" s="327" t="str">
        <f t="shared" si="48"/>
        <v/>
      </c>
    </row>
    <row r="191" spans="2:38">
      <c r="B191" s="176" t="s">
        <v>263</v>
      </c>
      <c r="C191" s="167"/>
      <c r="D191" s="167" t="s">
        <v>2231</v>
      </c>
      <c r="E191" s="167" t="s">
        <v>118</v>
      </c>
      <c r="F191" s="167" t="s">
        <v>2233</v>
      </c>
      <c r="G191" s="188"/>
      <c r="H191" s="285">
        <v>5378.35</v>
      </c>
      <c r="I191" s="143">
        <f t="shared" si="49"/>
        <v>1267.6622771836232</v>
      </c>
      <c r="J191" s="165">
        <v>6817931.4084905405</v>
      </c>
      <c r="K191" s="167"/>
      <c r="L191" s="167">
        <v>1</v>
      </c>
      <c r="M191" s="171">
        <f t="shared" si="61"/>
        <v>6817931.4084905405</v>
      </c>
      <c r="N191" s="170"/>
      <c r="O191" s="285">
        <v>8060.4020854910004</v>
      </c>
      <c r="P191" s="114">
        <f t="shared" si="56"/>
        <v>428.19397139165875</v>
      </c>
      <c r="Q191" s="173">
        <v>3451415.58</v>
      </c>
      <c r="R191" s="177">
        <v>2016</v>
      </c>
      <c r="S191" s="98">
        <f>IFERROR(('General Input Sheet'!$G$38/(VLOOKUP(R191,'General Input Sheet'!$E$38:$G$44,3,FALSE))),1)</f>
        <v>1</v>
      </c>
      <c r="T191" s="199">
        <v>10269346.988490541</v>
      </c>
      <c r="U191" s="115" t="str">
        <f t="shared" si="51"/>
        <v/>
      </c>
      <c r="V191" s="115" t="str">
        <f t="shared" si="40"/>
        <v/>
      </c>
      <c r="W191" s="115" t="str">
        <f t="shared" si="40"/>
        <v/>
      </c>
      <c r="X191" s="115" t="str">
        <f t="shared" si="40"/>
        <v/>
      </c>
      <c r="Y191" s="273" t="str">
        <f t="shared" si="52"/>
        <v>y</v>
      </c>
      <c r="Z191" s="81"/>
      <c r="AA191" s="86" t="str">
        <f t="shared" si="41"/>
        <v/>
      </c>
      <c r="AB191" s="87" t="str">
        <f t="shared" si="42"/>
        <v/>
      </c>
      <c r="AC191" s="87" t="str">
        <f t="shared" si="53"/>
        <v/>
      </c>
      <c r="AD191" s="87" t="str">
        <f t="shared" si="54"/>
        <v/>
      </c>
      <c r="AE191" s="87">
        <f t="shared" si="55"/>
        <v>1</v>
      </c>
      <c r="AF191" s="94">
        <f t="shared" si="43"/>
        <v>1</v>
      </c>
      <c r="AH191" s="324" t="str">
        <f t="shared" si="44"/>
        <v/>
      </c>
      <c r="AI191" s="280" t="str">
        <f t="shared" si="45"/>
        <v/>
      </c>
      <c r="AJ191" s="280" t="str">
        <f t="shared" si="46"/>
        <v/>
      </c>
      <c r="AK191" s="280" t="str">
        <f t="shared" si="47"/>
        <v/>
      </c>
      <c r="AL191" s="327">
        <f t="shared" si="48"/>
        <v>10269346.988490541</v>
      </c>
    </row>
    <row r="192" spans="2:38">
      <c r="B192" s="176" t="s">
        <v>263</v>
      </c>
      <c r="C192" s="167"/>
      <c r="D192" s="167" t="s">
        <v>2231</v>
      </c>
      <c r="E192" s="167" t="s">
        <v>118</v>
      </c>
      <c r="F192" s="167" t="s">
        <v>2235</v>
      </c>
      <c r="G192" s="188"/>
      <c r="H192" s="285">
        <v>2682.03</v>
      </c>
      <c r="I192" s="143">
        <f t="shared" si="49"/>
        <v>2804.4084612775769</v>
      </c>
      <c r="J192" s="165">
        <v>7521507.6254003001</v>
      </c>
      <c r="K192" s="167"/>
      <c r="L192" s="167">
        <v>1</v>
      </c>
      <c r="M192" s="171">
        <f t="shared" si="61"/>
        <v>7521507.6254003001</v>
      </c>
      <c r="N192" s="170"/>
      <c r="O192" s="285"/>
      <c r="P192" s="114">
        <f t="shared" si="56"/>
        <v>0</v>
      </c>
      <c r="Q192" s="173"/>
      <c r="R192" s="177">
        <v>2016</v>
      </c>
      <c r="S192" s="98">
        <f>IFERROR(('General Input Sheet'!$G$38/(VLOOKUP(R192,'General Input Sheet'!$E$38:$G$44,3,FALSE))),1)</f>
        <v>1</v>
      </c>
      <c r="T192" s="199">
        <v>7521507.6254003001</v>
      </c>
      <c r="U192" s="115" t="str">
        <f t="shared" si="51"/>
        <v/>
      </c>
      <c r="V192" s="115" t="str">
        <f t="shared" si="40"/>
        <v/>
      </c>
      <c r="W192" s="115" t="str">
        <f t="shared" si="40"/>
        <v/>
      </c>
      <c r="X192" s="115" t="str">
        <f t="shared" si="40"/>
        <v/>
      </c>
      <c r="Y192" s="273" t="str">
        <f t="shared" si="52"/>
        <v>y</v>
      </c>
      <c r="Z192" s="81"/>
      <c r="AA192" s="86" t="str">
        <f t="shared" si="41"/>
        <v/>
      </c>
      <c r="AB192" s="87" t="str">
        <f t="shared" si="42"/>
        <v/>
      </c>
      <c r="AC192" s="87" t="str">
        <f t="shared" si="53"/>
        <v/>
      </c>
      <c r="AD192" s="87" t="str">
        <f t="shared" si="54"/>
        <v/>
      </c>
      <c r="AE192" s="87">
        <f t="shared" si="55"/>
        <v>1</v>
      </c>
      <c r="AF192" s="94">
        <f t="shared" si="43"/>
        <v>1</v>
      </c>
      <c r="AH192" s="324" t="str">
        <f t="shared" si="44"/>
        <v/>
      </c>
      <c r="AI192" s="280" t="str">
        <f t="shared" si="45"/>
        <v/>
      </c>
      <c r="AJ192" s="280" t="str">
        <f t="shared" si="46"/>
        <v/>
      </c>
      <c r="AK192" s="280" t="str">
        <f t="shared" si="47"/>
        <v/>
      </c>
      <c r="AL192" s="327">
        <f t="shared" si="48"/>
        <v>7521507.6254003001</v>
      </c>
    </row>
    <row r="193" spans="2:38">
      <c r="B193" s="176" t="s">
        <v>264</v>
      </c>
      <c r="C193" s="167"/>
      <c r="D193" s="167" t="s">
        <v>2231</v>
      </c>
      <c r="E193" s="167" t="s">
        <v>118</v>
      </c>
      <c r="F193" s="167" t="s">
        <v>2233</v>
      </c>
      <c r="G193" s="188"/>
      <c r="H193" s="285">
        <v>35000.18</v>
      </c>
      <c r="I193" s="143">
        <f t="shared" si="49"/>
        <v>233.18645543335319</v>
      </c>
      <c r="J193" s="165">
        <v>8161567.9137293398</v>
      </c>
      <c r="K193" s="167"/>
      <c r="L193" s="167">
        <v>1</v>
      </c>
      <c r="M193" s="171">
        <f t="shared" si="61"/>
        <v>8161567.9137293398</v>
      </c>
      <c r="N193" s="170"/>
      <c r="O193" s="285">
        <v>35000.197352515803</v>
      </c>
      <c r="P193" s="114">
        <f t="shared" si="56"/>
        <v>154.62588497693119</v>
      </c>
      <c r="Q193" s="173">
        <v>5411936.4900000002</v>
      </c>
      <c r="R193" s="177">
        <v>2016</v>
      </c>
      <c r="S193" s="98">
        <f>IFERROR(('General Input Sheet'!$G$38/(VLOOKUP(R193,'General Input Sheet'!$E$38:$G$44,3,FALSE))),1)</f>
        <v>1</v>
      </c>
      <c r="T193" s="199">
        <v>13573504.40372934</v>
      </c>
      <c r="U193" s="115" t="str">
        <f t="shared" si="51"/>
        <v/>
      </c>
      <c r="V193" s="115" t="str">
        <f t="shared" si="40"/>
        <v/>
      </c>
      <c r="W193" s="115" t="str">
        <f t="shared" si="40"/>
        <v/>
      </c>
      <c r="X193" s="115" t="str">
        <f t="shared" si="40"/>
        <v/>
      </c>
      <c r="Y193" s="273" t="str">
        <f t="shared" si="52"/>
        <v>y</v>
      </c>
      <c r="Z193" s="81"/>
      <c r="AA193" s="86" t="str">
        <f t="shared" si="41"/>
        <v/>
      </c>
      <c r="AB193" s="87" t="str">
        <f t="shared" si="42"/>
        <v/>
      </c>
      <c r="AC193" s="87" t="str">
        <f t="shared" si="53"/>
        <v/>
      </c>
      <c r="AD193" s="87" t="str">
        <f t="shared" si="54"/>
        <v/>
      </c>
      <c r="AE193" s="87">
        <f t="shared" si="55"/>
        <v>1</v>
      </c>
      <c r="AF193" s="94">
        <f t="shared" si="43"/>
        <v>1</v>
      </c>
      <c r="AH193" s="324" t="str">
        <f t="shared" si="44"/>
        <v/>
      </c>
      <c r="AI193" s="280" t="str">
        <f t="shared" si="45"/>
        <v/>
      </c>
      <c r="AJ193" s="280" t="str">
        <f t="shared" si="46"/>
        <v/>
      </c>
      <c r="AK193" s="280" t="str">
        <f t="shared" si="47"/>
        <v/>
      </c>
      <c r="AL193" s="327">
        <f t="shared" si="48"/>
        <v>13573504.40372934</v>
      </c>
    </row>
    <row r="194" spans="2:38">
      <c r="B194" s="176" t="s">
        <v>265</v>
      </c>
      <c r="C194" s="167"/>
      <c r="D194" s="167" t="s">
        <v>2231</v>
      </c>
      <c r="E194" s="167" t="s">
        <v>118</v>
      </c>
      <c r="F194" s="167" t="s">
        <v>2234</v>
      </c>
      <c r="G194" s="188"/>
      <c r="H194" s="285">
        <v>70270.080000000002</v>
      </c>
      <c r="I194" s="143">
        <f t="shared" si="49"/>
        <v>119.54231368352745</v>
      </c>
      <c r="J194" s="165">
        <v>8400247.9459265694</v>
      </c>
      <c r="K194" s="167"/>
      <c r="L194" s="167">
        <v>1</v>
      </c>
      <c r="M194" s="171">
        <f t="shared" si="61"/>
        <v>8400247.9459265694</v>
      </c>
      <c r="N194" s="170"/>
      <c r="O194" s="285">
        <v>223540.73123298201</v>
      </c>
      <c r="P194" s="114">
        <f t="shared" si="56"/>
        <v>40.175228695301591</v>
      </c>
      <c r="Q194" s="173">
        <v>8980800</v>
      </c>
      <c r="R194" s="177">
        <v>2016</v>
      </c>
      <c r="S194" s="98">
        <f>IFERROR(('General Input Sheet'!$G$38/(VLOOKUP(R194,'General Input Sheet'!$E$38:$G$44,3,FALSE))),1)</f>
        <v>1</v>
      </c>
      <c r="T194" s="199">
        <v>17381047.945926569</v>
      </c>
      <c r="U194" s="115" t="str">
        <f t="shared" si="51"/>
        <v/>
      </c>
      <c r="V194" s="115" t="str">
        <f t="shared" si="40"/>
        <v/>
      </c>
      <c r="W194" s="115" t="str">
        <f t="shared" si="40"/>
        <v/>
      </c>
      <c r="X194" s="115" t="str">
        <f t="shared" si="40"/>
        <v/>
      </c>
      <c r="Y194" s="273" t="str">
        <f t="shared" si="52"/>
        <v>y</v>
      </c>
      <c r="Z194" s="81"/>
      <c r="AA194" s="86" t="str">
        <f t="shared" si="41"/>
        <v/>
      </c>
      <c r="AB194" s="87" t="str">
        <f t="shared" si="42"/>
        <v/>
      </c>
      <c r="AC194" s="87" t="str">
        <f t="shared" si="53"/>
        <v/>
      </c>
      <c r="AD194" s="87" t="str">
        <f t="shared" si="54"/>
        <v/>
      </c>
      <c r="AE194" s="87">
        <f t="shared" si="55"/>
        <v>1</v>
      </c>
      <c r="AF194" s="94">
        <f t="shared" si="43"/>
        <v>1</v>
      </c>
      <c r="AH194" s="324" t="str">
        <f t="shared" si="44"/>
        <v/>
      </c>
      <c r="AI194" s="280" t="str">
        <f t="shared" si="45"/>
        <v/>
      </c>
      <c r="AJ194" s="280" t="str">
        <f t="shared" si="46"/>
        <v/>
      </c>
      <c r="AK194" s="280" t="str">
        <f t="shared" si="47"/>
        <v/>
      </c>
      <c r="AL194" s="327">
        <f t="shared" si="48"/>
        <v>17381047.945926569</v>
      </c>
    </row>
    <row r="195" spans="2:38">
      <c r="B195" s="176" t="s">
        <v>266</v>
      </c>
      <c r="C195" s="167"/>
      <c r="D195" s="167" t="s">
        <v>2229</v>
      </c>
      <c r="E195" s="167" t="s">
        <v>118</v>
      </c>
      <c r="F195" s="167" t="s">
        <v>2233</v>
      </c>
      <c r="G195" s="188"/>
      <c r="H195" s="285">
        <v>4243.6400000000003</v>
      </c>
      <c r="I195" s="143">
        <f t="shared" si="49"/>
        <v>129.94547458775835</v>
      </c>
      <c r="J195" s="165">
        <v>551441.81377959496</v>
      </c>
      <c r="K195" s="167"/>
      <c r="L195" s="167">
        <v>1</v>
      </c>
      <c r="M195" s="171">
        <f t="shared" si="61"/>
        <v>551441.81377959496</v>
      </c>
      <c r="N195" s="170"/>
      <c r="O195" s="285"/>
      <c r="P195" s="114">
        <f t="shared" si="56"/>
        <v>0</v>
      </c>
      <c r="Q195" s="173"/>
      <c r="R195" s="177">
        <v>2016</v>
      </c>
      <c r="S195" s="98">
        <f>IFERROR(('General Input Sheet'!$G$38/(VLOOKUP(R195,'General Input Sheet'!$E$38:$G$44,3,FALSE))),1)</f>
        <v>1</v>
      </c>
      <c r="T195" s="199">
        <v>551441.81377959496</v>
      </c>
      <c r="U195" s="115" t="str">
        <f t="shared" si="51"/>
        <v/>
      </c>
      <c r="V195" s="115" t="str">
        <f t="shared" si="40"/>
        <v/>
      </c>
      <c r="W195" s="115" t="str">
        <f t="shared" si="40"/>
        <v/>
      </c>
      <c r="X195" s="115" t="str">
        <f t="shared" si="40"/>
        <v>y</v>
      </c>
      <c r="Y195" s="273" t="str">
        <f t="shared" si="52"/>
        <v/>
      </c>
      <c r="Z195" s="81"/>
      <c r="AA195" s="86" t="str">
        <f t="shared" si="41"/>
        <v/>
      </c>
      <c r="AB195" s="87" t="str">
        <f t="shared" si="42"/>
        <v/>
      </c>
      <c r="AC195" s="87" t="str">
        <f t="shared" si="53"/>
        <v/>
      </c>
      <c r="AD195" s="87">
        <f t="shared" si="54"/>
        <v>1</v>
      </c>
      <c r="AE195" s="87" t="str">
        <f t="shared" si="55"/>
        <v/>
      </c>
      <c r="AF195" s="94">
        <f t="shared" si="43"/>
        <v>1</v>
      </c>
      <c r="AH195" s="324" t="str">
        <f t="shared" si="44"/>
        <v/>
      </c>
      <c r="AI195" s="280" t="str">
        <f t="shared" si="45"/>
        <v/>
      </c>
      <c r="AJ195" s="280" t="str">
        <f t="shared" si="46"/>
        <v/>
      </c>
      <c r="AK195" s="280">
        <f t="shared" si="47"/>
        <v>551441.81377959496</v>
      </c>
      <c r="AL195" s="327" t="str">
        <f t="shared" si="48"/>
        <v/>
      </c>
    </row>
    <row r="196" spans="2:38">
      <c r="B196" s="176" t="s">
        <v>267</v>
      </c>
      <c r="C196" s="167"/>
      <c r="D196" s="167" t="s">
        <v>2231</v>
      </c>
      <c r="E196" s="167" t="s">
        <v>118</v>
      </c>
      <c r="F196" s="167" t="s">
        <v>2232</v>
      </c>
      <c r="G196" s="188"/>
      <c r="H196" s="285">
        <v>16595.939999999999</v>
      </c>
      <c r="I196" s="143">
        <f t="shared" si="49"/>
        <v>103.21087779103866</v>
      </c>
      <c r="J196" s="165">
        <v>1712881.53516741</v>
      </c>
      <c r="K196" s="167"/>
      <c r="L196" s="167">
        <v>1</v>
      </c>
      <c r="M196" s="171">
        <f t="shared" si="61"/>
        <v>1712881.53516741</v>
      </c>
      <c r="N196" s="170"/>
      <c r="O196" s="285">
        <v>207428.922496093</v>
      </c>
      <c r="P196" s="114">
        <f t="shared" si="56"/>
        <v>25.501118823483417</v>
      </c>
      <c r="Q196" s="173">
        <v>5289669.5999999996</v>
      </c>
      <c r="R196" s="177">
        <v>2016</v>
      </c>
      <c r="S196" s="98">
        <f>IFERROR(('General Input Sheet'!$G$38/(VLOOKUP(R196,'General Input Sheet'!$E$38:$G$44,3,FALSE))),1)</f>
        <v>1</v>
      </c>
      <c r="T196" s="199">
        <v>7002551.1351674097</v>
      </c>
      <c r="U196" s="115" t="str">
        <f t="shared" si="51"/>
        <v/>
      </c>
      <c r="V196" s="115" t="str">
        <f t="shared" si="40"/>
        <v/>
      </c>
      <c r="W196" s="115" t="str">
        <f t="shared" si="40"/>
        <v/>
      </c>
      <c r="X196" s="115" t="str">
        <f t="shared" si="40"/>
        <v/>
      </c>
      <c r="Y196" s="273" t="str">
        <f t="shared" si="52"/>
        <v>y</v>
      </c>
      <c r="Z196" s="81"/>
      <c r="AA196" s="86" t="str">
        <f t="shared" si="41"/>
        <v/>
      </c>
      <c r="AB196" s="87" t="str">
        <f t="shared" si="42"/>
        <v/>
      </c>
      <c r="AC196" s="87" t="str">
        <f t="shared" si="53"/>
        <v/>
      </c>
      <c r="AD196" s="87" t="str">
        <f t="shared" si="54"/>
        <v/>
      </c>
      <c r="AE196" s="87">
        <f t="shared" si="55"/>
        <v>1</v>
      </c>
      <c r="AF196" s="94">
        <f t="shared" si="43"/>
        <v>1</v>
      </c>
      <c r="AH196" s="324" t="str">
        <f t="shared" si="44"/>
        <v/>
      </c>
      <c r="AI196" s="280" t="str">
        <f t="shared" si="45"/>
        <v/>
      </c>
      <c r="AJ196" s="280" t="str">
        <f t="shared" si="46"/>
        <v/>
      </c>
      <c r="AK196" s="280" t="str">
        <f t="shared" si="47"/>
        <v/>
      </c>
      <c r="AL196" s="327">
        <f t="shared" si="48"/>
        <v>7002551.1351674097</v>
      </c>
    </row>
    <row r="197" spans="2:38">
      <c r="B197" s="176" t="s">
        <v>267</v>
      </c>
      <c r="C197" s="167"/>
      <c r="D197" s="167" t="s">
        <v>2231</v>
      </c>
      <c r="E197" s="167" t="s">
        <v>118</v>
      </c>
      <c r="F197" s="167" t="s">
        <v>2234</v>
      </c>
      <c r="G197" s="188"/>
      <c r="H197" s="285">
        <v>77659.53</v>
      </c>
      <c r="I197" s="143">
        <f t="shared" si="49"/>
        <v>108.16763822709936</v>
      </c>
      <c r="J197" s="165">
        <v>8400247.9459265694</v>
      </c>
      <c r="K197" s="167"/>
      <c r="L197" s="167">
        <v>1</v>
      </c>
      <c r="M197" s="171">
        <f t="shared" si="61"/>
        <v>8400247.9459265694</v>
      </c>
      <c r="N197" s="170"/>
      <c r="O197" s="285"/>
      <c r="P197" s="114">
        <f t="shared" si="56"/>
        <v>0</v>
      </c>
      <c r="Q197" s="173"/>
      <c r="R197" s="177">
        <v>2016</v>
      </c>
      <c r="S197" s="98">
        <f>IFERROR(('General Input Sheet'!$G$38/(VLOOKUP(R197,'General Input Sheet'!$E$38:$G$44,3,FALSE))),1)</f>
        <v>1</v>
      </c>
      <c r="T197" s="199">
        <v>8400247.9459265694</v>
      </c>
      <c r="U197" s="115" t="str">
        <f t="shared" si="51"/>
        <v/>
      </c>
      <c r="V197" s="115" t="str">
        <f t="shared" si="40"/>
        <v/>
      </c>
      <c r="W197" s="115" t="str">
        <f t="shared" si="40"/>
        <v/>
      </c>
      <c r="X197" s="115" t="str">
        <f t="shared" si="40"/>
        <v/>
      </c>
      <c r="Y197" s="273" t="str">
        <f t="shared" si="52"/>
        <v>y</v>
      </c>
      <c r="Z197" s="81"/>
      <c r="AA197" s="86" t="str">
        <f t="shared" si="41"/>
        <v/>
      </c>
      <c r="AB197" s="87" t="str">
        <f t="shared" si="42"/>
        <v/>
      </c>
      <c r="AC197" s="87" t="str">
        <f t="shared" si="53"/>
        <v/>
      </c>
      <c r="AD197" s="87" t="str">
        <f t="shared" si="54"/>
        <v/>
      </c>
      <c r="AE197" s="87">
        <f t="shared" si="55"/>
        <v>1</v>
      </c>
      <c r="AF197" s="94">
        <f t="shared" si="43"/>
        <v>1</v>
      </c>
      <c r="AH197" s="324" t="str">
        <f t="shared" si="44"/>
        <v/>
      </c>
      <c r="AI197" s="280" t="str">
        <f t="shared" si="45"/>
        <v/>
      </c>
      <c r="AJ197" s="280" t="str">
        <f t="shared" si="46"/>
        <v/>
      </c>
      <c r="AK197" s="280" t="str">
        <f t="shared" si="47"/>
        <v/>
      </c>
      <c r="AL197" s="327">
        <f t="shared" si="48"/>
        <v>8400247.9459265694</v>
      </c>
    </row>
    <row r="198" spans="2:38">
      <c r="B198" s="176" t="s">
        <v>267</v>
      </c>
      <c r="C198" s="167"/>
      <c r="D198" s="167" t="s">
        <v>2231</v>
      </c>
      <c r="E198" s="167" t="s">
        <v>118</v>
      </c>
      <c r="F198" s="167" t="s">
        <v>2233</v>
      </c>
      <c r="G198" s="188"/>
      <c r="H198" s="285">
        <v>10283.44</v>
      </c>
      <c r="I198" s="143">
        <f t="shared" si="49"/>
        <v>689.0309815490391</v>
      </c>
      <c r="J198" s="165">
        <v>7085608.7569006504</v>
      </c>
      <c r="K198" s="167"/>
      <c r="L198" s="167">
        <v>1</v>
      </c>
      <c r="M198" s="171">
        <f t="shared" si="61"/>
        <v>7085608.7569006504</v>
      </c>
      <c r="N198" s="170"/>
      <c r="O198" s="285"/>
      <c r="P198" s="114">
        <f t="shared" si="56"/>
        <v>0</v>
      </c>
      <c r="Q198" s="173"/>
      <c r="R198" s="177">
        <v>2016</v>
      </c>
      <c r="S198" s="98">
        <f>IFERROR(('General Input Sheet'!$G$38/(VLOOKUP(R198,'General Input Sheet'!$E$38:$G$44,3,FALSE))),1)</f>
        <v>1</v>
      </c>
      <c r="T198" s="199">
        <v>7085608.7569006504</v>
      </c>
      <c r="U198" s="115" t="str">
        <f t="shared" si="51"/>
        <v/>
      </c>
      <c r="V198" s="115" t="str">
        <f t="shared" si="40"/>
        <v/>
      </c>
      <c r="W198" s="115" t="str">
        <f t="shared" si="40"/>
        <v/>
      </c>
      <c r="X198" s="115" t="str">
        <f t="shared" si="40"/>
        <v/>
      </c>
      <c r="Y198" s="273" t="str">
        <f t="shared" si="52"/>
        <v>y</v>
      </c>
      <c r="Z198" s="81"/>
      <c r="AA198" s="86" t="str">
        <f t="shared" si="41"/>
        <v/>
      </c>
      <c r="AB198" s="87" t="str">
        <f t="shared" si="42"/>
        <v/>
      </c>
      <c r="AC198" s="87" t="str">
        <f t="shared" si="53"/>
        <v/>
      </c>
      <c r="AD198" s="87" t="str">
        <f t="shared" si="54"/>
        <v/>
      </c>
      <c r="AE198" s="87">
        <f t="shared" si="55"/>
        <v>1</v>
      </c>
      <c r="AF198" s="94">
        <f t="shared" si="43"/>
        <v>1</v>
      </c>
      <c r="AH198" s="324" t="str">
        <f t="shared" si="44"/>
        <v/>
      </c>
      <c r="AI198" s="280" t="str">
        <f t="shared" si="45"/>
        <v/>
      </c>
      <c r="AJ198" s="280" t="str">
        <f t="shared" si="46"/>
        <v/>
      </c>
      <c r="AK198" s="280" t="str">
        <f t="shared" si="47"/>
        <v/>
      </c>
      <c r="AL198" s="327">
        <f t="shared" si="48"/>
        <v>7085608.7569006504</v>
      </c>
    </row>
    <row r="199" spans="2:38">
      <c r="B199" s="176" t="s">
        <v>268</v>
      </c>
      <c r="C199" s="167"/>
      <c r="D199" s="167" t="s">
        <v>2229</v>
      </c>
      <c r="E199" s="167" t="s">
        <v>118</v>
      </c>
      <c r="F199" s="167" t="s">
        <v>2232</v>
      </c>
      <c r="G199" s="188"/>
      <c r="H199" s="285">
        <v>3691.5</v>
      </c>
      <c r="I199" s="143">
        <f t="shared" si="49"/>
        <v>103.01718770559148</v>
      </c>
      <c r="J199" s="165">
        <v>380287.94841519097</v>
      </c>
      <c r="K199" s="167"/>
      <c r="L199" s="167">
        <v>1</v>
      </c>
      <c r="M199" s="171">
        <f t="shared" si="61"/>
        <v>380287.94841519097</v>
      </c>
      <c r="N199" s="170"/>
      <c r="O199" s="285">
        <v>11816.2133619618</v>
      </c>
      <c r="P199" s="114">
        <f t="shared" si="56"/>
        <v>100.7090819662069</v>
      </c>
      <c r="Q199" s="173">
        <v>1190000</v>
      </c>
      <c r="R199" s="177">
        <v>2016</v>
      </c>
      <c r="S199" s="98">
        <f>IFERROR(('General Input Sheet'!$G$38/(VLOOKUP(R199,'General Input Sheet'!$E$38:$G$44,3,FALSE))),1)</f>
        <v>1</v>
      </c>
      <c r="T199" s="199">
        <v>1570287.9484151909</v>
      </c>
      <c r="U199" s="115" t="str">
        <f t="shared" si="51"/>
        <v/>
      </c>
      <c r="V199" s="115" t="str">
        <f t="shared" si="40"/>
        <v/>
      </c>
      <c r="W199" s="115" t="str">
        <f t="shared" si="40"/>
        <v/>
      </c>
      <c r="X199" s="115" t="str">
        <f t="shared" si="40"/>
        <v>y</v>
      </c>
      <c r="Y199" s="273" t="str">
        <f t="shared" si="52"/>
        <v/>
      </c>
      <c r="Z199" s="81"/>
      <c r="AA199" s="86" t="str">
        <f t="shared" si="41"/>
        <v/>
      </c>
      <c r="AB199" s="87" t="str">
        <f t="shared" si="42"/>
        <v/>
      </c>
      <c r="AC199" s="87" t="str">
        <f t="shared" si="53"/>
        <v/>
      </c>
      <c r="AD199" s="87">
        <f t="shared" si="54"/>
        <v>1</v>
      </c>
      <c r="AE199" s="87" t="str">
        <f t="shared" si="55"/>
        <v/>
      </c>
      <c r="AF199" s="94">
        <f t="shared" si="43"/>
        <v>1</v>
      </c>
      <c r="AH199" s="324" t="str">
        <f t="shared" si="44"/>
        <v/>
      </c>
      <c r="AI199" s="280" t="str">
        <f t="shared" si="45"/>
        <v/>
      </c>
      <c r="AJ199" s="280" t="str">
        <f t="shared" si="46"/>
        <v/>
      </c>
      <c r="AK199" s="280">
        <f t="shared" si="47"/>
        <v>1570287.9484151909</v>
      </c>
      <c r="AL199" s="327" t="str">
        <f t="shared" si="48"/>
        <v/>
      </c>
    </row>
    <row r="200" spans="2:38">
      <c r="B200" s="176" t="s">
        <v>268</v>
      </c>
      <c r="C200" s="167"/>
      <c r="D200" s="167" t="s">
        <v>2229</v>
      </c>
      <c r="E200" s="167" t="s">
        <v>118</v>
      </c>
      <c r="F200" s="167" t="s">
        <v>2233</v>
      </c>
      <c r="G200" s="188"/>
      <c r="H200" s="285">
        <v>8124.71</v>
      </c>
      <c r="I200" s="143">
        <f t="shared" si="49"/>
        <v>84.925079469092793</v>
      </c>
      <c r="J200" s="165">
        <v>689991.64241333294</v>
      </c>
      <c r="K200" s="167"/>
      <c r="L200" s="167">
        <v>1</v>
      </c>
      <c r="M200" s="171">
        <f t="shared" si="61"/>
        <v>689991.64241333294</v>
      </c>
      <c r="N200" s="170"/>
      <c r="O200" s="285"/>
      <c r="P200" s="114">
        <f t="shared" si="56"/>
        <v>0</v>
      </c>
      <c r="Q200" s="173"/>
      <c r="R200" s="177">
        <v>2016</v>
      </c>
      <c r="S200" s="98">
        <f>IFERROR(('General Input Sheet'!$G$38/(VLOOKUP(R200,'General Input Sheet'!$E$38:$G$44,3,FALSE))),1)</f>
        <v>1</v>
      </c>
      <c r="T200" s="199">
        <v>689991.64241333294</v>
      </c>
      <c r="U200" s="115" t="str">
        <f t="shared" si="51"/>
        <v/>
      </c>
      <c r="V200" s="115" t="str">
        <f t="shared" si="40"/>
        <v/>
      </c>
      <c r="W200" s="115" t="str">
        <f t="shared" si="40"/>
        <v/>
      </c>
      <c r="X200" s="115" t="str">
        <f t="shared" si="40"/>
        <v>y</v>
      </c>
      <c r="Y200" s="273" t="str">
        <f t="shared" si="52"/>
        <v/>
      </c>
      <c r="Z200" s="81"/>
      <c r="AA200" s="86" t="str">
        <f t="shared" si="41"/>
        <v/>
      </c>
      <c r="AB200" s="87" t="str">
        <f t="shared" si="42"/>
        <v/>
      </c>
      <c r="AC200" s="87" t="str">
        <f t="shared" si="53"/>
        <v/>
      </c>
      <c r="AD200" s="87">
        <f t="shared" si="54"/>
        <v>1</v>
      </c>
      <c r="AE200" s="87" t="str">
        <f t="shared" si="55"/>
        <v/>
      </c>
      <c r="AF200" s="94">
        <f t="shared" si="43"/>
        <v>1</v>
      </c>
      <c r="AH200" s="324" t="str">
        <f t="shared" si="44"/>
        <v/>
      </c>
      <c r="AI200" s="280" t="str">
        <f t="shared" si="45"/>
        <v/>
      </c>
      <c r="AJ200" s="280" t="str">
        <f t="shared" si="46"/>
        <v/>
      </c>
      <c r="AK200" s="280">
        <f t="shared" si="47"/>
        <v>689991.64241333294</v>
      </c>
      <c r="AL200" s="327" t="str">
        <f t="shared" si="48"/>
        <v/>
      </c>
    </row>
    <row r="201" spans="2:38">
      <c r="B201" s="176" t="s">
        <v>269</v>
      </c>
      <c r="C201" s="167"/>
      <c r="D201" s="167" t="s">
        <v>2229</v>
      </c>
      <c r="E201" s="167" t="s">
        <v>118</v>
      </c>
      <c r="F201" s="167" t="s">
        <v>2232</v>
      </c>
      <c r="G201" s="188"/>
      <c r="H201" s="285">
        <v>5519.9</v>
      </c>
      <c r="I201" s="143">
        <f t="shared" si="49"/>
        <v>85.03863753433069</v>
      </c>
      <c r="J201" s="165">
        <v>469404.77532575198</v>
      </c>
      <c r="K201" s="167"/>
      <c r="L201" s="167">
        <v>1</v>
      </c>
      <c r="M201" s="171">
        <f t="shared" si="61"/>
        <v>469404.77532575198</v>
      </c>
      <c r="N201" s="170"/>
      <c r="O201" s="285">
        <v>5519.8840830889003</v>
      </c>
      <c r="P201" s="114">
        <f t="shared" si="56"/>
        <v>217.3958695394353</v>
      </c>
      <c r="Q201" s="173">
        <v>1200000</v>
      </c>
      <c r="R201" s="177">
        <v>2016</v>
      </c>
      <c r="S201" s="98">
        <f>IFERROR(('General Input Sheet'!$G$38/(VLOOKUP(R201,'General Input Sheet'!$E$38:$G$44,3,FALSE))),1)</f>
        <v>1</v>
      </c>
      <c r="T201" s="199">
        <v>1669404.7753257519</v>
      </c>
      <c r="U201" s="115" t="str">
        <f t="shared" si="51"/>
        <v/>
      </c>
      <c r="V201" s="115" t="str">
        <f t="shared" si="40"/>
        <v/>
      </c>
      <c r="W201" s="115" t="str">
        <f t="shared" si="40"/>
        <v/>
      </c>
      <c r="X201" s="115" t="str">
        <f t="shared" si="40"/>
        <v>y</v>
      </c>
      <c r="Y201" s="273" t="str">
        <f t="shared" si="52"/>
        <v/>
      </c>
      <c r="Z201" s="81"/>
      <c r="AA201" s="86" t="str">
        <f t="shared" si="41"/>
        <v/>
      </c>
      <c r="AB201" s="87" t="str">
        <f t="shared" si="42"/>
        <v/>
      </c>
      <c r="AC201" s="87" t="str">
        <f t="shared" si="53"/>
        <v/>
      </c>
      <c r="AD201" s="87">
        <f t="shared" si="54"/>
        <v>1</v>
      </c>
      <c r="AE201" s="87" t="str">
        <f t="shared" si="55"/>
        <v/>
      </c>
      <c r="AF201" s="94">
        <f t="shared" si="43"/>
        <v>1</v>
      </c>
      <c r="AH201" s="324" t="str">
        <f t="shared" si="44"/>
        <v/>
      </c>
      <c r="AI201" s="280" t="str">
        <f t="shared" si="45"/>
        <v/>
      </c>
      <c r="AJ201" s="280" t="str">
        <f t="shared" si="46"/>
        <v/>
      </c>
      <c r="AK201" s="280">
        <f t="shared" si="47"/>
        <v>1669404.7753257519</v>
      </c>
      <c r="AL201" s="327" t="str">
        <f t="shared" si="48"/>
        <v/>
      </c>
    </row>
    <row r="202" spans="2:38">
      <c r="B202" s="176" t="s">
        <v>270</v>
      </c>
      <c r="C202" s="167"/>
      <c r="D202" s="167" t="s">
        <v>2229</v>
      </c>
      <c r="E202" s="167" t="s">
        <v>118</v>
      </c>
      <c r="F202" s="167" t="s">
        <v>2232</v>
      </c>
      <c r="G202" s="188"/>
      <c r="H202" s="285">
        <v>30341.23</v>
      </c>
      <c r="I202" s="143">
        <f t="shared" si="49"/>
        <v>19.454902717664872</v>
      </c>
      <c r="J202" s="165">
        <v>590285.67798429495</v>
      </c>
      <c r="K202" s="167"/>
      <c r="L202" s="167">
        <v>1</v>
      </c>
      <c r="M202" s="171">
        <f t="shared" si="61"/>
        <v>590285.67798429495</v>
      </c>
      <c r="N202" s="170"/>
      <c r="O202" s="285">
        <v>40583.960892288596</v>
      </c>
      <c r="P202" s="114">
        <f t="shared" si="56"/>
        <v>55.181465307037755</v>
      </c>
      <c r="Q202" s="173">
        <v>2239482.4300000002</v>
      </c>
      <c r="R202" s="177">
        <v>2016</v>
      </c>
      <c r="S202" s="98">
        <f>IFERROR(('General Input Sheet'!$G$38/(VLOOKUP(R202,'General Input Sheet'!$E$38:$G$44,3,FALSE))),1)</f>
        <v>1</v>
      </c>
      <c r="T202" s="199">
        <v>2829768.1079842951</v>
      </c>
      <c r="U202" s="115" t="str">
        <f t="shared" si="51"/>
        <v/>
      </c>
      <c r="V202" s="115" t="str">
        <f t="shared" si="40"/>
        <v/>
      </c>
      <c r="W202" s="115" t="str">
        <f t="shared" si="40"/>
        <v/>
      </c>
      <c r="X202" s="115" t="str">
        <f t="shared" si="40"/>
        <v>y</v>
      </c>
      <c r="Y202" s="273" t="str">
        <f t="shared" si="52"/>
        <v/>
      </c>
      <c r="Z202" s="81"/>
      <c r="AA202" s="86" t="str">
        <f t="shared" si="41"/>
        <v/>
      </c>
      <c r="AB202" s="87" t="str">
        <f t="shared" si="42"/>
        <v/>
      </c>
      <c r="AC202" s="87" t="str">
        <f t="shared" si="53"/>
        <v/>
      </c>
      <c r="AD202" s="87">
        <f t="shared" si="54"/>
        <v>1</v>
      </c>
      <c r="AE202" s="87" t="str">
        <f t="shared" si="55"/>
        <v/>
      </c>
      <c r="AF202" s="94">
        <f t="shared" si="43"/>
        <v>1</v>
      </c>
      <c r="AH202" s="324" t="str">
        <f t="shared" si="44"/>
        <v/>
      </c>
      <c r="AI202" s="280" t="str">
        <f t="shared" si="45"/>
        <v/>
      </c>
      <c r="AJ202" s="280" t="str">
        <f t="shared" si="46"/>
        <v/>
      </c>
      <c r="AK202" s="280">
        <f t="shared" si="47"/>
        <v>2829768.1079842951</v>
      </c>
      <c r="AL202" s="327" t="str">
        <f t="shared" si="48"/>
        <v/>
      </c>
    </row>
    <row r="203" spans="2:38">
      <c r="B203" s="176" t="s">
        <v>270</v>
      </c>
      <c r="C203" s="167"/>
      <c r="D203" s="167" t="s">
        <v>2229</v>
      </c>
      <c r="E203" s="167" t="s">
        <v>118</v>
      </c>
      <c r="F203" s="167" t="s">
        <v>2233</v>
      </c>
      <c r="G203" s="188"/>
      <c r="H203" s="285">
        <v>12139.48</v>
      </c>
      <c r="I203" s="143">
        <f t="shared" si="49"/>
        <v>56.838648971235422</v>
      </c>
      <c r="J203" s="165">
        <v>689991.64241333294</v>
      </c>
      <c r="K203" s="167"/>
      <c r="L203" s="167">
        <v>1</v>
      </c>
      <c r="M203" s="171">
        <f t="shared" si="61"/>
        <v>689991.64241333294</v>
      </c>
      <c r="N203" s="170"/>
      <c r="O203" s="285"/>
      <c r="P203" s="114">
        <f t="shared" si="56"/>
        <v>0</v>
      </c>
      <c r="Q203" s="173"/>
      <c r="R203" s="177">
        <v>2016</v>
      </c>
      <c r="S203" s="98">
        <f>IFERROR(('General Input Sheet'!$G$38/(VLOOKUP(R203,'General Input Sheet'!$E$38:$G$44,3,FALSE))),1)</f>
        <v>1</v>
      </c>
      <c r="T203" s="199">
        <v>689991.64241333294</v>
      </c>
      <c r="U203" s="115" t="str">
        <f t="shared" si="51"/>
        <v/>
      </c>
      <c r="V203" s="115" t="str">
        <f t="shared" si="40"/>
        <v/>
      </c>
      <c r="W203" s="115" t="str">
        <f t="shared" si="40"/>
        <v/>
      </c>
      <c r="X203" s="115" t="str">
        <f t="shared" si="40"/>
        <v>y</v>
      </c>
      <c r="Y203" s="273" t="str">
        <f t="shared" si="52"/>
        <v/>
      </c>
      <c r="Z203" s="81"/>
      <c r="AA203" s="86" t="str">
        <f t="shared" si="41"/>
        <v/>
      </c>
      <c r="AB203" s="87" t="str">
        <f t="shared" si="42"/>
        <v/>
      </c>
      <c r="AC203" s="87" t="str">
        <f t="shared" si="53"/>
        <v/>
      </c>
      <c r="AD203" s="87">
        <f t="shared" si="54"/>
        <v>1</v>
      </c>
      <c r="AE203" s="87" t="str">
        <f t="shared" si="55"/>
        <v/>
      </c>
      <c r="AF203" s="94">
        <f t="shared" si="43"/>
        <v>1</v>
      </c>
      <c r="AH203" s="324" t="str">
        <f t="shared" si="44"/>
        <v/>
      </c>
      <c r="AI203" s="280" t="str">
        <f t="shared" si="45"/>
        <v/>
      </c>
      <c r="AJ203" s="280" t="str">
        <f t="shared" si="46"/>
        <v/>
      </c>
      <c r="AK203" s="280">
        <f t="shared" si="47"/>
        <v>689991.64241333294</v>
      </c>
      <c r="AL203" s="327" t="str">
        <f t="shared" si="48"/>
        <v/>
      </c>
    </row>
    <row r="204" spans="2:38">
      <c r="B204" s="176" t="s">
        <v>271</v>
      </c>
      <c r="C204" s="167"/>
      <c r="D204" s="167" t="s">
        <v>2231</v>
      </c>
      <c r="E204" s="167" t="s">
        <v>118</v>
      </c>
      <c r="F204" s="167" t="s">
        <v>2237</v>
      </c>
      <c r="G204" s="188"/>
      <c r="H204" s="285">
        <v>309359.37</v>
      </c>
      <c r="I204" s="143">
        <f t="shared" si="49"/>
        <v>3.8630625112470325</v>
      </c>
      <c r="J204" s="165">
        <v>1195074.5847499999</v>
      </c>
      <c r="K204" s="167"/>
      <c r="L204" s="167">
        <v>1</v>
      </c>
      <c r="M204" s="171">
        <f t="shared" si="61"/>
        <v>1195074.5847499999</v>
      </c>
      <c r="N204" s="170"/>
      <c r="O204" s="285">
        <v>344241.74682009802</v>
      </c>
      <c r="P204" s="114">
        <f t="shared" si="56"/>
        <v>35.389275451145679</v>
      </c>
      <c r="Q204" s="173">
        <v>12182466</v>
      </c>
      <c r="R204" s="177">
        <v>2016</v>
      </c>
      <c r="S204" s="98">
        <f>IFERROR(('General Input Sheet'!$G$38/(VLOOKUP(R204,'General Input Sheet'!$E$38:$G$44,3,FALSE))),1)</f>
        <v>1</v>
      </c>
      <c r="T204" s="199">
        <v>13377540.58475</v>
      </c>
      <c r="U204" s="115" t="str">
        <f t="shared" si="51"/>
        <v/>
      </c>
      <c r="V204" s="115" t="str">
        <f t="shared" si="40"/>
        <v/>
      </c>
      <c r="W204" s="115" t="str">
        <f t="shared" si="40"/>
        <v/>
      </c>
      <c r="X204" s="115" t="str">
        <f t="shared" si="40"/>
        <v/>
      </c>
      <c r="Y204" s="273" t="str">
        <f t="shared" si="52"/>
        <v>y</v>
      </c>
      <c r="Z204" s="81"/>
      <c r="AA204" s="86" t="str">
        <f t="shared" si="41"/>
        <v/>
      </c>
      <c r="AB204" s="87" t="str">
        <f t="shared" si="42"/>
        <v/>
      </c>
      <c r="AC204" s="87" t="str">
        <f t="shared" si="53"/>
        <v/>
      </c>
      <c r="AD204" s="87" t="str">
        <f t="shared" si="54"/>
        <v/>
      </c>
      <c r="AE204" s="87">
        <f t="shared" si="55"/>
        <v>1</v>
      </c>
      <c r="AF204" s="94">
        <f t="shared" si="43"/>
        <v>1</v>
      </c>
      <c r="AH204" s="324" t="str">
        <f t="shared" si="44"/>
        <v/>
      </c>
      <c r="AI204" s="280" t="str">
        <f t="shared" si="45"/>
        <v/>
      </c>
      <c r="AJ204" s="280" t="str">
        <f t="shared" si="46"/>
        <v/>
      </c>
      <c r="AK204" s="280" t="str">
        <f t="shared" si="47"/>
        <v/>
      </c>
      <c r="AL204" s="327">
        <f t="shared" si="48"/>
        <v>13377540.58475</v>
      </c>
    </row>
    <row r="205" spans="2:38">
      <c r="B205" s="176" t="s">
        <v>272</v>
      </c>
      <c r="C205" s="167"/>
      <c r="D205" s="167" t="s">
        <v>2229</v>
      </c>
      <c r="E205" s="167" t="s">
        <v>118</v>
      </c>
      <c r="F205" s="167" t="s">
        <v>2233</v>
      </c>
      <c r="G205" s="188"/>
      <c r="H205" s="285">
        <v>34882.25</v>
      </c>
      <c r="I205" s="143">
        <f t="shared" si="49"/>
        <v>19.780594497583525</v>
      </c>
      <c r="J205" s="165">
        <v>689991.64241333294</v>
      </c>
      <c r="K205" s="167"/>
      <c r="L205" s="167">
        <v>1</v>
      </c>
      <c r="M205" s="171">
        <f t="shared" si="61"/>
        <v>689991.64241333294</v>
      </c>
      <c r="N205" s="170"/>
      <c r="O205" s="285"/>
      <c r="P205" s="114">
        <f t="shared" si="56"/>
        <v>0</v>
      </c>
      <c r="Q205" s="173"/>
      <c r="R205" s="177">
        <v>2016</v>
      </c>
      <c r="S205" s="98">
        <f>IFERROR(('General Input Sheet'!$G$38/(VLOOKUP(R205,'General Input Sheet'!$E$38:$G$44,3,FALSE))),1)</f>
        <v>1</v>
      </c>
      <c r="T205" s="199">
        <v>689991.64241333294</v>
      </c>
      <c r="U205" s="115" t="str">
        <f t="shared" si="51"/>
        <v/>
      </c>
      <c r="V205" s="115" t="str">
        <f t="shared" si="40"/>
        <v/>
      </c>
      <c r="W205" s="115" t="str">
        <f t="shared" si="40"/>
        <v/>
      </c>
      <c r="X205" s="115" t="str">
        <f t="shared" si="40"/>
        <v>y</v>
      </c>
      <c r="Y205" s="273" t="str">
        <f t="shared" si="52"/>
        <v/>
      </c>
      <c r="Z205" s="81"/>
      <c r="AA205" s="86" t="str">
        <f t="shared" si="41"/>
        <v/>
      </c>
      <c r="AB205" s="87" t="str">
        <f t="shared" si="42"/>
        <v/>
      </c>
      <c r="AC205" s="87" t="str">
        <f t="shared" si="53"/>
        <v/>
      </c>
      <c r="AD205" s="87">
        <f t="shared" si="54"/>
        <v>1</v>
      </c>
      <c r="AE205" s="87" t="str">
        <f t="shared" si="55"/>
        <v/>
      </c>
      <c r="AF205" s="94">
        <f t="shared" si="43"/>
        <v>1</v>
      </c>
      <c r="AH205" s="324" t="str">
        <f t="shared" si="44"/>
        <v/>
      </c>
      <c r="AI205" s="280" t="str">
        <f t="shared" si="45"/>
        <v/>
      </c>
      <c r="AJ205" s="280" t="str">
        <f t="shared" si="46"/>
        <v/>
      </c>
      <c r="AK205" s="280">
        <f t="shared" si="47"/>
        <v>689991.64241333294</v>
      </c>
      <c r="AL205" s="327" t="str">
        <f t="shared" si="48"/>
        <v/>
      </c>
    </row>
    <row r="206" spans="2:38">
      <c r="B206" s="176" t="s">
        <v>273</v>
      </c>
      <c r="C206" s="167"/>
      <c r="D206" s="167" t="s">
        <v>2229</v>
      </c>
      <c r="E206" s="167" t="s">
        <v>118</v>
      </c>
      <c r="F206" s="167" t="s">
        <v>2233</v>
      </c>
      <c r="G206" s="188"/>
      <c r="H206" s="285">
        <v>6901.23</v>
      </c>
      <c r="I206" s="143">
        <f t="shared" si="49"/>
        <v>94.108519446662271</v>
      </c>
      <c r="J206" s="165">
        <v>649464.53766088898</v>
      </c>
      <c r="K206" s="167"/>
      <c r="L206" s="167">
        <v>1</v>
      </c>
      <c r="M206" s="171">
        <f t="shared" si="61"/>
        <v>649464.53766088898</v>
      </c>
      <c r="N206" s="170"/>
      <c r="O206" s="285"/>
      <c r="P206" s="114">
        <f t="shared" si="56"/>
        <v>0</v>
      </c>
      <c r="Q206" s="173"/>
      <c r="R206" s="177">
        <v>2016</v>
      </c>
      <c r="S206" s="98">
        <f>IFERROR(('General Input Sheet'!$G$38/(VLOOKUP(R206,'General Input Sheet'!$E$38:$G$44,3,FALSE))),1)</f>
        <v>1</v>
      </c>
      <c r="T206" s="199">
        <v>649464.53766088898</v>
      </c>
      <c r="U206" s="115" t="str">
        <f t="shared" si="51"/>
        <v/>
      </c>
      <c r="V206" s="115" t="str">
        <f t="shared" si="51"/>
        <v/>
      </c>
      <c r="W206" s="115" t="str">
        <f t="shared" si="51"/>
        <v/>
      </c>
      <c r="X206" s="115" t="str">
        <f t="shared" si="51"/>
        <v>y</v>
      </c>
      <c r="Y206" s="273" t="str">
        <f t="shared" si="52"/>
        <v/>
      </c>
      <c r="Z206" s="81"/>
      <c r="AA206" s="86" t="str">
        <f t="shared" ref="AA206:AA269" si="62">IF(U206="y",1,"")</f>
        <v/>
      </c>
      <c r="AB206" s="87" t="str">
        <f t="shared" ref="AB206:AB269" si="63">IF(V206="y",1,"")</f>
        <v/>
      </c>
      <c r="AC206" s="87" t="str">
        <f t="shared" si="53"/>
        <v/>
      </c>
      <c r="AD206" s="87">
        <f t="shared" si="54"/>
        <v>1</v>
      </c>
      <c r="AE206" s="87" t="str">
        <f t="shared" si="55"/>
        <v/>
      </c>
      <c r="AF206" s="94">
        <f t="shared" ref="AF206:AF269" si="64">SUM(AA206:AE206)</f>
        <v>1</v>
      </c>
      <c r="AH206" s="324" t="str">
        <f t="shared" ref="AH206:AH269" si="65">IF(AA206="","",(AA206/$AF206)*$T206)</f>
        <v/>
      </c>
      <c r="AI206" s="280" t="str">
        <f t="shared" ref="AI206:AI269" si="66">IF(AB206="","",(AB206/$AF206)*$T206)</f>
        <v/>
      </c>
      <c r="AJ206" s="280" t="str">
        <f t="shared" ref="AJ206:AJ269" si="67">IF(AC206="","",(AC206/$AF206)*$T206)</f>
        <v/>
      </c>
      <c r="AK206" s="280">
        <f t="shared" ref="AK206:AK269" si="68">IF(AD206="","",(AD206/$AF206)*$T206)</f>
        <v>649464.53766088898</v>
      </c>
      <c r="AL206" s="327" t="str">
        <f t="shared" ref="AL206:AL269" si="69">IF(AE206="","",(AE206/$AF206)*$T206)</f>
        <v/>
      </c>
    </row>
    <row r="207" spans="2:38">
      <c r="B207" s="176" t="s">
        <v>274</v>
      </c>
      <c r="C207" s="167"/>
      <c r="D207" s="167" t="s">
        <v>2229</v>
      </c>
      <c r="E207" s="167" t="s">
        <v>118</v>
      </c>
      <c r="F207" s="167" t="s">
        <v>2233</v>
      </c>
      <c r="G207" s="188"/>
      <c r="H207" s="285">
        <v>6175.68</v>
      </c>
      <c r="I207" s="143">
        <f t="shared" ref="I207:I270" si="70">IFERROR(J207/H207,0)</f>
        <v>100.83153658695771</v>
      </c>
      <c r="J207" s="165">
        <v>622703.30386934301</v>
      </c>
      <c r="K207" s="167"/>
      <c r="L207" s="167">
        <v>1</v>
      </c>
      <c r="M207" s="171">
        <f t="shared" si="61"/>
        <v>622703.30386934301</v>
      </c>
      <c r="N207" s="170"/>
      <c r="O207" s="285">
        <v>12351.349774763001</v>
      </c>
      <c r="P207" s="114">
        <f t="shared" si="56"/>
        <v>118.60396367312083</v>
      </c>
      <c r="Q207" s="173">
        <v>1464919.04</v>
      </c>
      <c r="R207" s="177">
        <v>2016</v>
      </c>
      <c r="S207" s="98">
        <f>IFERROR(('General Input Sheet'!$G$38/(VLOOKUP(R207,'General Input Sheet'!$E$38:$G$44,3,FALSE))),1)</f>
        <v>1</v>
      </c>
      <c r="T207" s="199">
        <v>2087622.3438693429</v>
      </c>
      <c r="U207" s="115" t="str">
        <f t="shared" ref="U207:X270" si="71">IF(AND(U$10=$E207,$D207="Local"),"y","")</f>
        <v/>
      </c>
      <c r="V207" s="115" t="str">
        <f t="shared" si="71"/>
        <v/>
      </c>
      <c r="W207" s="115" t="str">
        <f t="shared" si="71"/>
        <v/>
      </c>
      <c r="X207" s="115" t="str">
        <f t="shared" si="71"/>
        <v>y</v>
      </c>
      <c r="Y207" s="273" t="str">
        <f t="shared" ref="Y207:Y270" si="72">IF($D207&lt;&gt;"Local","y","")</f>
        <v/>
      </c>
      <c r="Z207" s="81"/>
      <c r="AA207" s="86" t="str">
        <f t="shared" si="62"/>
        <v/>
      </c>
      <c r="AB207" s="87" t="str">
        <f t="shared" si="63"/>
        <v/>
      </c>
      <c r="AC207" s="87" t="str">
        <f t="shared" ref="AC207:AC270" si="73">IF(W207="y",1,"")</f>
        <v/>
      </c>
      <c r="AD207" s="87">
        <f t="shared" ref="AD207:AD270" si="74">IF(X207="y",1,"")</f>
        <v>1</v>
      </c>
      <c r="AE207" s="87" t="str">
        <f t="shared" ref="AE207:AE270" si="75">IF(Y207="y",1,"")</f>
        <v/>
      </c>
      <c r="AF207" s="94">
        <f t="shared" si="64"/>
        <v>1</v>
      </c>
      <c r="AH207" s="324" t="str">
        <f t="shared" si="65"/>
        <v/>
      </c>
      <c r="AI207" s="280" t="str">
        <f t="shared" si="66"/>
        <v/>
      </c>
      <c r="AJ207" s="280" t="str">
        <f t="shared" si="67"/>
        <v/>
      </c>
      <c r="AK207" s="280">
        <f t="shared" si="68"/>
        <v>2087622.3438693429</v>
      </c>
      <c r="AL207" s="327" t="str">
        <f t="shared" si="69"/>
        <v/>
      </c>
    </row>
    <row r="208" spans="2:38">
      <c r="B208" s="176" t="s">
        <v>275</v>
      </c>
      <c r="C208" s="167"/>
      <c r="D208" s="167" t="s">
        <v>2229</v>
      </c>
      <c r="E208" s="167" t="s">
        <v>118</v>
      </c>
      <c r="F208" s="167" t="s">
        <v>2233</v>
      </c>
      <c r="G208" s="188"/>
      <c r="H208" s="285">
        <v>3733.65</v>
      </c>
      <c r="I208" s="143">
        <f t="shared" si="70"/>
        <v>142.65700029928834</v>
      </c>
      <c r="J208" s="165">
        <v>532631.30916743795</v>
      </c>
      <c r="K208" s="167"/>
      <c r="L208" s="167">
        <v>1</v>
      </c>
      <c r="M208" s="171">
        <f t="shared" si="61"/>
        <v>532631.30916743795</v>
      </c>
      <c r="N208" s="170"/>
      <c r="O208" s="285">
        <v>3733.6294577405301</v>
      </c>
      <c r="P208" s="114">
        <f t="shared" ref="P208:P271" si="76">IFERROR(Q208/O208,0)</f>
        <v>230.75133988292873</v>
      </c>
      <c r="Q208" s="173">
        <v>861540</v>
      </c>
      <c r="R208" s="177">
        <v>2016</v>
      </c>
      <c r="S208" s="98">
        <f>IFERROR(('General Input Sheet'!$G$38/(VLOOKUP(R208,'General Input Sheet'!$E$38:$G$44,3,FALSE))),1)</f>
        <v>1</v>
      </c>
      <c r="T208" s="199">
        <v>1394171.309167438</v>
      </c>
      <c r="U208" s="115" t="str">
        <f t="shared" si="71"/>
        <v/>
      </c>
      <c r="V208" s="115" t="str">
        <f t="shared" si="71"/>
        <v/>
      </c>
      <c r="W208" s="115" t="str">
        <f t="shared" si="71"/>
        <v/>
      </c>
      <c r="X208" s="115" t="str">
        <f t="shared" si="71"/>
        <v>y</v>
      </c>
      <c r="Y208" s="273" t="str">
        <f t="shared" si="72"/>
        <v/>
      </c>
      <c r="Z208" s="81"/>
      <c r="AA208" s="86" t="str">
        <f t="shared" si="62"/>
        <v/>
      </c>
      <c r="AB208" s="87" t="str">
        <f t="shared" si="63"/>
        <v/>
      </c>
      <c r="AC208" s="87" t="str">
        <f t="shared" si="73"/>
        <v/>
      </c>
      <c r="AD208" s="87">
        <f t="shared" si="74"/>
        <v>1</v>
      </c>
      <c r="AE208" s="87" t="str">
        <f t="shared" si="75"/>
        <v/>
      </c>
      <c r="AF208" s="94">
        <f t="shared" si="64"/>
        <v>1</v>
      </c>
      <c r="AH208" s="324" t="str">
        <f t="shared" si="65"/>
        <v/>
      </c>
      <c r="AI208" s="280" t="str">
        <f t="shared" si="66"/>
        <v/>
      </c>
      <c r="AJ208" s="280" t="str">
        <f t="shared" si="67"/>
        <v/>
      </c>
      <c r="AK208" s="280">
        <f t="shared" si="68"/>
        <v>1394171.309167438</v>
      </c>
      <c r="AL208" s="327" t="str">
        <f t="shared" si="69"/>
        <v/>
      </c>
    </row>
    <row r="209" spans="2:38">
      <c r="B209" s="176" t="s">
        <v>276</v>
      </c>
      <c r="C209" s="167"/>
      <c r="D209" s="167" t="s">
        <v>2231</v>
      </c>
      <c r="E209" s="167" t="s">
        <v>118</v>
      </c>
      <c r="F209" s="167" t="s">
        <v>2234</v>
      </c>
      <c r="G209" s="188"/>
      <c r="H209" s="285">
        <v>48294.92</v>
      </c>
      <c r="I209" s="143">
        <f t="shared" si="70"/>
        <v>173.93647087367719</v>
      </c>
      <c r="J209" s="165">
        <v>8400247.9459265694</v>
      </c>
      <c r="K209" s="167"/>
      <c r="L209" s="167">
        <v>1</v>
      </c>
      <c r="M209" s="171">
        <f t="shared" si="61"/>
        <v>8400247.9459265694</v>
      </c>
      <c r="N209" s="170"/>
      <c r="O209" s="285"/>
      <c r="P209" s="114">
        <f t="shared" si="76"/>
        <v>0</v>
      </c>
      <c r="Q209" s="173"/>
      <c r="R209" s="177">
        <v>2016</v>
      </c>
      <c r="S209" s="98">
        <f>IFERROR(('General Input Sheet'!$G$38/(VLOOKUP(R209,'General Input Sheet'!$E$38:$G$44,3,FALSE))),1)</f>
        <v>1</v>
      </c>
      <c r="T209" s="199">
        <v>8400247.9459265694</v>
      </c>
      <c r="U209" s="115" t="str">
        <f t="shared" si="71"/>
        <v/>
      </c>
      <c r="V209" s="115" t="str">
        <f t="shared" si="71"/>
        <v/>
      </c>
      <c r="W209" s="115" t="str">
        <f t="shared" si="71"/>
        <v/>
      </c>
      <c r="X209" s="115" t="str">
        <f t="shared" si="71"/>
        <v/>
      </c>
      <c r="Y209" s="273" t="str">
        <f t="shared" si="72"/>
        <v>y</v>
      </c>
      <c r="Z209" s="81"/>
      <c r="AA209" s="86" t="str">
        <f t="shared" si="62"/>
        <v/>
      </c>
      <c r="AB209" s="87" t="str">
        <f t="shared" si="63"/>
        <v/>
      </c>
      <c r="AC209" s="87" t="str">
        <f t="shared" si="73"/>
        <v/>
      </c>
      <c r="AD209" s="87" t="str">
        <f t="shared" si="74"/>
        <v/>
      </c>
      <c r="AE209" s="87">
        <f t="shared" si="75"/>
        <v>1</v>
      </c>
      <c r="AF209" s="94">
        <f t="shared" si="64"/>
        <v>1</v>
      </c>
      <c r="AH209" s="324" t="str">
        <f t="shared" si="65"/>
        <v/>
      </c>
      <c r="AI209" s="280" t="str">
        <f t="shared" si="66"/>
        <v/>
      </c>
      <c r="AJ209" s="280" t="str">
        <f t="shared" si="67"/>
        <v/>
      </c>
      <c r="AK209" s="280" t="str">
        <f t="shared" si="68"/>
        <v/>
      </c>
      <c r="AL209" s="327">
        <f t="shared" si="69"/>
        <v>8400247.9459265694</v>
      </c>
    </row>
    <row r="210" spans="2:38">
      <c r="B210" s="176" t="s">
        <v>277</v>
      </c>
      <c r="C210" s="167"/>
      <c r="D210" s="167" t="s">
        <v>2229</v>
      </c>
      <c r="E210" s="167" t="s">
        <v>118</v>
      </c>
      <c r="F210" s="167" t="s">
        <v>2232</v>
      </c>
      <c r="G210" s="188"/>
      <c r="H210" s="285">
        <v>52132.03</v>
      </c>
      <c r="I210" s="143">
        <f t="shared" si="70"/>
        <v>11.3228983790636</v>
      </c>
      <c r="J210" s="165">
        <v>590285.67798429495</v>
      </c>
      <c r="K210" s="167"/>
      <c r="L210" s="167">
        <v>1</v>
      </c>
      <c r="M210" s="171">
        <f t="shared" si="61"/>
        <v>590285.67798429495</v>
      </c>
      <c r="N210" s="170"/>
      <c r="O210" s="285">
        <v>108387.787922442</v>
      </c>
      <c r="P210" s="114">
        <f t="shared" si="76"/>
        <v>48.444687825507359</v>
      </c>
      <c r="Q210" s="173">
        <v>5250812.55</v>
      </c>
      <c r="R210" s="177">
        <v>2016</v>
      </c>
      <c r="S210" s="98">
        <f>IFERROR(('General Input Sheet'!$G$38/(VLOOKUP(R210,'General Input Sheet'!$E$38:$G$44,3,FALSE))),1)</f>
        <v>1</v>
      </c>
      <c r="T210" s="199">
        <v>5841098.2279842943</v>
      </c>
      <c r="U210" s="115" t="str">
        <f t="shared" si="71"/>
        <v/>
      </c>
      <c r="V210" s="115" t="str">
        <f t="shared" si="71"/>
        <v/>
      </c>
      <c r="W210" s="115" t="str">
        <f t="shared" si="71"/>
        <v/>
      </c>
      <c r="X210" s="115" t="str">
        <f t="shared" si="71"/>
        <v>y</v>
      </c>
      <c r="Y210" s="273" t="str">
        <f t="shared" si="72"/>
        <v/>
      </c>
      <c r="Z210" s="81"/>
      <c r="AA210" s="86" t="str">
        <f t="shared" si="62"/>
        <v/>
      </c>
      <c r="AB210" s="87" t="str">
        <f t="shared" si="63"/>
        <v/>
      </c>
      <c r="AC210" s="87" t="str">
        <f t="shared" si="73"/>
        <v/>
      </c>
      <c r="AD210" s="87">
        <f t="shared" si="74"/>
        <v>1</v>
      </c>
      <c r="AE210" s="87" t="str">
        <f t="shared" si="75"/>
        <v/>
      </c>
      <c r="AF210" s="94">
        <f t="shared" si="64"/>
        <v>1</v>
      </c>
      <c r="AH210" s="324" t="str">
        <f t="shared" si="65"/>
        <v/>
      </c>
      <c r="AI210" s="280" t="str">
        <f t="shared" si="66"/>
        <v/>
      </c>
      <c r="AJ210" s="280" t="str">
        <f t="shared" si="67"/>
        <v/>
      </c>
      <c r="AK210" s="280">
        <f t="shared" si="68"/>
        <v>5841098.2279842943</v>
      </c>
      <c r="AL210" s="327" t="str">
        <f t="shared" si="69"/>
        <v/>
      </c>
    </row>
    <row r="211" spans="2:38">
      <c r="B211" s="176" t="s">
        <v>278</v>
      </c>
      <c r="C211" s="167"/>
      <c r="D211" s="167" t="s">
        <v>2231</v>
      </c>
      <c r="E211" s="167" t="s">
        <v>118</v>
      </c>
      <c r="F211" s="167" t="s">
        <v>2235</v>
      </c>
      <c r="G211" s="188"/>
      <c r="H211" s="285">
        <v>10431.719999999999</v>
      </c>
      <c r="I211" s="143">
        <f t="shared" si="70"/>
        <v>756.03305865543462</v>
      </c>
      <c r="J211" s="165">
        <v>7886725.1786370696</v>
      </c>
      <c r="K211" s="167"/>
      <c r="L211" s="167">
        <v>1</v>
      </c>
      <c r="M211" s="171">
        <f t="shared" si="61"/>
        <v>7886725.1786370706</v>
      </c>
      <c r="N211" s="170"/>
      <c r="O211" s="285">
        <v>11482.415882898</v>
      </c>
      <c r="P211" s="114">
        <f t="shared" si="76"/>
        <v>208.04899634040029</v>
      </c>
      <c r="Q211" s="173">
        <v>2388905.1</v>
      </c>
      <c r="R211" s="177">
        <v>2016</v>
      </c>
      <c r="S211" s="98">
        <f>IFERROR(('General Input Sheet'!$G$38/(VLOOKUP(R211,'General Input Sheet'!$E$38:$G$44,3,FALSE))),1)</f>
        <v>1</v>
      </c>
      <c r="T211" s="199">
        <v>10275630.27863707</v>
      </c>
      <c r="U211" s="115" t="str">
        <f t="shared" si="71"/>
        <v/>
      </c>
      <c r="V211" s="115" t="str">
        <f t="shared" si="71"/>
        <v/>
      </c>
      <c r="W211" s="115" t="str">
        <f t="shared" si="71"/>
        <v/>
      </c>
      <c r="X211" s="115" t="str">
        <f t="shared" si="71"/>
        <v/>
      </c>
      <c r="Y211" s="273" t="str">
        <f t="shared" si="72"/>
        <v>y</v>
      </c>
      <c r="Z211" s="81"/>
      <c r="AA211" s="86" t="str">
        <f t="shared" si="62"/>
        <v/>
      </c>
      <c r="AB211" s="87" t="str">
        <f t="shared" si="63"/>
        <v/>
      </c>
      <c r="AC211" s="87" t="str">
        <f t="shared" si="73"/>
        <v/>
      </c>
      <c r="AD211" s="87" t="str">
        <f t="shared" si="74"/>
        <v/>
      </c>
      <c r="AE211" s="87">
        <f t="shared" si="75"/>
        <v>1</v>
      </c>
      <c r="AF211" s="94">
        <f t="shared" si="64"/>
        <v>1</v>
      </c>
      <c r="AH211" s="324" t="str">
        <f t="shared" si="65"/>
        <v/>
      </c>
      <c r="AI211" s="280" t="str">
        <f t="shared" si="66"/>
        <v/>
      </c>
      <c r="AJ211" s="280" t="str">
        <f t="shared" si="67"/>
        <v/>
      </c>
      <c r="AK211" s="280" t="str">
        <f t="shared" si="68"/>
        <v/>
      </c>
      <c r="AL211" s="327">
        <f t="shared" si="69"/>
        <v>10275630.27863707</v>
      </c>
    </row>
    <row r="212" spans="2:38">
      <c r="B212" s="176" t="s">
        <v>279</v>
      </c>
      <c r="C212" s="167"/>
      <c r="D212" s="167" t="s">
        <v>2229</v>
      </c>
      <c r="E212" s="167" t="s">
        <v>118</v>
      </c>
      <c r="F212" s="167" t="s">
        <v>2232</v>
      </c>
      <c r="G212" s="188"/>
      <c r="H212" s="285">
        <v>2566.0500000000002</v>
      </c>
      <c r="I212" s="143">
        <f t="shared" si="70"/>
        <v>126.8226025901362</v>
      </c>
      <c r="J212" s="165">
        <v>325433.13937641901</v>
      </c>
      <c r="K212" s="167"/>
      <c r="L212" s="167">
        <v>1</v>
      </c>
      <c r="M212" s="171">
        <f t="shared" si="61"/>
        <v>325433.13937641901</v>
      </c>
      <c r="N212" s="170"/>
      <c r="O212" s="285"/>
      <c r="P212" s="114">
        <f t="shared" si="76"/>
        <v>0</v>
      </c>
      <c r="Q212" s="173"/>
      <c r="R212" s="177">
        <v>2016</v>
      </c>
      <c r="S212" s="98">
        <f>IFERROR(('General Input Sheet'!$G$38/(VLOOKUP(R212,'General Input Sheet'!$E$38:$G$44,3,FALSE))),1)</f>
        <v>1</v>
      </c>
      <c r="T212" s="199">
        <v>325433.13937641901</v>
      </c>
      <c r="U212" s="115" t="str">
        <f t="shared" si="71"/>
        <v/>
      </c>
      <c r="V212" s="115" t="str">
        <f t="shared" si="71"/>
        <v/>
      </c>
      <c r="W212" s="115" t="str">
        <f t="shared" si="71"/>
        <v/>
      </c>
      <c r="X212" s="115" t="str">
        <f t="shared" si="71"/>
        <v>y</v>
      </c>
      <c r="Y212" s="273" t="str">
        <f t="shared" si="72"/>
        <v/>
      </c>
      <c r="Z212" s="81"/>
      <c r="AA212" s="86" t="str">
        <f t="shared" si="62"/>
        <v/>
      </c>
      <c r="AB212" s="87" t="str">
        <f t="shared" si="63"/>
        <v/>
      </c>
      <c r="AC212" s="87" t="str">
        <f t="shared" si="73"/>
        <v/>
      </c>
      <c r="AD212" s="87">
        <f t="shared" si="74"/>
        <v>1</v>
      </c>
      <c r="AE212" s="87" t="str">
        <f t="shared" si="75"/>
        <v/>
      </c>
      <c r="AF212" s="94">
        <f t="shared" si="64"/>
        <v>1</v>
      </c>
      <c r="AH212" s="324" t="str">
        <f t="shared" si="65"/>
        <v/>
      </c>
      <c r="AI212" s="280" t="str">
        <f t="shared" si="66"/>
        <v/>
      </c>
      <c r="AJ212" s="280" t="str">
        <f t="shared" si="67"/>
        <v/>
      </c>
      <c r="AK212" s="280">
        <f t="shared" si="68"/>
        <v>325433.13937641901</v>
      </c>
      <c r="AL212" s="327" t="str">
        <f t="shared" si="69"/>
        <v/>
      </c>
    </row>
    <row r="213" spans="2:38">
      <c r="B213" s="176" t="s">
        <v>280</v>
      </c>
      <c r="C213" s="167"/>
      <c r="D213" s="167" t="s">
        <v>2231</v>
      </c>
      <c r="E213" s="167" t="s">
        <v>118</v>
      </c>
      <c r="F213" s="167" t="s">
        <v>2232</v>
      </c>
      <c r="G213" s="188"/>
      <c r="H213" s="285">
        <v>6914.24</v>
      </c>
      <c r="I213" s="143">
        <f t="shared" si="70"/>
        <v>185.35988837127294</v>
      </c>
      <c r="J213" s="165">
        <v>1281622.7545721901</v>
      </c>
      <c r="K213" s="167"/>
      <c r="L213" s="167">
        <v>1</v>
      </c>
      <c r="M213" s="171">
        <f t="shared" si="61"/>
        <v>1281622.7545721901</v>
      </c>
      <c r="N213" s="170"/>
      <c r="O213" s="285">
        <v>20876.973590873899</v>
      </c>
      <c r="P213" s="114">
        <f t="shared" si="76"/>
        <v>78.522300795389356</v>
      </c>
      <c r="Q213" s="173">
        <v>1639308</v>
      </c>
      <c r="R213" s="177">
        <v>2016</v>
      </c>
      <c r="S213" s="98">
        <f>IFERROR(('General Input Sheet'!$G$38/(VLOOKUP(R213,'General Input Sheet'!$E$38:$G$44,3,FALSE))),1)</f>
        <v>1</v>
      </c>
      <c r="T213" s="199">
        <v>2920930.7545721903</v>
      </c>
      <c r="U213" s="115" t="str">
        <f t="shared" si="71"/>
        <v/>
      </c>
      <c r="V213" s="115" t="str">
        <f t="shared" si="71"/>
        <v/>
      </c>
      <c r="W213" s="115" t="str">
        <f t="shared" si="71"/>
        <v/>
      </c>
      <c r="X213" s="115" t="str">
        <f t="shared" si="71"/>
        <v/>
      </c>
      <c r="Y213" s="273" t="str">
        <f t="shared" si="72"/>
        <v>y</v>
      </c>
      <c r="Z213" s="81"/>
      <c r="AA213" s="86" t="str">
        <f t="shared" si="62"/>
        <v/>
      </c>
      <c r="AB213" s="87" t="str">
        <f t="shared" si="63"/>
        <v/>
      </c>
      <c r="AC213" s="87" t="str">
        <f t="shared" si="73"/>
        <v/>
      </c>
      <c r="AD213" s="87" t="str">
        <f t="shared" si="74"/>
        <v/>
      </c>
      <c r="AE213" s="87">
        <f t="shared" si="75"/>
        <v>1</v>
      </c>
      <c r="AF213" s="94">
        <f t="shared" si="64"/>
        <v>1</v>
      </c>
      <c r="AH213" s="324" t="str">
        <f t="shared" si="65"/>
        <v/>
      </c>
      <c r="AI213" s="280" t="str">
        <f t="shared" si="66"/>
        <v/>
      </c>
      <c r="AJ213" s="280" t="str">
        <f t="shared" si="67"/>
        <v/>
      </c>
      <c r="AK213" s="280" t="str">
        <f t="shared" si="68"/>
        <v/>
      </c>
      <c r="AL213" s="327">
        <f t="shared" si="69"/>
        <v>2920930.7545721903</v>
      </c>
    </row>
    <row r="214" spans="2:38">
      <c r="B214" s="176" t="s">
        <v>280</v>
      </c>
      <c r="C214" s="167"/>
      <c r="D214" s="167" t="s">
        <v>2231</v>
      </c>
      <c r="E214" s="167" t="s">
        <v>118</v>
      </c>
      <c r="F214" s="167" t="s">
        <v>2235</v>
      </c>
      <c r="G214" s="188"/>
      <c r="H214" s="285">
        <v>15084.36</v>
      </c>
      <c r="I214" s="143">
        <f t="shared" si="70"/>
        <v>537.37705084736376</v>
      </c>
      <c r="J214" s="165">
        <v>8105988.89071994</v>
      </c>
      <c r="K214" s="167"/>
      <c r="L214" s="167">
        <v>1</v>
      </c>
      <c r="M214" s="171">
        <f t="shared" si="61"/>
        <v>8105988.8907199409</v>
      </c>
      <c r="N214" s="170"/>
      <c r="O214" s="285"/>
      <c r="P214" s="114">
        <f t="shared" si="76"/>
        <v>0</v>
      </c>
      <c r="Q214" s="173"/>
      <c r="R214" s="177">
        <v>2016</v>
      </c>
      <c r="S214" s="98">
        <f>IFERROR(('General Input Sheet'!$G$38/(VLOOKUP(R214,'General Input Sheet'!$E$38:$G$44,3,FALSE))),1)</f>
        <v>1</v>
      </c>
      <c r="T214" s="199">
        <v>8105988.89071994</v>
      </c>
      <c r="U214" s="115" t="str">
        <f t="shared" si="71"/>
        <v/>
      </c>
      <c r="V214" s="115" t="str">
        <f t="shared" si="71"/>
        <v/>
      </c>
      <c r="W214" s="115" t="str">
        <f t="shared" si="71"/>
        <v/>
      </c>
      <c r="X214" s="115" t="str">
        <f t="shared" si="71"/>
        <v/>
      </c>
      <c r="Y214" s="273" t="str">
        <f t="shared" si="72"/>
        <v>y</v>
      </c>
      <c r="Z214" s="81"/>
      <c r="AA214" s="86" t="str">
        <f t="shared" si="62"/>
        <v/>
      </c>
      <c r="AB214" s="87" t="str">
        <f t="shared" si="63"/>
        <v/>
      </c>
      <c r="AC214" s="87" t="str">
        <f t="shared" si="73"/>
        <v/>
      </c>
      <c r="AD214" s="87" t="str">
        <f t="shared" si="74"/>
        <v/>
      </c>
      <c r="AE214" s="87">
        <f t="shared" si="75"/>
        <v>1</v>
      </c>
      <c r="AF214" s="94">
        <f t="shared" si="64"/>
        <v>1</v>
      </c>
      <c r="AH214" s="324" t="str">
        <f t="shared" si="65"/>
        <v/>
      </c>
      <c r="AI214" s="280" t="str">
        <f t="shared" si="66"/>
        <v/>
      </c>
      <c r="AJ214" s="280" t="str">
        <f t="shared" si="67"/>
        <v/>
      </c>
      <c r="AK214" s="280" t="str">
        <f t="shared" si="68"/>
        <v/>
      </c>
      <c r="AL214" s="327">
        <f t="shared" si="69"/>
        <v>8105988.89071994</v>
      </c>
    </row>
    <row r="215" spans="2:38">
      <c r="B215" s="176" t="s">
        <v>281</v>
      </c>
      <c r="C215" s="167"/>
      <c r="D215" s="167" t="s">
        <v>2231</v>
      </c>
      <c r="E215" s="167" t="s">
        <v>118</v>
      </c>
      <c r="F215" s="167" t="s">
        <v>2233</v>
      </c>
      <c r="G215" s="188"/>
      <c r="H215" s="285">
        <v>47982.53</v>
      </c>
      <c r="I215" s="143">
        <f t="shared" si="70"/>
        <v>170.09457220637051</v>
      </c>
      <c r="J215" s="165">
        <v>8161567.9137293398</v>
      </c>
      <c r="K215" s="167"/>
      <c r="L215" s="167">
        <v>1</v>
      </c>
      <c r="M215" s="171">
        <f t="shared" si="61"/>
        <v>8161567.9137293398</v>
      </c>
      <c r="N215" s="170"/>
      <c r="O215" s="285">
        <v>43824.878383438197</v>
      </c>
      <c r="P215" s="114">
        <f t="shared" si="76"/>
        <v>76.353951988707834</v>
      </c>
      <c r="Q215" s="173">
        <v>3346202.66</v>
      </c>
      <c r="R215" s="177">
        <v>2016</v>
      </c>
      <c r="S215" s="98">
        <f>IFERROR(('General Input Sheet'!$G$38/(VLOOKUP(R215,'General Input Sheet'!$E$38:$G$44,3,FALSE))),1)</f>
        <v>1</v>
      </c>
      <c r="T215" s="199">
        <v>11507770.57372934</v>
      </c>
      <c r="U215" s="115" t="str">
        <f t="shared" si="71"/>
        <v/>
      </c>
      <c r="V215" s="115" t="str">
        <f t="shared" si="71"/>
        <v/>
      </c>
      <c r="W215" s="115" t="str">
        <f t="shared" si="71"/>
        <v/>
      </c>
      <c r="X215" s="115" t="str">
        <f t="shared" si="71"/>
        <v/>
      </c>
      <c r="Y215" s="273" t="str">
        <f t="shared" si="72"/>
        <v>y</v>
      </c>
      <c r="Z215" s="81"/>
      <c r="AA215" s="86" t="str">
        <f t="shared" si="62"/>
        <v/>
      </c>
      <c r="AB215" s="87" t="str">
        <f t="shared" si="63"/>
        <v/>
      </c>
      <c r="AC215" s="87" t="str">
        <f t="shared" si="73"/>
        <v/>
      </c>
      <c r="AD215" s="87" t="str">
        <f t="shared" si="74"/>
        <v/>
      </c>
      <c r="AE215" s="87">
        <f t="shared" si="75"/>
        <v>1</v>
      </c>
      <c r="AF215" s="94">
        <f t="shared" si="64"/>
        <v>1</v>
      </c>
      <c r="AH215" s="324" t="str">
        <f t="shared" si="65"/>
        <v/>
      </c>
      <c r="AI215" s="280" t="str">
        <f t="shared" si="66"/>
        <v/>
      </c>
      <c r="AJ215" s="280" t="str">
        <f t="shared" si="67"/>
        <v/>
      </c>
      <c r="AK215" s="280" t="str">
        <f t="shared" si="68"/>
        <v/>
      </c>
      <c r="AL215" s="327">
        <f t="shared" si="69"/>
        <v>11507770.57372934</v>
      </c>
    </row>
    <row r="216" spans="2:38">
      <c r="B216" s="176" t="s">
        <v>282</v>
      </c>
      <c r="C216" s="167"/>
      <c r="D216" s="167" t="s">
        <v>2231</v>
      </c>
      <c r="E216" s="167" t="s">
        <v>118</v>
      </c>
      <c r="F216" s="167" t="s">
        <v>2232</v>
      </c>
      <c r="G216" s="188"/>
      <c r="H216" s="285">
        <v>20680.849999999999</v>
      </c>
      <c r="I216" s="143">
        <f t="shared" si="70"/>
        <v>91.622856784900534</v>
      </c>
      <c r="J216" s="165">
        <v>1894838.5577400101</v>
      </c>
      <c r="K216" s="167"/>
      <c r="L216" s="167">
        <v>1</v>
      </c>
      <c r="M216" s="171">
        <f t="shared" si="61"/>
        <v>1894838.5577400103</v>
      </c>
      <c r="N216" s="170"/>
      <c r="O216" s="285">
        <v>27790.396944729098</v>
      </c>
      <c r="P216" s="114">
        <f t="shared" si="76"/>
        <v>26.833145330133</v>
      </c>
      <c r="Q216" s="173">
        <v>745703.76</v>
      </c>
      <c r="R216" s="177">
        <v>2016</v>
      </c>
      <c r="S216" s="98">
        <f>IFERROR(('General Input Sheet'!$G$38/(VLOOKUP(R216,'General Input Sheet'!$E$38:$G$44,3,FALSE))),1)</f>
        <v>1</v>
      </c>
      <c r="T216" s="199">
        <v>2640542.3177400101</v>
      </c>
      <c r="U216" s="115" t="str">
        <f t="shared" si="71"/>
        <v/>
      </c>
      <c r="V216" s="115" t="str">
        <f t="shared" si="71"/>
        <v/>
      </c>
      <c r="W216" s="115" t="str">
        <f t="shared" si="71"/>
        <v/>
      </c>
      <c r="X216" s="115" t="str">
        <f t="shared" si="71"/>
        <v/>
      </c>
      <c r="Y216" s="273" t="str">
        <f t="shared" si="72"/>
        <v>y</v>
      </c>
      <c r="Z216" s="81"/>
      <c r="AA216" s="86" t="str">
        <f t="shared" si="62"/>
        <v/>
      </c>
      <c r="AB216" s="87" t="str">
        <f t="shared" si="63"/>
        <v/>
      </c>
      <c r="AC216" s="87" t="str">
        <f t="shared" si="73"/>
        <v/>
      </c>
      <c r="AD216" s="87" t="str">
        <f t="shared" si="74"/>
        <v/>
      </c>
      <c r="AE216" s="87">
        <f t="shared" si="75"/>
        <v>1</v>
      </c>
      <c r="AF216" s="94">
        <f t="shared" si="64"/>
        <v>1</v>
      </c>
      <c r="AH216" s="324" t="str">
        <f t="shared" si="65"/>
        <v/>
      </c>
      <c r="AI216" s="280" t="str">
        <f t="shared" si="66"/>
        <v/>
      </c>
      <c r="AJ216" s="280" t="str">
        <f t="shared" si="67"/>
        <v/>
      </c>
      <c r="AK216" s="280" t="str">
        <f t="shared" si="68"/>
        <v/>
      </c>
      <c r="AL216" s="327">
        <f t="shared" si="69"/>
        <v>2640542.3177400101</v>
      </c>
    </row>
    <row r="217" spans="2:38">
      <c r="B217" s="176" t="s">
        <v>282</v>
      </c>
      <c r="C217" s="167"/>
      <c r="D217" s="167" t="s">
        <v>2231</v>
      </c>
      <c r="E217" s="167" t="s">
        <v>118</v>
      </c>
      <c r="F217" s="167" t="s">
        <v>2233</v>
      </c>
      <c r="G217" s="188"/>
      <c r="H217" s="285">
        <v>9110.6</v>
      </c>
      <c r="I217" s="143">
        <f t="shared" si="70"/>
        <v>770.707231475242</v>
      </c>
      <c r="J217" s="165">
        <v>7021605.3030783404</v>
      </c>
      <c r="K217" s="167"/>
      <c r="L217" s="167">
        <v>1</v>
      </c>
      <c r="M217" s="171">
        <f t="shared" si="61"/>
        <v>7021605.3030783394</v>
      </c>
      <c r="N217" s="170"/>
      <c r="O217" s="285"/>
      <c r="P217" s="114">
        <f t="shared" si="76"/>
        <v>0</v>
      </c>
      <c r="Q217" s="173"/>
      <c r="R217" s="177">
        <v>2016</v>
      </c>
      <c r="S217" s="98">
        <f>IFERROR(('General Input Sheet'!$G$38/(VLOOKUP(R217,'General Input Sheet'!$E$38:$G$44,3,FALSE))),1)</f>
        <v>1</v>
      </c>
      <c r="T217" s="199">
        <v>7021605.3030783404</v>
      </c>
      <c r="U217" s="115" t="str">
        <f t="shared" si="71"/>
        <v/>
      </c>
      <c r="V217" s="115" t="str">
        <f t="shared" si="71"/>
        <v/>
      </c>
      <c r="W217" s="115" t="str">
        <f t="shared" si="71"/>
        <v/>
      </c>
      <c r="X217" s="115" t="str">
        <f t="shared" si="71"/>
        <v/>
      </c>
      <c r="Y217" s="273" t="str">
        <f t="shared" si="72"/>
        <v>y</v>
      </c>
      <c r="Z217" s="81"/>
      <c r="AA217" s="86" t="str">
        <f t="shared" si="62"/>
        <v/>
      </c>
      <c r="AB217" s="87" t="str">
        <f t="shared" si="63"/>
        <v/>
      </c>
      <c r="AC217" s="87" t="str">
        <f t="shared" si="73"/>
        <v/>
      </c>
      <c r="AD217" s="87" t="str">
        <f t="shared" si="74"/>
        <v/>
      </c>
      <c r="AE217" s="87">
        <f t="shared" si="75"/>
        <v>1</v>
      </c>
      <c r="AF217" s="94">
        <f t="shared" si="64"/>
        <v>1</v>
      </c>
      <c r="AH217" s="324" t="str">
        <f t="shared" si="65"/>
        <v/>
      </c>
      <c r="AI217" s="280" t="str">
        <f t="shared" si="66"/>
        <v/>
      </c>
      <c r="AJ217" s="280" t="str">
        <f t="shared" si="67"/>
        <v/>
      </c>
      <c r="AK217" s="280" t="str">
        <f t="shared" si="68"/>
        <v/>
      </c>
      <c r="AL217" s="327">
        <f t="shared" si="69"/>
        <v>7021605.3030783404</v>
      </c>
    </row>
    <row r="218" spans="2:38">
      <c r="B218" s="176" t="s">
        <v>283</v>
      </c>
      <c r="C218" s="167"/>
      <c r="D218" s="167" t="s">
        <v>2229</v>
      </c>
      <c r="E218" s="167" t="s">
        <v>118</v>
      </c>
      <c r="F218" s="167" t="s">
        <v>2233</v>
      </c>
      <c r="G218" s="188"/>
      <c r="H218" s="285">
        <v>5397</v>
      </c>
      <c r="I218" s="143">
        <f t="shared" si="70"/>
        <v>110.05788765477153</v>
      </c>
      <c r="J218" s="165">
        <v>593982.41967280197</v>
      </c>
      <c r="K218" s="167"/>
      <c r="L218" s="167">
        <v>1</v>
      </c>
      <c r="M218" s="171">
        <f t="shared" si="61"/>
        <v>593982.41967280197</v>
      </c>
      <c r="N218" s="170"/>
      <c r="O218" s="285">
        <v>5396.99016636337</v>
      </c>
      <c r="P218" s="114">
        <f t="shared" si="76"/>
        <v>65.573797448378087</v>
      </c>
      <c r="Q218" s="173">
        <v>353901.14</v>
      </c>
      <c r="R218" s="177">
        <v>2016</v>
      </c>
      <c r="S218" s="98">
        <f>IFERROR(('General Input Sheet'!$G$38/(VLOOKUP(R218,'General Input Sheet'!$E$38:$G$44,3,FALSE))),1)</f>
        <v>1</v>
      </c>
      <c r="T218" s="199">
        <v>947883.55967280199</v>
      </c>
      <c r="U218" s="115" t="str">
        <f t="shared" si="71"/>
        <v/>
      </c>
      <c r="V218" s="115" t="str">
        <f t="shared" si="71"/>
        <v/>
      </c>
      <c r="W218" s="115" t="str">
        <f t="shared" si="71"/>
        <v/>
      </c>
      <c r="X218" s="115" t="str">
        <f t="shared" si="71"/>
        <v>y</v>
      </c>
      <c r="Y218" s="273" t="str">
        <f t="shared" si="72"/>
        <v/>
      </c>
      <c r="Z218" s="81"/>
      <c r="AA218" s="86" t="str">
        <f t="shared" si="62"/>
        <v/>
      </c>
      <c r="AB218" s="87" t="str">
        <f t="shared" si="63"/>
        <v/>
      </c>
      <c r="AC218" s="87" t="str">
        <f t="shared" si="73"/>
        <v/>
      </c>
      <c r="AD218" s="87">
        <f t="shared" si="74"/>
        <v>1</v>
      </c>
      <c r="AE218" s="87" t="str">
        <f t="shared" si="75"/>
        <v/>
      </c>
      <c r="AF218" s="94">
        <f t="shared" si="64"/>
        <v>1</v>
      </c>
      <c r="AH218" s="324" t="str">
        <f t="shared" si="65"/>
        <v/>
      </c>
      <c r="AI218" s="280" t="str">
        <f t="shared" si="66"/>
        <v/>
      </c>
      <c r="AJ218" s="280" t="str">
        <f t="shared" si="67"/>
        <v/>
      </c>
      <c r="AK218" s="280">
        <f t="shared" si="68"/>
        <v>947883.55967280199</v>
      </c>
      <c r="AL218" s="327" t="str">
        <f t="shared" si="69"/>
        <v/>
      </c>
    </row>
    <row r="219" spans="2:38">
      <c r="B219" s="176" t="s">
        <v>284</v>
      </c>
      <c r="C219" s="167"/>
      <c r="D219" s="167" t="s">
        <v>2231</v>
      </c>
      <c r="E219" s="167" t="s">
        <v>118</v>
      </c>
      <c r="F219" s="167" t="s">
        <v>2232</v>
      </c>
      <c r="G219" s="188"/>
      <c r="H219" s="285">
        <v>22752.83</v>
      </c>
      <c r="I219" s="143">
        <f t="shared" si="70"/>
        <v>87.335607126310435</v>
      </c>
      <c r="J219" s="165">
        <v>1987132.2218917301</v>
      </c>
      <c r="K219" s="167"/>
      <c r="L219" s="167">
        <v>1</v>
      </c>
      <c r="M219" s="171">
        <f t="shared" si="61"/>
        <v>1987132.2218917299</v>
      </c>
      <c r="N219" s="170"/>
      <c r="O219" s="285">
        <v>22752.712797666201</v>
      </c>
      <c r="P219" s="114">
        <f t="shared" si="76"/>
        <v>22.514688009095106</v>
      </c>
      <c r="Q219" s="173">
        <v>512270.23</v>
      </c>
      <c r="R219" s="177">
        <v>2016</v>
      </c>
      <c r="S219" s="98">
        <f>IFERROR(('General Input Sheet'!$G$38/(VLOOKUP(R219,'General Input Sheet'!$E$38:$G$44,3,FALSE))),1)</f>
        <v>1</v>
      </c>
      <c r="T219" s="199">
        <v>2499402.4518917301</v>
      </c>
      <c r="U219" s="115" t="str">
        <f t="shared" si="71"/>
        <v/>
      </c>
      <c r="V219" s="115" t="str">
        <f t="shared" si="71"/>
        <v/>
      </c>
      <c r="W219" s="115" t="str">
        <f t="shared" si="71"/>
        <v/>
      </c>
      <c r="X219" s="115" t="str">
        <f t="shared" si="71"/>
        <v/>
      </c>
      <c r="Y219" s="273" t="str">
        <f t="shared" si="72"/>
        <v>y</v>
      </c>
      <c r="Z219" s="81"/>
      <c r="AA219" s="86" t="str">
        <f t="shared" si="62"/>
        <v/>
      </c>
      <c r="AB219" s="87" t="str">
        <f t="shared" si="63"/>
        <v/>
      </c>
      <c r="AC219" s="87" t="str">
        <f t="shared" si="73"/>
        <v/>
      </c>
      <c r="AD219" s="87" t="str">
        <f t="shared" si="74"/>
        <v/>
      </c>
      <c r="AE219" s="87">
        <f t="shared" si="75"/>
        <v>1</v>
      </c>
      <c r="AF219" s="94">
        <f t="shared" si="64"/>
        <v>1</v>
      </c>
      <c r="AH219" s="324" t="str">
        <f t="shared" si="65"/>
        <v/>
      </c>
      <c r="AI219" s="280" t="str">
        <f t="shared" si="66"/>
        <v/>
      </c>
      <c r="AJ219" s="280" t="str">
        <f t="shared" si="67"/>
        <v/>
      </c>
      <c r="AK219" s="280" t="str">
        <f t="shared" si="68"/>
        <v/>
      </c>
      <c r="AL219" s="327">
        <f t="shared" si="69"/>
        <v>2499402.4518917301</v>
      </c>
    </row>
    <row r="220" spans="2:38">
      <c r="B220" s="176" t="s">
        <v>285</v>
      </c>
      <c r="C220" s="167"/>
      <c r="D220" s="167" t="s">
        <v>2229</v>
      </c>
      <c r="E220" s="167" t="s">
        <v>118</v>
      </c>
      <c r="F220" s="167" t="s">
        <v>2233</v>
      </c>
      <c r="G220" s="188"/>
      <c r="H220" s="285">
        <v>2922.49</v>
      </c>
      <c r="I220" s="143">
        <f t="shared" si="70"/>
        <v>172.01510715876256</v>
      </c>
      <c r="J220" s="165">
        <v>502712.43052041199</v>
      </c>
      <c r="K220" s="167"/>
      <c r="L220" s="167">
        <v>1</v>
      </c>
      <c r="M220" s="171">
        <f t="shared" si="61"/>
        <v>502712.43052041199</v>
      </c>
      <c r="N220" s="170"/>
      <c r="O220" s="285">
        <v>2922.5391975163602</v>
      </c>
      <c r="P220" s="114">
        <f t="shared" si="76"/>
        <v>44.664396669488731</v>
      </c>
      <c r="Q220" s="173">
        <v>130533.45</v>
      </c>
      <c r="R220" s="177">
        <v>2016</v>
      </c>
      <c r="S220" s="98">
        <f>IFERROR(('General Input Sheet'!$G$38/(VLOOKUP(R220,'General Input Sheet'!$E$38:$G$44,3,FALSE))),1)</f>
        <v>1</v>
      </c>
      <c r="T220" s="199">
        <v>633245.880520412</v>
      </c>
      <c r="U220" s="115" t="str">
        <f t="shared" si="71"/>
        <v/>
      </c>
      <c r="V220" s="115" t="str">
        <f t="shared" si="71"/>
        <v/>
      </c>
      <c r="W220" s="115" t="str">
        <f t="shared" si="71"/>
        <v/>
      </c>
      <c r="X220" s="115" t="str">
        <f t="shared" si="71"/>
        <v>y</v>
      </c>
      <c r="Y220" s="273" t="str">
        <f t="shared" si="72"/>
        <v/>
      </c>
      <c r="Z220" s="81"/>
      <c r="AA220" s="86" t="str">
        <f t="shared" si="62"/>
        <v/>
      </c>
      <c r="AB220" s="87" t="str">
        <f t="shared" si="63"/>
        <v/>
      </c>
      <c r="AC220" s="87" t="str">
        <f t="shared" si="73"/>
        <v/>
      </c>
      <c r="AD220" s="87">
        <f t="shared" si="74"/>
        <v>1</v>
      </c>
      <c r="AE220" s="87" t="str">
        <f t="shared" si="75"/>
        <v/>
      </c>
      <c r="AF220" s="94">
        <f t="shared" si="64"/>
        <v>1</v>
      </c>
      <c r="AH220" s="324" t="str">
        <f t="shared" si="65"/>
        <v/>
      </c>
      <c r="AI220" s="280" t="str">
        <f t="shared" si="66"/>
        <v/>
      </c>
      <c r="AJ220" s="280" t="str">
        <f t="shared" si="67"/>
        <v/>
      </c>
      <c r="AK220" s="280">
        <f t="shared" si="68"/>
        <v>633245.880520412</v>
      </c>
      <c r="AL220" s="327" t="str">
        <f t="shared" si="69"/>
        <v/>
      </c>
    </row>
    <row r="221" spans="2:38">
      <c r="B221" s="176" t="s">
        <v>286</v>
      </c>
      <c r="C221" s="167"/>
      <c r="D221" s="167" t="s">
        <v>2229</v>
      </c>
      <c r="E221" s="167" t="s">
        <v>118</v>
      </c>
      <c r="F221" s="167" t="s">
        <v>2233</v>
      </c>
      <c r="G221" s="188"/>
      <c r="H221" s="285">
        <v>8156.34</v>
      </c>
      <c r="I221" s="143">
        <f t="shared" si="70"/>
        <v>84.595742994202411</v>
      </c>
      <c r="J221" s="165">
        <v>689991.64241333294</v>
      </c>
      <c r="K221" s="167"/>
      <c r="L221" s="167">
        <v>1</v>
      </c>
      <c r="M221" s="171">
        <f t="shared" si="61"/>
        <v>689991.64241333294</v>
      </c>
      <c r="N221" s="170"/>
      <c r="O221" s="285">
        <v>8156.3290373075897</v>
      </c>
      <c r="P221" s="114">
        <f t="shared" si="76"/>
        <v>113.66387939469762</v>
      </c>
      <c r="Q221" s="173">
        <v>927080</v>
      </c>
      <c r="R221" s="177">
        <v>2016</v>
      </c>
      <c r="S221" s="98">
        <f>IFERROR(('General Input Sheet'!$G$38/(VLOOKUP(R221,'General Input Sheet'!$E$38:$G$44,3,FALSE))),1)</f>
        <v>1</v>
      </c>
      <c r="T221" s="199">
        <v>1617071.6424133331</v>
      </c>
      <c r="U221" s="115" t="str">
        <f t="shared" si="71"/>
        <v/>
      </c>
      <c r="V221" s="115" t="str">
        <f t="shared" si="71"/>
        <v/>
      </c>
      <c r="W221" s="115" t="str">
        <f t="shared" si="71"/>
        <v/>
      </c>
      <c r="X221" s="115" t="str">
        <f t="shared" si="71"/>
        <v>y</v>
      </c>
      <c r="Y221" s="273" t="str">
        <f t="shared" si="72"/>
        <v/>
      </c>
      <c r="Z221" s="81"/>
      <c r="AA221" s="86" t="str">
        <f t="shared" si="62"/>
        <v/>
      </c>
      <c r="AB221" s="87" t="str">
        <f t="shared" si="63"/>
        <v/>
      </c>
      <c r="AC221" s="87" t="str">
        <f t="shared" si="73"/>
        <v/>
      </c>
      <c r="AD221" s="87">
        <f t="shared" si="74"/>
        <v>1</v>
      </c>
      <c r="AE221" s="87" t="str">
        <f t="shared" si="75"/>
        <v/>
      </c>
      <c r="AF221" s="94">
        <f t="shared" si="64"/>
        <v>1</v>
      </c>
      <c r="AH221" s="324" t="str">
        <f t="shared" si="65"/>
        <v/>
      </c>
      <c r="AI221" s="280" t="str">
        <f t="shared" si="66"/>
        <v/>
      </c>
      <c r="AJ221" s="280" t="str">
        <f t="shared" si="67"/>
        <v/>
      </c>
      <c r="AK221" s="280">
        <f t="shared" si="68"/>
        <v>1617071.6424133331</v>
      </c>
      <c r="AL221" s="327" t="str">
        <f t="shared" si="69"/>
        <v/>
      </c>
    </row>
    <row r="222" spans="2:38">
      <c r="B222" s="176" t="s">
        <v>287</v>
      </c>
      <c r="C222" s="167"/>
      <c r="D222" s="167" t="s">
        <v>2229</v>
      </c>
      <c r="E222" s="167" t="s">
        <v>118</v>
      </c>
      <c r="F222" s="167" t="s">
        <v>2233</v>
      </c>
      <c r="G222" s="188"/>
      <c r="H222" s="285">
        <v>35323.24</v>
      </c>
      <c r="I222" s="143">
        <f t="shared" si="70"/>
        <v>19.533645339819703</v>
      </c>
      <c r="J222" s="165">
        <v>689991.64241333294</v>
      </c>
      <c r="K222" s="167"/>
      <c r="L222" s="167">
        <v>1</v>
      </c>
      <c r="M222" s="171">
        <f t="shared" si="61"/>
        <v>689991.64241333294</v>
      </c>
      <c r="N222" s="170"/>
      <c r="O222" s="285">
        <v>35323.1814703536</v>
      </c>
      <c r="P222" s="114">
        <f t="shared" si="76"/>
        <v>0.75163105062558289</v>
      </c>
      <c r="Q222" s="173">
        <v>26550</v>
      </c>
      <c r="R222" s="177">
        <v>2016</v>
      </c>
      <c r="S222" s="98">
        <f>IFERROR(('General Input Sheet'!$G$38/(VLOOKUP(R222,'General Input Sheet'!$E$38:$G$44,3,FALSE))),1)</f>
        <v>1</v>
      </c>
      <c r="T222" s="199">
        <v>716541.64241333294</v>
      </c>
      <c r="U222" s="115" t="str">
        <f t="shared" si="71"/>
        <v/>
      </c>
      <c r="V222" s="115" t="str">
        <f t="shared" si="71"/>
        <v/>
      </c>
      <c r="W222" s="115" t="str">
        <f t="shared" si="71"/>
        <v/>
      </c>
      <c r="X222" s="115" t="str">
        <f t="shared" si="71"/>
        <v>y</v>
      </c>
      <c r="Y222" s="273" t="str">
        <f t="shared" si="72"/>
        <v/>
      </c>
      <c r="Z222" s="81"/>
      <c r="AA222" s="86" t="str">
        <f t="shared" si="62"/>
        <v/>
      </c>
      <c r="AB222" s="87" t="str">
        <f t="shared" si="63"/>
        <v/>
      </c>
      <c r="AC222" s="87" t="str">
        <f t="shared" si="73"/>
        <v/>
      </c>
      <c r="AD222" s="87">
        <f t="shared" si="74"/>
        <v>1</v>
      </c>
      <c r="AE222" s="87" t="str">
        <f t="shared" si="75"/>
        <v/>
      </c>
      <c r="AF222" s="94">
        <f t="shared" si="64"/>
        <v>1</v>
      </c>
      <c r="AH222" s="324" t="str">
        <f t="shared" si="65"/>
        <v/>
      </c>
      <c r="AI222" s="280" t="str">
        <f t="shared" si="66"/>
        <v/>
      </c>
      <c r="AJ222" s="280" t="str">
        <f t="shared" si="67"/>
        <v/>
      </c>
      <c r="AK222" s="280">
        <f t="shared" si="68"/>
        <v>716541.64241333294</v>
      </c>
      <c r="AL222" s="327" t="str">
        <f t="shared" si="69"/>
        <v/>
      </c>
    </row>
    <row r="223" spans="2:38">
      <c r="B223" s="176" t="s">
        <v>288</v>
      </c>
      <c r="C223" s="167"/>
      <c r="D223" s="167" t="s">
        <v>2231</v>
      </c>
      <c r="E223" s="167" t="s">
        <v>118</v>
      </c>
      <c r="F223" s="167" t="s">
        <v>2232</v>
      </c>
      <c r="G223" s="188"/>
      <c r="H223" s="285">
        <v>12438.48</v>
      </c>
      <c r="I223" s="143">
        <f t="shared" si="70"/>
        <v>122.81989976731641</v>
      </c>
      <c r="J223" s="165">
        <v>1527692.8668577699</v>
      </c>
      <c r="K223" s="167"/>
      <c r="L223" s="167">
        <v>1</v>
      </c>
      <c r="M223" s="171">
        <f t="shared" si="61"/>
        <v>1527692.8668577699</v>
      </c>
      <c r="N223" s="170"/>
      <c r="O223" s="285"/>
      <c r="P223" s="114">
        <f t="shared" si="76"/>
        <v>0</v>
      </c>
      <c r="Q223" s="173"/>
      <c r="R223" s="177">
        <v>2016</v>
      </c>
      <c r="S223" s="98">
        <f>IFERROR(('General Input Sheet'!$G$38/(VLOOKUP(R223,'General Input Sheet'!$E$38:$G$44,3,FALSE))),1)</f>
        <v>1</v>
      </c>
      <c r="T223" s="199">
        <v>1527692.8668577699</v>
      </c>
      <c r="U223" s="115" t="str">
        <f t="shared" si="71"/>
        <v/>
      </c>
      <c r="V223" s="115" t="str">
        <f t="shared" si="71"/>
        <v/>
      </c>
      <c r="W223" s="115" t="str">
        <f t="shared" si="71"/>
        <v/>
      </c>
      <c r="X223" s="115" t="str">
        <f t="shared" si="71"/>
        <v/>
      </c>
      <c r="Y223" s="273" t="str">
        <f t="shared" si="72"/>
        <v>y</v>
      </c>
      <c r="Z223" s="81"/>
      <c r="AA223" s="86" t="str">
        <f t="shared" si="62"/>
        <v/>
      </c>
      <c r="AB223" s="87" t="str">
        <f t="shared" si="63"/>
        <v/>
      </c>
      <c r="AC223" s="87" t="str">
        <f t="shared" si="73"/>
        <v/>
      </c>
      <c r="AD223" s="87" t="str">
        <f t="shared" si="74"/>
        <v/>
      </c>
      <c r="AE223" s="87">
        <f t="shared" si="75"/>
        <v>1</v>
      </c>
      <c r="AF223" s="94">
        <f t="shared" si="64"/>
        <v>1</v>
      </c>
      <c r="AH223" s="324" t="str">
        <f t="shared" si="65"/>
        <v/>
      </c>
      <c r="AI223" s="280" t="str">
        <f t="shared" si="66"/>
        <v/>
      </c>
      <c r="AJ223" s="280" t="str">
        <f t="shared" si="67"/>
        <v/>
      </c>
      <c r="AK223" s="280" t="str">
        <f t="shared" si="68"/>
        <v/>
      </c>
      <c r="AL223" s="327">
        <f t="shared" si="69"/>
        <v>1527692.8668577699</v>
      </c>
    </row>
    <row r="224" spans="2:38">
      <c r="B224" s="176" t="s">
        <v>288</v>
      </c>
      <c r="C224" s="167"/>
      <c r="D224" s="167" t="s">
        <v>2231</v>
      </c>
      <c r="E224" s="167" t="s">
        <v>118</v>
      </c>
      <c r="F224" s="167" t="s">
        <v>2233</v>
      </c>
      <c r="G224" s="188"/>
      <c r="H224" s="285">
        <v>29712.54</v>
      </c>
      <c r="I224" s="143">
        <f t="shared" si="70"/>
        <v>274.15632710954736</v>
      </c>
      <c r="J224" s="165">
        <v>8145880.8354955101</v>
      </c>
      <c r="K224" s="167"/>
      <c r="L224" s="167">
        <v>1</v>
      </c>
      <c r="M224" s="171">
        <f t="shared" si="61"/>
        <v>8145880.8354955111</v>
      </c>
      <c r="N224" s="170"/>
      <c r="O224" s="285"/>
      <c r="P224" s="114">
        <f t="shared" si="76"/>
        <v>0</v>
      </c>
      <c r="Q224" s="173"/>
      <c r="R224" s="177">
        <v>2016</v>
      </c>
      <c r="S224" s="98">
        <f>IFERROR(('General Input Sheet'!$G$38/(VLOOKUP(R224,'General Input Sheet'!$E$38:$G$44,3,FALSE))),1)</f>
        <v>1</v>
      </c>
      <c r="T224" s="199">
        <v>8145880.8354955101</v>
      </c>
      <c r="U224" s="115" t="str">
        <f t="shared" si="71"/>
        <v/>
      </c>
      <c r="V224" s="115" t="str">
        <f t="shared" si="71"/>
        <v/>
      </c>
      <c r="W224" s="115" t="str">
        <f t="shared" si="71"/>
        <v/>
      </c>
      <c r="X224" s="115" t="str">
        <f t="shared" si="71"/>
        <v/>
      </c>
      <c r="Y224" s="273" t="str">
        <f t="shared" si="72"/>
        <v>y</v>
      </c>
      <c r="Z224" s="81"/>
      <c r="AA224" s="86" t="str">
        <f t="shared" si="62"/>
        <v/>
      </c>
      <c r="AB224" s="87" t="str">
        <f t="shared" si="63"/>
        <v/>
      </c>
      <c r="AC224" s="87" t="str">
        <f t="shared" si="73"/>
        <v/>
      </c>
      <c r="AD224" s="87" t="str">
        <f t="shared" si="74"/>
        <v/>
      </c>
      <c r="AE224" s="87">
        <f t="shared" si="75"/>
        <v>1</v>
      </c>
      <c r="AF224" s="94">
        <f t="shared" si="64"/>
        <v>1</v>
      </c>
      <c r="AH224" s="324" t="str">
        <f t="shared" si="65"/>
        <v/>
      </c>
      <c r="AI224" s="280" t="str">
        <f t="shared" si="66"/>
        <v/>
      </c>
      <c r="AJ224" s="280" t="str">
        <f t="shared" si="67"/>
        <v/>
      </c>
      <c r="AK224" s="280" t="str">
        <f t="shared" si="68"/>
        <v/>
      </c>
      <c r="AL224" s="327">
        <f t="shared" si="69"/>
        <v>8145880.8354955101</v>
      </c>
    </row>
    <row r="225" spans="2:38">
      <c r="B225" s="176" t="s">
        <v>289</v>
      </c>
      <c r="C225" s="167"/>
      <c r="D225" s="167" t="s">
        <v>2229</v>
      </c>
      <c r="E225" s="167" t="s">
        <v>118</v>
      </c>
      <c r="F225" s="167" t="s">
        <v>2234</v>
      </c>
      <c r="G225" s="188"/>
      <c r="H225" s="285">
        <v>17174.29</v>
      </c>
      <c r="I225" s="143">
        <f t="shared" si="70"/>
        <v>62.241188710290785</v>
      </c>
      <c r="J225" s="165">
        <v>1068948.22485526</v>
      </c>
      <c r="K225" s="167"/>
      <c r="L225" s="167">
        <v>1</v>
      </c>
      <c r="M225" s="171">
        <f t="shared" si="61"/>
        <v>1068948.22485526</v>
      </c>
      <c r="N225" s="170"/>
      <c r="O225" s="285">
        <v>39076.712640217898</v>
      </c>
      <c r="P225" s="114">
        <f t="shared" si="76"/>
        <v>121.61225136192779</v>
      </c>
      <c r="Q225" s="173">
        <v>4752207</v>
      </c>
      <c r="R225" s="177">
        <v>2016</v>
      </c>
      <c r="S225" s="98">
        <f>IFERROR(('General Input Sheet'!$G$38/(VLOOKUP(R225,'General Input Sheet'!$E$38:$G$44,3,FALSE))),1)</f>
        <v>1</v>
      </c>
      <c r="T225" s="199">
        <v>5821155.22485526</v>
      </c>
      <c r="U225" s="115" t="str">
        <f t="shared" si="71"/>
        <v/>
      </c>
      <c r="V225" s="115" t="str">
        <f t="shared" si="71"/>
        <v/>
      </c>
      <c r="W225" s="115" t="str">
        <f t="shared" si="71"/>
        <v/>
      </c>
      <c r="X225" s="115" t="str">
        <f t="shared" si="71"/>
        <v>y</v>
      </c>
      <c r="Y225" s="273" t="str">
        <f t="shared" si="72"/>
        <v/>
      </c>
      <c r="Z225" s="81"/>
      <c r="AA225" s="86" t="str">
        <f t="shared" si="62"/>
        <v/>
      </c>
      <c r="AB225" s="87" t="str">
        <f t="shared" si="63"/>
        <v/>
      </c>
      <c r="AC225" s="87" t="str">
        <f t="shared" si="73"/>
        <v/>
      </c>
      <c r="AD225" s="87">
        <f t="shared" si="74"/>
        <v>1</v>
      </c>
      <c r="AE225" s="87" t="str">
        <f t="shared" si="75"/>
        <v/>
      </c>
      <c r="AF225" s="94">
        <f t="shared" si="64"/>
        <v>1</v>
      </c>
      <c r="AH225" s="324" t="str">
        <f t="shared" si="65"/>
        <v/>
      </c>
      <c r="AI225" s="280" t="str">
        <f t="shared" si="66"/>
        <v/>
      </c>
      <c r="AJ225" s="280" t="str">
        <f t="shared" si="67"/>
        <v/>
      </c>
      <c r="AK225" s="280">
        <f t="shared" si="68"/>
        <v>5821155.22485526</v>
      </c>
      <c r="AL225" s="327" t="str">
        <f t="shared" si="69"/>
        <v/>
      </c>
    </row>
    <row r="226" spans="2:38">
      <c r="B226" s="176" t="s">
        <v>289</v>
      </c>
      <c r="C226" s="167"/>
      <c r="D226" s="167" t="s">
        <v>2229</v>
      </c>
      <c r="E226" s="167" t="s">
        <v>118</v>
      </c>
      <c r="F226" s="167" t="s">
        <v>2233</v>
      </c>
      <c r="G226" s="188"/>
      <c r="H226" s="285">
        <v>21902.34</v>
      </c>
      <c r="I226" s="143">
        <f t="shared" si="70"/>
        <v>31.503101605277468</v>
      </c>
      <c r="J226" s="165">
        <v>689991.64241333294</v>
      </c>
      <c r="K226" s="167"/>
      <c r="L226" s="167">
        <v>1</v>
      </c>
      <c r="M226" s="171">
        <f t="shared" si="61"/>
        <v>689991.64241333294</v>
      </c>
      <c r="N226" s="170"/>
      <c r="O226" s="285"/>
      <c r="P226" s="114">
        <f t="shared" si="76"/>
        <v>0</v>
      </c>
      <c r="Q226" s="173"/>
      <c r="R226" s="177">
        <v>2016</v>
      </c>
      <c r="S226" s="98">
        <f>IFERROR(('General Input Sheet'!$G$38/(VLOOKUP(R226,'General Input Sheet'!$E$38:$G$44,3,FALSE))),1)</f>
        <v>1</v>
      </c>
      <c r="T226" s="199">
        <v>689991.64241333294</v>
      </c>
      <c r="U226" s="115" t="str">
        <f t="shared" si="71"/>
        <v/>
      </c>
      <c r="V226" s="115" t="str">
        <f t="shared" si="71"/>
        <v/>
      </c>
      <c r="W226" s="115" t="str">
        <f t="shared" si="71"/>
        <v/>
      </c>
      <c r="X226" s="115" t="str">
        <f t="shared" si="71"/>
        <v>y</v>
      </c>
      <c r="Y226" s="273" t="str">
        <f t="shared" si="72"/>
        <v/>
      </c>
      <c r="Z226" s="81"/>
      <c r="AA226" s="86" t="str">
        <f t="shared" si="62"/>
        <v/>
      </c>
      <c r="AB226" s="87" t="str">
        <f t="shared" si="63"/>
        <v/>
      </c>
      <c r="AC226" s="87" t="str">
        <f t="shared" si="73"/>
        <v/>
      </c>
      <c r="AD226" s="87">
        <f t="shared" si="74"/>
        <v>1</v>
      </c>
      <c r="AE226" s="87" t="str">
        <f t="shared" si="75"/>
        <v/>
      </c>
      <c r="AF226" s="94">
        <f t="shared" si="64"/>
        <v>1</v>
      </c>
      <c r="AH226" s="324" t="str">
        <f t="shared" si="65"/>
        <v/>
      </c>
      <c r="AI226" s="280" t="str">
        <f t="shared" si="66"/>
        <v/>
      </c>
      <c r="AJ226" s="280" t="str">
        <f t="shared" si="67"/>
        <v/>
      </c>
      <c r="AK226" s="280">
        <f t="shared" si="68"/>
        <v>689991.64241333294</v>
      </c>
      <c r="AL226" s="327" t="str">
        <f t="shared" si="69"/>
        <v/>
      </c>
    </row>
    <row r="227" spans="2:38">
      <c r="B227" s="176" t="s">
        <v>290</v>
      </c>
      <c r="C227" s="167"/>
      <c r="D227" s="167" t="s">
        <v>2231</v>
      </c>
      <c r="E227" s="167" t="s">
        <v>118</v>
      </c>
      <c r="F227" s="167" t="s">
        <v>2233</v>
      </c>
      <c r="G227" s="188"/>
      <c r="H227" s="285">
        <v>67724.31</v>
      </c>
      <c r="I227" s="143">
        <f t="shared" si="70"/>
        <v>120.51164365837526</v>
      </c>
      <c r="J227" s="165">
        <v>8161567.9137293398</v>
      </c>
      <c r="K227" s="167"/>
      <c r="L227" s="167">
        <v>1</v>
      </c>
      <c r="M227" s="171">
        <f t="shared" si="61"/>
        <v>8161567.9137293398</v>
      </c>
      <c r="N227" s="170"/>
      <c r="O227" s="285"/>
      <c r="P227" s="114">
        <f t="shared" si="76"/>
        <v>0</v>
      </c>
      <c r="Q227" s="173"/>
      <c r="R227" s="177">
        <v>2016</v>
      </c>
      <c r="S227" s="98">
        <f>IFERROR(('General Input Sheet'!$G$38/(VLOOKUP(R227,'General Input Sheet'!$E$38:$G$44,3,FALSE))),1)</f>
        <v>1</v>
      </c>
      <c r="T227" s="199">
        <v>8161567.9137293398</v>
      </c>
      <c r="U227" s="115" t="str">
        <f t="shared" si="71"/>
        <v/>
      </c>
      <c r="V227" s="115" t="str">
        <f t="shared" si="71"/>
        <v/>
      </c>
      <c r="W227" s="115" t="str">
        <f t="shared" si="71"/>
        <v/>
      </c>
      <c r="X227" s="115" t="str">
        <f t="shared" si="71"/>
        <v/>
      </c>
      <c r="Y227" s="273" t="str">
        <f t="shared" si="72"/>
        <v>y</v>
      </c>
      <c r="Z227" s="81"/>
      <c r="AA227" s="86" t="str">
        <f t="shared" si="62"/>
        <v/>
      </c>
      <c r="AB227" s="87" t="str">
        <f t="shared" si="63"/>
        <v/>
      </c>
      <c r="AC227" s="87" t="str">
        <f t="shared" si="73"/>
        <v/>
      </c>
      <c r="AD227" s="87" t="str">
        <f t="shared" si="74"/>
        <v/>
      </c>
      <c r="AE227" s="87">
        <f t="shared" si="75"/>
        <v>1</v>
      </c>
      <c r="AF227" s="94">
        <f t="shared" si="64"/>
        <v>1</v>
      </c>
      <c r="AH227" s="324" t="str">
        <f t="shared" si="65"/>
        <v/>
      </c>
      <c r="AI227" s="280" t="str">
        <f t="shared" si="66"/>
        <v/>
      </c>
      <c r="AJ227" s="280" t="str">
        <f t="shared" si="67"/>
        <v/>
      </c>
      <c r="AK227" s="280" t="str">
        <f t="shared" si="68"/>
        <v/>
      </c>
      <c r="AL227" s="327">
        <f t="shared" si="69"/>
        <v>8161567.9137293398</v>
      </c>
    </row>
    <row r="228" spans="2:38">
      <c r="B228" s="176" t="s">
        <v>291</v>
      </c>
      <c r="C228" s="167"/>
      <c r="D228" s="167" t="s">
        <v>2231</v>
      </c>
      <c r="E228" s="167" t="s">
        <v>118</v>
      </c>
      <c r="F228" s="167" t="s">
        <v>2232</v>
      </c>
      <c r="G228" s="188"/>
      <c r="H228" s="285">
        <v>19552.349999999999</v>
      </c>
      <c r="I228" s="143">
        <f t="shared" si="70"/>
        <v>94.340117049461071</v>
      </c>
      <c r="J228" s="165">
        <v>1844570.9875920301</v>
      </c>
      <c r="K228" s="167"/>
      <c r="L228" s="167">
        <v>1</v>
      </c>
      <c r="M228" s="171">
        <f t="shared" si="61"/>
        <v>1844570.9875920301</v>
      </c>
      <c r="N228" s="170"/>
      <c r="O228" s="285">
        <v>46176.577769800897</v>
      </c>
      <c r="P228" s="114">
        <f t="shared" si="76"/>
        <v>13.633586558502438</v>
      </c>
      <c r="Q228" s="173">
        <v>629552.37</v>
      </c>
      <c r="R228" s="177">
        <v>2016</v>
      </c>
      <c r="S228" s="98">
        <f>IFERROR(('General Input Sheet'!$G$38/(VLOOKUP(R228,'General Input Sheet'!$E$38:$G$44,3,FALSE))),1)</f>
        <v>1</v>
      </c>
      <c r="T228" s="199">
        <v>2474123.35759203</v>
      </c>
      <c r="U228" s="115" t="str">
        <f t="shared" si="71"/>
        <v/>
      </c>
      <c r="V228" s="115" t="str">
        <f t="shared" si="71"/>
        <v/>
      </c>
      <c r="W228" s="115" t="str">
        <f t="shared" si="71"/>
        <v/>
      </c>
      <c r="X228" s="115" t="str">
        <f t="shared" si="71"/>
        <v/>
      </c>
      <c r="Y228" s="273" t="str">
        <f t="shared" si="72"/>
        <v>y</v>
      </c>
      <c r="Z228" s="81"/>
      <c r="AA228" s="86" t="str">
        <f t="shared" si="62"/>
        <v/>
      </c>
      <c r="AB228" s="87" t="str">
        <f t="shared" si="63"/>
        <v/>
      </c>
      <c r="AC228" s="87" t="str">
        <f t="shared" si="73"/>
        <v/>
      </c>
      <c r="AD228" s="87" t="str">
        <f t="shared" si="74"/>
        <v/>
      </c>
      <c r="AE228" s="87">
        <f t="shared" si="75"/>
        <v>1</v>
      </c>
      <c r="AF228" s="94">
        <f t="shared" si="64"/>
        <v>1</v>
      </c>
      <c r="AH228" s="324" t="str">
        <f t="shared" si="65"/>
        <v/>
      </c>
      <c r="AI228" s="280" t="str">
        <f t="shared" si="66"/>
        <v/>
      </c>
      <c r="AJ228" s="280" t="str">
        <f t="shared" si="67"/>
        <v/>
      </c>
      <c r="AK228" s="280" t="str">
        <f t="shared" si="68"/>
        <v/>
      </c>
      <c r="AL228" s="327">
        <f t="shared" si="69"/>
        <v>2474123.35759203</v>
      </c>
    </row>
    <row r="229" spans="2:38">
      <c r="B229" s="176" t="s">
        <v>291</v>
      </c>
      <c r="C229" s="167"/>
      <c r="D229" s="167" t="s">
        <v>2231</v>
      </c>
      <c r="E229" s="167" t="s">
        <v>118</v>
      </c>
      <c r="F229" s="167" t="s">
        <v>2235</v>
      </c>
      <c r="G229" s="188"/>
      <c r="H229" s="285">
        <v>23181.55</v>
      </c>
      <c r="I229" s="143">
        <f t="shared" si="70"/>
        <v>366.13526631553759</v>
      </c>
      <c r="J229" s="165">
        <v>8487582.9828569498</v>
      </c>
      <c r="K229" s="167"/>
      <c r="L229" s="167">
        <v>1</v>
      </c>
      <c r="M229" s="171">
        <f t="shared" si="61"/>
        <v>8487582.9828569498</v>
      </c>
      <c r="N229" s="170"/>
      <c r="O229" s="285"/>
      <c r="P229" s="114">
        <f t="shared" si="76"/>
        <v>0</v>
      </c>
      <c r="Q229" s="173"/>
      <c r="R229" s="177">
        <v>2016</v>
      </c>
      <c r="S229" s="98">
        <f>IFERROR(('General Input Sheet'!$G$38/(VLOOKUP(R229,'General Input Sheet'!$E$38:$G$44,3,FALSE))),1)</f>
        <v>1</v>
      </c>
      <c r="T229" s="199">
        <v>8487582.9828569498</v>
      </c>
      <c r="U229" s="115" t="str">
        <f t="shared" si="71"/>
        <v/>
      </c>
      <c r="V229" s="115" t="str">
        <f t="shared" si="71"/>
        <v/>
      </c>
      <c r="W229" s="115" t="str">
        <f t="shared" si="71"/>
        <v/>
      </c>
      <c r="X229" s="115" t="str">
        <f t="shared" si="71"/>
        <v/>
      </c>
      <c r="Y229" s="273" t="str">
        <f t="shared" si="72"/>
        <v>y</v>
      </c>
      <c r="Z229" s="81"/>
      <c r="AA229" s="86" t="str">
        <f t="shared" si="62"/>
        <v/>
      </c>
      <c r="AB229" s="87" t="str">
        <f t="shared" si="63"/>
        <v/>
      </c>
      <c r="AC229" s="87" t="str">
        <f t="shared" si="73"/>
        <v/>
      </c>
      <c r="AD229" s="87" t="str">
        <f t="shared" si="74"/>
        <v/>
      </c>
      <c r="AE229" s="87">
        <f t="shared" si="75"/>
        <v>1</v>
      </c>
      <c r="AF229" s="94">
        <f t="shared" si="64"/>
        <v>1</v>
      </c>
      <c r="AH229" s="324" t="str">
        <f t="shared" si="65"/>
        <v/>
      </c>
      <c r="AI229" s="280" t="str">
        <f t="shared" si="66"/>
        <v/>
      </c>
      <c r="AJ229" s="280" t="str">
        <f t="shared" si="67"/>
        <v/>
      </c>
      <c r="AK229" s="280" t="str">
        <f t="shared" si="68"/>
        <v/>
      </c>
      <c r="AL229" s="327">
        <f t="shared" si="69"/>
        <v>8487582.9828569498</v>
      </c>
    </row>
    <row r="230" spans="2:38">
      <c r="B230" s="176" t="s">
        <v>292</v>
      </c>
      <c r="C230" s="167"/>
      <c r="D230" s="167" t="s">
        <v>2229</v>
      </c>
      <c r="E230" s="167" t="s">
        <v>118</v>
      </c>
      <c r="F230" s="167" t="s">
        <v>2233</v>
      </c>
      <c r="G230" s="188"/>
      <c r="H230" s="285">
        <v>16435.580000000002</v>
      </c>
      <c r="I230" s="143">
        <f t="shared" si="70"/>
        <v>41.981581569578495</v>
      </c>
      <c r="J230" s="165">
        <v>689991.64241333294</v>
      </c>
      <c r="K230" s="167"/>
      <c r="L230" s="167">
        <v>1</v>
      </c>
      <c r="M230" s="171">
        <f t="shared" si="61"/>
        <v>689991.64241333294</v>
      </c>
      <c r="N230" s="170"/>
      <c r="O230" s="285"/>
      <c r="P230" s="114">
        <f t="shared" si="76"/>
        <v>0</v>
      </c>
      <c r="Q230" s="173"/>
      <c r="R230" s="177">
        <v>2016</v>
      </c>
      <c r="S230" s="98">
        <f>IFERROR(('General Input Sheet'!$G$38/(VLOOKUP(R230,'General Input Sheet'!$E$38:$G$44,3,FALSE))),1)</f>
        <v>1</v>
      </c>
      <c r="T230" s="199">
        <v>689991.64241333294</v>
      </c>
      <c r="U230" s="115" t="str">
        <f t="shared" si="71"/>
        <v/>
      </c>
      <c r="V230" s="115" t="str">
        <f t="shared" si="71"/>
        <v/>
      </c>
      <c r="W230" s="115" t="str">
        <f t="shared" si="71"/>
        <v/>
      </c>
      <c r="X230" s="115" t="str">
        <f t="shared" si="71"/>
        <v>y</v>
      </c>
      <c r="Y230" s="273" t="str">
        <f t="shared" si="72"/>
        <v/>
      </c>
      <c r="Z230" s="81"/>
      <c r="AA230" s="86" t="str">
        <f t="shared" si="62"/>
        <v/>
      </c>
      <c r="AB230" s="87" t="str">
        <f t="shared" si="63"/>
        <v/>
      </c>
      <c r="AC230" s="87" t="str">
        <f t="shared" si="73"/>
        <v/>
      </c>
      <c r="AD230" s="87">
        <f t="shared" si="74"/>
        <v>1</v>
      </c>
      <c r="AE230" s="87" t="str">
        <f t="shared" si="75"/>
        <v/>
      </c>
      <c r="AF230" s="94">
        <f t="shared" si="64"/>
        <v>1</v>
      </c>
      <c r="AH230" s="324" t="str">
        <f t="shared" si="65"/>
        <v/>
      </c>
      <c r="AI230" s="280" t="str">
        <f t="shared" si="66"/>
        <v/>
      </c>
      <c r="AJ230" s="280" t="str">
        <f t="shared" si="67"/>
        <v/>
      </c>
      <c r="AK230" s="280">
        <f t="shared" si="68"/>
        <v>689991.64241333294</v>
      </c>
      <c r="AL230" s="327" t="str">
        <f t="shared" si="69"/>
        <v/>
      </c>
    </row>
    <row r="231" spans="2:38">
      <c r="B231" s="176" t="s">
        <v>293</v>
      </c>
      <c r="C231" s="167"/>
      <c r="D231" s="167" t="s">
        <v>2231</v>
      </c>
      <c r="E231" s="167" t="s">
        <v>118</v>
      </c>
      <c r="F231" s="167" t="s">
        <v>2232</v>
      </c>
      <c r="G231" s="188"/>
      <c r="H231" s="285">
        <v>14270.95</v>
      </c>
      <c r="I231" s="143">
        <f t="shared" si="70"/>
        <v>112.76879734183078</v>
      </c>
      <c r="J231" s="165">
        <v>1609317.8684254</v>
      </c>
      <c r="K231" s="167"/>
      <c r="L231" s="167">
        <v>1</v>
      </c>
      <c r="M231" s="171">
        <f t="shared" ref="M231:M260" si="77">IFERROR(J231/100*100*L231,0)</f>
        <v>1609317.8684254</v>
      </c>
      <c r="N231" s="170"/>
      <c r="O231" s="285">
        <v>16817.391592318399</v>
      </c>
      <c r="P231" s="114">
        <f t="shared" si="76"/>
        <v>54.315200724542066</v>
      </c>
      <c r="Q231" s="173">
        <v>913440</v>
      </c>
      <c r="R231" s="177">
        <v>2016</v>
      </c>
      <c r="S231" s="98">
        <f>IFERROR(('General Input Sheet'!$G$38/(VLOOKUP(R231,'General Input Sheet'!$E$38:$G$44,3,FALSE))),1)</f>
        <v>1</v>
      </c>
      <c r="T231" s="199">
        <v>2522757.8684254</v>
      </c>
      <c r="U231" s="115" t="str">
        <f t="shared" si="71"/>
        <v/>
      </c>
      <c r="V231" s="115" t="str">
        <f t="shared" si="71"/>
        <v/>
      </c>
      <c r="W231" s="115" t="str">
        <f t="shared" si="71"/>
        <v/>
      </c>
      <c r="X231" s="115" t="str">
        <f t="shared" si="71"/>
        <v/>
      </c>
      <c r="Y231" s="273" t="str">
        <f t="shared" si="72"/>
        <v>y</v>
      </c>
      <c r="Z231" s="81"/>
      <c r="AA231" s="86" t="str">
        <f t="shared" si="62"/>
        <v/>
      </c>
      <c r="AB231" s="87" t="str">
        <f t="shared" si="63"/>
        <v/>
      </c>
      <c r="AC231" s="87" t="str">
        <f t="shared" si="73"/>
        <v/>
      </c>
      <c r="AD231" s="87" t="str">
        <f t="shared" si="74"/>
        <v/>
      </c>
      <c r="AE231" s="87">
        <f t="shared" si="75"/>
        <v>1</v>
      </c>
      <c r="AF231" s="94">
        <f t="shared" si="64"/>
        <v>1</v>
      </c>
      <c r="AH231" s="324" t="str">
        <f t="shared" si="65"/>
        <v/>
      </c>
      <c r="AI231" s="280" t="str">
        <f t="shared" si="66"/>
        <v/>
      </c>
      <c r="AJ231" s="280" t="str">
        <f t="shared" si="67"/>
        <v/>
      </c>
      <c r="AK231" s="280" t="str">
        <f t="shared" si="68"/>
        <v/>
      </c>
      <c r="AL231" s="327">
        <f t="shared" si="69"/>
        <v>2522757.8684254</v>
      </c>
    </row>
    <row r="232" spans="2:38">
      <c r="B232" s="176" t="s">
        <v>294</v>
      </c>
      <c r="C232" s="167"/>
      <c r="D232" s="167" t="s">
        <v>2229</v>
      </c>
      <c r="E232" s="167" t="s">
        <v>118</v>
      </c>
      <c r="F232" s="167" t="s">
        <v>2233</v>
      </c>
      <c r="G232" s="188"/>
      <c r="H232" s="285">
        <v>2546.4699999999998</v>
      </c>
      <c r="I232" s="143">
        <f t="shared" si="70"/>
        <v>191.96899400968792</v>
      </c>
      <c r="J232" s="165">
        <v>488843.28417584999</v>
      </c>
      <c r="K232" s="167"/>
      <c r="L232" s="167">
        <v>1</v>
      </c>
      <c r="M232" s="171">
        <f t="shared" si="77"/>
        <v>488843.28417585004</v>
      </c>
      <c r="N232" s="170"/>
      <c r="O232" s="285"/>
      <c r="P232" s="114">
        <f t="shared" si="76"/>
        <v>0</v>
      </c>
      <c r="Q232" s="173"/>
      <c r="R232" s="177">
        <v>2016</v>
      </c>
      <c r="S232" s="98">
        <f>IFERROR(('General Input Sheet'!$G$38/(VLOOKUP(R232,'General Input Sheet'!$E$38:$G$44,3,FALSE))),1)</f>
        <v>1</v>
      </c>
      <c r="T232" s="199">
        <v>488843.28417584999</v>
      </c>
      <c r="U232" s="115" t="str">
        <f t="shared" si="71"/>
        <v/>
      </c>
      <c r="V232" s="115" t="str">
        <f t="shared" si="71"/>
        <v/>
      </c>
      <c r="W232" s="115" t="str">
        <f t="shared" si="71"/>
        <v/>
      </c>
      <c r="X232" s="115" t="str">
        <f t="shared" si="71"/>
        <v>y</v>
      </c>
      <c r="Y232" s="273" t="str">
        <f t="shared" si="72"/>
        <v/>
      </c>
      <c r="Z232" s="81"/>
      <c r="AA232" s="86" t="str">
        <f t="shared" si="62"/>
        <v/>
      </c>
      <c r="AB232" s="87" t="str">
        <f t="shared" si="63"/>
        <v/>
      </c>
      <c r="AC232" s="87" t="str">
        <f t="shared" si="73"/>
        <v/>
      </c>
      <c r="AD232" s="87">
        <f t="shared" si="74"/>
        <v>1</v>
      </c>
      <c r="AE232" s="87" t="str">
        <f t="shared" si="75"/>
        <v/>
      </c>
      <c r="AF232" s="94">
        <f t="shared" si="64"/>
        <v>1</v>
      </c>
      <c r="AH232" s="324" t="str">
        <f t="shared" si="65"/>
        <v/>
      </c>
      <c r="AI232" s="280" t="str">
        <f t="shared" si="66"/>
        <v/>
      </c>
      <c r="AJ232" s="280" t="str">
        <f t="shared" si="67"/>
        <v/>
      </c>
      <c r="AK232" s="280">
        <f t="shared" si="68"/>
        <v>488843.28417584999</v>
      </c>
      <c r="AL232" s="327" t="str">
        <f t="shared" si="69"/>
        <v/>
      </c>
    </row>
    <row r="233" spans="2:38">
      <c r="B233" s="176" t="s">
        <v>295</v>
      </c>
      <c r="C233" s="167"/>
      <c r="D233" s="167" t="s">
        <v>2231</v>
      </c>
      <c r="E233" s="167" t="s">
        <v>118</v>
      </c>
      <c r="F233" s="167" t="s">
        <v>2232</v>
      </c>
      <c r="G233" s="188"/>
      <c r="H233" s="285">
        <v>19593.22</v>
      </c>
      <c r="I233" s="143">
        <f t="shared" si="70"/>
        <v>94.236245434960153</v>
      </c>
      <c r="J233" s="165">
        <v>1846391.48878117</v>
      </c>
      <c r="K233" s="167"/>
      <c r="L233" s="167">
        <v>1</v>
      </c>
      <c r="M233" s="171">
        <f t="shared" si="77"/>
        <v>1846391.4887811702</v>
      </c>
      <c r="N233" s="170"/>
      <c r="O233" s="285">
        <v>19528.790396250399</v>
      </c>
      <c r="P233" s="114">
        <f t="shared" si="76"/>
        <v>54.640557778984629</v>
      </c>
      <c r="Q233" s="173">
        <v>1067064</v>
      </c>
      <c r="R233" s="177">
        <v>2016</v>
      </c>
      <c r="S233" s="98">
        <f>IFERROR(('General Input Sheet'!$G$38/(VLOOKUP(R233,'General Input Sheet'!$E$38:$G$44,3,FALSE))),1)</f>
        <v>1</v>
      </c>
      <c r="T233" s="199">
        <v>2913455.48878117</v>
      </c>
      <c r="U233" s="115" t="str">
        <f t="shared" si="71"/>
        <v/>
      </c>
      <c r="V233" s="115" t="str">
        <f t="shared" si="71"/>
        <v/>
      </c>
      <c r="W233" s="115" t="str">
        <f t="shared" si="71"/>
        <v/>
      </c>
      <c r="X233" s="115" t="str">
        <f t="shared" si="71"/>
        <v/>
      </c>
      <c r="Y233" s="273" t="str">
        <f t="shared" si="72"/>
        <v>y</v>
      </c>
      <c r="Z233" s="81"/>
      <c r="AA233" s="86" t="str">
        <f t="shared" si="62"/>
        <v/>
      </c>
      <c r="AB233" s="87" t="str">
        <f t="shared" si="63"/>
        <v/>
      </c>
      <c r="AC233" s="87" t="str">
        <f t="shared" si="73"/>
        <v/>
      </c>
      <c r="AD233" s="87" t="str">
        <f t="shared" si="74"/>
        <v/>
      </c>
      <c r="AE233" s="87">
        <f t="shared" si="75"/>
        <v>1</v>
      </c>
      <c r="AF233" s="94">
        <f t="shared" si="64"/>
        <v>1</v>
      </c>
      <c r="AH233" s="324" t="str">
        <f t="shared" si="65"/>
        <v/>
      </c>
      <c r="AI233" s="280" t="str">
        <f t="shared" si="66"/>
        <v/>
      </c>
      <c r="AJ233" s="280" t="str">
        <f t="shared" si="67"/>
        <v/>
      </c>
      <c r="AK233" s="280" t="str">
        <f t="shared" si="68"/>
        <v/>
      </c>
      <c r="AL233" s="327">
        <f t="shared" si="69"/>
        <v>2913455.48878117</v>
      </c>
    </row>
    <row r="234" spans="2:38">
      <c r="B234" s="176" t="s">
        <v>296</v>
      </c>
      <c r="C234" s="167"/>
      <c r="D234" s="167" t="s">
        <v>2229</v>
      </c>
      <c r="E234" s="167" t="s">
        <v>118</v>
      </c>
      <c r="F234" s="167" t="s">
        <v>2233</v>
      </c>
      <c r="G234" s="188"/>
      <c r="H234" s="285">
        <v>12060.69</v>
      </c>
      <c r="I234" s="143">
        <f t="shared" si="70"/>
        <v>57.209964140802299</v>
      </c>
      <c r="J234" s="165">
        <v>689991.64241333294</v>
      </c>
      <c r="K234" s="167"/>
      <c r="L234" s="167">
        <v>1</v>
      </c>
      <c r="M234" s="171">
        <f t="shared" si="77"/>
        <v>689991.64241333294</v>
      </c>
      <c r="N234" s="170"/>
      <c r="O234" s="285">
        <v>10386.9343759699</v>
      </c>
      <c r="P234" s="114">
        <f t="shared" si="76"/>
        <v>291.88500574471959</v>
      </c>
      <c r="Q234" s="173">
        <v>3031790.4</v>
      </c>
      <c r="R234" s="177">
        <v>2016</v>
      </c>
      <c r="S234" s="98">
        <f>IFERROR(('General Input Sheet'!$G$38/(VLOOKUP(R234,'General Input Sheet'!$E$38:$G$44,3,FALSE))),1)</f>
        <v>1</v>
      </c>
      <c r="T234" s="199">
        <v>3721782.042413333</v>
      </c>
      <c r="U234" s="115" t="str">
        <f t="shared" si="71"/>
        <v/>
      </c>
      <c r="V234" s="115" t="str">
        <f t="shared" si="71"/>
        <v/>
      </c>
      <c r="W234" s="115" t="str">
        <f t="shared" si="71"/>
        <v/>
      </c>
      <c r="X234" s="115" t="str">
        <f t="shared" si="71"/>
        <v>y</v>
      </c>
      <c r="Y234" s="273" t="str">
        <f t="shared" si="72"/>
        <v/>
      </c>
      <c r="Z234" s="81"/>
      <c r="AA234" s="86" t="str">
        <f t="shared" si="62"/>
        <v/>
      </c>
      <c r="AB234" s="87" t="str">
        <f t="shared" si="63"/>
        <v/>
      </c>
      <c r="AC234" s="87" t="str">
        <f t="shared" si="73"/>
        <v/>
      </c>
      <c r="AD234" s="87">
        <f t="shared" si="74"/>
        <v>1</v>
      </c>
      <c r="AE234" s="87" t="str">
        <f t="shared" si="75"/>
        <v/>
      </c>
      <c r="AF234" s="94">
        <f t="shared" si="64"/>
        <v>1</v>
      </c>
      <c r="AH234" s="324" t="str">
        <f t="shared" si="65"/>
        <v/>
      </c>
      <c r="AI234" s="280" t="str">
        <f t="shared" si="66"/>
        <v/>
      </c>
      <c r="AJ234" s="280" t="str">
        <f t="shared" si="67"/>
        <v/>
      </c>
      <c r="AK234" s="280">
        <f t="shared" si="68"/>
        <v>3721782.042413333</v>
      </c>
      <c r="AL234" s="327" t="str">
        <f t="shared" si="69"/>
        <v/>
      </c>
    </row>
    <row r="235" spans="2:38">
      <c r="B235" s="176" t="s">
        <v>297</v>
      </c>
      <c r="C235" s="167"/>
      <c r="D235" s="167" t="s">
        <v>2231</v>
      </c>
      <c r="E235" s="167" t="s">
        <v>118</v>
      </c>
      <c r="F235" s="167" t="s">
        <v>2236</v>
      </c>
      <c r="G235" s="188"/>
      <c r="H235" s="285"/>
      <c r="I235" s="143">
        <f t="shared" si="70"/>
        <v>0</v>
      </c>
      <c r="J235" s="165"/>
      <c r="K235" s="167"/>
      <c r="L235" s="167">
        <v>1</v>
      </c>
      <c r="M235" s="171">
        <f t="shared" si="77"/>
        <v>0</v>
      </c>
      <c r="N235" s="170"/>
      <c r="O235" s="285">
        <v>24156.066728879199</v>
      </c>
      <c r="P235" s="114">
        <f t="shared" si="76"/>
        <v>15.218885347774386</v>
      </c>
      <c r="Q235" s="173">
        <v>367628.41</v>
      </c>
      <c r="R235" s="177">
        <v>2016</v>
      </c>
      <c r="S235" s="98">
        <f>IFERROR(('General Input Sheet'!$G$38/(VLOOKUP(R235,'General Input Sheet'!$E$38:$G$44,3,FALSE))),1)</f>
        <v>1</v>
      </c>
      <c r="T235" s="199">
        <v>367628.41</v>
      </c>
      <c r="U235" s="115" t="str">
        <f t="shared" si="71"/>
        <v/>
      </c>
      <c r="V235" s="115" t="str">
        <f t="shared" si="71"/>
        <v/>
      </c>
      <c r="W235" s="115" t="str">
        <f t="shared" si="71"/>
        <v/>
      </c>
      <c r="X235" s="115" t="str">
        <f t="shared" si="71"/>
        <v/>
      </c>
      <c r="Y235" s="273" t="str">
        <f t="shared" si="72"/>
        <v>y</v>
      </c>
      <c r="Z235" s="81"/>
      <c r="AA235" s="86" t="str">
        <f t="shared" si="62"/>
        <v/>
      </c>
      <c r="AB235" s="87" t="str">
        <f t="shared" si="63"/>
        <v/>
      </c>
      <c r="AC235" s="87" t="str">
        <f t="shared" si="73"/>
        <v/>
      </c>
      <c r="AD235" s="87" t="str">
        <f t="shared" si="74"/>
        <v/>
      </c>
      <c r="AE235" s="87">
        <f t="shared" si="75"/>
        <v>1</v>
      </c>
      <c r="AF235" s="94">
        <f t="shared" si="64"/>
        <v>1</v>
      </c>
      <c r="AH235" s="324" t="str">
        <f t="shared" si="65"/>
        <v/>
      </c>
      <c r="AI235" s="280" t="str">
        <f t="shared" si="66"/>
        <v/>
      </c>
      <c r="AJ235" s="280" t="str">
        <f t="shared" si="67"/>
        <v/>
      </c>
      <c r="AK235" s="280" t="str">
        <f t="shared" si="68"/>
        <v/>
      </c>
      <c r="AL235" s="327">
        <f t="shared" si="69"/>
        <v>367628.41</v>
      </c>
    </row>
    <row r="236" spans="2:38">
      <c r="B236" s="176" t="s">
        <v>298</v>
      </c>
      <c r="C236" s="167"/>
      <c r="D236" s="167" t="s">
        <v>2229</v>
      </c>
      <c r="E236" s="167" t="s">
        <v>118</v>
      </c>
      <c r="F236" s="167" t="s">
        <v>2232</v>
      </c>
      <c r="G236" s="188"/>
      <c r="H236" s="285">
        <v>28075.52</v>
      </c>
      <c r="I236" s="143">
        <f t="shared" si="70"/>
        <v>21.024924132635654</v>
      </c>
      <c r="J236" s="165">
        <v>590285.67798429495</v>
      </c>
      <c r="K236" s="167"/>
      <c r="L236" s="167">
        <v>1</v>
      </c>
      <c r="M236" s="171">
        <f t="shared" si="77"/>
        <v>590285.67798429495</v>
      </c>
      <c r="N236" s="170"/>
      <c r="O236" s="285">
        <v>18258.922469553701</v>
      </c>
      <c r="P236" s="114">
        <f t="shared" si="76"/>
        <v>27.405724562027299</v>
      </c>
      <c r="Q236" s="173">
        <v>500399</v>
      </c>
      <c r="R236" s="177">
        <v>2016</v>
      </c>
      <c r="S236" s="98">
        <f>IFERROR(('General Input Sheet'!$G$38/(VLOOKUP(R236,'General Input Sheet'!$E$38:$G$44,3,FALSE))),1)</f>
        <v>1</v>
      </c>
      <c r="T236" s="199">
        <v>1090684.6779842949</v>
      </c>
      <c r="U236" s="115" t="str">
        <f t="shared" si="71"/>
        <v/>
      </c>
      <c r="V236" s="115" t="str">
        <f t="shared" si="71"/>
        <v/>
      </c>
      <c r="W236" s="115" t="str">
        <f t="shared" si="71"/>
        <v/>
      </c>
      <c r="X236" s="115" t="str">
        <f t="shared" si="71"/>
        <v>y</v>
      </c>
      <c r="Y236" s="273" t="str">
        <f t="shared" si="72"/>
        <v/>
      </c>
      <c r="Z236" s="81"/>
      <c r="AA236" s="86" t="str">
        <f t="shared" si="62"/>
        <v/>
      </c>
      <c r="AB236" s="87" t="str">
        <f t="shared" si="63"/>
        <v/>
      </c>
      <c r="AC236" s="87" t="str">
        <f t="shared" si="73"/>
        <v/>
      </c>
      <c r="AD236" s="87">
        <f t="shared" si="74"/>
        <v>1</v>
      </c>
      <c r="AE236" s="87" t="str">
        <f t="shared" si="75"/>
        <v/>
      </c>
      <c r="AF236" s="94">
        <f t="shared" si="64"/>
        <v>1</v>
      </c>
      <c r="AH236" s="324" t="str">
        <f t="shared" si="65"/>
        <v/>
      </c>
      <c r="AI236" s="280" t="str">
        <f t="shared" si="66"/>
        <v/>
      </c>
      <c r="AJ236" s="280" t="str">
        <f t="shared" si="67"/>
        <v/>
      </c>
      <c r="AK236" s="280">
        <f t="shared" si="68"/>
        <v>1090684.6779842949</v>
      </c>
      <c r="AL236" s="327" t="str">
        <f t="shared" si="69"/>
        <v/>
      </c>
    </row>
    <row r="237" spans="2:38">
      <c r="B237" s="176" t="s">
        <v>298</v>
      </c>
      <c r="C237" s="167"/>
      <c r="D237" s="167" t="s">
        <v>2229</v>
      </c>
      <c r="E237" s="167" t="s">
        <v>118</v>
      </c>
      <c r="F237" s="167" t="s">
        <v>2234</v>
      </c>
      <c r="G237" s="188"/>
      <c r="H237" s="285">
        <v>14688.64</v>
      </c>
      <c r="I237" s="143">
        <f t="shared" si="70"/>
        <v>72.773805121186172</v>
      </c>
      <c r="J237" s="165">
        <v>1068948.22485526</v>
      </c>
      <c r="K237" s="167"/>
      <c r="L237" s="167">
        <v>1</v>
      </c>
      <c r="M237" s="171">
        <f t="shared" si="77"/>
        <v>1068948.22485526</v>
      </c>
      <c r="N237" s="170"/>
      <c r="O237" s="285"/>
      <c r="P237" s="114">
        <f t="shared" si="76"/>
        <v>0</v>
      </c>
      <c r="Q237" s="173"/>
      <c r="R237" s="177">
        <v>2016</v>
      </c>
      <c r="S237" s="98">
        <f>IFERROR(('General Input Sheet'!$G$38/(VLOOKUP(R237,'General Input Sheet'!$E$38:$G$44,3,FALSE))),1)</f>
        <v>1</v>
      </c>
      <c r="T237" s="199">
        <v>1068948.22485526</v>
      </c>
      <c r="U237" s="115" t="str">
        <f t="shared" si="71"/>
        <v/>
      </c>
      <c r="V237" s="115" t="str">
        <f t="shared" si="71"/>
        <v/>
      </c>
      <c r="W237" s="115" t="str">
        <f t="shared" si="71"/>
        <v/>
      </c>
      <c r="X237" s="115" t="str">
        <f t="shared" si="71"/>
        <v>y</v>
      </c>
      <c r="Y237" s="273" t="str">
        <f t="shared" si="72"/>
        <v/>
      </c>
      <c r="Z237" s="81"/>
      <c r="AA237" s="86" t="str">
        <f t="shared" si="62"/>
        <v/>
      </c>
      <c r="AB237" s="87" t="str">
        <f t="shared" si="63"/>
        <v/>
      </c>
      <c r="AC237" s="87" t="str">
        <f t="shared" si="73"/>
        <v/>
      </c>
      <c r="AD237" s="87">
        <f t="shared" si="74"/>
        <v>1</v>
      </c>
      <c r="AE237" s="87" t="str">
        <f t="shared" si="75"/>
        <v/>
      </c>
      <c r="AF237" s="94">
        <f t="shared" si="64"/>
        <v>1</v>
      </c>
      <c r="AH237" s="324" t="str">
        <f t="shared" si="65"/>
        <v/>
      </c>
      <c r="AI237" s="280" t="str">
        <f t="shared" si="66"/>
        <v/>
      </c>
      <c r="AJ237" s="280" t="str">
        <f t="shared" si="67"/>
        <v/>
      </c>
      <c r="AK237" s="280">
        <f t="shared" si="68"/>
        <v>1068948.22485526</v>
      </c>
      <c r="AL237" s="327" t="str">
        <f t="shared" si="69"/>
        <v/>
      </c>
    </row>
    <row r="238" spans="2:38">
      <c r="B238" s="176" t="s">
        <v>298</v>
      </c>
      <c r="C238" s="167"/>
      <c r="D238" s="167" t="s">
        <v>2229</v>
      </c>
      <c r="E238" s="167" t="s">
        <v>118</v>
      </c>
      <c r="F238" s="167" t="s">
        <v>2233</v>
      </c>
      <c r="G238" s="188"/>
      <c r="H238" s="285">
        <v>7159.81</v>
      </c>
      <c r="I238" s="143">
        <f t="shared" si="70"/>
        <v>92.041830627086597</v>
      </c>
      <c r="J238" s="165">
        <v>659002.01934212097</v>
      </c>
      <c r="K238" s="167"/>
      <c r="L238" s="167">
        <v>1</v>
      </c>
      <c r="M238" s="171">
        <f t="shared" si="77"/>
        <v>659002.01934212097</v>
      </c>
      <c r="N238" s="170"/>
      <c r="O238" s="285"/>
      <c r="P238" s="114">
        <f t="shared" si="76"/>
        <v>0</v>
      </c>
      <c r="Q238" s="173"/>
      <c r="R238" s="177">
        <v>2016</v>
      </c>
      <c r="S238" s="98">
        <f>IFERROR(('General Input Sheet'!$G$38/(VLOOKUP(R238,'General Input Sheet'!$E$38:$G$44,3,FALSE))),1)</f>
        <v>1</v>
      </c>
      <c r="T238" s="199">
        <v>659002.01934212097</v>
      </c>
      <c r="U238" s="115" t="str">
        <f t="shared" si="71"/>
        <v/>
      </c>
      <c r="V238" s="115" t="str">
        <f t="shared" si="71"/>
        <v/>
      </c>
      <c r="W238" s="115" t="str">
        <f t="shared" si="71"/>
        <v/>
      </c>
      <c r="X238" s="115" t="str">
        <f t="shared" si="71"/>
        <v>y</v>
      </c>
      <c r="Y238" s="273" t="str">
        <f t="shared" si="72"/>
        <v/>
      </c>
      <c r="Z238" s="81"/>
      <c r="AA238" s="86" t="str">
        <f t="shared" si="62"/>
        <v/>
      </c>
      <c r="AB238" s="87" t="str">
        <f t="shared" si="63"/>
        <v/>
      </c>
      <c r="AC238" s="87" t="str">
        <f t="shared" si="73"/>
        <v/>
      </c>
      <c r="AD238" s="87">
        <f t="shared" si="74"/>
        <v>1</v>
      </c>
      <c r="AE238" s="87" t="str">
        <f t="shared" si="75"/>
        <v/>
      </c>
      <c r="AF238" s="94">
        <f t="shared" si="64"/>
        <v>1</v>
      </c>
      <c r="AH238" s="324" t="str">
        <f t="shared" si="65"/>
        <v/>
      </c>
      <c r="AI238" s="280" t="str">
        <f t="shared" si="66"/>
        <v/>
      </c>
      <c r="AJ238" s="280" t="str">
        <f t="shared" si="67"/>
        <v/>
      </c>
      <c r="AK238" s="280">
        <f t="shared" si="68"/>
        <v>659002.01934212097</v>
      </c>
      <c r="AL238" s="327" t="str">
        <f t="shared" si="69"/>
        <v/>
      </c>
    </row>
    <row r="239" spans="2:38">
      <c r="B239" s="176" t="s">
        <v>299</v>
      </c>
      <c r="C239" s="167"/>
      <c r="D239" s="167" t="s">
        <v>2231</v>
      </c>
      <c r="E239" s="167" t="s">
        <v>118</v>
      </c>
      <c r="F239" s="167" t="s">
        <v>2232</v>
      </c>
      <c r="G239" s="188"/>
      <c r="H239" s="285">
        <v>29671.88</v>
      </c>
      <c r="I239" s="143">
        <f t="shared" si="70"/>
        <v>77.357158972769511</v>
      </c>
      <c r="J239" s="165">
        <v>2295332.3381809401</v>
      </c>
      <c r="K239" s="167"/>
      <c r="L239" s="167">
        <v>1</v>
      </c>
      <c r="M239" s="171">
        <f t="shared" si="77"/>
        <v>2295332.3381809401</v>
      </c>
      <c r="N239" s="170"/>
      <c r="O239" s="285"/>
      <c r="P239" s="114">
        <f t="shared" si="76"/>
        <v>0</v>
      </c>
      <c r="Q239" s="173"/>
      <c r="R239" s="177">
        <v>2016</v>
      </c>
      <c r="S239" s="98">
        <f>IFERROR(('General Input Sheet'!$G$38/(VLOOKUP(R239,'General Input Sheet'!$E$38:$G$44,3,FALSE))),1)</f>
        <v>1</v>
      </c>
      <c r="T239" s="199">
        <v>2295332.3381809401</v>
      </c>
      <c r="U239" s="115" t="str">
        <f t="shared" si="71"/>
        <v/>
      </c>
      <c r="V239" s="115" t="str">
        <f t="shared" si="71"/>
        <v/>
      </c>
      <c r="W239" s="115" t="str">
        <f t="shared" si="71"/>
        <v/>
      </c>
      <c r="X239" s="115" t="str">
        <f t="shared" si="71"/>
        <v/>
      </c>
      <c r="Y239" s="273" t="str">
        <f t="shared" si="72"/>
        <v>y</v>
      </c>
      <c r="Z239" s="81"/>
      <c r="AA239" s="86" t="str">
        <f t="shared" si="62"/>
        <v/>
      </c>
      <c r="AB239" s="87" t="str">
        <f t="shared" si="63"/>
        <v/>
      </c>
      <c r="AC239" s="87" t="str">
        <f t="shared" si="73"/>
        <v/>
      </c>
      <c r="AD239" s="87" t="str">
        <f t="shared" si="74"/>
        <v/>
      </c>
      <c r="AE239" s="87">
        <f t="shared" si="75"/>
        <v>1</v>
      </c>
      <c r="AF239" s="94">
        <f t="shared" si="64"/>
        <v>1</v>
      </c>
      <c r="AH239" s="324" t="str">
        <f t="shared" si="65"/>
        <v/>
      </c>
      <c r="AI239" s="280" t="str">
        <f t="shared" si="66"/>
        <v/>
      </c>
      <c r="AJ239" s="280" t="str">
        <f t="shared" si="67"/>
        <v/>
      </c>
      <c r="AK239" s="280" t="str">
        <f t="shared" si="68"/>
        <v/>
      </c>
      <c r="AL239" s="327">
        <f t="shared" si="69"/>
        <v>2295332.3381809401</v>
      </c>
    </row>
    <row r="240" spans="2:38">
      <c r="B240" s="176" t="s">
        <v>299</v>
      </c>
      <c r="C240" s="167"/>
      <c r="D240" s="167" t="s">
        <v>2231</v>
      </c>
      <c r="E240" s="167" t="s">
        <v>118</v>
      </c>
      <c r="F240" s="167" t="s">
        <v>2234</v>
      </c>
      <c r="G240" s="188"/>
      <c r="H240" s="285">
        <v>41027.35</v>
      </c>
      <c r="I240" s="143">
        <f t="shared" si="70"/>
        <v>204.74751466830224</v>
      </c>
      <c r="J240" s="165">
        <v>8400247.9459265694</v>
      </c>
      <c r="K240" s="167"/>
      <c r="L240" s="167">
        <v>1</v>
      </c>
      <c r="M240" s="171">
        <f t="shared" si="77"/>
        <v>8400247.9459265694</v>
      </c>
      <c r="N240" s="170"/>
      <c r="O240" s="285"/>
      <c r="P240" s="114">
        <f t="shared" si="76"/>
        <v>0</v>
      </c>
      <c r="Q240" s="173"/>
      <c r="R240" s="177">
        <v>2016</v>
      </c>
      <c r="S240" s="98">
        <f>IFERROR(('General Input Sheet'!$G$38/(VLOOKUP(R240,'General Input Sheet'!$E$38:$G$44,3,FALSE))),1)</f>
        <v>1</v>
      </c>
      <c r="T240" s="199">
        <v>8400247.9459265694</v>
      </c>
      <c r="U240" s="115" t="str">
        <f t="shared" si="71"/>
        <v/>
      </c>
      <c r="V240" s="115" t="str">
        <f t="shared" si="71"/>
        <v/>
      </c>
      <c r="W240" s="115" t="str">
        <f t="shared" si="71"/>
        <v/>
      </c>
      <c r="X240" s="115" t="str">
        <f t="shared" si="71"/>
        <v/>
      </c>
      <c r="Y240" s="273" t="str">
        <f t="shared" si="72"/>
        <v>y</v>
      </c>
      <c r="Z240" s="81"/>
      <c r="AA240" s="86" t="str">
        <f t="shared" si="62"/>
        <v/>
      </c>
      <c r="AB240" s="87" t="str">
        <f t="shared" si="63"/>
        <v/>
      </c>
      <c r="AC240" s="87" t="str">
        <f t="shared" si="73"/>
        <v/>
      </c>
      <c r="AD240" s="87" t="str">
        <f t="shared" si="74"/>
        <v/>
      </c>
      <c r="AE240" s="87">
        <f t="shared" si="75"/>
        <v>1</v>
      </c>
      <c r="AF240" s="94">
        <f t="shared" si="64"/>
        <v>1</v>
      </c>
      <c r="AH240" s="324" t="str">
        <f t="shared" si="65"/>
        <v/>
      </c>
      <c r="AI240" s="280" t="str">
        <f t="shared" si="66"/>
        <v/>
      </c>
      <c r="AJ240" s="280" t="str">
        <f t="shared" si="67"/>
        <v/>
      </c>
      <c r="AK240" s="280" t="str">
        <f t="shared" si="68"/>
        <v/>
      </c>
      <c r="AL240" s="327">
        <f t="shared" si="69"/>
        <v>8400247.9459265694</v>
      </c>
    </row>
    <row r="241" spans="2:38">
      <c r="B241" s="176" t="s">
        <v>300</v>
      </c>
      <c r="C241" s="167"/>
      <c r="D241" s="167" t="s">
        <v>2229</v>
      </c>
      <c r="E241" s="167" t="s">
        <v>118</v>
      </c>
      <c r="F241" s="167" t="s">
        <v>2233</v>
      </c>
      <c r="G241" s="188"/>
      <c r="H241" s="285">
        <v>7010.92</v>
      </c>
      <c r="I241" s="143">
        <f t="shared" si="70"/>
        <v>93.213208939178728</v>
      </c>
      <c r="J241" s="165">
        <v>653510.35081586696</v>
      </c>
      <c r="K241" s="167"/>
      <c r="L241" s="167">
        <v>1</v>
      </c>
      <c r="M241" s="171">
        <f t="shared" si="77"/>
        <v>653510.35081586696</v>
      </c>
      <c r="N241" s="170"/>
      <c r="O241" s="285"/>
      <c r="P241" s="114">
        <f t="shared" si="76"/>
        <v>0</v>
      </c>
      <c r="Q241" s="173"/>
      <c r="R241" s="177">
        <v>2016</v>
      </c>
      <c r="S241" s="98">
        <f>IFERROR(('General Input Sheet'!$G$38/(VLOOKUP(R241,'General Input Sheet'!$E$38:$G$44,3,FALSE))),1)</f>
        <v>1</v>
      </c>
      <c r="T241" s="199">
        <v>653510.35081586696</v>
      </c>
      <c r="U241" s="115" t="str">
        <f t="shared" si="71"/>
        <v/>
      </c>
      <c r="V241" s="115" t="str">
        <f t="shared" si="71"/>
        <v/>
      </c>
      <c r="W241" s="115" t="str">
        <f t="shared" si="71"/>
        <v/>
      </c>
      <c r="X241" s="115" t="str">
        <f t="shared" si="71"/>
        <v>y</v>
      </c>
      <c r="Y241" s="273" t="str">
        <f t="shared" si="72"/>
        <v/>
      </c>
      <c r="Z241" s="81"/>
      <c r="AA241" s="86" t="str">
        <f t="shared" si="62"/>
        <v/>
      </c>
      <c r="AB241" s="87" t="str">
        <f t="shared" si="63"/>
        <v/>
      </c>
      <c r="AC241" s="87" t="str">
        <f t="shared" si="73"/>
        <v/>
      </c>
      <c r="AD241" s="87">
        <f t="shared" si="74"/>
        <v>1</v>
      </c>
      <c r="AE241" s="87" t="str">
        <f t="shared" si="75"/>
        <v/>
      </c>
      <c r="AF241" s="94">
        <f t="shared" si="64"/>
        <v>1</v>
      </c>
      <c r="AH241" s="324" t="str">
        <f t="shared" si="65"/>
        <v/>
      </c>
      <c r="AI241" s="280" t="str">
        <f t="shared" si="66"/>
        <v/>
      </c>
      <c r="AJ241" s="280" t="str">
        <f t="shared" si="67"/>
        <v/>
      </c>
      <c r="AK241" s="280">
        <f t="shared" si="68"/>
        <v>653510.35081586696</v>
      </c>
      <c r="AL241" s="327" t="str">
        <f t="shared" si="69"/>
        <v/>
      </c>
    </row>
    <row r="242" spans="2:38">
      <c r="B242" s="176" t="s">
        <v>301</v>
      </c>
      <c r="C242" s="167"/>
      <c r="D242" s="167" t="s">
        <v>2229</v>
      </c>
      <c r="E242" s="167" t="s">
        <v>118</v>
      </c>
      <c r="F242" s="167" t="s">
        <v>2232</v>
      </c>
      <c r="G242" s="188"/>
      <c r="H242" s="285">
        <v>30803.39</v>
      </c>
      <c r="I242" s="143">
        <f t="shared" si="70"/>
        <v>19.16301023959684</v>
      </c>
      <c r="J242" s="165">
        <v>590285.67798429495</v>
      </c>
      <c r="K242" s="167"/>
      <c r="L242" s="167">
        <v>1</v>
      </c>
      <c r="M242" s="171">
        <f t="shared" si="77"/>
        <v>590285.67798429495</v>
      </c>
      <c r="N242" s="170"/>
      <c r="O242" s="285"/>
      <c r="P242" s="114">
        <f t="shared" si="76"/>
        <v>0</v>
      </c>
      <c r="Q242" s="173"/>
      <c r="R242" s="177">
        <v>2016</v>
      </c>
      <c r="S242" s="98">
        <f>IFERROR(('General Input Sheet'!$G$38/(VLOOKUP(R242,'General Input Sheet'!$E$38:$G$44,3,FALSE))),1)</f>
        <v>1</v>
      </c>
      <c r="T242" s="199">
        <v>590285.67798429495</v>
      </c>
      <c r="U242" s="115" t="str">
        <f t="shared" si="71"/>
        <v/>
      </c>
      <c r="V242" s="115" t="str">
        <f t="shared" si="71"/>
        <v/>
      </c>
      <c r="W242" s="115" t="str">
        <f t="shared" si="71"/>
        <v/>
      </c>
      <c r="X242" s="115" t="str">
        <f t="shared" si="71"/>
        <v>y</v>
      </c>
      <c r="Y242" s="273" t="str">
        <f t="shared" si="72"/>
        <v/>
      </c>
      <c r="Z242" s="81"/>
      <c r="AA242" s="86" t="str">
        <f t="shared" si="62"/>
        <v/>
      </c>
      <c r="AB242" s="87" t="str">
        <f t="shared" si="63"/>
        <v/>
      </c>
      <c r="AC242" s="87" t="str">
        <f t="shared" si="73"/>
        <v/>
      </c>
      <c r="AD242" s="87">
        <f t="shared" si="74"/>
        <v>1</v>
      </c>
      <c r="AE242" s="87" t="str">
        <f t="shared" si="75"/>
        <v/>
      </c>
      <c r="AF242" s="94">
        <f t="shared" si="64"/>
        <v>1</v>
      </c>
      <c r="AH242" s="324" t="str">
        <f t="shared" si="65"/>
        <v/>
      </c>
      <c r="AI242" s="280" t="str">
        <f t="shared" si="66"/>
        <v/>
      </c>
      <c r="AJ242" s="280" t="str">
        <f t="shared" si="67"/>
        <v/>
      </c>
      <c r="AK242" s="280">
        <f t="shared" si="68"/>
        <v>590285.67798429495</v>
      </c>
      <c r="AL242" s="327" t="str">
        <f t="shared" si="69"/>
        <v/>
      </c>
    </row>
    <row r="243" spans="2:38">
      <c r="B243" s="176" t="s">
        <v>302</v>
      </c>
      <c r="C243" s="167"/>
      <c r="D243" s="167" t="s">
        <v>2231</v>
      </c>
      <c r="E243" s="167" t="s">
        <v>118</v>
      </c>
      <c r="F243" s="167" t="s">
        <v>2232</v>
      </c>
      <c r="G243" s="188"/>
      <c r="H243" s="285">
        <v>15394.92</v>
      </c>
      <c r="I243" s="143">
        <f t="shared" si="70"/>
        <v>107.78774138439952</v>
      </c>
      <c r="J243" s="165">
        <v>1659383.65559352</v>
      </c>
      <c r="K243" s="167"/>
      <c r="L243" s="167">
        <v>1</v>
      </c>
      <c r="M243" s="171">
        <f t="shared" si="77"/>
        <v>1659383.6555935198</v>
      </c>
      <c r="N243" s="170"/>
      <c r="O243" s="285">
        <v>70859.681607549603</v>
      </c>
      <c r="P243" s="114">
        <f t="shared" si="76"/>
        <v>3.1694515824083505</v>
      </c>
      <c r="Q243" s="173">
        <v>224586.33</v>
      </c>
      <c r="R243" s="177">
        <v>2016</v>
      </c>
      <c r="S243" s="98">
        <f>IFERROR(('General Input Sheet'!$G$38/(VLOOKUP(R243,'General Input Sheet'!$E$38:$G$44,3,FALSE))),1)</f>
        <v>1</v>
      </c>
      <c r="T243" s="199">
        <v>1883969.9855935201</v>
      </c>
      <c r="U243" s="115" t="str">
        <f t="shared" si="71"/>
        <v/>
      </c>
      <c r="V243" s="115" t="str">
        <f t="shared" si="71"/>
        <v/>
      </c>
      <c r="W243" s="115" t="str">
        <f t="shared" si="71"/>
        <v/>
      </c>
      <c r="X243" s="115" t="str">
        <f t="shared" si="71"/>
        <v/>
      </c>
      <c r="Y243" s="273" t="str">
        <f t="shared" si="72"/>
        <v>y</v>
      </c>
      <c r="Z243" s="81"/>
      <c r="AA243" s="86" t="str">
        <f t="shared" si="62"/>
        <v/>
      </c>
      <c r="AB243" s="87" t="str">
        <f t="shared" si="63"/>
        <v/>
      </c>
      <c r="AC243" s="87" t="str">
        <f t="shared" si="73"/>
        <v/>
      </c>
      <c r="AD243" s="87" t="str">
        <f t="shared" si="74"/>
        <v/>
      </c>
      <c r="AE243" s="87">
        <f t="shared" si="75"/>
        <v>1</v>
      </c>
      <c r="AF243" s="94">
        <f t="shared" si="64"/>
        <v>1</v>
      </c>
      <c r="AH243" s="324" t="str">
        <f t="shared" si="65"/>
        <v/>
      </c>
      <c r="AI243" s="280" t="str">
        <f t="shared" si="66"/>
        <v/>
      </c>
      <c r="AJ243" s="280" t="str">
        <f t="shared" si="67"/>
        <v/>
      </c>
      <c r="AK243" s="280" t="str">
        <f t="shared" si="68"/>
        <v/>
      </c>
      <c r="AL243" s="327">
        <f t="shared" si="69"/>
        <v>1883969.9855935201</v>
      </c>
    </row>
    <row r="244" spans="2:38">
      <c r="B244" s="176" t="s">
        <v>302</v>
      </c>
      <c r="C244" s="167"/>
      <c r="D244" s="167" t="s">
        <v>2231</v>
      </c>
      <c r="E244" s="167" t="s">
        <v>118</v>
      </c>
      <c r="F244" s="167" t="s">
        <v>2233</v>
      </c>
      <c r="G244" s="188"/>
      <c r="H244" s="285">
        <v>55464.71</v>
      </c>
      <c r="I244" s="143">
        <f t="shared" si="70"/>
        <v>147.14884317847043</v>
      </c>
      <c r="J244" s="165">
        <v>8161567.9137293398</v>
      </c>
      <c r="K244" s="167"/>
      <c r="L244" s="167">
        <v>1</v>
      </c>
      <c r="M244" s="171">
        <f t="shared" si="77"/>
        <v>8161567.9137293398</v>
      </c>
      <c r="N244" s="170"/>
      <c r="O244" s="285"/>
      <c r="P244" s="114">
        <f t="shared" si="76"/>
        <v>0</v>
      </c>
      <c r="Q244" s="173"/>
      <c r="R244" s="177">
        <v>2016</v>
      </c>
      <c r="S244" s="98">
        <f>IFERROR(('General Input Sheet'!$G$38/(VLOOKUP(R244,'General Input Sheet'!$E$38:$G$44,3,FALSE))),1)</f>
        <v>1</v>
      </c>
      <c r="T244" s="199">
        <v>8161567.9137293398</v>
      </c>
      <c r="U244" s="115" t="str">
        <f t="shared" si="71"/>
        <v/>
      </c>
      <c r="V244" s="115" t="str">
        <f t="shared" si="71"/>
        <v/>
      </c>
      <c r="W244" s="115" t="str">
        <f t="shared" si="71"/>
        <v/>
      </c>
      <c r="X244" s="115" t="str">
        <f t="shared" si="71"/>
        <v/>
      </c>
      <c r="Y244" s="273" t="str">
        <f t="shared" si="72"/>
        <v>y</v>
      </c>
      <c r="Z244" s="81"/>
      <c r="AA244" s="86" t="str">
        <f t="shared" si="62"/>
        <v/>
      </c>
      <c r="AB244" s="87" t="str">
        <f t="shared" si="63"/>
        <v/>
      </c>
      <c r="AC244" s="87" t="str">
        <f t="shared" si="73"/>
        <v/>
      </c>
      <c r="AD244" s="87" t="str">
        <f t="shared" si="74"/>
        <v/>
      </c>
      <c r="AE244" s="87">
        <f t="shared" si="75"/>
        <v>1</v>
      </c>
      <c r="AF244" s="94">
        <f t="shared" si="64"/>
        <v>1</v>
      </c>
      <c r="AH244" s="324" t="str">
        <f t="shared" si="65"/>
        <v/>
      </c>
      <c r="AI244" s="280" t="str">
        <f t="shared" si="66"/>
        <v/>
      </c>
      <c r="AJ244" s="280" t="str">
        <f t="shared" si="67"/>
        <v/>
      </c>
      <c r="AK244" s="280" t="str">
        <f t="shared" si="68"/>
        <v/>
      </c>
      <c r="AL244" s="327">
        <f t="shared" si="69"/>
        <v>8161567.9137293398</v>
      </c>
    </row>
    <row r="245" spans="2:38">
      <c r="B245" s="176" t="s">
        <v>303</v>
      </c>
      <c r="C245" s="167"/>
      <c r="D245" s="167" t="s">
        <v>2231</v>
      </c>
      <c r="E245" s="167" t="s">
        <v>118</v>
      </c>
      <c r="F245" s="167" t="s">
        <v>2232</v>
      </c>
      <c r="G245" s="188"/>
      <c r="H245" s="285">
        <v>8972.01</v>
      </c>
      <c r="I245" s="143">
        <f t="shared" si="70"/>
        <v>153.06307646644956</v>
      </c>
      <c r="J245" s="165">
        <v>1373283.4526877501</v>
      </c>
      <c r="K245" s="167"/>
      <c r="L245" s="167">
        <v>1</v>
      </c>
      <c r="M245" s="171">
        <f t="shared" si="77"/>
        <v>1373283.4526877501</v>
      </c>
      <c r="N245" s="170"/>
      <c r="O245" s="285">
        <v>38031.8465791403</v>
      </c>
      <c r="P245" s="114">
        <f t="shared" si="76"/>
        <v>38.615436064719155</v>
      </c>
      <c r="Q245" s="173">
        <v>1468616.34</v>
      </c>
      <c r="R245" s="177">
        <v>2016</v>
      </c>
      <c r="S245" s="98">
        <f>IFERROR(('General Input Sheet'!$G$38/(VLOOKUP(R245,'General Input Sheet'!$E$38:$G$44,3,FALSE))),1)</f>
        <v>1</v>
      </c>
      <c r="T245" s="199">
        <v>2841899.7926877504</v>
      </c>
      <c r="U245" s="115" t="str">
        <f t="shared" si="71"/>
        <v/>
      </c>
      <c r="V245" s="115" t="str">
        <f t="shared" si="71"/>
        <v/>
      </c>
      <c r="W245" s="115" t="str">
        <f t="shared" si="71"/>
        <v/>
      </c>
      <c r="X245" s="115" t="str">
        <f t="shared" si="71"/>
        <v/>
      </c>
      <c r="Y245" s="273" t="str">
        <f t="shared" si="72"/>
        <v>y</v>
      </c>
      <c r="Z245" s="81"/>
      <c r="AA245" s="86" t="str">
        <f t="shared" si="62"/>
        <v/>
      </c>
      <c r="AB245" s="87" t="str">
        <f t="shared" si="63"/>
        <v/>
      </c>
      <c r="AC245" s="87" t="str">
        <f t="shared" si="73"/>
        <v/>
      </c>
      <c r="AD245" s="87" t="str">
        <f t="shared" si="74"/>
        <v/>
      </c>
      <c r="AE245" s="87">
        <f t="shared" si="75"/>
        <v>1</v>
      </c>
      <c r="AF245" s="94">
        <f t="shared" si="64"/>
        <v>1</v>
      </c>
      <c r="AH245" s="324" t="str">
        <f t="shared" si="65"/>
        <v/>
      </c>
      <c r="AI245" s="280" t="str">
        <f t="shared" si="66"/>
        <v/>
      </c>
      <c r="AJ245" s="280" t="str">
        <f t="shared" si="67"/>
        <v/>
      </c>
      <c r="AK245" s="280" t="str">
        <f t="shared" si="68"/>
        <v/>
      </c>
      <c r="AL245" s="327">
        <f t="shared" si="69"/>
        <v>2841899.7926877504</v>
      </c>
    </row>
    <row r="246" spans="2:38">
      <c r="B246" s="176" t="s">
        <v>303</v>
      </c>
      <c r="C246" s="167"/>
      <c r="D246" s="167" t="s">
        <v>2231</v>
      </c>
      <c r="E246" s="167" t="s">
        <v>118</v>
      </c>
      <c r="F246" s="167" t="s">
        <v>2234</v>
      </c>
      <c r="G246" s="188"/>
      <c r="H246" s="285">
        <v>36240.25</v>
      </c>
      <c r="I246" s="143">
        <f t="shared" si="70"/>
        <v>227.08253574722553</v>
      </c>
      <c r="J246" s="165">
        <v>8229527.8661133898</v>
      </c>
      <c r="K246" s="167"/>
      <c r="L246" s="167">
        <v>1</v>
      </c>
      <c r="M246" s="171">
        <f t="shared" si="77"/>
        <v>8229527.8661133898</v>
      </c>
      <c r="N246" s="170"/>
      <c r="O246" s="285"/>
      <c r="P246" s="114">
        <f t="shared" si="76"/>
        <v>0</v>
      </c>
      <c r="Q246" s="173"/>
      <c r="R246" s="177">
        <v>2016</v>
      </c>
      <c r="S246" s="98">
        <f>IFERROR(('General Input Sheet'!$G$38/(VLOOKUP(R246,'General Input Sheet'!$E$38:$G$44,3,FALSE))),1)</f>
        <v>1</v>
      </c>
      <c r="T246" s="199">
        <v>8229527.8661133898</v>
      </c>
      <c r="U246" s="115" t="str">
        <f t="shared" si="71"/>
        <v/>
      </c>
      <c r="V246" s="115" t="str">
        <f t="shared" si="71"/>
        <v/>
      </c>
      <c r="W246" s="115" t="str">
        <f t="shared" si="71"/>
        <v/>
      </c>
      <c r="X246" s="115" t="str">
        <f t="shared" si="71"/>
        <v/>
      </c>
      <c r="Y246" s="273" t="str">
        <f t="shared" si="72"/>
        <v>y</v>
      </c>
      <c r="Z246" s="81"/>
      <c r="AA246" s="86" t="str">
        <f t="shared" si="62"/>
        <v/>
      </c>
      <c r="AB246" s="87" t="str">
        <f t="shared" si="63"/>
        <v/>
      </c>
      <c r="AC246" s="87" t="str">
        <f t="shared" si="73"/>
        <v/>
      </c>
      <c r="AD246" s="87" t="str">
        <f t="shared" si="74"/>
        <v/>
      </c>
      <c r="AE246" s="87">
        <f t="shared" si="75"/>
        <v>1</v>
      </c>
      <c r="AF246" s="94">
        <f t="shared" si="64"/>
        <v>1</v>
      </c>
      <c r="AH246" s="324" t="str">
        <f t="shared" si="65"/>
        <v/>
      </c>
      <c r="AI246" s="280" t="str">
        <f t="shared" si="66"/>
        <v/>
      </c>
      <c r="AJ246" s="280" t="str">
        <f t="shared" si="67"/>
        <v/>
      </c>
      <c r="AK246" s="280" t="str">
        <f t="shared" si="68"/>
        <v/>
      </c>
      <c r="AL246" s="327">
        <f t="shared" si="69"/>
        <v>8229527.8661133898</v>
      </c>
    </row>
    <row r="247" spans="2:38">
      <c r="B247" s="176" t="s">
        <v>303</v>
      </c>
      <c r="C247" s="167"/>
      <c r="D247" s="167" t="s">
        <v>2231</v>
      </c>
      <c r="E247" s="167" t="s">
        <v>118</v>
      </c>
      <c r="F247" s="167" t="s">
        <v>2233</v>
      </c>
      <c r="G247" s="188"/>
      <c r="H247" s="285">
        <v>27311.49</v>
      </c>
      <c r="I247" s="143">
        <f t="shared" si="70"/>
        <v>293.46082226175758</v>
      </c>
      <c r="J247" s="165">
        <v>8014852.3125937702</v>
      </c>
      <c r="K247" s="167"/>
      <c r="L247" s="167">
        <v>1</v>
      </c>
      <c r="M247" s="171">
        <f t="shared" si="77"/>
        <v>8014852.3125937702</v>
      </c>
      <c r="N247" s="170"/>
      <c r="O247" s="285"/>
      <c r="P247" s="114">
        <f t="shared" si="76"/>
        <v>0</v>
      </c>
      <c r="Q247" s="173"/>
      <c r="R247" s="177">
        <v>2016</v>
      </c>
      <c r="S247" s="98">
        <f>IFERROR(('General Input Sheet'!$G$38/(VLOOKUP(R247,'General Input Sheet'!$E$38:$G$44,3,FALSE))),1)</f>
        <v>1</v>
      </c>
      <c r="T247" s="199">
        <v>8014852.3125937702</v>
      </c>
      <c r="U247" s="115" t="str">
        <f t="shared" si="71"/>
        <v/>
      </c>
      <c r="V247" s="115" t="str">
        <f t="shared" si="71"/>
        <v/>
      </c>
      <c r="W247" s="115" t="str">
        <f t="shared" si="71"/>
        <v/>
      </c>
      <c r="X247" s="115" t="str">
        <f t="shared" si="71"/>
        <v/>
      </c>
      <c r="Y247" s="273" t="str">
        <f t="shared" si="72"/>
        <v>y</v>
      </c>
      <c r="Z247" s="81"/>
      <c r="AA247" s="86" t="str">
        <f t="shared" si="62"/>
        <v/>
      </c>
      <c r="AB247" s="87" t="str">
        <f t="shared" si="63"/>
        <v/>
      </c>
      <c r="AC247" s="87" t="str">
        <f t="shared" si="73"/>
        <v/>
      </c>
      <c r="AD247" s="87" t="str">
        <f t="shared" si="74"/>
        <v/>
      </c>
      <c r="AE247" s="87">
        <f t="shared" si="75"/>
        <v>1</v>
      </c>
      <c r="AF247" s="94">
        <f t="shared" si="64"/>
        <v>1</v>
      </c>
      <c r="AH247" s="324" t="str">
        <f t="shared" si="65"/>
        <v/>
      </c>
      <c r="AI247" s="280" t="str">
        <f t="shared" si="66"/>
        <v/>
      </c>
      <c r="AJ247" s="280" t="str">
        <f t="shared" si="67"/>
        <v/>
      </c>
      <c r="AK247" s="280" t="str">
        <f t="shared" si="68"/>
        <v/>
      </c>
      <c r="AL247" s="327">
        <f t="shared" si="69"/>
        <v>8014852.3125937702</v>
      </c>
    </row>
    <row r="248" spans="2:38">
      <c r="B248" s="176" t="s">
        <v>304</v>
      </c>
      <c r="C248" s="167"/>
      <c r="D248" s="167" t="s">
        <v>2231</v>
      </c>
      <c r="E248" s="167" t="s">
        <v>118</v>
      </c>
      <c r="F248" s="167" t="s">
        <v>2232</v>
      </c>
      <c r="G248" s="188"/>
      <c r="H248" s="285">
        <v>10398.99</v>
      </c>
      <c r="I248" s="143">
        <f t="shared" si="70"/>
        <v>138.17172895197609</v>
      </c>
      <c r="J248" s="165">
        <v>1436846.4276543099</v>
      </c>
      <c r="K248" s="167"/>
      <c r="L248" s="167">
        <v>1</v>
      </c>
      <c r="M248" s="171">
        <f t="shared" si="77"/>
        <v>1436846.4276543099</v>
      </c>
      <c r="N248" s="170"/>
      <c r="O248" s="285">
        <v>58872.130734972103</v>
      </c>
      <c r="P248" s="114">
        <f t="shared" si="76"/>
        <v>137.68121178574904</v>
      </c>
      <c r="Q248" s="173">
        <v>8105586.2999999998</v>
      </c>
      <c r="R248" s="177">
        <v>2016</v>
      </c>
      <c r="S248" s="98">
        <f>IFERROR(('General Input Sheet'!$G$38/(VLOOKUP(R248,'General Input Sheet'!$E$38:$G$44,3,FALSE))),1)</f>
        <v>1</v>
      </c>
      <c r="T248" s="199">
        <v>9542432.7276543099</v>
      </c>
      <c r="U248" s="115" t="str">
        <f t="shared" si="71"/>
        <v/>
      </c>
      <c r="V248" s="115" t="str">
        <f t="shared" si="71"/>
        <v/>
      </c>
      <c r="W248" s="115" t="str">
        <f t="shared" si="71"/>
        <v/>
      </c>
      <c r="X248" s="115" t="str">
        <f t="shared" si="71"/>
        <v/>
      </c>
      <c r="Y248" s="273" t="str">
        <f t="shared" si="72"/>
        <v>y</v>
      </c>
      <c r="Z248" s="81"/>
      <c r="AA248" s="86" t="str">
        <f t="shared" si="62"/>
        <v/>
      </c>
      <c r="AB248" s="87" t="str">
        <f t="shared" si="63"/>
        <v/>
      </c>
      <c r="AC248" s="87" t="str">
        <f t="shared" si="73"/>
        <v/>
      </c>
      <c r="AD248" s="87" t="str">
        <f t="shared" si="74"/>
        <v/>
      </c>
      <c r="AE248" s="87">
        <f t="shared" si="75"/>
        <v>1</v>
      </c>
      <c r="AF248" s="94">
        <f t="shared" si="64"/>
        <v>1</v>
      </c>
      <c r="AH248" s="324" t="str">
        <f t="shared" si="65"/>
        <v/>
      </c>
      <c r="AI248" s="280" t="str">
        <f t="shared" si="66"/>
        <v/>
      </c>
      <c r="AJ248" s="280" t="str">
        <f t="shared" si="67"/>
        <v/>
      </c>
      <c r="AK248" s="280" t="str">
        <f t="shared" si="68"/>
        <v/>
      </c>
      <c r="AL248" s="327">
        <f t="shared" si="69"/>
        <v>9542432.7276543099</v>
      </c>
    </row>
    <row r="249" spans="2:38">
      <c r="B249" s="176" t="s">
        <v>304</v>
      </c>
      <c r="C249" s="167"/>
      <c r="D249" s="167" t="s">
        <v>2231</v>
      </c>
      <c r="E249" s="167" t="s">
        <v>118</v>
      </c>
      <c r="F249" s="167" t="s">
        <v>2234</v>
      </c>
      <c r="G249" s="188"/>
      <c r="H249" s="285">
        <v>32643.45</v>
      </c>
      <c r="I249" s="143">
        <f t="shared" si="70"/>
        <v>247.10031890397826</v>
      </c>
      <c r="J249" s="165">
        <v>8066206.9051260697</v>
      </c>
      <c r="K249" s="167"/>
      <c r="L249" s="167">
        <v>1</v>
      </c>
      <c r="M249" s="171">
        <f t="shared" si="77"/>
        <v>8066206.9051260697</v>
      </c>
      <c r="N249" s="170"/>
      <c r="O249" s="285"/>
      <c r="P249" s="114">
        <f t="shared" si="76"/>
        <v>0</v>
      </c>
      <c r="Q249" s="173"/>
      <c r="R249" s="177">
        <v>2016</v>
      </c>
      <c r="S249" s="98">
        <f>IFERROR(('General Input Sheet'!$G$38/(VLOOKUP(R249,'General Input Sheet'!$E$38:$G$44,3,FALSE))),1)</f>
        <v>1</v>
      </c>
      <c r="T249" s="199">
        <v>8066206.9051260697</v>
      </c>
      <c r="U249" s="115" t="str">
        <f t="shared" si="71"/>
        <v/>
      </c>
      <c r="V249" s="115" t="str">
        <f t="shared" si="71"/>
        <v/>
      </c>
      <c r="W249" s="115" t="str">
        <f t="shared" si="71"/>
        <v/>
      </c>
      <c r="X249" s="115" t="str">
        <f t="shared" si="71"/>
        <v/>
      </c>
      <c r="Y249" s="273" t="str">
        <f t="shared" si="72"/>
        <v>y</v>
      </c>
      <c r="Z249" s="81"/>
      <c r="AA249" s="86" t="str">
        <f t="shared" si="62"/>
        <v/>
      </c>
      <c r="AB249" s="87" t="str">
        <f t="shared" si="63"/>
        <v/>
      </c>
      <c r="AC249" s="87" t="str">
        <f t="shared" si="73"/>
        <v/>
      </c>
      <c r="AD249" s="87" t="str">
        <f t="shared" si="74"/>
        <v/>
      </c>
      <c r="AE249" s="87">
        <f t="shared" si="75"/>
        <v>1</v>
      </c>
      <c r="AF249" s="94">
        <f t="shared" si="64"/>
        <v>1</v>
      </c>
      <c r="AH249" s="324" t="str">
        <f t="shared" si="65"/>
        <v/>
      </c>
      <c r="AI249" s="280" t="str">
        <f t="shared" si="66"/>
        <v/>
      </c>
      <c r="AJ249" s="280" t="str">
        <f t="shared" si="67"/>
        <v/>
      </c>
      <c r="AK249" s="280" t="str">
        <f t="shared" si="68"/>
        <v/>
      </c>
      <c r="AL249" s="327">
        <f t="shared" si="69"/>
        <v>8066206.9051260697</v>
      </c>
    </row>
    <row r="250" spans="2:38">
      <c r="B250" s="176" t="s">
        <v>304</v>
      </c>
      <c r="C250" s="167"/>
      <c r="D250" s="167" t="s">
        <v>2231</v>
      </c>
      <c r="E250" s="167" t="s">
        <v>118</v>
      </c>
      <c r="F250" s="167" t="s">
        <v>2233</v>
      </c>
      <c r="G250" s="188"/>
      <c r="H250" s="285">
        <v>37241.69</v>
      </c>
      <c r="I250" s="143">
        <f t="shared" si="70"/>
        <v>219.15138420757327</v>
      </c>
      <c r="J250" s="165">
        <v>8161567.9137293398</v>
      </c>
      <c r="K250" s="167"/>
      <c r="L250" s="167">
        <v>1</v>
      </c>
      <c r="M250" s="171">
        <f t="shared" si="77"/>
        <v>8161567.9137293398</v>
      </c>
      <c r="N250" s="170"/>
      <c r="O250" s="285"/>
      <c r="P250" s="114">
        <f t="shared" si="76"/>
        <v>0</v>
      </c>
      <c r="Q250" s="173"/>
      <c r="R250" s="177">
        <v>2016</v>
      </c>
      <c r="S250" s="98">
        <f>IFERROR(('General Input Sheet'!$G$38/(VLOOKUP(R250,'General Input Sheet'!$E$38:$G$44,3,FALSE))),1)</f>
        <v>1</v>
      </c>
      <c r="T250" s="199">
        <v>8161567.9137293398</v>
      </c>
      <c r="U250" s="115" t="str">
        <f t="shared" si="71"/>
        <v/>
      </c>
      <c r="V250" s="115" t="str">
        <f t="shared" si="71"/>
        <v/>
      </c>
      <c r="W250" s="115" t="str">
        <f t="shared" si="71"/>
        <v/>
      </c>
      <c r="X250" s="115" t="str">
        <f t="shared" si="71"/>
        <v/>
      </c>
      <c r="Y250" s="273" t="str">
        <f t="shared" si="72"/>
        <v>y</v>
      </c>
      <c r="Z250" s="81"/>
      <c r="AA250" s="86" t="str">
        <f t="shared" si="62"/>
        <v/>
      </c>
      <c r="AB250" s="87" t="str">
        <f t="shared" si="63"/>
        <v/>
      </c>
      <c r="AC250" s="87" t="str">
        <f t="shared" si="73"/>
        <v/>
      </c>
      <c r="AD250" s="87" t="str">
        <f t="shared" si="74"/>
        <v/>
      </c>
      <c r="AE250" s="87">
        <f t="shared" si="75"/>
        <v>1</v>
      </c>
      <c r="AF250" s="94">
        <f t="shared" si="64"/>
        <v>1</v>
      </c>
      <c r="AH250" s="324" t="str">
        <f t="shared" si="65"/>
        <v/>
      </c>
      <c r="AI250" s="280" t="str">
        <f t="shared" si="66"/>
        <v/>
      </c>
      <c r="AJ250" s="280" t="str">
        <f t="shared" si="67"/>
        <v/>
      </c>
      <c r="AK250" s="280" t="str">
        <f t="shared" si="68"/>
        <v/>
      </c>
      <c r="AL250" s="327">
        <f t="shared" si="69"/>
        <v>8161567.9137293398</v>
      </c>
    </row>
    <row r="251" spans="2:38">
      <c r="B251" s="176" t="s">
        <v>305</v>
      </c>
      <c r="C251" s="167"/>
      <c r="D251" s="167" t="s">
        <v>2229</v>
      </c>
      <c r="E251" s="167" t="s">
        <v>118</v>
      </c>
      <c r="F251" s="167" t="s">
        <v>2232</v>
      </c>
      <c r="G251" s="188"/>
      <c r="H251" s="285">
        <v>12673.41</v>
      </c>
      <c r="I251" s="143">
        <f t="shared" si="70"/>
        <v>46.576704926637341</v>
      </c>
      <c r="J251" s="165">
        <v>590285.67798429495</v>
      </c>
      <c r="K251" s="167"/>
      <c r="L251" s="167">
        <v>1</v>
      </c>
      <c r="M251" s="171">
        <f t="shared" si="77"/>
        <v>590285.67798429495</v>
      </c>
      <c r="N251" s="170"/>
      <c r="O251" s="285">
        <v>25135.865747127202</v>
      </c>
      <c r="P251" s="114">
        <f t="shared" si="76"/>
        <v>146.0624446730906</v>
      </c>
      <c r="Q251" s="173">
        <v>3671406</v>
      </c>
      <c r="R251" s="177">
        <v>2016</v>
      </c>
      <c r="S251" s="98">
        <f>IFERROR(('General Input Sheet'!$G$38/(VLOOKUP(R251,'General Input Sheet'!$E$38:$G$44,3,FALSE))),1)</f>
        <v>1</v>
      </c>
      <c r="T251" s="199">
        <v>4261691.6779842954</v>
      </c>
      <c r="U251" s="115" t="str">
        <f t="shared" si="71"/>
        <v/>
      </c>
      <c r="V251" s="115" t="str">
        <f t="shared" si="71"/>
        <v/>
      </c>
      <c r="W251" s="115" t="str">
        <f t="shared" si="71"/>
        <v/>
      </c>
      <c r="X251" s="115" t="str">
        <f t="shared" si="71"/>
        <v>y</v>
      </c>
      <c r="Y251" s="273" t="str">
        <f t="shared" si="72"/>
        <v/>
      </c>
      <c r="Z251" s="81"/>
      <c r="AA251" s="86" t="str">
        <f t="shared" si="62"/>
        <v/>
      </c>
      <c r="AB251" s="87" t="str">
        <f t="shared" si="63"/>
        <v/>
      </c>
      <c r="AC251" s="87" t="str">
        <f t="shared" si="73"/>
        <v/>
      </c>
      <c r="AD251" s="87">
        <f t="shared" si="74"/>
        <v>1</v>
      </c>
      <c r="AE251" s="87" t="str">
        <f t="shared" si="75"/>
        <v/>
      </c>
      <c r="AF251" s="94">
        <f t="shared" si="64"/>
        <v>1</v>
      </c>
      <c r="AH251" s="324" t="str">
        <f t="shared" si="65"/>
        <v/>
      </c>
      <c r="AI251" s="280" t="str">
        <f t="shared" si="66"/>
        <v/>
      </c>
      <c r="AJ251" s="280" t="str">
        <f t="shared" si="67"/>
        <v/>
      </c>
      <c r="AK251" s="280">
        <f t="shared" si="68"/>
        <v>4261691.6779842954</v>
      </c>
      <c r="AL251" s="327" t="str">
        <f t="shared" si="69"/>
        <v/>
      </c>
    </row>
    <row r="252" spans="2:38">
      <c r="B252" s="176" t="s">
        <v>305</v>
      </c>
      <c r="C252" s="167"/>
      <c r="D252" s="167" t="s">
        <v>2229</v>
      </c>
      <c r="E252" s="167" t="s">
        <v>118</v>
      </c>
      <c r="F252" s="167" t="s">
        <v>2233</v>
      </c>
      <c r="G252" s="188"/>
      <c r="H252" s="285">
        <v>13091.59</v>
      </c>
      <c r="I252" s="143">
        <f t="shared" si="70"/>
        <v>52.704953516977916</v>
      </c>
      <c r="J252" s="165">
        <v>689991.64241333294</v>
      </c>
      <c r="K252" s="167"/>
      <c r="L252" s="167">
        <v>1</v>
      </c>
      <c r="M252" s="171">
        <f t="shared" si="77"/>
        <v>689991.64241333294</v>
      </c>
      <c r="N252" s="170"/>
      <c r="O252" s="285"/>
      <c r="P252" s="114">
        <f t="shared" si="76"/>
        <v>0</v>
      </c>
      <c r="Q252" s="173"/>
      <c r="R252" s="177">
        <v>2016</v>
      </c>
      <c r="S252" s="98">
        <f>IFERROR(('General Input Sheet'!$G$38/(VLOOKUP(R252,'General Input Sheet'!$E$38:$G$44,3,FALSE))),1)</f>
        <v>1</v>
      </c>
      <c r="T252" s="199">
        <v>689991.64241333294</v>
      </c>
      <c r="U252" s="115" t="str">
        <f t="shared" si="71"/>
        <v/>
      </c>
      <c r="V252" s="115" t="str">
        <f t="shared" si="71"/>
        <v/>
      </c>
      <c r="W252" s="115" t="str">
        <f t="shared" si="71"/>
        <v/>
      </c>
      <c r="X252" s="115" t="str">
        <f t="shared" si="71"/>
        <v>y</v>
      </c>
      <c r="Y252" s="273" t="str">
        <f t="shared" si="72"/>
        <v/>
      </c>
      <c r="Z252" s="81"/>
      <c r="AA252" s="86" t="str">
        <f t="shared" si="62"/>
        <v/>
      </c>
      <c r="AB252" s="87" t="str">
        <f t="shared" si="63"/>
        <v/>
      </c>
      <c r="AC252" s="87" t="str">
        <f t="shared" si="73"/>
        <v/>
      </c>
      <c r="AD252" s="87">
        <f t="shared" si="74"/>
        <v>1</v>
      </c>
      <c r="AE252" s="87" t="str">
        <f t="shared" si="75"/>
        <v/>
      </c>
      <c r="AF252" s="94">
        <f t="shared" si="64"/>
        <v>1</v>
      </c>
      <c r="AH252" s="324" t="str">
        <f t="shared" si="65"/>
        <v/>
      </c>
      <c r="AI252" s="280" t="str">
        <f t="shared" si="66"/>
        <v/>
      </c>
      <c r="AJ252" s="280" t="str">
        <f t="shared" si="67"/>
        <v/>
      </c>
      <c r="AK252" s="280">
        <f t="shared" si="68"/>
        <v>689991.64241333294</v>
      </c>
      <c r="AL252" s="327" t="str">
        <f t="shared" si="69"/>
        <v/>
      </c>
    </row>
    <row r="253" spans="2:38">
      <c r="B253" s="176" t="s">
        <v>306</v>
      </c>
      <c r="C253" s="167"/>
      <c r="D253" s="167" t="s">
        <v>2229</v>
      </c>
      <c r="E253" s="167" t="s">
        <v>118</v>
      </c>
      <c r="F253" s="167" t="s">
        <v>2233</v>
      </c>
      <c r="G253" s="188"/>
      <c r="H253" s="285">
        <v>15077.06</v>
      </c>
      <c r="I253" s="143">
        <f t="shared" si="70"/>
        <v>45.764336177831282</v>
      </c>
      <c r="J253" s="165">
        <v>689991.64241333294</v>
      </c>
      <c r="K253" s="167"/>
      <c r="L253" s="167">
        <v>1</v>
      </c>
      <c r="M253" s="171">
        <f t="shared" si="77"/>
        <v>689991.64241333294</v>
      </c>
      <c r="N253" s="170"/>
      <c r="O253" s="285">
        <v>15077.070943749401</v>
      </c>
      <c r="P253" s="114">
        <f t="shared" si="76"/>
        <v>112.63129332849715</v>
      </c>
      <c r="Q253" s="173">
        <v>1698150</v>
      </c>
      <c r="R253" s="177">
        <v>2016</v>
      </c>
      <c r="S253" s="98">
        <f>IFERROR(('General Input Sheet'!$G$38/(VLOOKUP(R253,'General Input Sheet'!$E$38:$G$44,3,FALSE))),1)</f>
        <v>1</v>
      </c>
      <c r="T253" s="199">
        <v>2388141.6424133331</v>
      </c>
      <c r="U253" s="115" t="str">
        <f t="shared" si="71"/>
        <v/>
      </c>
      <c r="V253" s="115" t="str">
        <f t="shared" si="71"/>
        <v/>
      </c>
      <c r="W253" s="115" t="str">
        <f t="shared" si="71"/>
        <v/>
      </c>
      <c r="X253" s="115" t="str">
        <f t="shared" si="71"/>
        <v>y</v>
      </c>
      <c r="Y253" s="273" t="str">
        <f t="shared" si="72"/>
        <v/>
      </c>
      <c r="Z253" s="81"/>
      <c r="AA253" s="86" t="str">
        <f t="shared" si="62"/>
        <v/>
      </c>
      <c r="AB253" s="87" t="str">
        <f t="shared" si="63"/>
        <v/>
      </c>
      <c r="AC253" s="87" t="str">
        <f t="shared" si="73"/>
        <v/>
      </c>
      <c r="AD253" s="87">
        <f t="shared" si="74"/>
        <v>1</v>
      </c>
      <c r="AE253" s="87" t="str">
        <f t="shared" si="75"/>
        <v/>
      </c>
      <c r="AF253" s="94">
        <f t="shared" si="64"/>
        <v>1</v>
      </c>
      <c r="AH253" s="324" t="str">
        <f t="shared" si="65"/>
        <v/>
      </c>
      <c r="AI253" s="280" t="str">
        <f t="shared" si="66"/>
        <v/>
      </c>
      <c r="AJ253" s="280" t="str">
        <f t="shared" si="67"/>
        <v/>
      </c>
      <c r="AK253" s="280">
        <f t="shared" si="68"/>
        <v>2388141.6424133331</v>
      </c>
      <c r="AL253" s="327" t="str">
        <f t="shared" si="69"/>
        <v/>
      </c>
    </row>
    <row r="254" spans="2:38">
      <c r="B254" s="176" t="s">
        <v>307</v>
      </c>
      <c r="C254" s="167"/>
      <c r="D254" s="167" t="s">
        <v>2229</v>
      </c>
      <c r="E254" s="167" t="s">
        <v>118</v>
      </c>
      <c r="F254" s="167" t="s">
        <v>2232</v>
      </c>
      <c r="G254" s="188"/>
      <c r="H254" s="285">
        <v>4252.96</v>
      </c>
      <c r="I254" s="143">
        <f t="shared" si="70"/>
        <v>95.851758871917667</v>
      </c>
      <c r="J254" s="165">
        <v>407653.69641191099</v>
      </c>
      <c r="K254" s="167"/>
      <c r="L254" s="167">
        <v>1</v>
      </c>
      <c r="M254" s="171">
        <f t="shared" si="77"/>
        <v>407653.69641191099</v>
      </c>
      <c r="N254" s="170"/>
      <c r="O254" s="285">
        <v>4252.9360933550297</v>
      </c>
      <c r="P254" s="114">
        <f t="shared" si="76"/>
        <v>312.79755227889046</v>
      </c>
      <c r="Q254" s="173">
        <v>1330308</v>
      </c>
      <c r="R254" s="177">
        <v>2016</v>
      </c>
      <c r="S254" s="98">
        <f>IFERROR(('General Input Sheet'!$G$38/(VLOOKUP(R254,'General Input Sheet'!$E$38:$G$44,3,FALSE))),1)</f>
        <v>1</v>
      </c>
      <c r="T254" s="199">
        <v>1737961.6964119109</v>
      </c>
      <c r="U254" s="115" t="str">
        <f t="shared" si="71"/>
        <v/>
      </c>
      <c r="V254" s="115" t="str">
        <f t="shared" si="71"/>
        <v/>
      </c>
      <c r="W254" s="115" t="str">
        <f t="shared" si="71"/>
        <v/>
      </c>
      <c r="X254" s="115" t="str">
        <f t="shared" si="71"/>
        <v>y</v>
      </c>
      <c r="Y254" s="273" t="str">
        <f t="shared" si="72"/>
        <v/>
      </c>
      <c r="Z254" s="81"/>
      <c r="AA254" s="86" t="str">
        <f t="shared" si="62"/>
        <v/>
      </c>
      <c r="AB254" s="87" t="str">
        <f t="shared" si="63"/>
        <v/>
      </c>
      <c r="AC254" s="87" t="str">
        <f t="shared" si="73"/>
        <v/>
      </c>
      <c r="AD254" s="87">
        <f t="shared" si="74"/>
        <v>1</v>
      </c>
      <c r="AE254" s="87" t="str">
        <f t="shared" si="75"/>
        <v/>
      </c>
      <c r="AF254" s="94">
        <f t="shared" si="64"/>
        <v>1</v>
      </c>
      <c r="AH254" s="324" t="str">
        <f t="shared" si="65"/>
        <v/>
      </c>
      <c r="AI254" s="280" t="str">
        <f t="shared" si="66"/>
        <v/>
      </c>
      <c r="AJ254" s="280" t="str">
        <f t="shared" si="67"/>
        <v/>
      </c>
      <c r="AK254" s="280">
        <f t="shared" si="68"/>
        <v>1737961.6964119109</v>
      </c>
      <c r="AL254" s="327" t="str">
        <f t="shared" si="69"/>
        <v/>
      </c>
    </row>
    <row r="255" spans="2:38">
      <c r="B255" s="176" t="s">
        <v>308</v>
      </c>
      <c r="C255" s="167"/>
      <c r="D255" s="167" t="s">
        <v>2229</v>
      </c>
      <c r="E255" s="167" t="s">
        <v>118</v>
      </c>
      <c r="F255" s="167" t="s">
        <v>2232</v>
      </c>
      <c r="G255" s="188"/>
      <c r="H255" s="285">
        <v>19103.8</v>
      </c>
      <c r="I255" s="143">
        <f t="shared" si="70"/>
        <v>30.89886190099849</v>
      </c>
      <c r="J255" s="165">
        <v>590285.67798429495</v>
      </c>
      <c r="K255" s="167"/>
      <c r="L255" s="167">
        <v>1</v>
      </c>
      <c r="M255" s="171">
        <f t="shared" si="77"/>
        <v>590285.67798429495</v>
      </c>
      <c r="N255" s="170"/>
      <c r="O255" s="285">
        <v>12699.491710214799</v>
      </c>
      <c r="P255" s="114">
        <f t="shared" si="76"/>
        <v>189.62648702412267</v>
      </c>
      <c r="Q255" s="173">
        <v>2408160</v>
      </c>
      <c r="R255" s="177">
        <v>2016</v>
      </c>
      <c r="S255" s="98">
        <f>IFERROR(('General Input Sheet'!$G$38/(VLOOKUP(R255,'General Input Sheet'!$E$38:$G$44,3,FALSE))),1)</f>
        <v>1</v>
      </c>
      <c r="T255" s="199">
        <v>2998445.6779842949</v>
      </c>
      <c r="U255" s="115" t="str">
        <f t="shared" si="71"/>
        <v/>
      </c>
      <c r="V255" s="115" t="str">
        <f t="shared" si="71"/>
        <v/>
      </c>
      <c r="W255" s="115" t="str">
        <f t="shared" si="71"/>
        <v/>
      </c>
      <c r="X255" s="115" t="str">
        <f t="shared" si="71"/>
        <v>y</v>
      </c>
      <c r="Y255" s="273" t="str">
        <f t="shared" si="72"/>
        <v/>
      </c>
      <c r="Z255" s="81"/>
      <c r="AA255" s="86" t="str">
        <f t="shared" si="62"/>
        <v/>
      </c>
      <c r="AB255" s="87" t="str">
        <f t="shared" si="63"/>
        <v/>
      </c>
      <c r="AC255" s="87" t="str">
        <f t="shared" si="73"/>
        <v/>
      </c>
      <c r="AD255" s="87">
        <f t="shared" si="74"/>
        <v>1</v>
      </c>
      <c r="AE255" s="87" t="str">
        <f t="shared" si="75"/>
        <v/>
      </c>
      <c r="AF255" s="94">
        <f t="shared" si="64"/>
        <v>1</v>
      </c>
      <c r="AH255" s="324" t="str">
        <f t="shared" si="65"/>
        <v/>
      </c>
      <c r="AI255" s="280" t="str">
        <f t="shared" si="66"/>
        <v/>
      </c>
      <c r="AJ255" s="280" t="str">
        <f t="shared" si="67"/>
        <v/>
      </c>
      <c r="AK255" s="280">
        <f t="shared" si="68"/>
        <v>2998445.6779842949</v>
      </c>
      <c r="AL255" s="327" t="str">
        <f t="shared" si="69"/>
        <v/>
      </c>
    </row>
    <row r="256" spans="2:38">
      <c r="B256" s="176" t="s">
        <v>309</v>
      </c>
      <c r="C256" s="167"/>
      <c r="D256" s="167" t="s">
        <v>2229</v>
      </c>
      <c r="E256" s="167" t="s">
        <v>116</v>
      </c>
      <c r="F256" s="167" t="s">
        <v>2233</v>
      </c>
      <c r="G256" s="188"/>
      <c r="H256" s="285">
        <v>6381.3</v>
      </c>
      <c r="I256" s="143">
        <f t="shared" si="70"/>
        <v>98.771003625707934</v>
      </c>
      <c r="J256" s="165">
        <v>630287.40543673001</v>
      </c>
      <c r="K256" s="167"/>
      <c r="L256" s="167">
        <v>1</v>
      </c>
      <c r="M256" s="171">
        <f t="shared" si="77"/>
        <v>630287.40543673001</v>
      </c>
      <c r="N256" s="170"/>
      <c r="O256" s="285">
        <v>1685.5457355337901</v>
      </c>
      <c r="P256" s="114">
        <f t="shared" si="76"/>
        <v>443.393486302121</v>
      </c>
      <c r="Q256" s="173">
        <v>747360</v>
      </c>
      <c r="R256" s="177">
        <v>2016</v>
      </c>
      <c r="S256" s="98">
        <f>IFERROR(('General Input Sheet'!$G$38/(VLOOKUP(R256,'General Input Sheet'!$E$38:$G$44,3,FALSE))),1)</f>
        <v>1</v>
      </c>
      <c r="T256" s="199">
        <v>1377647.40543673</v>
      </c>
      <c r="U256" s="115" t="str">
        <f t="shared" si="71"/>
        <v/>
      </c>
      <c r="V256" s="115" t="str">
        <f t="shared" si="71"/>
        <v>y</v>
      </c>
      <c r="W256" s="115" t="str">
        <f t="shared" si="71"/>
        <v/>
      </c>
      <c r="X256" s="115" t="str">
        <f t="shared" si="71"/>
        <v/>
      </c>
      <c r="Y256" s="273" t="str">
        <f t="shared" si="72"/>
        <v/>
      </c>
      <c r="Z256" s="81"/>
      <c r="AA256" s="86" t="str">
        <f t="shared" si="62"/>
        <v/>
      </c>
      <c r="AB256" s="87">
        <f t="shared" si="63"/>
        <v>1</v>
      </c>
      <c r="AC256" s="87" t="str">
        <f t="shared" si="73"/>
        <v/>
      </c>
      <c r="AD256" s="87" t="str">
        <f t="shared" si="74"/>
        <v/>
      </c>
      <c r="AE256" s="87" t="str">
        <f t="shared" si="75"/>
        <v/>
      </c>
      <c r="AF256" s="94">
        <f t="shared" si="64"/>
        <v>1</v>
      </c>
      <c r="AH256" s="324" t="str">
        <f t="shared" si="65"/>
        <v/>
      </c>
      <c r="AI256" s="280">
        <f t="shared" si="66"/>
        <v>1377647.40543673</v>
      </c>
      <c r="AJ256" s="280" t="str">
        <f t="shared" si="67"/>
        <v/>
      </c>
      <c r="AK256" s="280" t="str">
        <f t="shared" si="68"/>
        <v/>
      </c>
      <c r="AL256" s="327" t="str">
        <f t="shared" si="69"/>
        <v/>
      </c>
    </row>
    <row r="257" spans="2:38">
      <c r="B257" s="176" t="s">
        <v>310</v>
      </c>
      <c r="C257" s="167"/>
      <c r="D257" s="167" t="s">
        <v>2229</v>
      </c>
      <c r="E257" s="167" t="s">
        <v>116</v>
      </c>
      <c r="F257" s="167" t="s">
        <v>2233</v>
      </c>
      <c r="G257" s="188"/>
      <c r="H257" s="285">
        <v>3268.99</v>
      </c>
      <c r="I257" s="143">
        <f t="shared" si="70"/>
        <v>157.69175165682552</v>
      </c>
      <c r="J257" s="165">
        <v>515492.75924864598</v>
      </c>
      <c r="K257" s="167"/>
      <c r="L257" s="167">
        <v>1</v>
      </c>
      <c r="M257" s="171">
        <f t="shared" si="77"/>
        <v>515492.75924864598</v>
      </c>
      <c r="N257" s="170"/>
      <c r="O257" s="285"/>
      <c r="P257" s="114">
        <f t="shared" si="76"/>
        <v>0</v>
      </c>
      <c r="Q257" s="173"/>
      <c r="R257" s="177">
        <v>2016</v>
      </c>
      <c r="S257" s="98">
        <f>IFERROR(('General Input Sheet'!$G$38/(VLOOKUP(R257,'General Input Sheet'!$E$38:$G$44,3,FALSE))),1)</f>
        <v>1</v>
      </c>
      <c r="T257" s="199">
        <v>515492.75924864598</v>
      </c>
      <c r="U257" s="115" t="str">
        <f t="shared" si="71"/>
        <v/>
      </c>
      <c r="V257" s="115" t="str">
        <f t="shared" si="71"/>
        <v>y</v>
      </c>
      <c r="W257" s="115" t="str">
        <f t="shared" si="71"/>
        <v/>
      </c>
      <c r="X257" s="115" t="str">
        <f t="shared" si="71"/>
        <v/>
      </c>
      <c r="Y257" s="273" t="str">
        <f t="shared" si="72"/>
        <v/>
      </c>
      <c r="Z257" s="81"/>
      <c r="AA257" s="86" t="str">
        <f t="shared" si="62"/>
        <v/>
      </c>
      <c r="AB257" s="87">
        <f t="shared" si="63"/>
        <v>1</v>
      </c>
      <c r="AC257" s="87" t="str">
        <f t="shared" si="73"/>
        <v/>
      </c>
      <c r="AD257" s="87" t="str">
        <f t="shared" si="74"/>
        <v/>
      </c>
      <c r="AE257" s="87" t="str">
        <f t="shared" si="75"/>
        <v/>
      </c>
      <c r="AF257" s="94">
        <f t="shared" si="64"/>
        <v>1</v>
      </c>
      <c r="AH257" s="324" t="str">
        <f t="shared" si="65"/>
        <v/>
      </c>
      <c r="AI257" s="280">
        <f t="shared" si="66"/>
        <v>515492.75924864598</v>
      </c>
      <c r="AJ257" s="280" t="str">
        <f t="shared" si="67"/>
        <v/>
      </c>
      <c r="AK257" s="280" t="str">
        <f t="shared" si="68"/>
        <v/>
      </c>
      <c r="AL257" s="327" t="str">
        <f t="shared" si="69"/>
        <v/>
      </c>
    </row>
    <row r="258" spans="2:38">
      <c r="B258" s="176" t="s">
        <v>311</v>
      </c>
      <c r="C258" s="167"/>
      <c r="D258" s="167" t="s">
        <v>2231</v>
      </c>
      <c r="E258" s="167" t="s">
        <v>116</v>
      </c>
      <c r="F258" s="167" t="s">
        <v>2234</v>
      </c>
      <c r="G258" s="188"/>
      <c r="H258" s="285">
        <v>34146.28</v>
      </c>
      <c r="I258" s="143">
        <f t="shared" si="70"/>
        <v>238.22350051733309</v>
      </c>
      <c r="J258" s="165">
        <v>8134446.351245</v>
      </c>
      <c r="K258" s="167"/>
      <c r="L258" s="167">
        <v>1</v>
      </c>
      <c r="M258" s="171">
        <f t="shared" si="77"/>
        <v>8134446.351245001</v>
      </c>
      <c r="N258" s="170"/>
      <c r="O258" s="285"/>
      <c r="P258" s="114">
        <f t="shared" si="76"/>
        <v>0</v>
      </c>
      <c r="Q258" s="173"/>
      <c r="R258" s="177">
        <v>2016</v>
      </c>
      <c r="S258" s="98">
        <f>IFERROR(('General Input Sheet'!$G$38/(VLOOKUP(R258,'General Input Sheet'!$E$38:$G$44,3,FALSE))),1)</f>
        <v>1</v>
      </c>
      <c r="T258" s="199">
        <v>8134446.351245</v>
      </c>
      <c r="U258" s="115" t="str">
        <f t="shared" si="71"/>
        <v/>
      </c>
      <c r="V258" s="115" t="str">
        <f t="shared" si="71"/>
        <v/>
      </c>
      <c r="W258" s="115" t="str">
        <f t="shared" si="71"/>
        <v/>
      </c>
      <c r="X258" s="115" t="str">
        <f t="shared" si="71"/>
        <v/>
      </c>
      <c r="Y258" s="273" t="str">
        <f t="shared" si="72"/>
        <v>y</v>
      </c>
      <c r="Z258" s="81"/>
      <c r="AA258" s="86" t="str">
        <f t="shared" si="62"/>
        <v/>
      </c>
      <c r="AB258" s="87" t="str">
        <f t="shared" si="63"/>
        <v/>
      </c>
      <c r="AC258" s="87" t="str">
        <f t="shared" si="73"/>
        <v/>
      </c>
      <c r="AD258" s="87" t="str">
        <f t="shared" si="74"/>
        <v/>
      </c>
      <c r="AE258" s="87">
        <f t="shared" si="75"/>
        <v>1</v>
      </c>
      <c r="AF258" s="94">
        <f t="shared" si="64"/>
        <v>1</v>
      </c>
      <c r="AH258" s="324" t="str">
        <f t="shared" si="65"/>
        <v/>
      </c>
      <c r="AI258" s="280" t="str">
        <f t="shared" si="66"/>
        <v/>
      </c>
      <c r="AJ258" s="280" t="str">
        <f t="shared" si="67"/>
        <v/>
      </c>
      <c r="AK258" s="280" t="str">
        <f t="shared" si="68"/>
        <v/>
      </c>
      <c r="AL258" s="327">
        <f t="shared" si="69"/>
        <v>8134446.351245</v>
      </c>
    </row>
    <row r="259" spans="2:38">
      <c r="B259" s="176" t="s">
        <v>312</v>
      </c>
      <c r="C259" s="167"/>
      <c r="D259" s="167" t="s">
        <v>2229</v>
      </c>
      <c r="E259" s="167" t="s">
        <v>116</v>
      </c>
      <c r="F259" s="167" t="s">
        <v>2234</v>
      </c>
      <c r="G259" s="188"/>
      <c r="H259" s="285">
        <v>2899.88</v>
      </c>
      <c r="I259" s="143">
        <f t="shared" si="70"/>
        <v>291.60486223057364</v>
      </c>
      <c r="J259" s="165">
        <v>845619.10788519599</v>
      </c>
      <c r="K259" s="167"/>
      <c r="L259" s="167">
        <v>1</v>
      </c>
      <c r="M259" s="171">
        <f t="shared" si="77"/>
        <v>845619.10788519599</v>
      </c>
      <c r="N259" s="170"/>
      <c r="O259" s="285">
        <v>122920.98976513599</v>
      </c>
      <c r="P259" s="114">
        <f t="shared" si="76"/>
        <v>309.9654673526444</v>
      </c>
      <c r="Q259" s="173">
        <v>38101262.039999999</v>
      </c>
      <c r="R259" s="177">
        <v>2016</v>
      </c>
      <c r="S259" s="98">
        <f>IFERROR(('General Input Sheet'!$G$38/(VLOOKUP(R259,'General Input Sheet'!$E$38:$G$44,3,FALSE))),1)</f>
        <v>1</v>
      </c>
      <c r="T259" s="199">
        <v>38946881.147885196</v>
      </c>
      <c r="U259" s="115" t="str">
        <f t="shared" si="71"/>
        <v/>
      </c>
      <c r="V259" s="115" t="str">
        <f t="shared" si="71"/>
        <v>y</v>
      </c>
      <c r="W259" s="115" t="str">
        <f t="shared" si="71"/>
        <v/>
      </c>
      <c r="X259" s="115" t="str">
        <f t="shared" si="71"/>
        <v/>
      </c>
      <c r="Y259" s="273" t="str">
        <f t="shared" si="72"/>
        <v/>
      </c>
      <c r="Z259" s="81"/>
      <c r="AA259" s="86" t="str">
        <f t="shared" si="62"/>
        <v/>
      </c>
      <c r="AB259" s="87">
        <f t="shared" si="63"/>
        <v>1</v>
      </c>
      <c r="AC259" s="87" t="str">
        <f t="shared" si="73"/>
        <v/>
      </c>
      <c r="AD259" s="87" t="str">
        <f t="shared" si="74"/>
        <v/>
      </c>
      <c r="AE259" s="87" t="str">
        <f t="shared" si="75"/>
        <v/>
      </c>
      <c r="AF259" s="94">
        <f t="shared" si="64"/>
        <v>1</v>
      </c>
      <c r="AH259" s="324" t="str">
        <f t="shared" si="65"/>
        <v/>
      </c>
      <c r="AI259" s="280">
        <f t="shared" si="66"/>
        <v>38946881.147885196</v>
      </c>
      <c r="AJ259" s="280" t="str">
        <f t="shared" si="67"/>
        <v/>
      </c>
      <c r="AK259" s="280" t="str">
        <f t="shared" si="68"/>
        <v/>
      </c>
      <c r="AL259" s="327" t="str">
        <f t="shared" si="69"/>
        <v/>
      </c>
    </row>
    <row r="260" spans="2:38">
      <c r="B260" s="176" t="s">
        <v>312</v>
      </c>
      <c r="C260" s="167"/>
      <c r="D260" s="167" t="s">
        <v>2229</v>
      </c>
      <c r="E260" s="167" t="s">
        <v>116</v>
      </c>
      <c r="F260" s="167" t="s">
        <v>2233</v>
      </c>
      <c r="G260" s="188"/>
      <c r="H260" s="285">
        <v>41022.400000000001</v>
      </c>
      <c r="I260" s="143">
        <f t="shared" si="70"/>
        <v>16.819875053954252</v>
      </c>
      <c r="J260" s="165">
        <v>689991.64241333294</v>
      </c>
      <c r="K260" s="167"/>
      <c r="L260" s="167">
        <v>1</v>
      </c>
      <c r="M260" s="171">
        <f t="shared" si="77"/>
        <v>689991.64241333294</v>
      </c>
      <c r="N260" s="170"/>
      <c r="O260" s="285"/>
      <c r="P260" s="114">
        <f t="shared" si="76"/>
        <v>0</v>
      </c>
      <c r="Q260" s="173"/>
      <c r="R260" s="177">
        <v>2016</v>
      </c>
      <c r="S260" s="98">
        <f>IFERROR(('General Input Sheet'!$G$38/(VLOOKUP(R260,'General Input Sheet'!$E$38:$G$44,3,FALSE))),1)</f>
        <v>1</v>
      </c>
      <c r="T260" s="199">
        <v>689991.64241333294</v>
      </c>
      <c r="U260" s="115" t="str">
        <f t="shared" si="71"/>
        <v/>
      </c>
      <c r="V260" s="115" t="str">
        <f t="shared" si="71"/>
        <v>y</v>
      </c>
      <c r="W260" s="115" t="str">
        <f t="shared" si="71"/>
        <v/>
      </c>
      <c r="X260" s="115" t="str">
        <f t="shared" si="71"/>
        <v/>
      </c>
      <c r="Y260" s="273" t="str">
        <f t="shared" si="72"/>
        <v/>
      </c>
      <c r="Z260" s="81"/>
      <c r="AA260" s="86" t="str">
        <f t="shared" si="62"/>
        <v/>
      </c>
      <c r="AB260" s="87">
        <f t="shared" si="63"/>
        <v>1</v>
      </c>
      <c r="AC260" s="87" t="str">
        <f t="shared" si="73"/>
        <v/>
      </c>
      <c r="AD260" s="87" t="str">
        <f t="shared" si="74"/>
        <v/>
      </c>
      <c r="AE260" s="87" t="str">
        <f t="shared" si="75"/>
        <v/>
      </c>
      <c r="AF260" s="94">
        <f t="shared" si="64"/>
        <v>1</v>
      </c>
      <c r="AH260" s="324" t="str">
        <f t="shared" si="65"/>
        <v/>
      </c>
      <c r="AI260" s="280">
        <f t="shared" si="66"/>
        <v>689991.64241333294</v>
      </c>
      <c r="AJ260" s="280" t="str">
        <f t="shared" si="67"/>
        <v/>
      </c>
      <c r="AK260" s="280" t="str">
        <f t="shared" si="68"/>
        <v/>
      </c>
      <c r="AL260" s="327" t="str">
        <f t="shared" si="69"/>
        <v/>
      </c>
    </row>
    <row r="261" spans="2:38">
      <c r="B261" s="176" t="s">
        <v>313</v>
      </c>
      <c r="C261" s="167"/>
      <c r="D261" s="167" t="s">
        <v>2230</v>
      </c>
      <c r="E261" s="167" t="s">
        <v>116</v>
      </c>
      <c r="F261" s="167" t="s">
        <v>2235</v>
      </c>
      <c r="G261" s="188"/>
      <c r="H261" s="171">
        <v>44852.38</v>
      </c>
      <c r="I261" s="143">
        <f t="shared" si="70"/>
        <v>331.88073400950407</v>
      </c>
      <c r="J261" s="165">
        <v>14885640.7964732</v>
      </c>
      <c r="K261" s="167"/>
      <c r="L261" s="167">
        <f t="shared" ref="L261" si="78">IF(K261="",1,VLOOKUP(K261,PArksitecond,2,FALSE))</f>
        <v>1</v>
      </c>
      <c r="M261" s="171">
        <v>542206.41259557602</v>
      </c>
      <c r="N261" s="170"/>
      <c r="O261" s="285"/>
      <c r="P261" s="114">
        <f t="shared" si="76"/>
        <v>0</v>
      </c>
      <c r="Q261" s="173"/>
      <c r="R261" s="177">
        <v>2016</v>
      </c>
      <c r="S261" s="32">
        <f>IFERROR(('General Input Sheet'!$G$38/(VLOOKUP(R261,'General Input Sheet'!$E$38:$G$44,3,FALSE))),1)</f>
        <v>1</v>
      </c>
      <c r="T261" s="195">
        <v>14885640.7964732</v>
      </c>
      <c r="U261" s="115" t="str">
        <f t="shared" si="71"/>
        <v/>
      </c>
      <c r="V261" s="115" t="str">
        <f t="shared" si="71"/>
        <v/>
      </c>
      <c r="W261" s="115" t="str">
        <f t="shared" si="71"/>
        <v/>
      </c>
      <c r="X261" s="115" t="str">
        <f t="shared" si="71"/>
        <v/>
      </c>
      <c r="Y261" s="273" t="str">
        <f t="shared" si="72"/>
        <v>y</v>
      </c>
      <c r="Z261" s="81"/>
      <c r="AA261" s="86" t="str">
        <f t="shared" si="62"/>
        <v/>
      </c>
      <c r="AB261" s="87" t="str">
        <f t="shared" si="63"/>
        <v/>
      </c>
      <c r="AC261" s="87" t="str">
        <f t="shared" si="73"/>
        <v/>
      </c>
      <c r="AD261" s="87" t="str">
        <f t="shared" si="74"/>
        <v/>
      </c>
      <c r="AE261" s="87">
        <f t="shared" si="75"/>
        <v>1</v>
      </c>
      <c r="AF261" s="94">
        <f t="shared" si="64"/>
        <v>1</v>
      </c>
      <c r="AH261" s="324" t="str">
        <f t="shared" si="65"/>
        <v/>
      </c>
      <c r="AI261" s="280" t="str">
        <f t="shared" si="66"/>
        <v/>
      </c>
      <c r="AJ261" s="280" t="str">
        <f t="shared" si="67"/>
        <v/>
      </c>
      <c r="AK261" s="280" t="str">
        <f t="shared" si="68"/>
        <v/>
      </c>
      <c r="AL261" s="327">
        <f t="shared" si="69"/>
        <v>14885640.7964732</v>
      </c>
    </row>
    <row r="262" spans="2:38">
      <c r="B262" s="176" t="s">
        <v>314</v>
      </c>
      <c r="C262" s="167"/>
      <c r="D262" s="167" t="s">
        <v>2231</v>
      </c>
      <c r="E262" s="167" t="s">
        <v>116</v>
      </c>
      <c r="F262" s="167" t="s">
        <v>2233</v>
      </c>
      <c r="G262" s="188"/>
      <c r="H262" s="285">
        <v>9994.67</v>
      </c>
      <c r="I262" s="143">
        <f t="shared" si="70"/>
        <v>707.36204298967448</v>
      </c>
      <c r="J262" s="165">
        <v>7069850.1902076099</v>
      </c>
      <c r="K262" s="167"/>
      <c r="L262" s="167">
        <v>1</v>
      </c>
      <c r="M262" s="171">
        <f t="shared" ref="M262:M325" si="79">IFERROR(J262/100*100*L262,0)</f>
        <v>7069850.1902076099</v>
      </c>
      <c r="N262" s="170"/>
      <c r="O262" s="285">
        <v>12327.3356473971</v>
      </c>
      <c r="P262" s="114">
        <f t="shared" si="76"/>
        <v>195.53354909330747</v>
      </c>
      <c r="Q262" s="173">
        <v>2410407.69</v>
      </c>
      <c r="R262" s="177">
        <v>2016</v>
      </c>
      <c r="S262" s="98">
        <f>IFERROR(('General Input Sheet'!$G$38/(VLOOKUP(R262,'General Input Sheet'!$E$38:$G$44,3,FALSE))),1)</f>
        <v>1</v>
      </c>
      <c r="T262" s="199">
        <v>9480257.8802076094</v>
      </c>
      <c r="U262" s="115" t="str">
        <f t="shared" si="71"/>
        <v/>
      </c>
      <c r="V262" s="115" t="str">
        <f t="shared" si="71"/>
        <v/>
      </c>
      <c r="W262" s="115" t="str">
        <f t="shared" si="71"/>
        <v/>
      </c>
      <c r="X262" s="115" t="str">
        <f t="shared" si="71"/>
        <v/>
      </c>
      <c r="Y262" s="273" t="str">
        <f t="shared" si="72"/>
        <v>y</v>
      </c>
      <c r="Z262" s="81"/>
      <c r="AA262" s="86" t="str">
        <f t="shared" si="62"/>
        <v/>
      </c>
      <c r="AB262" s="87" t="str">
        <f t="shared" si="63"/>
        <v/>
      </c>
      <c r="AC262" s="87" t="str">
        <f t="shared" si="73"/>
        <v/>
      </c>
      <c r="AD262" s="87" t="str">
        <f t="shared" si="74"/>
        <v/>
      </c>
      <c r="AE262" s="87">
        <f t="shared" si="75"/>
        <v>1</v>
      </c>
      <c r="AF262" s="94">
        <f t="shared" si="64"/>
        <v>1</v>
      </c>
      <c r="AH262" s="324" t="str">
        <f t="shared" si="65"/>
        <v/>
      </c>
      <c r="AI262" s="280" t="str">
        <f t="shared" si="66"/>
        <v/>
      </c>
      <c r="AJ262" s="280" t="str">
        <f t="shared" si="67"/>
        <v/>
      </c>
      <c r="AK262" s="280" t="str">
        <f t="shared" si="68"/>
        <v/>
      </c>
      <c r="AL262" s="327">
        <f t="shared" si="69"/>
        <v>9480257.8802076094</v>
      </c>
    </row>
    <row r="263" spans="2:38">
      <c r="B263" s="176" t="s">
        <v>314</v>
      </c>
      <c r="C263" s="167"/>
      <c r="D263" s="167" t="s">
        <v>2231</v>
      </c>
      <c r="E263" s="167" t="s">
        <v>116</v>
      </c>
      <c r="F263" s="167" t="s">
        <v>2235</v>
      </c>
      <c r="G263" s="188"/>
      <c r="H263" s="285">
        <v>3003.26</v>
      </c>
      <c r="I263" s="143">
        <f t="shared" si="70"/>
        <v>2509.4884042961348</v>
      </c>
      <c r="J263" s="165">
        <v>7536646.1450864105</v>
      </c>
      <c r="K263" s="167"/>
      <c r="L263" s="167">
        <v>1</v>
      </c>
      <c r="M263" s="171">
        <f t="shared" si="79"/>
        <v>7536646.1450864114</v>
      </c>
      <c r="N263" s="170"/>
      <c r="O263" s="285"/>
      <c r="P263" s="114">
        <f t="shared" si="76"/>
        <v>0</v>
      </c>
      <c r="Q263" s="173"/>
      <c r="R263" s="177">
        <v>2016</v>
      </c>
      <c r="S263" s="98">
        <f>IFERROR(('General Input Sheet'!$G$38/(VLOOKUP(R263,'General Input Sheet'!$E$38:$G$44,3,FALSE))),1)</f>
        <v>1</v>
      </c>
      <c r="T263" s="199">
        <v>7536646.1450864105</v>
      </c>
      <c r="U263" s="115" t="str">
        <f t="shared" si="71"/>
        <v/>
      </c>
      <c r="V263" s="115" t="str">
        <f t="shared" si="71"/>
        <v/>
      </c>
      <c r="W263" s="115" t="str">
        <f t="shared" si="71"/>
        <v/>
      </c>
      <c r="X263" s="115" t="str">
        <f t="shared" si="71"/>
        <v/>
      </c>
      <c r="Y263" s="273" t="str">
        <f t="shared" si="72"/>
        <v>y</v>
      </c>
      <c r="Z263" s="81"/>
      <c r="AA263" s="86" t="str">
        <f t="shared" si="62"/>
        <v/>
      </c>
      <c r="AB263" s="87" t="str">
        <f t="shared" si="63"/>
        <v/>
      </c>
      <c r="AC263" s="87" t="str">
        <f t="shared" si="73"/>
        <v/>
      </c>
      <c r="AD263" s="87" t="str">
        <f t="shared" si="74"/>
        <v/>
      </c>
      <c r="AE263" s="87">
        <f t="shared" si="75"/>
        <v>1</v>
      </c>
      <c r="AF263" s="94">
        <f t="shared" si="64"/>
        <v>1</v>
      </c>
      <c r="AH263" s="324" t="str">
        <f t="shared" si="65"/>
        <v/>
      </c>
      <c r="AI263" s="280" t="str">
        <f t="shared" si="66"/>
        <v/>
      </c>
      <c r="AJ263" s="280" t="str">
        <f t="shared" si="67"/>
        <v/>
      </c>
      <c r="AK263" s="280" t="str">
        <f t="shared" si="68"/>
        <v/>
      </c>
      <c r="AL263" s="327">
        <f t="shared" si="69"/>
        <v>7536646.1450864105</v>
      </c>
    </row>
    <row r="264" spans="2:38">
      <c r="B264" s="176" t="s">
        <v>315</v>
      </c>
      <c r="C264" s="167"/>
      <c r="D264" s="167" t="s">
        <v>2229</v>
      </c>
      <c r="E264" s="167" t="s">
        <v>116</v>
      </c>
      <c r="F264" s="167" t="s">
        <v>2236</v>
      </c>
      <c r="G264" s="188"/>
      <c r="H264" s="285"/>
      <c r="I264" s="143">
        <f t="shared" si="70"/>
        <v>0</v>
      </c>
      <c r="J264" s="165"/>
      <c r="K264" s="167"/>
      <c r="L264" s="167">
        <v>1</v>
      </c>
      <c r="M264" s="171">
        <f t="shared" si="79"/>
        <v>0</v>
      </c>
      <c r="N264" s="170"/>
      <c r="O264" s="285">
        <v>670.59010470536498</v>
      </c>
      <c r="P264" s="114">
        <f t="shared" si="76"/>
        <v>1.9385910869817815E-4</v>
      </c>
      <c r="Q264" s="173">
        <v>0.13</v>
      </c>
      <c r="R264" s="177">
        <v>2016</v>
      </c>
      <c r="S264" s="98">
        <f>IFERROR(('General Input Sheet'!$G$38/(VLOOKUP(R264,'General Input Sheet'!$E$38:$G$44,3,FALSE))),1)</f>
        <v>1</v>
      </c>
      <c r="T264" s="199">
        <v>0.13</v>
      </c>
      <c r="U264" s="115" t="str">
        <f t="shared" si="71"/>
        <v/>
      </c>
      <c r="V264" s="115" t="str">
        <f t="shared" si="71"/>
        <v>y</v>
      </c>
      <c r="W264" s="115" t="str">
        <f t="shared" si="71"/>
        <v/>
      </c>
      <c r="X264" s="115" t="str">
        <f t="shared" si="71"/>
        <v/>
      </c>
      <c r="Y264" s="273" t="str">
        <f t="shared" si="72"/>
        <v/>
      </c>
      <c r="Z264" s="81"/>
      <c r="AA264" s="86" t="str">
        <f t="shared" si="62"/>
        <v/>
      </c>
      <c r="AB264" s="87">
        <f t="shared" si="63"/>
        <v>1</v>
      </c>
      <c r="AC264" s="87" t="str">
        <f t="shared" si="73"/>
        <v/>
      </c>
      <c r="AD264" s="87" t="str">
        <f t="shared" si="74"/>
        <v/>
      </c>
      <c r="AE264" s="87" t="str">
        <f t="shared" si="75"/>
        <v/>
      </c>
      <c r="AF264" s="94">
        <f t="shared" si="64"/>
        <v>1</v>
      </c>
      <c r="AH264" s="324" t="str">
        <f t="shared" si="65"/>
        <v/>
      </c>
      <c r="AI264" s="280">
        <f t="shared" si="66"/>
        <v>0.13</v>
      </c>
      <c r="AJ264" s="280" t="str">
        <f t="shared" si="67"/>
        <v/>
      </c>
      <c r="AK264" s="280" t="str">
        <f t="shared" si="68"/>
        <v/>
      </c>
      <c r="AL264" s="327" t="str">
        <f t="shared" si="69"/>
        <v/>
      </c>
    </row>
    <row r="265" spans="2:38">
      <c r="B265" s="176" t="s">
        <v>316</v>
      </c>
      <c r="C265" s="167"/>
      <c r="D265" s="167" t="s">
        <v>2231</v>
      </c>
      <c r="E265" s="167" t="s">
        <v>116</v>
      </c>
      <c r="F265" s="167" t="s">
        <v>2233</v>
      </c>
      <c r="G265" s="188"/>
      <c r="H265" s="285">
        <v>6946.0905388000001</v>
      </c>
      <c r="I265" s="143">
        <f t="shared" si="70"/>
        <v>993.86627290132606</v>
      </c>
      <c r="J265" s="165">
        <v>6903485.1150323199</v>
      </c>
      <c r="K265" s="167"/>
      <c r="L265" s="167">
        <v>1</v>
      </c>
      <c r="M265" s="171">
        <f t="shared" si="79"/>
        <v>6903485.1150323199</v>
      </c>
      <c r="N265" s="170"/>
      <c r="O265" s="285">
        <v>664.94735146326695</v>
      </c>
      <c r="P265" s="114">
        <f t="shared" si="76"/>
        <v>653.12118176620959</v>
      </c>
      <c r="Q265" s="173">
        <v>434291.20000000001</v>
      </c>
      <c r="R265" s="177">
        <v>2016</v>
      </c>
      <c r="S265" s="98">
        <f>IFERROR(('General Input Sheet'!$G$38/(VLOOKUP(R265,'General Input Sheet'!$E$38:$G$44,3,FALSE))),1)</f>
        <v>1</v>
      </c>
      <c r="T265" s="199">
        <v>7337776.3150323201</v>
      </c>
      <c r="U265" s="115" t="str">
        <f t="shared" si="71"/>
        <v/>
      </c>
      <c r="V265" s="115" t="str">
        <f t="shared" si="71"/>
        <v/>
      </c>
      <c r="W265" s="115" t="str">
        <f t="shared" si="71"/>
        <v/>
      </c>
      <c r="X265" s="115" t="str">
        <f t="shared" si="71"/>
        <v/>
      </c>
      <c r="Y265" s="273" t="str">
        <f t="shared" si="72"/>
        <v>y</v>
      </c>
      <c r="Z265" s="81"/>
      <c r="AA265" s="86" t="str">
        <f t="shared" si="62"/>
        <v/>
      </c>
      <c r="AB265" s="87" t="str">
        <f t="shared" si="63"/>
        <v/>
      </c>
      <c r="AC265" s="87" t="str">
        <f t="shared" si="73"/>
        <v/>
      </c>
      <c r="AD265" s="87" t="str">
        <f t="shared" si="74"/>
        <v/>
      </c>
      <c r="AE265" s="87">
        <f t="shared" si="75"/>
        <v>1</v>
      </c>
      <c r="AF265" s="94">
        <f t="shared" si="64"/>
        <v>1</v>
      </c>
      <c r="AH265" s="324" t="str">
        <f t="shared" si="65"/>
        <v/>
      </c>
      <c r="AI265" s="280" t="str">
        <f t="shared" si="66"/>
        <v/>
      </c>
      <c r="AJ265" s="280" t="str">
        <f t="shared" si="67"/>
        <v/>
      </c>
      <c r="AK265" s="280" t="str">
        <f t="shared" si="68"/>
        <v/>
      </c>
      <c r="AL265" s="327">
        <f t="shared" si="69"/>
        <v>7337776.3150323201</v>
      </c>
    </row>
    <row r="266" spans="2:38">
      <c r="B266" s="176" t="s">
        <v>317</v>
      </c>
      <c r="C266" s="167"/>
      <c r="D266" s="167" t="s">
        <v>2231</v>
      </c>
      <c r="E266" s="167" t="s">
        <v>116</v>
      </c>
      <c r="F266" s="167" t="s">
        <v>2233</v>
      </c>
      <c r="G266" s="188"/>
      <c r="H266" s="285">
        <v>13122.59</v>
      </c>
      <c r="I266" s="143">
        <f t="shared" si="70"/>
        <v>551.76188428752789</v>
      </c>
      <c r="J266" s="165">
        <v>7240544.98513267</v>
      </c>
      <c r="K266" s="167"/>
      <c r="L266" s="167">
        <v>1</v>
      </c>
      <c r="M266" s="171">
        <f t="shared" si="79"/>
        <v>7240544.98513267</v>
      </c>
      <c r="N266" s="170"/>
      <c r="O266" s="285">
        <v>7728.8063036796602</v>
      </c>
      <c r="P266" s="114">
        <f t="shared" si="76"/>
        <v>926.39143985161002</v>
      </c>
      <c r="Q266" s="173">
        <v>7159900</v>
      </c>
      <c r="R266" s="177">
        <v>2016</v>
      </c>
      <c r="S266" s="98">
        <f>IFERROR(('General Input Sheet'!$G$38/(VLOOKUP(R266,'General Input Sheet'!$E$38:$G$44,3,FALSE))),1)</f>
        <v>1</v>
      </c>
      <c r="T266" s="199">
        <v>14400444.98513267</v>
      </c>
      <c r="U266" s="115" t="str">
        <f t="shared" si="71"/>
        <v/>
      </c>
      <c r="V266" s="115" t="str">
        <f t="shared" si="71"/>
        <v/>
      </c>
      <c r="W266" s="115" t="str">
        <f t="shared" si="71"/>
        <v/>
      </c>
      <c r="X266" s="115" t="str">
        <f t="shared" si="71"/>
        <v/>
      </c>
      <c r="Y266" s="273" t="str">
        <f t="shared" si="72"/>
        <v>y</v>
      </c>
      <c r="Z266" s="81"/>
      <c r="AA266" s="86" t="str">
        <f t="shared" si="62"/>
        <v/>
      </c>
      <c r="AB266" s="87" t="str">
        <f t="shared" si="63"/>
        <v/>
      </c>
      <c r="AC266" s="87" t="str">
        <f t="shared" si="73"/>
        <v/>
      </c>
      <c r="AD266" s="87" t="str">
        <f t="shared" si="74"/>
        <v/>
      </c>
      <c r="AE266" s="87">
        <f t="shared" si="75"/>
        <v>1</v>
      </c>
      <c r="AF266" s="94">
        <f t="shared" si="64"/>
        <v>1</v>
      </c>
      <c r="AH266" s="324" t="str">
        <f t="shared" si="65"/>
        <v/>
      </c>
      <c r="AI266" s="280" t="str">
        <f t="shared" si="66"/>
        <v/>
      </c>
      <c r="AJ266" s="280" t="str">
        <f t="shared" si="67"/>
        <v/>
      </c>
      <c r="AK266" s="280" t="str">
        <f t="shared" si="68"/>
        <v/>
      </c>
      <c r="AL266" s="327">
        <f t="shared" si="69"/>
        <v>14400444.98513267</v>
      </c>
    </row>
    <row r="267" spans="2:38">
      <c r="B267" s="176" t="s">
        <v>318</v>
      </c>
      <c r="C267" s="167"/>
      <c r="D267" s="167" t="s">
        <v>2229</v>
      </c>
      <c r="E267" s="167" t="s">
        <v>116</v>
      </c>
      <c r="F267" s="167" t="s">
        <v>2236</v>
      </c>
      <c r="G267" s="188"/>
      <c r="H267" s="285"/>
      <c r="I267" s="143">
        <f t="shared" si="70"/>
        <v>0</v>
      </c>
      <c r="J267" s="165"/>
      <c r="K267" s="167"/>
      <c r="L267" s="167">
        <v>1</v>
      </c>
      <c r="M267" s="171">
        <f t="shared" si="79"/>
        <v>0</v>
      </c>
      <c r="N267" s="170"/>
      <c r="O267" s="285">
        <v>0</v>
      </c>
      <c r="P267" s="114">
        <f t="shared" si="76"/>
        <v>0</v>
      </c>
      <c r="Q267" s="173">
        <v>0</v>
      </c>
      <c r="R267" s="177">
        <v>2016</v>
      </c>
      <c r="S267" s="98">
        <f>IFERROR(('General Input Sheet'!$G$38/(VLOOKUP(R267,'General Input Sheet'!$E$38:$G$44,3,FALSE))),1)</f>
        <v>1</v>
      </c>
      <c r="T267" s="199">
        <v>0</v>
      </c>
      <c r="U267" s="115" t="str">
        <f t="shared" si="71"/>
        <v/>
      </c>
      <c r="V267" s="115" t="str">
        <f t="shared" si="71"/>
        <v>y</v>
      </c>
      <c r="W267" s="115" t="str">
        <f t="shared" si="71"/>
        <v/>
      </c>
      <c r="X267" s="115" t="str">
        <f t="shared" si="71"/>
        <v/>
      </c>
      <c r="Y267" s="273" t="str">
        <f t="shared" si="72"/>
        <v/>
      </c>
      <c r="Z267" s="81"/>
      <c r="AA267" s="86" t="str">
        <f t="shared" si="62"/>
        <v/>
      </c>
      <c r="AB267" s="87">
        <f t="shared" si="63"/>
        <v>1</v>
      </c>
      <c r="AC267" s="87" t="str">
        <f t="shared" si="73"/>
        <v/>
      </c>
      <c r="AD267" s="87" t="str">
        <f t="shared" si="74"/>
        <v/>
      </c>
      <c r="AE267" s="87" t="str">
        <f t="shared" si="75"/>
        <v/>
      </c>
      <c r="AF267" s="94">
        <f t="shared" si="64"/>
        <v>1</v>
      </c>
      <c r="AH267" s="324" t="str">
        <f t="shared" si="65"/>
        <v/>
      </c>
      <c r="AI267" s="280">
        <f t="shared" si="66"/>
        <v>0</v>
      </c>
      <c r="AJ267" s="280" t="str">
        <f t="shared" si="67"/>
        <v/>
      </c>
      <c r="AK267" s="280" t="str">
        <f t="shared" si="68"/>
        <v/>
      </c>
      <c r="AL267" s="327" t="str">
        <f t="shared" si="69"/>
        <v/>
      </c>
    </row>
    <row r="268" spans="2:38">
      <c r="B268" s="176" t="s">
        <v>319</v>
      </c>
      <c r="C268" s="167"/>
      <c r="D268" s="167" t="s">
        <v>2231</v>
      </c>
      <c r="E268" s="167" t="s">
        <v>118</v>
      </c>
      <c r="F268" s="167" t="s">
        <v>2233</v>
      </c>
      <c r="G268" s="188"/>
      <c r="H268" s="285">
        <v>11531.88</v>
      </c>
      <c r="I268" s="143">
        <f t="shared" si="70"/>
        <v>620.34445417808809</v>
      </c>
      <c r="J268" s="165">
        <v>7153737.8042472098</v>
      </c>
      <c r="K268" s="167"/>
      <c r="L268" s="167">
        <v>1</v>
      </c>
      <c r="M268" s="171">
        <f t="shared" si="79"/>
        <v>7153737.8042472107</v>
      </c>
      <c r="N268" s="170"/>
      <c r="O268" s="285"/>
      <c r="P268" s="114">
        <f t="shared" si="76"/>
        <v>0</v>
      </c>
      <c r="Q268" s="173"/>
      <c r="R268" s="177">
        <v>2016</v>
      </c>
      <c r="S268" s="98">
        <f>IFERROR(('General Input Sheet'!$G$38/(VLOOKUP(R268,'General Input Sheet'!$E$38:$G$44,3,FALSE))),1)</f>
        <v>1</v>
      </c>
      <c r="T268" s="199">
        <v>7153737.8042472098</v>
      </c>
      <c r="U268" s="115" t="str">
        <f t="shared" si="71"/>
        <v/>
      </c>
      <c r="V268" s="115" t="str">
        <f t="shared" si="71"/>
        <v/>
      </c>
      <c r="W268" s="115" t="str">
        <f t="shared" si="71"/>
        <v/>
      </c>
      <c r="X268" s="115" t="str">
        <f t="shared" si="71"/>
        <v/>
      </c>
      <c r="Y268" s="273" t="str">
        <f t="shared" si="72"/>
        <v>y</v>
      </c>
      <c r="Z268" s="81"/>
      <c r="AA268" s="86" t="str">
        <f t="shared" si="62"/>
        <v/>
      </c>
      <c r="AB268" s="87" t="str">
        <f t="shared" si="63"/>
        <v/>
      </c>
      <c r="AC268" s="87" t="str">
        <f t="shared" si="73"/>
        <v/>
      </c>
      <c r="AD268" s="87" t="str">
        <f t="shared" si="74"/>
        <v/>
      </c>
      <c r="AE268" s="87">
        <f t="shared" si="75"/>
        <v>1</v>
      </c>
      <c r="AF268" s="94">
        <f t="shared" si="64"/>
        <v>1</v>
      </c>
      <c r="AH268" s="324" t="str">
        <f t="shared" si="65"/>
        <v/>
      </c>
      <c r="AI268" s="280" t="str">
        <f t="shared" si="66"/>
        <v/>
      </c>
      <c r="AJ268" s="280" t="str">
        <f t="shared" si="67"/>
        <v/>
      </c>
      <c r="AK268" s="280" t="str">
        <f t="shared" si="68"/>
        <v/>
      </c>
      <c r="AL268" s="327">
        <f t="shared" si="69"/>
        <v>7153737.8042472098</v>
      </c>
    </row>
    <row r="269" spans="2:38">
      <c r="B269" s="176" t="s">
        <v>320</v>
      </c>
      <c r="C269" s="167"/>
      <c r="D269" s="167" t="s">
        <v>2231</v>
      </c>
      <c r="E269" s="167" t="s">
        <v>118</v>
      </c>
      <c r="F269" s="167" t="s">
        <v>2233</v>
      </c>
      <c r="G269" s="188"/>
      <c r="H269" s="285">
        <v>13957.99</v>
      </c>
      <c r="I269" s="143">
        <f t="shared" si="70"/>
        <v>522.00452106659702</v>
      </c>
      <c r="J269" s="165">
        <v>7286133.8850023504</v>
      </c>
      <c r="K269" s="167"/>
      <c r="L269" s="167">
        <v>1</v>
      </c>
      <c r="M269" s="171">
        <f t="shared" si="79"/>
        <v>7286133.8850023504</v>
      </c>
      <c r="N269" s="170"/>
      <c r="O269" s="285"/>
      <c r="P269" s="114">
        <f t="shared" si="76"/>
        <v>0</v>
      </c>
      <c r="Q269" s="173"/>
      <c r="R269" s="177">
        <v>2016</v>
      </c>
      <c r="S269" s="98">
        <f>IFERROR(('General Input Sheet'!$G$38/(VLOOKUP(R269,'General Input Sheet'!$E$38:$G$44,3,FALSE))),1)</f>
        <v>1</v>
      </c>
      <c r="T269" s="199">
        <v>7286133.8850023504</v>
      </c>
      <c r="U269" s="115" t="str">
        <f t="shared" si="71"/>
        <v/>
      </c>
      <c r="V269" s="115" t="str">
        <f t="shared" si="71"/>
        <v/>
      </c>
      <c r="W269" s="115" t="str">
        <f t="shared" si="71"/>
        <v/>
      </c>
      <c r="X269" s="115" t="str">
        <f t="shared" si="71"/>
        <v/>
      </c>
      <c r="Y269" s="273" t="str">
        <f t="shared" si="72"/>
        <v>y</v>
      </c>
      <c r="Z269" s="81"/>
      <c r="AA269" s="86" t="str">
        <f t="shared" si="62"/>
        <v/>
      </c>
      <c r="AB269" s="87" t="str">
        <f t="shared" si="63"/>
        <v/>
      </c>
      <c r="AC269" s="87" t="str">
        <f t="shared" si="73"/>
        <v/>
      </c>
      <c r="AD269" s="87" t="str">
        <f t="shared" si="74"/>
        <v/>
      </c>
      <c r="AE269" s="87">
        <f t="shared" si="75"/>
        <v>1</v>
      </c>
      <c r="AF269" s="94">
        <f t="shared" si="64"/>
        <v>1</v>
      </c>
      <c r="AH269" s="324" t="str">
        <f t="shared" si="65"/>
        <v/>
      </c>
      <c r="AI269" s="280" t="str">
        <f t="shared" si="66"/>
        <v/>
      </c>
      <c r="AJ269" s="280" t="str">
        <f t="shared" si="67"/>
        <v/>
      </c>
      <c r="AK269" s="280" t="str">
        <f t="shared" si="68"/>
        <v/>
      </c>
      <c r="AL269" s="327">
        <f t="shared" si="69"/>
        <v>7286133.8850023504</v>
      </c>
    </row>
    <row r="270" spans="2:38">
      <c r="B270" s="176" t="s">
        <v>321</v>
      </c>
      <c r="C270" s="167"/>
      <c r="D270" s="167" t="s">
        <v>2231</v>
      </c>
      <c r="E270" s="167" t="s">
        <v>118</v>
      </c>
      <c r="F270" s="167" t="s">
        <v>2234</v>
      </c>
      <c r="G270" s="188"/>
      <c r="H270" s="285">
        <v>22282.85</v>
      </c>
      <c r="I270" s="143">
        <f t="shared" si="70"/>
        <v>340.87919982559237</v>
      </c>
      <c r="J270" s="165">
        <v>7595760.0778337</v>
      </c>
      <c r="K270" s="167"/>
      <c r="L270" s="167">
        <v>1</v>
      </c>
      <c r="M270" s="171">
        <f t="shared" si="79"/>
        <v>7595760.0778337</v>
      </c>
      <c r="N270" s="170"/>
      <c r="O270" s="285"/>
      <c r="P270" s="114">
        <f t="shared" si="76"/>
        <v>0</v>
      </c>
      <c r="Q270" s="173"/>
      <c r="R270" s="177">
        <v>2016</v>
      </c>
      <c r="S270" s="98">
        <f>IFERROR(('General Input Sheet'!$G$38/(VLOOKUP(R270,'General Input Sheet'!$E$38:$G$44,3,FALSE))),1)</f>
        <v>1</v>
      </c>
      <c r="T270" s="199">
        <v>7595760.0778337</v>
      </c>
      <c r="U270" s="115" t="str">
        <f t="shared" si="71"/>
        <v/>
      </c>
      <c r="V270" s="115" t="str">
        <f t="shared" si="71"/>
        <v/>
      </c>
      <c r="W270" s="115" t="str">
        <f t="shared" si="71"/>
        <v/>
      </c>
      <c r="X270" s="115" t="str">
        <f t="shared" ref="V270:X333" si="80">IF(AND(X$10=$E270,$D270="Local"),"y","")</f>
        <v/>
      </c>
      <c r="Y270" s="273" t="str">
        <f t="shared" si="72"/>
        <v>y</v>
      </c>
      <c r="Z270" s="81"/>
      <c r="AA270" s="86" t="str">
        <f t="shared" ref="AA270:AA333" si="81">IF(U270="y",1,"")</f>
        <v/>
      </c>
      <c r="AB270" s="87" t="str">
        <f t="shared" ref="AB270:AB333" si="82">IF(V270="y",1,"")</f>
        <v/>
      </c>
      <c r="AC270" s="87" t="str">
        <f t="shared" si="73"/>
        <v/>
      </c>
      <c r="AD270" s="87" t="str">
        <f t="shared" si="74"/>
        <v/>
      </c>
      <c r="AE270" s="87">
        <f t="shared" si="75"/>
        <v>1</v>
      </c>
      <c r="AF270" s="94">
        <f t="shared" ref="AF270:AF333" si="83">SUM(AA270:AE270)</f>
        <v>1</v>
      </c>
      <c r="AH270" s="324" t="str">
        <f t="shared" ref="AH270:AH333" si="84">IF(AA270="","",(AA270/$AF270)*$T270)</f>
        <v/>
      </c>
      <c r="AI270" s="280" t="str">
        <f t="shared" ref="AI270:AI333" si="85">IF(AB270="","",(AB270/$AF270)*$T270)</f>
        <v/>
      </c>
      <c r="AJ270" s="280" t="str">
        <f t="shared" ref="AJ270:AJ333" si="86">IF(AC270="","",(AC270/$AF270)*$T270)</f>
        <v/>
      </c>
      <c r="AK270" s="280" t="str">
        <f t="shared" ref="AK270:AK333" si="87">IF(AD270="","",(AD270/$AF270)*$T270)</f>
        <v/>
      </c>
      <c r="AL270" s="327">
        <f t="shared" ref="AL270:AL333" si="88">IF(AE270="","",(AE270/$AF270)*$T270)</f>
        <v>7595760.0778337</v>
      </c>
    </row>
    <row r="271" spans="2:38">
      <c r="B271" s="176" t="s">
        <v>321</v>
      </c>
      <c r="C271" s="167"/>
      <c r="D271" s="167" t="s">
        <v>2231</v>
      </c>
      <c r="E271" s="167" t="s">
        <v>118</v>
      </c>
      <c r="F271" s="167" t="s">
        <v>2233</v>
      </c>
      <c r="G271" s="188"/>
      <c r="H271" s="285">
        <v>41153.54</v>
      </c>
      <c r="I271" s="143">
        <f t="shared" ref="I271:I334" si="89">IFERROR(J271/H271,0)</f>
        <v>198.3199480221954</v>
      </c>
      <c r="J271" s="165">
        <v>8161567.9137293398</v>
      </c>
      <c r="K271" s="167"/>
      <c r="L271" s="167">
        <v>1</v>
      </c>
      <c r="M271" s="171">
        <f t="shared" si="79"/>
        <v>8161567.9137293398</v>
      </c>
      <c r="N271" s="170"/>
      <c r="O271" s="285"/>
      <c r="P271" s="114">
        <f t="shared" si="76"/>
        <v>0</v>
      </c>
      <c r="Q271" s="173"/>
      <c r="R271" s="177">
        <v>2016</v>
      </c>
      <c r="S271" s="98">
        <f>IFERROR(('General Input Sheet'!$G$38/(VLOOKUP(R271,'General Input Sheet'!$E$38:$G$44,3,FALSE))),1)</f>
        <v>1</v>
      </c>
      <c r="T271" s="199">
        <v>8161567.9137293398</v>
      </c>
      <c r="U271" s="115" t="str">
        <f t="shared" ref="U271:X334" si="90">IF(AND(U$10=$E271,$D271="Local"),"y","")</f>
        <v/>
      </c>
      <c r="V271" s="115" t="str">
        <f t="shared" si="80"/>
        <v/>
      </c>
      <c r="W271" s="115" t="str">
        <f t="shared" si="80"/>
        <v/>
      </c>
      <c r="X271" s="115" t="str">
        <f t="shared" si="80"/>
        <v/>
      </c>
      <c r="Y271" s="273" t="str">
        <f t="shared" ref="Y271:Y334" si="91">IF($D271&lt;&gt;"Local","y","")</f>
        <v>y</v>
      </c>
      <c r="Z271" s="81"/>
      <c r="AA271" s="86" t="str">
        <f t="shared" si="81"/>
        <v/>
      </c>
      <c r="AB271" s="87" t="str">
        <f t="shared" si="82"/>
        <v/>
      </c>
      <c r="AC271" s="87" t="str">
        <f t="shared" ref="AC271:AC334" si="92">IF(W271="y",1,"")</f>
        <v/>
      </c>
      <c r="AD271" s="87" t="str">
        <f t="shared" ref="AD271:AD334" si="93">IF(X271="y",1,"")</f>
        <v/>
      </c>
      <c r="AE271" s="87">
        <f t="shared" ref="AE271:AE334" si="94">IF(Y271="y",1,"")</f>
        <v>1</v>
      </c>
      <c r="AF271" s="94">
        <f t="shared" si="83"/>
        <v>1</v>
      </c>
      <c r="AH271" s="324" t="str">
        <f t="shared" si="84"/>
        <v/>
      </c>
      <c r="AI271" s="280" t="str">
        <f t="shared" si="85"/>
        <v/>
      </c>
      <c r="AJ271" s="280" t="str">
        <f t="shared" si="86"/>
        <v/>
      </c>
      <c r="AK271" s="280" t="str">
        <f t="shared" si="87"/>
        <v/>
      </c>
      <c r="AL271" s="327">
        <f t="shared" si="88"/>
        <v>8161567.9137293398</v>
      </c>
    </row>
    <row r="272" spans="2:38">
      <c r="B272" s="176" t="s">
        <v>322</v>
      </c>
      <c r="C272" s="167"/>
      <c r="D272" s="167" t="s">
        <v>2229</v>
      </c>
      <c r="E272" s="167" t="s">
        <v>118</v>
      </c>
      <c r="F272" s="167" t="s">
        <v>2236</v>
      </c>
      <c r="G272" s="188"/>
      <c r="H272" s="285"/>
      <c r="I272" s="143">
        <f t="shared" si="89"/>
        <v>0</v>
      </c>
      <c r="J272" s="165"/>
      <c r="K272" s="167"/>
      <c r="L272" s="167">
        <v>1</v>
      </c>
      <c r="M272" s="171">
        <f t="shared" si="79"/>
        <v>0</v>
      </c>
      <c r="N272" s="170"/>
      <c r="O272" s="285">
        <v>126872.70974018901</v>
      </c>
      <c r="P272" s="114">
        <f t="shared" ref="P272:P335" si="95">IFERROR(Q272/O272,0)</f>
        <v>23.672782240959847</v>
      </c>
      <c r="Q272" s="173">
        <v>3003430.03</v>
      </c>
      <c r="R272" s="177">
        <v>2016</v>
      </c>
      <c r="S272" s="98">
        <f>IFERROR(('General Input Sheet'!$G$38/(VLOOKUP(R272,'General Input Sheet'!$E$38:$G$44,3,FALSE))),1)</f>
        <v>1</v>
      </c>
      <c r="T272" s="199">
        <v>3003430.03</v>
      </c>
      <c r="U272" s="115" t="str">
        <f t="shared" si="90"/>
        <v/>
      </c>
      <c r="V272" s="115" t="str">
        <f t="shared" si="80"/>
        <v/>
      </c>
      <c r="W272" s="115" t="str">
        <f t="shared" si="80"/>
        <v/>
      </c>
      <c r="X272" s="115" t="str">
        <f t="shared" si="80"/>
        <v>y</v>
      </c>
      <c r="Y272" s="273" t="str">
        <f t="shared" si="91"/>
        <v/>
      </c>
      <c r="Z272" s="81"/>
      <c r="AA272" s="86" t="str">
        <f t="shared" si="81"/>
        <v/>
      </c>
      <c r="AB272" s="87" t="str">
        <f t="shared" si="82"/>
        <v/>
      </c>
      <c r="AC272" s="87" t="str">
        <f t="shared" si="92"/>
        <v/>
      </c>
      <c r="AD272" s="87">
        <f t="shared" si="93"/>
        <v>1</v>
      </c>
      <c r="AE272" s="87" t="str">
        <f t="shared" si="94"/>
        <v/>
      </c>
      <c r="AF272" s="94">
        <f t="shared" si="83"/>
        <v>1</v>
      </c>
      <c r="AH272" s="324" t="str">
        <f t="shared" si="84"/>
        <v/>
      </c>
      <c r="AI272" s="280" t="str">
        <f t="shared" si="85"/>
        <v/>
      </c>
      <c r="AJ272" s="280" t="str">
        <f t="shared" si="86"/>
        <v/>
      </c>
      <c r="AK272" s="280">
        <f t="shared" si="87"/>
        <v>3003430.03</v>
      </c>
      <c r="AL272" s="327" t="str">
        <f t="shared" si="88"/>
        <v/>
      </c>
    </row>
    <row r="273" spans="2:38">
      <c r="B273" s="176" t="s">
        <v>323</v>
      </c>
      <c r="C273" s="167"/>
      <c r="D273" s="167" t="s">
        <v>2229</v>
      </c>
      <c r="E273" s="167" t="s">
        <v>118</v>
      </c>
      <c r="F273" s="167" t="s">
        <v>2232</v>
      </c>
      <c r="G273" s="188"/>
      <c r="H273" s="285">
        <v>9895.18</v>
      </c>
      <c r="I273" s="143">
        <f t="shared" si="89"/>
        <v>59.653859554277432</v>
      </c>
      <c r="J273" s="165">
        <v>590285.67798429495</v>
      </c>
      <c r="K273" s="167"/>
      <c r="L273" s="167">
        <v>1</v>
      </c>
      <c r="M273" s="171">
        <f t="shared" si="79"/>
        <v>590285.67798429495</v>
      </c>
      <c r="N273" s="170"/>
      <c r="O273" s="285">
        <v>19790.344217502199</v>
      </c>
      <c r="P273" s="114">
        <f t="shared" si="95"/>
        <v>51.925322202894918</v>
      </c>
      <c r="Q273" s="173">
        <v>1027620</v>
      </c>
      <c r="R273" s="177">
        <v>2016</v>
      </c>
      <c r="S273" s="98">
        <f>IFERROR(('General Input Sheet'!$G$38/(VLOOKUP(R273,'General Input Sheet'!$E$38:$G$44,3,FALSE))),1)</f>
        <v>1</v>
      </c>
      <c r="T273" s="199">
        <v>1617905.6779842949</v>
      </c>
      <c r="U273" s="115" t="str">
        <f t="shared" si="90"/>
        <v/>
      </c>
      <c r="V273" s="115" t="str">
        <f t="shared" si="80"/>
        <v/>
      </c>
      <c r="W273" s="115" t="str">
        <f t="shared" si="80"/>
        <v/>
      </c>
      <c r="X273" s="115" t="str">
        <f t="shared" si="80"/>
        <v>y</v>
      </c>
      <c r="Y273" s="273" t="str">
        <f t="shared" si="91"/>
        <v/>
      </c>
      <c r="Z273" s="81"/>
      <c r="AA273" s="86" t="str">
        <f t="shared" si="81"/>
        <v/>
      </c>
      <c r="AB273" s="87" t="str">
        <f t="shared" si="82"/>
        <v/>
      </c>
      <c r="AC273" s="87" t="str">
        <f t="shared" si="92"/>
        <v/>
      </c>
      <c r="AD273" s="87">
        <f t="shared" si="93"/>
        <v>1</v>
      </c>
      <c r="AE273" s="87" t="str">
        <f t="shared" si="94"/>
        <v/>
      </c>
      <c r="AF273" s="94">
        <f t="shared" si="83"/>
        <v>1</v>
      </c>
      <c r="AH273" s="324" t="str">
        <f t="shared" si="84"/>
        <v/>
      </c>
      <c r="AI273" s="280" t="str">
        <f t="shared" si="85"/>
        <v/>
      </c>
      <c r="AJ273" s="280" t="str">
        <f t="shared" si="86"/>
        <v/>
      </c>
      <c r="AK273" s="280">
        <f t="shared" si="87"/>
        <v>1617905.6779842949</v>
      </c>
      <c r="AL273" s="327" t="str">
        <f t="shared" si="88"/>
        <v/>
      </c>
    </row>
    <row r="274" spans="2:38">
      <c r="B274" s="176" t="s">
        <v>324</v>
      </c>
      <c r="C274" s="167"/>
      <c r="D274" s="167" t="s">
        <v>2229</v>
      </c>
      <c r="E274" s="167" t="s">
        <v>118</v>
      </c>
      <c r="F274" s="167" t="s">
        <v>2233</v>
      </c>
      <c r="G274" s="188"/>
      <c r="H274" s="285">
        <v>6107.72</v>
      </c>
      <c r="I274" s="143">
        <f t="shared" si="89"/>
        <v>101.54307381012751</v>
      </c>
      <c r="J274" s="165">
        <v>620196.66277159203</v>
      </c>
      <c r="K274" s="167"/>
      <c r="L274" s="167">
        <v>1</v>
      </c>
      <c r="M274" s="171">
        <f t="shared" si="79"/>
        <v>620196.66277159203</v>
      </c>
      <c r="N274" s="170"/>
      <c r="O274" s="285">
        <v>6107.7394181201498</v>
      </c>
      <c r="P274" s="114">
        <f t="shared" si="95"/>
        <v>513.24390014085145</v>
      </c>
      <c r="Q274" s="173">
        <v>3134760</v>
      </c>
      <c r="R274" s="177">
        <v>2016</v>
      </c>
      <c r="S274" s="98">
        <f>IFERROR(('General Input Sheet'!$G$38/(VLOOKUP(R274,'General Input Sheet'!$E$38:$G$44,3,FALSE))),1)</f>
        <v>1</v>
      </c>
      <c r="T274" s="199">
        <v>3754956.6627715919</v>
      </c>
      <c r="U274" s="115" t="str">
        <f t="shared" si="90"/>
        <v/>
      </c>
      <c r="V274" s="115" t="str">
        <f t="shared" si="80"/>
        <v/>
      </c>
      <c r="W274" s="115" t="str">
        <f t="shared" si="80"/>
        <v/>
      </c>
      <c r="X274" s="115" t="str">
        <f t="shared" si="80"/>
        <v>y</v>
      </c>
      <c r="Y274" s="273" t="str">
        <f t="shared" si="91"/>
        <v/>
      </c>
      <c r="Z274" s="81"/>
      <c r="AA274" s="86" t="str">
        <f t="shared" si="81"/>
        <v/>
      </c>
      <c r="AB274" s="87" t="str">
        <f t="shared" si="82"/>
        <v/>
      </c>
      <c r="AC274" s="87" t="str">
        <f t="shared" si="92"/>
        <v/>
      </c>
      <c r="AD274" s="87">
        <f t="shared" si="93"/>
        <v>1</v>
      </c>
      <c r="AE274" s="87" t="str">
        <f t="shared" si="94"/>
        <v/>
      </c>
      <c r="AF274" s="94">
        <f t="shared" si="83"/>
        <v>1</v>
      </c>
      <c r="AH274" s="324" t="str">
        <f t="shared" si="84"/>
        <v/>
      </c>
      <c r="AI274" s="280" t="str">
        <f t="shared" si="85"/>
        <v/>
      </c>
      <c r="AJ274" s="280" t="str">
        <f t="shared" si="86"/>
        <v/>
      </c>
      <c r="AK274" s="280">
        <f t="shared" si="87"/>
        <v>3754956.6627715919</v>
      </c>
      <c r="AL274" s="327" t="str">
        <f t="shared" si="88"/>
        <v/>
      </c>
    </row>
    <row r="275" spans="2:38">
      <c r="B275" s="176" t="s">
        <v>325</v>
      </c>
      <c r="C275" s="167"/>
      <c r="D275" s="167" t="s">
        <v>2229</v>
      </c>
      <c r="E275" s="167" t="s">
        <v>118</v>
      </c>
      <c r="F275" s="167" t="s">
        <v>2234</v>
      </c>
      <c r="G275" s="188"/>
      <c r="H275" s="285">
        <v>9405.41</v>
      </c>
      <c r="I275" s="143">
        <f t="shared" si="89"/>
        <v>111.66401340548153</v>
      </c>
      <c r="J275" s="165">
        <v>1050245.8283240499</v>
      </c>
      <c r="K275" s="167"/>
      <c r="L275" s="167">
        <v>1</v>
      </c>
      <c r="M275" s="171">
        <f t="shared" si="79"/>
        <v>1050245.8283240499</v>
      </c>
      <c r="N275" s="170"/>
      <c r="O275" s="285">
        <v>20368.239375453399</v>
      </c>
      <c r="P275" s="114">
        <f t="shared" si="95"/>
        <v>686.9636467873911</v>
      </c>
      <c r="Q275" s="173">
        <v>13992240</v>
      </c>
      <c r="R275" s="177">
        <v>2016</v>
      </c>
      <c r="S275" s="98">
        <f>IFERROR(('General Input Sheet'!$G$38/(VLOOKUP(R275,'General Input Sheet'!$E$38:$G$44,3,FALSE))),1)</f>
        <v>1</v>
      </c>
      <c r="T275" s="199">
        <v>15042485.82832405</v>
      </c>
      <c r="U275" s="115" t="str">
        <f t="shared" si="90"/>
        <v/>
      </c>
      <c r="V275" s="115" t="str">
        <f t="shared" si="80"/>
        <v/>
      </c>
      <c r="W275" s="115" t="str">
        <f t="shared" si="80"/>
        <v/>
      </c>
      <c r="X275" s="115" t="str">
        <f t="shared" si="80"/>
        <v>y</v>
      </c>
      <c r="Y275" s="273" t="str">
        <f t="shared" si="91"/>
        <v/>
      </c>
      <c r="Z275" s="81"/>
      <c r="AA275" s="86" t="str">
        <f t="shared" si="81"/>
        <v/>
      </c>
      <c r="AB275" s="87" t="str">
        <f t="shared" si="82"/>
        <v/>
      </c>
      <c r="AC275" s="87" t="str">
        <f t="shared" si="92"/>
        <v/>
      </c>
      <c r="AD275" s="87">
        <f t="shared" si="93"/>
        <v>1</v>
      </c>
      <c r="AE275" s="87" t="str">
        <f t="shared" si="94"/>
        <v/>
      </c>
      <c r="AF275" s="94">
        <f t="shared" si="83"/>
        <v>1</v>
      </c>
      <c r="AH275" s="324" t="str">
        <f t="shared" si="84"/>
        <v/>
      </c>
      <c r="AI275" s="280" t="str">
        <f t="shared" si="85"/>
        <v/>
      </c>
      <c r="AJ275" s="280" t="str">
        <f t="shared" si="86"/>
        <v/>
      </c>
      <c r="AK275" s="280">
        <f t="shared" si="87"/>
        <v>15042485.82832405</v>
      </c>
      <c r="AL275" s="327" t="str">
        <f t="shared" si="88"/>
        <v/>
      </c>
    </row>
    <row r="276" spans="2:38">
      <c r="B276" s="176" t="s">
        <v>325</v>
      </c>
      <c r="C276" s="167"/>
      <c r="D276" s="167" t="s">
        <v>2229</v>
      </c>
      <c r="E276" s="167" t="s">
        <v>118</v>
      </c>
      <c r="F276" s="167" t="s">
        <v>2233</v>
      </c>
      <c r="G276" s="188"/>
      <c r="H276" s="285">
        <v>13276.76</v>
      </c>
      <c r="I276" s="143">
        <f t="shared" si="89"/>
        <v>51.969881387728101</v>
      </c>
      <c r="J276" s="165">
        <v>689991.64241333294</v>
      </c>
      <c r="K276" s="167"/>
      <c r="L276" s="167">
        <v>1</v>
      </c>
      <c r="M276" s="171">
        <f t="shared" si="79"/>
        <v>689991.64241333294</v>
      </c>
      <c r="N276" s="170"/>
      <c r="O276" s="285"/>
      <c r="P276" s="114">
        <f t="shared" si="95"/>
        <v>0</v>
      </c>
      <c r="Q276" s="173"/>
      <c r="R276" s="177">
        <v>2016</v>
      </c>
      <c r="S276" s="98">
        <f>IFERROR(('General Input Sheet'!$G$38/(VLOOKUP(R276,'General Input Sheet'!$E$38:$G$44,3,FALSE))),1)</f>
        <v>1</v>
      </c>
      <c r="T276" s="199">
        <v>689991.64241333294</v>
      </c>
      <c r="U276" s="115" t="str">
        <f t="shared" si="90"/>
        <v/>
      </c>
      <c r="V276" s="115" t="str">
        <f t="shared" si="80"/>
        <v/>
      </c>
      <c r="W276" s="115" t="str">
        <f t="shared" si="80"/>
        <v/>
      </c>
      <c r="X276" s="115" t="str">
        <f t="shared" si="80"/>
        <v>y</v>
      </c>
      <c r="Y276" s="273" t="str">
        <f t="shared" si="91"/>
        <v/>
      </c>
      <c r="Z276" s="81"/>
      <c r="AA276" s="86" t="str">
        <f t="shared" si="81"/>
        <v/>
      </c>
      <c r="AB276" s="87" t="str">
        <f t="shared" si="82"/>
        <v/>
      </c>
      <c r="AC276" s="87" t="str">
        <f t="shared" si="92"/>
        <v/>
      </c>
      <c r="AD276" s="87">
        <f t="shared" si="93"/>
        <v>1</v>
      </c>
      <c r="AE276" s="87" t="str">
        <f t="shared" si="94"/>
        <v/>
      </c>
      <c r="AF276" s="94">
        <f t="shared" si="83"/>
        <v>1</v>
      </c>
      <c r="AH276" s="324" t="str">
        <f t="shared" si="84"/>
        <v/>
      </c>
      <c r="AI276" s="280" t="str">
        <f t="shared" si="85"/>
        <v/>
      </c>
      <c r="AJ276" s="280" t="str">
        <f t="shared" si="86"/>
        <v/>
      </c>
      <c r="AK276" s="280">
        <f t="shared" si="87"/>
        <v>689991.64241333294</v>
      </c>
      <c r="AL276" s="327" t="str">
        <f t="shared" si="88"/>
        <v/>
      </c>
    </row>
    <row r="277" spans="2:38">
      <c r="B277" s="176" t="s">
        <v>326</v>
      </c>
      <c r="C277" s="167"/>
      <c r="D277" s="167" t="s">
        <v>2229</v>
      </c>
      <c r="E277" s="167" t="s">
        <v>118</v>
      </c>
      <c r="F277" s="167" t="s">
        <v>2232</v>
      </c>
      <c r="G277" s="188"/>
      <c r="H277" s="285">
        <v>12968.68</v>
      </c>
      <c r="I277" s="143">
        <f t="shared" si="89"/>
        <v>45.516249763607007</v>
      </c>
      <c r="J277" s="165">
        <v>590285.67798429495</v>
      </c>
      <c r="K277" s="167"/>
      <c r="L277" s="167">
        <v>1</v>
      </c>
      <c r="M277" s="171">
        <f t="shared" si="79"/>
        <v>590285.67798429495</v>
      </c>
      <c r="N277" s="170"/>
      <c r="O277" s="285">
        <v>16629.149536679</v>
      </c>
      <c r="P277" s="114">
        <f t="shared" si="95"/>
        <v>377.0198822357865</v>
      </c>
      <c r="Q277" s="173">
        <v>6269520</v>
      </c>
      <c r="R277" s="177">
        <v>2016</v>
      </c>
      <c r="S277" s="98">
        <f>IFERROR(('General Input Sheet'!$G$38/(VLOOKUP(R277,'General Input Sheet'!$E$38:$G$44,3,FALSE))),1)</f>
        <v>1</v>
      </c>
      <c r="T277" s="199">
        <v>6859805.6779842954</v>
      </c>
      <c r="U277" s="115" t="str">
        <f t="shared" si="90"/>
        <v/>
      </c>
      <c r="V277" s="115" t="str">
        <f t="shared" si="80"/>
        <v/>
      </c>
      <c r="W277" s="115" t="str">
        <f t="shared" si="80"/>
        <v/>
      </c>
      <c r="X277" s="115" t="str">
        <f t="shared" si="80"/>
        <v>y</v>
      </c>
      <c r="Y277" s="273" t="str">
        <f t="shared" si="91"/>
        <v/>
      </c>
      <c r="Z277" s="81"/>
      <c r="AA277" s="86" t="str">
        <f t="shared" si="81"/>
        <v/>
      </c>
      <c r="AB277" s="87" t="str">
        <f t="shared" si="82"/>
        <v/>
      </c>
      <c r="AC277" s="87" t="str">
        <f t="shared" si="92"/>
        <v/>
      </c>
      <c r="AD277" s="87">
        <f t="shared" si="93"/>
        <v>1</v>
      </c>
      <c r="AE277" s="87" t="str">
        <f t="shared" si="94"/>
        <v/>
      </c>
      <c r="AF277" s="94">
        <f t="shared" si="83"/>
        <v>1</v>
      </c>
      <c r="AH277" s="324" t="str">
        <f t="shared" si="84"/>
        <v/>
      </c>
      <c r="AI277" s="280" t="str">
        <f t="shared" si="85"/>
        <v/>
      </c>
      <c r="AJ277" s="280" t="str">
        <f t="shared" si="86"/>
        <v/>
      </c>
      <c r="AK277" s="280">
        <f t="shared" si="87"/>
        <v>6859805.6779842954</v>
      </c>
      <c r="AL277" s="327" t="str">
        <f t="shared" si="88"/>
        <v/>
      </c>
    </row>
    <row r="278" spans="2:38">
      <c r="B278" s="176" t="s">
        <v>326</v>
      </c>
      <c r="C278" s="167"/>
      <c r="D278" s="167" t="s">
        <v>2229</v>
      </c>
      <c r="E278" s="167" t="s">
        <v>118</v>
      </c>
      <c r="F278" s="167" t="s">
        <v>2233</v>
      </c>
      <c r="G278" s="188"/>
      <c r="H278" s="285">
        <v>3660.46</v>
      </c>
      <c r="I278" s="143">
        <f t="shared" si="89"/>
        <v>144.771904188717</v>
      </c>
      <c r="J278" s="165">
        <v>529931.764406631</v>
      </c>
      <c r="K278" s="167"/>
      <c r="L278" s="167">
        <v>1</v>
      </c>
      <c r="M278" s="171">
        <f t="shared" si="79"/>
        <v>529931.764406631</v>
      </c>
      <c r="N278" s="170"/>
      <c r="O278" s="285"/>
      <c r="P278" s="114">
        <f t="shared" si="95"/>
        <v>0</v>
      </c>
      <c r="Q278" s="173"/>
      <c r="R278" s="177">
        <v>2016</v>
      </c>
      <c r="S278" s="98">
        <f>IFERROR(('General Input Sheet'!$G$38/(VLOOKUP(R278,'General Input Sheet'!$E$38:$G$44,3,FALSE))),1)</f>
        <v>1</v>
      </c>
      <c r="T278" s="199">
        <v>529931.764406631</v>
      </c>
      <c r="U278" s="115" t="str">
        <f t="shared" si="90"/>
        <v/>
      </c>
      <c r="V278" s="115" t="str">
        <f t="shared" si="80"/>
        <v/>
      </c>
      <c r="W278" s="115" t="str">
        <f t="shared" si="80"/>
        <v/>
      </c>
      <c r="X278" s="115" t="str">
        <f t="shared" si="80"/>
        <v>y</v>
      </c>
      <c r="Y278" s="273" t="str">
        <f t="shared" si="91"/>
        <v/>
      </c>
      <c r="Z278" s="81"/>
      <c r="AA278" s="86" t="str">
        <f t="shared" si="81"/>
        <v/>
      </c>
      <c r="AB278" s="87" t="str">
        <f t="shared" si="82"/>
        <v/>
      </c>
      <c r="AC278" s="87" t="str">
        <f t="shared" si="92"/>
        <v/>
      </c>
      <c r="AD278" s="87">
        <f t="shared" si="93"/>
        <v>1</v>
      </c>
      <c r="AE278" s="87" t="str">
        <f t="shared" si="94"/>
        <v/>
      </c>
      <c r="AF278" s="94">
        <f t="shared" si="83"/>
        <v>1</v>
      </c>
      <c r="AH278" s="324" t="str">
        <f t="shared" si="84"/>
        <v/>
      </c>
      <c r="AI278" s="280" t="str">
        <f t="shared" si="85"/>
        <v/>
      </c>
      <c r="AJ278" s="280" t="str">
        <f t="shared" si="86"/>
        <v/>
      </c>
      <c r="AK278" s="280">
        <f t="shared" si="87"/>
        <v>529931.764406631</v>
      </c>
      <c r="AL278" s="327" t="str">
        <f t="shared" si="88"/>
        <v/>
      </c>
    </row>
    <row r="279" spans="2:38">
      <c r="B279" s="176" t="s">
        <v>327</v>
      </c>
      <c r="C279" s="167"/>
      <c r="D279" s="167" t="s">
        <v>2229</v>
      </c>
      <c r="E279" s="167" t="s">
        <v>118</v>
      </c>
      <c r="F279" s="167" t="s">
        <v>2233</v>
      </c>
      <c r="G279" s="188"/>
      <c r="H279" s="285">
        <v>4280.41</v>
      </c>
      <c r="I279" s="143">
        <f t="shared" si="89"/>
        <v>129.14604929702458</v>
      </c>
      <c r="J279" s="165">
        <v>552798.04087147699</v>
      </c>
      <c r="K279" s="167"/>
      <c r="L279" s="167">
        <v>1</v>
      </c>
      <c r="M279" s="171">
        <f t="shared" si="79"/>
        <v>552798.04087147699</v>
      </c>
      <c r="N279" s="170"/>
      <c r="O279" s="285">
        <v>4280.4346688722699</v>
      </c>
      <c r="P279" s="114">
        <f t="shared" si="95"/>
        <v>35.889813040990539</v>
      </c>
      <c r="Q279" s="173">
        <v>153624</v>
      </c>
      <c r="R279" s="177">
        <v>2016</v>
      </c>
      <c r="S279" s="98">
        <f>IFERROR(('General Input Sheet'!$G$38/(VLOOKUP(R279,'General Input Sheet'!$E$38:$G$44,3,FALSE))),1)</f>
        <v>1</v>
      </c>
      <c r="T279" s="199">
        <v>706422.04087147699</v>
      </c>
      <c r="U279" s="115" t="str">
        <f t="shared" si="90"/>
        <v/>
      </c>
      <c r="V279" s="115" t="str">
        <f t="shared" si="80"/>
        <v/>
      </c>
      <c r="W279" s="115" t="str">
        <f t="shared" si="80"/>
        <v/>
      </c>
      <c r="X279" s="115" t="str">
        <f t="shared" si="80"/>
        <v>y</v>
      </c>
      <c r="Y279" s="273" t="str">
        <f t="shared" si="91"/>
        <v/>
      </c>
      <c r="Z279" s="81"/>
      <c r="AA279" s="86" t="str">
        <f t="shared" si="81"/>
        <v/>
      </c>
      <c r="AB279" s="87" t="str">
        <f t="shared" si="82"/>
        <v/>
      </c>
      <c r="AC279" s="87" t="str">
        <f t="shared" si="92"/>
        <v/>
      </c>
      <c r="AD279" s="87">
        <f t="shared" si="93"/>
        <v>1</v>
      </c>
      <c r="AE279" s="87" t="str">
        <f t="shared" si="94"/>
        <v/>
      </c>
      <c r="AF279" s="94">
        <f t="shared" si="83"/>
        <v>1</v>
      </c>
      <c r="AH279" s="324" t="str">
        <f t="shared" si="84"/>
        <v/>
      </c>
      <c r="AI279" s="280" t="str">
        <f t="shared" si="85"/>
        <v/>
      </c>
      <c r="AJ279" s="280" t="str">
        <f t="shared" si="86"/>
        <v/>
      </c>
      <c r="AK279" s="280">
        <f t="shared" si="87"/>
        <v>706422.04087147699</v>
      </c>
      <c r="AL279" s="327" t="str">
        <f t="shared" si="88"/>
        <v/>
      </c>
    </row>
    <row r="280" spans="2:38">
      <c r="B280" s="176" t="s">
        <v>328</v>
      </c>
      <c r="C280" s="167"/>
      <c r="D280" s="167" t="s">
        <v>2231</v>
      </c>
      <c r="E280" s="167" t="s">
        <v>118</v>
      </c>
      <c r="F280" s="167" t="s">
        <v>2232</v>
      </c>
      <c r="G280" s="188"/>
      <c r="H280" s="285">
        <v>46276.3</v>
      </c>
      <c r="I280" s="143">
        <f t="shared" si="89"/>
        <v>49.91643710475816</v>
      </c>
      <c r="J280" s="165">
        <v>2309948.01839092</v>
      </c>
      <c r="K280" s="167"/>
      <c r="L280" s="167">
        <v>1</v>
      </c>
      <c r="M280" s="171">
        <f t="shared" si="79"/>
        <v>2309948.01839092</v>
      </c>
      <c r="N280" s="170"/>
      <c r="O280" s="285">
        <v>40324.3795758571</v>
      </c>
      <c r="P280" s="114">
        <f t="shared" si="95"/>
        <v>113.89385127080114</v>
      </c>
      <c r="Q280" s="173">
        <v>4592698.8899999997</v>
      </c>
      <c r="R280" s="177">
        <v>2016</v>
      </c>
      <c r="S280" s="98">
        <f>IFERROR(('General Input Sheet'!$G$38/(VLOOKUP(R280,'General Input Sheet'!$E$38:$G$44,3,FALSE))),1)</f>
        <v>1</v>
      </c>
      <c r="T280" s="199">
        <v>6902646.9083909197</v>
      </c>
      <c r="U280" s="115" t="str">
        <f t="shared" si="90"/>
        <v/>
      </c>
      <c r="V280" s="115" t="str">
        <f t="shared" si="80"/>
        <v/>
      </c>
      <c r="W280" s="115" t="str">
        <f t="shared" si="80"/>
        <v/>
      </c>
      <c r="X280" s="115" t="str">
        <f t="shared" si="80"/>
        <v/>
      </c>
      <c r="Y280" s="273" t="str">
        <f t="shared" si="91"/>
        <v>y</v>
      </c>
      <c r="Z280" s="81"/>
      <c r="AA280" s="86" t="str">
        <f t="shared" si="81"/>
        <v/>
      </c>
      <c r="AB280" s="87" t="str">
        <f t="shared" si="82"/>
        <v/>
      </c>
      <c r="AC280" s="87" t="str">
        <f t="shared" si="92"/>
        <v/>
      </c>
      <c r="AD280" s="87" t="str">
        <f t="shared" si="93"/>
        <v/>
      </c>
      <c r="AE280" s="87">
        <f t="shared" si="94"/>
        <v>1</v>
      </c>
      <c r="AF280" s="94">
        <f t="shared" si="83"/>
        <v>1</v>
      </c>
      <c r="AH280" s="324" t="str">
        <f t="shared" si="84"/>
        <v/>
      </c>
      <c r="AI280" s="280" t="str">
        <f t="shared" si="85"/>
        <v/>
      </c>
      <c r="AJ280" s="280" t="str">
        <f t="shared" si="86"/>
        <v/>
      </c>
      <c r="AK280" s="280" t="str">
        <f t="shared" si="87"/>
        <v/>
      </c>
      <c r="AL280" s="327">
        <f t="shared" si="88"/>
        <v>6902646.9083909197</v>
      </c>
    </row>
    <row r="281" spans="2:38">
      <c r="B281" s="176" t="s">
        <v>329</v>
      </c>
      <c r="C281" s="167"/>
      <c r="D281" s="167" t="s">
        <v>2231</v>
      </c>
      <c r="E281" s="167" t="s">
        <v>118</v>
      </c>
      <c r="F281" s="167" t="s">
        <v>2232</v>
      </c>
      <c r="G281" s="188"/>
      <c r="H281" s="285">
        <v>31598.48</v>
      </c>
      <c r="I281" s="143">
        <f t="shared" si="89"/>
        <v>73.103137188590082</v>
      </c>
      <c r="J281" s="165">
        <v>2309948.01839092</v>
      </c>
      <c r="K281" s="167"/>
      <c r="L281" s="167">
        <v>1</v>
      </c>
      <c r="M281" s="171">
        <f t="shared" si="79"/>
        <v>2309948.01839092</v>
      </c>
      <c r="N281" s="170"/>
      <c r="O281" s="285">
        <v>54069.766615026601</v>
      </c>
      <c r="P281" s="114">
        <f t="shared" si="95"/>
        <v>39.160138142922115</v>
      </c>
      <c r="Q281" s="173">
        <v>2117379.5299999998</v>
      </c>
      <c r="R281" s="177">
        <v>2016</v>
      </c>
      <c r="S281" s="98">
        <f>IFERROR(('General Input Sheet'!$G$38/(VLOOKUP(R281,'General Input Sheet'!$E$38:$G$44,3,FALSE))),1)</f>
        <v>1</v>
      </c>
      <c r="T281" s="199">
        <v>4427327.5483909193</v>
      </c>
      <c r="U281" s="115" t="str">
        <f t="shared" si="90"/>
        <v/>
      </c>
      <c r="V281" s="115" t="str">
        <f t="shared" si="80"/>
        <v/>
      </c>
      <c r="W281" s="115" t="str">
        <f t="shared" si="80"/>
        <v/>
      </c>
      <c r="X281" s="115" t="str">
        <f t="shared" si="80"/>
        <v/>
      </c>
      <c r="Y281" s="273" t="str">
        <f t="shared" si="91"/>
        <v>y</v>
      </c>
      <c r="Z281" s="81"/>
      <c r="AA281" s="86" t="str">
        <f t="shared" si="81"/>
        <v/>
      </c>
      <c r="AB281" s="87" t="str">
        <f t="shared" si="82"/>
        <v/>
      </c>
      <c r="AC281" s="87" t="str">
        <f t="shared" si="92"/>
        <v/>
      </c>
      <c r="AD281" s="87" t="str">
        <f t="shared" si="93"/>
        <v/>
      </c>
      <c r="AE281" s="87">
        <f t="shared" si="94"/>
        <v>1</v>
      </c>
      <c r="AF281" s="94">
        <f t="shared" si="83"/>
        <v>1</v>
      </c>
      <c r="AH281" s="324" t="str">
        <f t="shared" si="84"/>
        <v/>
      </c>
      <c r="AI281" s="280" t="str">
        <f t="shared" si="85"/>
        <v/>
      </c>
      <c r="AJ281" s="280" t="str">
        <f t="shared" si="86"/>
        <v/>
      </c>
      <c r="AK281" s="280" t="str">
        <f t="shared" si="87"/>
        <v/>
      </c>
      <c r="AL281" s="327">
        <f t="shared" si="88"/>
        <v>4427327.5483909193</v>
      </c>
    </row>
    <row r="282" spans="2:38">
      <c r="B282" s="176" t="s">
        <v>329</v>
      </c>
      <c r="C282" s="167"/>
      <c r="D282" s="167" t="s">
        <v>2231</v>
      </c>
      <c r="E282" s="167" t="s">
        <v>118</v>
      </c>
      <c r="F282" s="167" t="s">
        <v>2234</v>
      </c>
      <c r="G282" s="188"/>
      <c r="H282" s="285">
        <v>69179.05</v>
      </c>
      <c r="I282" s="143">
        <f t="shared" si="89"/>
        <v>121.42762795855926</v>
      </c>
      <c r="J282" s="165">
        <v>8400247.9459265694</v>
      </c>
      <c r="K282" s="167"/>
      <c r="L282" s="167">
        <v>1</v>
      </c>
      <c r="M282" s="171">
        <f t="shared" si="79"/>
        <v>8400247.9459265694</v>
      </c>
      <c r="N282" s="170"/>
      <c r="O282" s="285"/>
      <c r="P282" s="114">
        <f t="shared" si="95"/>
        <v>0</v>
      </c>
      <c r="Q282" s="173"/>
      <c r="R282" s="177">
        <v>2016</v>
      </c>
      <c r="S282" s="98">
        <f>IFERROR(('General Input Sheet'!$G$38/(VLOOKUP(R282,'General Input Sheet'!$E$38:$G$44,3,FALSE))),1)</f>
        <v>1</v>
      </c>
      <c r="T282" s="199">
        <v>8400247.9459265694</v>
      </c>
      <c r="U282" s="115" t="str">
        <f t="shared" si="90"/>
        <v/>
      </c>
      <c r="V282" s="115" t="str">
        <f t="shared" si="80"/>
        <v/>
      </c>
      <c r="W282" s="115" t="str">
        <f t="shared" si="80"/>
        <v/>
      </c>
      <c r="X282" s="115" t="str">
        <f t="shared" si="80"/>
        <v/>
      </c>
      <c r="Y282" s="273" t="str">
        <f t="shared" si="91"/>
        <v>y</v>
      </c>
      <c r="Z282" s="81"/>
      <c r="AA282" s="86" t="str">
        <f t="shared" si="81"/>
        <v/>
      </c>
      <c r="AB282" s="87" t="str">
        <f t="shared" si="82"/>
        <v/>
      </c>
      <c r="AC282" s="87" t="str">
        <f t="shared" si="92"/>
        <v/>
      </c>
      <c r="AD282" s="87" t="str">
        <f t="shared" si="93"/>
        <v/>
      </c>
      <c r="AE282" s="87">
        <f t="shared" si="94"/>
        <v>1</v>
      </c>
      <c r="AF282" s="94">
        <f t="shared" si="83"/>
        <v>1</v>
      </c>
      <c r="AH282" s="324" t="str">
        <f t="shared" si="84"/>
        <v/>
      </c>
      <c r="AI282" s="280" t="str">
        <f t="shared" si="85"/>
        <v/>
      </c>
      <c r="AJ282" s="280" t="str">
        <f t="shared" si="86"/>
        <v/>
      </c>
      <c r="AK282" s="280" t="str">
        <f t="shared" si="87"/>
        <v/>
      </c>
      <c r="AL282" s="327">
        <f t="shared" si="88"/>
        <v>8400247.9459265694</v>
      </c>
    </row>
    <row r="283" spans="2:38">
      <c r="B283" s="176" t="s">
        <v>329</v>
      </c>
      <c r="C283" s="167"/>
      <c r="D283" s="167" t="s">
        <v>2231</v>
      </c>
      <c r="E283" s="167" t="s">
        <v>118</v>
      </c>
      <c r="F283" s="167" t="s">
        <v>2235</v>
      </c>
      <c r="G283" s="188"/>
      <c r="H283" s="285">
        <v>7790.96</v>
      </c>
      <c r="I283" s="143">
        <f t="shared" si="89"/>
        <v>996.31814223287245</v>
      </c>
      <c r="J283" s="165">
        <v>7762274.7934106197</v>
      </c>
      <c r="K283" s="167"/>
      <c r="L283" s="167">
        <v>1</v>
      </c>
      <c r="M283" s="171">
        <f t="shared" si="79"/>
        <v>7762274.7934106197</v>
      </c>
      <c r="N283" s="170"/>
      <c r="O283" s="285"/>
      <c r="P283" s="114">
        <f t="shared" si="95"/>
        <v>0</v>
      </c>
      <c r="Q283" s="173"/>
      <c r="R283" s="177">
        <v>2016</v>
      </c>
      <c r="S283" s="98">
        <f>IFERROR(('General Input Sheet'!$G$38/(VLOOKUP(R283,'General Input Sheet'!$E$38:$G$44,3,FALSE))),1)</f>
        <v>1</v>
      </c>
      <c r="T283" s="199">
        <v>7762274.7934106197</v>
      </c>
      <c r="U283" s="115" t="str">
        <f t="shared" si="90"/>
        <v/>
      </c>
      <c r="V283" s="115" t="str">
        <f t="shared" si="80"/>
        <v/>
      </c>
      <c r="W283" s="115" t="str">
        <f t="shared" si="80"/>
        <v/>
      </c>
      <c r="X283" s="115" t="str">
        <f t="shared" si="80"/>
        <v/>
      </c>
      <c r="Y283" s="273" t="str">
        <f t="shared" si="91"/>
        <v>y</v>
      </c>
      <c r="Z283" s="81"/>
      <c r="AA283" s="86" t="str">
        <f t="shared" si="81"/>
        <v/>
      </c>
      <c r="AB283" s="87" t="str">
        <f t="shared" si="82"/>
        <v/>
      </c>
      <c r="AC283" s="87" t="str">
        <f t="shared" si="92"/>
        <v/>
      </c>
      <c r="AD283" s="87" t="str">
        <f t="shared" si="93"/>
        <v/>
      </c>
      <c r="AE283" s="87">
        <f t="shared" si="94"/>
        <v>1</v>
      </c>
      <c r="AF283" s="94">
        <f t="shared" si="83"/>
        <v>1</v>
      </c>
      <c r="AH283" s="324" t="str">
        <f t="shared" si="84"/>
        <v/>
      </c>
      <c r="AI283" s="280" t="str">
        <f t="shared" si="85"/>
        <v/>
      </c>
      <c r="AJ283" s="280" t="str">
        <f t="shared" si="86"/>
        <v/>
      </c>
      <c r="AK283" s="280" t="str">
        <f t="shared" si="87"/>
        <v/>
      </c>
      <c r="AL283" s="327">
        <f t="shared" si="88"/>
        <v>7762274.7934106197</v>
      </c>
    </row>
    <row r="284" spans="2:38">
      <c r="B284" s="176" t="s">
        <v>330</v>
      </c>
      <c r="C284" s="167"/>
      <c r="D284" s="167" t="s">
        <v>2229</v>
      </c>
      <c r="E284" s="167" t="s">
        <v>118</v>
      </c>
      <c r="F284" s="167" t="s">
        <v>2233</v>
      </c>
      <c r="G284" s="188"/>
      <c r="H284" s="285">
        <v>2364.75</v>
      </c>
      <c r="I284" s="143">
        <f t="shared" si="89"/>
        <v>203.88654689762299</v>
      </c>
      <c r="J284" s="165">
        <v>482140.711776154</v>
      </c>
      <c r="K284" s="167"/>
      <c r="L284" s="167">
        <v>1</v>
      </c>
      <c r="M284" s="171">
        <f t="shared" si="79"/>
        <v>482140.71177615394</v>
      </c>
      <c r="N284" s="170"/>
      <c r="O284" s="285">
        <v>45759.812006848697</v>
      </c>
      <c r="P284" s="114">
        <f t="shared" si="95"/>
        <v>84.577159089306505</v>
      </c>
      <c r="Q284" s="173">
        <v>3870234.9</v>
      </c>
      <c r="R284" s="177">
        <v>2016</v>
      </c>
      <c r="S284" s="98">
        <f>IFERROR(('General Input Sheet'!$G$38/(VLOOKUP(R284,'General Input Sheet'!$E$38:$G$44,3,FALSE))),1)</f>
        <v>1</v>
      </c>
      <c r="T284" s="199">
        <v>4352375.6117761536</v>
      </c>
      <c r="U284" s="115" t="str">
        <f t="shared" si="90"/>
        <v/>
      </c>
      <c r="V284" s="115" t="str">
        <f t="shared" si="80"/>
        <v/>
      </c>
      <c r="W284" s="115" t="str">
        <f t="shared" si="80"/>
        <v/>
      </c>
      <c r="X284" s="115" t="str">
        <f t="shared" si="80"/>
        <v>y</v>
      </c>
      <c r="Y284" s="273" t="str">
        <f t="shared" si="91"/>
        <v/>
      </c>
      <c r="Z284" s="81"/>
      <c r="AA284" s="86" t="str">
        <f t="shared" si="81"/>
        <v/>
      </c>
      <c r="AB284" s="87" t="str">
        <f t="shared" si="82"/>
        <v/>
      </c>
      <c r="AC284" s="87" t="str">
        <f t="shared" si="92"/>
        <v/>
      </c>
      <c r="AD284" s="87">
        <f t="shared" si="93"/>
        <v>1</v>
      </c>
      <c r="AE284" s="87" t="str">
        <f t="shared" si="94"/>
        <v/>
      </c>
      <c r="AF284" s="94">
        <f t="shared" si="83"/>
        <v>1</v>
      </c>
      <c r="AH284" s="324" t="str">
        <f t="shared" si="84"/>
        <v/>
      </c>
      <c r="AI284" s="280" t="str">
        <f t="shared" si="85"/>
        <v/>
      </c>
      <c r="AJ284" s="280" t="str">
        <f t="shared" si="86"/>
        <v/>
      </c>
      <c r="AK284" s="280">
        <f t="shared" si="87"/>
        <v>4352375.6117761536</v>
      </c>
      <c r="AL284" s="327" t="str">
        <f t="shared" si="88"/>
        <v/>
      </c>
    </row>
    <row r="285" spans="2:38">
      <c r="B285" s="176" t="s">
        <v>331</v>
      </c>
      <c r="C285" s="167"/>
      <c r="D285" s="167" t="s">
        <v>2229</v>
      </c>
      <c r="E285" s="167" t="s">
        <v>118</v>
      </c>
      <c r="F285" s="167" t="s">
        <v>2233</v>
      </c>
      <c r="G285" s="188"/>
      <c r="H285" s="285">
        <v>3993.25</v>
      </c>
      <c r="I285" s="143">
        <f t="shared" si="89"/>
        <v>135.78073313606112</v>
      </c>
      <c r="J285" s="165">
        <v>542206.41259557602</v>
      </c>
      <c r="K285" s="167"/>
      <c r="L285" s="167">
        <v>1</v>
      </c>
      <c r="M285" s="171">
        <f t="shared" si="79"/>
        <v>542206.41259557602</v>
      </c>
      <c r="N285" s="170"/>
      <c r="O285" s="285">
        <v>3993.2495254304399</v>
      </c>
      <c r="P285" s="114">
        <f t="shared" si="95"/>
        <v>205.94682720493211</v>
      </c>
      <c r="Q285" s="173">
        <v>822397.07</v>
      </c>
      <c r="R285" s="177">
        <v>2016</v>
      </c>
      <c r="S285" s="98">
        <f>IFERROR(('General Input Sheet'!$G$38/(VLOOKUP(R285,'General Input Sheet'!$E$38:$G$44,3,FALSE))),1)</f>
        <v>1</v>
      </c>
      <c r="T285" s="199">
        <v>1364603.482595576</v>
      </c>
      <c r="U285" s="115" t="str">
        <f t="shared" si="90"/>
        <v/>
      </c>
      <c r="V285" s="115" t="str">
        <f t="shared" si="80"/>
        <v/>
      </c>
      <c r="W285" s="115" t="str">
        <f t="shared" si="80"/>
        <v/>
      </c>
      <c r="X285" s="115" t="str">
        <f t="shared" si="80"/>
        <v>y</v>
      </c>
      <c r="Y285" s="273" t="str">
        <f t="shared" si="91"/>
        <v/>
      </c>
      <c r="Z285" s="81"/>
      <c r="AA285" s="86" t="str">
        <f t="shared" si="81"/>
        <v/>
      </c>
      <c r="AB285" s="87" t="str">
        <f t="shared" si="82"/>
        <v/>
      </c>
      <c r="AC285" s="87" t="str">
        <f t="shared" si="92"/>
        <v/>
      </c>
      <c r="AD285" s="87">
        <f t="shared" si="93"/>
        <v>1</v>
      </c>
      <c r="AE285" s="87" t="str">
        <f t="shared" si="94"/>
        <v/>
      </c>
      <c r="AF285" s="94">
        <f t="shared" si="83"/>
        <v>1</v>
      </c>
      <c r="AH285" s="324" t="str">
        <f t="shared" si="84"/>
        <v/>
      </c>
      <c r="AI285" s="280" t="str">
        <f t="shared" si="85"/>
        <v/>
      </c>
      <c r="AJ285" s="280" t="str">
        <f t="shared" si="86"/>
        <v/>
      </c>
      <c r="AK285" s="280">
        <f t="shared" si="87"/>
        <v>1364603.482595576</v>
      </c>
      <c r="AL285" s="327" t="str">
        <f t="shared" si="88"/>
        <v/>
      </c>
    </row>
    <row r="286" spans="2:38">
      <c r="B286" s="176" t="s">
        <v>332</v>
      </c>
      <c r="C286" s="167"/>
      <c r="D286" s="167" t="s">
        <v>2229</v>
      </c>
      <c r="E286" s="167" t="s">
        <v>118</v>
      </c>
      <c r="F286" s="167" t="s">
        <v>2233</v>
      </c>
      <c r="G286" s="188"/>
      <c r="H286" s="285">
        <v>4646.37</v>
      </c>
      <c r="I286" s="143">
        <f t="shared" si="89"/>
        <v>121.8792591886066</v>
      </c>
      <c r="J286" s="165">
        <v>566296.13351616601</v>
      </c>
      <c r="K286" s="167"/>
      <c r="L286" s="167">
        <v>1</v>
      </c>
      <c r="M286" s="171">
        <f t="shared" si="79"/>
        <v>566296.13351616601</v>
      </c>
      <c r="N286" s="170"/>
      <c r="O286" s="285">
        <v>4646.3733554057999</v>
      </c>
      <c r="P286" s="114">
        <f t="shared" si="95"/>
        <v>136.27402525957797</v>
      </c>
      <c r="Q286" s="173">
        <v>633180</v>
      </c>
      <c r="R286" s="177">
        <v>2016</v>
      </c>
      <c r="S286" s="98">
        <f>IFERROR(('General Input Sheet'!$G$38/(VLOOKUP(R286,'General Input Sheet'!$E$38:$G$44,3,FALSE))),1)</f>
        <v>1</v>
      </c>
      <c r="T286" s="199">
        <v>1199476.1335161659</v>
      </c>
      <c r="U286" s="115" t="str">
        <f t="shared" si="90"/>
        <v/>
      </c>
      <c r="V286" s="115" t="str">
        <f t="shared" si="80"/>
        <v/>
      </c>
      <c r="W286" s="115" t="str">
        <f t="shared" si="80"/>
        <v/>
      </c>
      <c r="X286" s="115" t="str">
        <f t="shared" si="80"/>
        <v>y</v>
      </c>
      <c r="Y286" s="273" t="str">
        <f t="shared" si="91"/>
        <v/>
      </c>
      <c r="Z286" s="81"/>
      <c r="AA286" s="86" t="str">
        <f t="shared" si="81"/>
        <v/>
      </c>
      <c r="AB286" s="87" t="str">
        <f t="shared" si="82"/>
        <v/>
      </c>
      <c r="AC286" s="87" t="str">
        <f t="shared" si="92"/>
        <v/>
      </c>
      <c r="AD286" s="87">
        <f t="shared" si="93"/>
        <v>1</v>
      </c>
      <c r="AE286" s="87" t="str">
        <f t="shared" si="94"/>
        <v/>
      </c>
      <c r="AF286" s="94">
        <f t="shared" si="83"/>
        <v>1</v>
      </c>
      <c r="AH286" s="324" t="str">
        <f t="shared" si="84"/>
        <v/>
      </c>
      <c r="AI286" s="280" t="str">
        <f t="shared" si="85"/>
        <v/>
      </c>
      <c r="AJ286" s="280" t="str">
        <f t="shared" si="86"/>
        <v/>
      </c>
      <c r="AK286" s="280">
        <f t="shared" si="87"/>
        <v>1199476.1335161659</v>
      </c>
      <c r="AL286" s="327" t="str">
        <f t="shared" si="88"/>
        <v/>
      </c>
    </row>
    <row r="287" spans="2:38">
      <c r="B287" s="176" t="s">
        <v>333</v>
      </c>
      <c r="C287" s="167"/>
      <c r="D287" s="167" t="s">
        <v>2229</v>
      </c>
      <c r="E287" s="167" t="s">
        <v>118</v>
      </c>
      <c r="F287" s="167" t="s">
        <v>2232</v>
      </c>
      <c r="G287" s="188"/>
      <c r="H287" s="285">
        <v>7863.77</v>
      </c>
      <c r="I287" s="143">
        <f t="shared" si="89"/>
        <v>74.219589620082218</v>
      </c>
      <c r="J287" s="165">
        <v>583645.78226671403</v>
      </c>
      <c r="K287" s="167"/>
      <c r="L287" s="167">
        <v>1</v>
      </c>
      <c r="M287" s="171">
        <f t="shared" si="79"/>
        <v>583645.78226671403</v>
      </c>
      <c r="N287" s="170"/>
      <c r="O287" s="285">
        <v>8540.2861759512507</v>
      </c>
      <c r="P287" s="114">
        <f t="shared" si="95"/>
        <v>323.30064158446777</v>
      </c>
      <c r="Q287" s="173">
        <v>2761080</v>
      </c>
      <c r="R287" s="177">
        <v>2016</v>
      </c>
      <c r="S287" s="98">
        <f>IFERROR(('General Input Sheet'!$G$38/(VLOOKUP(R287,'General Input Sheet'!$E$38:$G$44,3,FALSE))),1)</f>
        <v>1</v>
      </c>
      <c r="T287" s="199">
        <v>3344725.7822667141</v>
      </c>
      <c r="U287" s="115" t="str">
        <f t="shared" si="90"/>
        <v/>
      </c>
      <c r="V287" s="115" t="str">
        <f t="shared" si="80"/>
        <v/>
      </c>
      <c r="W287" s="115" t="str">
        <f t="shared" si="80"/>
        <v/>
      </c>
      <c r="X287" s="115" t="str">
        <f t="shared" si="80"/>
        <v>y</v>
      </c>
      <c r="Y287" s="273" t="str">
        <f t="shared" si="91"/>
        <v/>
      </c>
      <c r="Z287" s="81"/>
      <c r="AA287" s="86" t="str">
        <f t="shared" si="81"/>
        <v/>
      </c>
      <c r="AB287" s="87" t="str">
        <f t="shared" si="82"/>
        <v/>
      </c>
      <c r="AC287" s="87" t="str">
        <f t="shared" si="92"/>
        <v/>
      </c>
      <c r="AD287" s="87">
        <f t="shared" si="93"/>
        <v>1</v>
      </c>
      <c r="AE287" s="87" t="str">
        <f t="shared" si="94"/>
        <v/>
      </c>
      <c r="AF287" s="94">
        <f t="shared" si="83"/>
        <v>1</v>
      </c>
      <c r="AH287" s="324" t="str">
        <f t="shared" si="84"/>
        <v/>
      </c>
      <c r="AI287" s="280" t="str">
        <f t="shared" si="85"/>
        <v/>
      </c>
      <c r="AJ287" s="280" t="str">
        <f t="shared" si="86"/>
        <v/>
      </c>
      <c r="AK287" s="280">
        <f t="shared" si="87"/>
        <v>3344725.7822667141</v>
      </c>
      <c r="AL287" s="327" t="str">
        <f t="shared" si="88"/>
        <v/>
      </c>
    </row>
    <row r="288" spans="2:38">
      <c r="B288" s="176" t="s">
        <v>333</v>
      </c>
      <c r="C288" s="167"/>
      <c r="D288" s="167" t="s">
        <v>2229</v>
      </c>
      <c r="E288" s="167" t="s">
        <v>118</v>
      </c>
      <c r="F288" s="167" t="s">
        <v>2233</v>
      </c>
      <c r="G288" s="188"/>
      <c r="H288" s="285">
        <v>10229</v>
      </c>
      <c r="I288" s="143">
        <f t="shared" si="89"/>
        <v>67.454457172092376</v>
      </c>
      <c r="J288" s="165">
        <v>689991.64241333294</v>
      </c>
      <c r="K288" s="167"/>
      <c r="L288" s="167">
        <v>1</v>
      </c>
      <c r="M288" s="171">
        <f t="shared" si="79"/>
        <v>689991.64241333294</v>
      </c>
      <c r="N288" s="170"/>
      <c r="O288" s="285"/>
      <c r="P288" s="114">
        <f t="shared" si="95"/>
        <v>0</v>
      </c>
      <c r="Q288" s="173"/>
      <c r="R288" s="177">
        <v>2016</v>
      </c>
      <c r="S288" s="98">
        <f>IFERROR(('General Input Sheet'!$G$38/(VLOOKUP(R288,'General Input Sheet'!$E$38:$G$44,3,FALSE))),1)</f>
        <v>1</v>
      </c>
      <c r="T288" s="199">
        <v>689991.64241333294</v>
      </c>
      <c r="U288" s="115" t="str">
        <f t="shared" si="90"/>
        <v/>
      </c>
      <c r="V288" s="115" t="str">
        <f t="shared" si="80"/>
        <v/>
      </c>
      <c r="W288" s="115" t="str">
        <f t="shared" si="80"/>
        <v/>
      </c>
      <c r="X288" s="115" t="str">
        <f t="shared" si="80"/>
        <v>y</v>
      </c>
      <c r="Y288" s="273" t="str">
        <f t="shared" si="91"/>
        <v/>
      </c>
      <c r="Z288" s="81"/>
      <c r="AA288" s="86" t="str">
        <f t="shared" si="81"/>
        <v/>
      </c>
      <c r="AB288" s="87" t="str">
        <f t="shared" si="82"/>
        <v/>
      </c>
      <c r="AC288" s="87" t="str">
        <f t="shared" si="92"/>
        <v/>
      </c>
      <c r="AD288" s="87">
        <f t="shared" si="93"/>
        <v>1</v>
      </c>
      <c r="AE288" s="87" t="str">
        <f t="shared" si="94"/>
        <v/>
      </c>
      <c r="AF288" s="94">
        <f t="shared" si="83"/>
        <v>1</v>
      </c>
      <c r="AH288" s="324" t="str">
        <f t="shared" si="84"/>
        <v/>
      </c>
      <c r="AI288" s="280" t="str">
        <f t="shared" si="85"/>
        <v/>
      </c>
      <c r="AJ288" s="280" t="str">
        <f t="shared" si="86"/>
        <v/>
      </c>
      <c r="AK288" s="280">
        <f t="shared" si="87"/>
        <v>689991.64241333294</v>
      </c>
      <c r="AL288" s="327" t="str">
        <f t="shared" si="88"/>
        <v/>
      </c>
    </row>
    <row r="289" spans="2:38">
      <c r="B289" s="176" t="s">
        <v>334</v>
      </c>
      <c r="C289" s="167"/>
      <c r="D289" s="167" t="s">
        <v>2231</v>
      </c>
      <c r="E289" s="167" t="s">
        <v>118</v>
      </c>
      <c r="F289" s="167" t="s">
        <v>2232</v>
      </c>
      <c r="G289" s="188"/>
      <c r="H289" s="285">
        <v>4374.79</v>
      </c>
      <c r="I289" s="143">
        <f t="shared" si="89"/>
        <v>267.09996252057351</v>
      </c>
      <c r="J289" s="165">
        <v>1168506.2450353799</v>
      </c>
      <c r="K289" s="167"/>
      <c r="L289" s="167">
        <v>1</v>
      </c>
      <c r="M289" s="171">
        <f t="shared" si="79"/>
        <v>1168506.2450353799</v>
      </c>
      <c r="N289" s="170"/>
      <c r="O289" s="285">
        <v>51909.893604180601</v>
      </c>
      <c r="P289" s="114">
        <f t="shared" si="95"/>
        <v>0.60335184346202608</v>
      </c>
      <c r="Q289" s="173">
        <v>31319.93</v>
      </c>
      <c r="R289" s="177">
        <v>2016</v>
      </c>
      <c r="S289" s="98">
        <f>IFERROR(('General Input Sheet'!$G$38/(VLOOKUP(R289,'General Input Sheet'!$E$38:$G$44,3,FALSE))),1)</f>
        <v>1</v>
      </c>
      <c r="T289" s="199">
        <v>1199826.1750353798</v>
      </c>
      <c r="U289" s="115" t="str">
        <f t="shared" si="90"/>
        <v/>
      </c>
      <c r="V289" s="115" t="str">
        <f t="shared" si="80"/>
        <v/>
      </c>
      <c r="W289" s="115" t="str">
        <f t="shared" si="80"/>
        <v/>
      </c>
      <c r="X289" s="115" t="str">
        <f t="shared" si="80"/>
        <v/>
      </c>
      <c r="Y289" s="273" t="str">
        <f t="shared" si="91"/>
        <v>y</v>
      </c>
      <c r="Z289" s="81"/>
      <c r="AA289" s="86" t="str">
        <f t="shared" si="81"/>
        <v/>
      </c>
      <c r="AB289" s="87" t="str">
        <f t="shared" si="82"/>
        <v/>
      </c>
      <c r="AC289" s="87" t="str">
        <f t="shared" si="92"/>
        <v/>
      </c>
      <c r="AD289" s="87" t="str">
        <f t="shared" si="93"/>
        <v/>
      </c>
      <c r="AE289" s="87">
        <f t="shared" si="94"/>
        <v>1</v>
      </c>
      <c r="AF289" s="94">
        <f t="shared" si="83"/>
        <v>1</v>
      </c>
      <c r="AH289" s="324" t="str">
        <f t="shared" si="84"/>
        <v/>
      </c>
      <c r="AI289" s="280" t="str">
        <f t="shared" si="85"/>
        <v/>
      </c>
      <c r="AJ289" s="280" t="str">
        <f t="shared" si="86"/>
        <v/>
      </c>
      <c r="AK289" s="280" t="str">
        <f t="shared" si="87"/>
        <v/>
      </c>
      <c r="AL289" s="327">
        <f t="shared" si="88"/>
        <v>1199826.1750353798</v>
      </c>
    </row>
    <row r="290" spans="2:38">
      <c r="B290" s="176" t="s">
        <v>334</v>
      </c>
      <c r="C290" s="167"/>
      <c r="D290" s="167" t="s">
        <v>2231</v>
      </c>
      <c r="E290" s="167" t="s">
        <v>118</v>
      </c>
      <c r="F290" s="167" t="s">
        <v>2235</v>
      </c>
      <c r="G290" s="188"/>
      <c r="H290" s="285">
        <v>22475.27</v>
      </c>
      <c r="I290" s="143">
        <f t="shared" si="89"/>
        <v>376.16003347389244</v>
      </c>
      <c r="J290" s="165">
        <v>8454298.3155347705</v>
      </c>
      <c r="K290" s="167"/>
      <c r="L290" s="167">
        <v>1</v>
      </c>
      <c r="M290" s="171">
        <f t="shared" si="79"/>
        <v>8454298.3155347705</v>
      </c>
      <c r="N290" s="170"/>
      <c r="O290" s="285"/>
      <c r="P290" s="114">
        <f t="shared" si="95"/>
        <v>0</v>
      </c>
      <c r="Q290" s="173"/>
      <c r="R290" s="177">
        <v>2016</v>
      </c>
      <c r="S290" s="98">
        <f>IFERROR(('General Input Sheet'!$G$38/(VLOOKUP(R290,'General Input Sheet'!$E$38:$G$44,3,FALSE))),1)</f>
        <v>1</v>
      </c>
      <c r="T290" s="199">
        <v>8454298.3155347705</v>
      </c>
      <c r="U290" s="115" t="str">
        <f t="shared" si="90"/>
        <v/>
      </c>
      <c r="V290" s="115" t="str">
        <f t="shared" si="80"/>
        <v/>
      </c>
      <c r="W290" s="115" t="str">
        <f t="shared" si="80"/>
        <v/>
      </c>
      <c r="X290" s="115" t="str">
        <f t="shared" si="80"/>
        <v/>
      </c>
      <c r="Y290" s="273" t="str">
        <f t="shared" si="91"/>
        <v>y</v>
      </c>
      <c r="Z290" s="81"/>
      <c r="AA290" s="86" t="str">
        <f t="shared" si="81"/>
        <v/>
      </c>
      <c r="AB290" s="87" t="str">
        <f t="shared" si="82"/>
        <v/>
      </c>
      <c r="AC290" s="87" t="str">
        <f t="shared" si="92"/>
        <v/>
      </c>
      <c r="AD290" s="87" t="str">
        <f t="shared" si="93"/>
        <v/>
      </c>
      <c r="AE290" s="87">
        <f t="shared" si="94"/>
        <v>1</v>
      </c>
      <c r="AF290" s="94">
        <f t="shared" si="83"/>
        <v>1</v>
      </c>
      <c r="AH290" s="324" t="str">
        <f t="shared" si="84"/>
        <v/>
      </c>
      <c r="AI290" s="280" t="str">
        <f t="shared" si="85"/>
        <v/>
      </c>
      <c r="AJ290" s="280" t="str">
        <f t="shared" si="86"/>
        <v/>
      </c>
      <c r="AK290" s="280" t="str">
        <f t="shared" si="87"/>
        <v/>
      </c>
      <c r="AL290" s="327">
        <f t="shared" si="88"/>
        <v>8454298.3155347705</v>
      </c>
    </row>
    <row r="291" spans="2:38">
      <c r="B291" s="176" t="s">
        <v>335</v>
      </c>
      <c r="C291" s="167"/>
      <c r="D291" s="167" t="s">
        <v>2229</v>
      </c>
      <c r="E291" s="167" t="s">
        <v>118</v>
      </c>
      <c r="F291" s="167" t="s">
        <v>2233</v>
      </c>
      <c r="G291" s="188"/>
      <c r="H291" s="285">
        <v>9528.8799999999992</v>
      </c>
      <c r="I291" s="143">
        <f t="shared" si="89"/>
        <v>72.410571065364763</v>
      </c>
      <c r="J291" s="165">
        <v>689991.64241333294</v>
      </c>
      <c r="K291" s="167"/>
      <c r="L291" s="167">
        <v>1</v>
      </c>
      <c r="M291" s="171">
        <f t="shared" si="79"/>
        <v>689991.64241333294</v>
      </c>
      <c r="N291" s="170"/>
      <c r="O291" s="285"/>
      <c r="P291" s="114">
        <f t="shared" si="95"/>
        <v>0</v>
      </c>
      <c r="Q291" s="173"/>
      <c r="R291" s="177">
        <v>2016</v>
      </c>
      <c r="S291" s="98">
        <f>IFERROR(('General Input Sheet'!$G$38/(VLOOKUP(R291,'General Input Sheet'!$E$38:$G$44,3,FALSE))),1)</f>
        <v>1</v>
      </c>
      <c r="T291" s="199">
        <v>689991.64241333294</v>
      </c>
      <c r="U291" s="115" t="str">
        <f t="shared" si="90"/>
        <v/>
      </c>
      <c r="V291" s="115" t="str">
        <f t="shared" si="80"/>
        <v/>
      </c>
      <c r="W291" s="115" t="str">
        <f t="shared" si="80"/>
        <v/>
      </c>
      <c r="X291" s="115" t="str">
        <f t="shared" si="80"/>
        <v>y</v>
      </c>
      <c r="Y291" s="273" t="str">
        <f t="shared" si="91"/>
        <v/>
      </c>
      <c r="Z291" s="81"/>
      <c r="AA291" s="86" t="str">
        <f t="shared" si="81"/>
        <v/>
      </c>
      <c r="AB291" s="87" t="str">
        <f t="shared" si="82"/>
        <v/>
      </c>
      <c r="AC291" s="87" t="str">
        <f t="shared" si="92"/>
        <v/>
      </c>
      <c r="AD291" s="87">
        <f t="shared" si="93"/>
        <v>1</v>
      </c>
      <c r="AE291" s="87" t="str">
        <f t="shared" si="94"/>
        <v/>
      </c>
      <c r="AF291" s="94">
        <f t="shared" si="83"/>
        <v>1</v>
      </c>
      <c r="AH291" s="324" t="str">
        <f t="shared" si="84"/>
        <v/>
      </c>
      <c r="AI291" s="280" t="str">
        <f t="shared" si="85"/>
        <v/>
      </c>
      <c r="AJ291" s="280" t="str">
        <f t="shared" si="86"/>
        <v/>
      </c>
      <c r="AK291" s="280">
        <f t="shared" si="87"/>
        <v>689991.64241333294</v>
      </c>
      <c r="AL291" s="327" t="str">
        <f t="shared" si="88"/>
        <v/>
      </c>
    </row>
    <row r="292" spans="2:38">
      <c r="B292" s="176" t="s">
        <v>336</v>
      </c>
      <c r="C292" s="167"/>
      <c r="D292" s="167" t="s">
        <v>2231</v>
      </c>
      <c r="E292" s="167" t="s">
        <v>118</v>
      </c>
      <c r="F292" s="167" t="s">
        <v>2233</v>
      </c>
      <c r="G292" s="188"/>
      <c r="H292" s="285">
        <v>22371.06</v>
      </c>
      <c r="I292" s="143">
        <f t="shared" si="89"/>
        <v>346.217229443983</v>
      </c>
      <c r="J292" s="165">
        <v>7745246.4129251102</v>
      </c>
      <c r="K292" s="167"/>
      <c r="L292" s="167">
        <v>1</v>
      </c>
      <c r="M292" s="171">
        <f t="shared" si="79"/>
        <v>7745246.4129251111</v>
      </c>
      <c r="N292" s="170"/>
      <c r="O292" s="285">
        <v>22246.986147677901</v>
      </c>
      <c r="P292" s="114">
        <f t="shared" si="95"/>
        <v>2.0831136268243324</v>
      </c>
      <c r="Q292" s="173">
        <v>46343</v>
      </c>
      <c r="R292" s="177">
        <v>2016</v>
      </c>
      <c r="S292" s="98">
        <f>IFERROR(('General Input Sheet'!$G$38/(VLOOKUP(R292,'General Input Sheet'!$E$38:$G$44,3,FALSE))),1)</f>
        <v>1</v>
      </c>
      <c r="T292" s="199">
        <v>7791589.4129251102</v>
      </c>
      <c r="U292" s="115" t="str">
        <f t="shared" si="90"/>
        <v/>
      </c>
      <c r="V292" s="115" t="str">
        <f t="shared" si="80"/>
        <v/>
      </c>
      <c r="W292" s="115" t="str">
        <f t="shared" si="80"/>
        <v/>
      </c>
      <c r="X292" s="115" t="str">
        <f t="shared" si="80"/>
        <v/>
      </c>
      <c r="Y292" s="273" t="str">
        <f t="shared" si="91"/>
        <v>y</v>
      </c>
      <c r="Z292" s="81"/>
      <c r="AA292" s="86" t="str">
        <f t="shared" si="81"/>
        <v/>
      </c>
      <c r="AB292" s="87" t="str">
        <f t="shared" si="82"/>
        <v/>
      </c>
      <c r="AC292" s="87" t="str">
        <f t="shared" si="92"/>
        <v/>
      </c>
      <c r="AD292" s="87" t="str">
        <f t="shared" si="93"/>
        <v/>
      </c>
      <c r="AE292" s="87">
        <f t="shared" si="94"/>
        <v>1</v>
      </c>
      <c r="AF292" s="94">
        <f t="shared" si="83"/>
        <v>1</v>
      </c>
      <c r="AH292" s="324" t="str">
        <f t="shared" si="84"/>
        <v/>
      </c>
      <c r="AI292" s="280" t="str">
        <f t="shared" si="85"/>
        <v/>
      </c>
      <c r="AJ292" s="280" t="str">
        <f t="shared" si="86"/>
        <v/>
      </c>
      <c r="AK292" s="280" t="str">
        <f t="shared" si="87"/>
        <v/>
      </c>
      <c r="AL292" s="327">
        <f t="shared" si="88"/>
        <v>7791589.4129251102</v>
      </c>
    </row>
    <row r="293" spans="2:38">
      <c r="B293" s="176" t="s">
        <v>337</v>
      </c>
      <c r="C293" s="167"/>
      <c r="D293" s="167" t="s">
        <v>2229</v>
      </c>
      <c r="E293" s="167" t="s">
        <v>118</v>
      </c>
      <c r="F293" s="167" t="s">
        <v>2232</v>
      </c>
      <c r="G293" s="188"/>
      <c r="H293" s="285">
        <v>10796.64</v>
      </c>
      <c r="I293" s="143">
        <f t="shared" si="89"/>
        <v>54.673090700837946</v>
      </c>
      <c r="J293" s="165">
        <v>590285.67798429495</v>
      </c>
      <c r="K293" s="167"/>
      <c r="L293" s="167">
        <v>1</v>
      </c>
      <c r="M293" s="171">
        <f t="shared" si="79"/>
        <v>590285.67798429495</v>
      </c>
      <c r="N293" s="170"/>
      <c r="O293" s="285">
        <v>7855.8483167111399</v>
      </c>
      <c r="P293" s="114">
        <f t="shared" si="95"/>
        <v>47.170717287364567</v>
      </c>
      <c r="Q293" s="173">
        <v>370566</v>
      </c>
      <c r="R293" s="177">
        <v>2016</v>
      </c>
      <c r="S293" s="98">
        <f>IFERROR(('General Input Sheet'!$G$38/(VLOOKUP(R293,'General Input Sheet'!$E$38:$G$44,3,FALSE))),1)</f>
        <v>1</v>
      </c>
      <c r="T293" s="199">
        <v>960851.67798429495</v>
      </c>
      <c r="U293" s="115" t="str">
        <f t="shared" si="90"/>
        <v/>
      </c>
      <c r="V293" s="115" t="str">
        <f t="shared" si="80"/>
        <v/>
      </c>
      <c r="W293" s="115" t="str">
        <f t="shared" si="80"/>
        <v/>
      </c>
      <c r="X293" s="115" t="str">
        <f t="shared" si="80"/>
        <v>y</v>
      </c>
      <c r="Y293" s="273" t="str">
        <f t="shared" si="91"/>
        <v/>
      </c>
      <c r="Z293" s="81"/>
      <c r="AA293" s="86" t="str">
        <f t="shared" si="81"/>
        <v/>
      </c>
      <c r="AB293" s="87" t="str">
        <f t="shared" si="82"/>
        <v/>
      </c>
      <c r="AC293" s="87" t="str">
        <f t="shared" si="92"/>
        <v/>
      </c>
      <c r="AD293" s="87">
        <f t="shared" si="93"/>
        <v>1</v>
      </c>
      <c r="AE293" s="87" t="str">
        <f t="shared" si="94"/>
        <v/>
      </c>
      <c r="AF293" s="94">
        <f t="shared" si="83"/>
        <v>1</v>
      </c>
      <c r="AH293" s="324" t="str">
        <f t="shared" si="84"/>
        <v/>
      </c>
      <c r="AI293" s="280" t="str">
        <f t="shared" si="85"/>
        <v/>
      </c>
      <c r="AJ293" s="280" t="str">
        <f t="shared" si="86"/>
        <v/>
      </c>
      <c r="AK293" s="280">
        <f t="shared" si="87"/>
        <v>960851.67798429495</v>
      </c>
      <c r="AL293" s="327" t="str">
        <f t="shared" si="88"/>
        <v/>
      </c>
    </row>
    <row r="294" spans="2:38">
      <c r="B294" s="176" t="s">
        <v>337</v>
      </c>
      <c r="C294" s="167"/>
      <c r="D294" s="167" t="s">
        <v>2229</v>
      </c>
      <c r="E294" s="167" t="s">
        <v>118</v>
      </c>
      <c r="F294" s="167" t="s">
        <v>2233</v>
      </c>
      <c r="G294" s="188"/>
      <c r="H294" s="285">
        <v>7128.11</v>
      </c>
      <c r="I294" s="143">
        <f t="shared" si="89"/>
        <v>92.287127227666105</v>
      </c>
      <c r="J294" s="165">
        <v>657832.79446279898</v>
      </c>
      <c r="K294" s="167"/>
      <c r="L294" s="167">
        <v>1</v>
      </c>
      <c r="M294" s="171">
        <f t="shared" si="79"/>
        <v>657832.79446279898</v>
      </c>
      <c r="N294" s="170"/>
      <c r="O294" s="285"/>
      <c r="P294" s="114">
        <f t="shared" si="95"/>
        <v>0</v>
      </c>
      <c r="Q294" s="173"/>
      <c r="R294" s="177">
        <v>2016</v>
      </c>
      <c r="S294" s="98">
        <f>IFERROR(('General Input Sheet'!$G$38/(VLOOKUP(R294,'General Input Sheet'!$E$38:$G$44,3,FALSE))),1)</f>
        <v>1</v>
      </c>
      <c r="T294" s="199">
        <v>657832.79446279898</v>
      </c>
      <c r="U294" s="115" t="str">
        <f t="shared" si="90"/>
        <v/>
      </c>
      <c r="V294" s="115" t="str">
        <f t="shared" si="80"/>
        <v/>
      </c>
      <c r="W294" s="115" t="str">
        <f t="shared" si="80"/>
        <v/>
      </c>
      <c r="X294" s="115" t="str">
        <f t="shared" si="80"/>
        <v>y</v>
      </c>
      <c r="Y294" s="273" t="str">
        <f t="shared" si="91"/>
        <v/>
      </c>
      <c r="Z294" s="81"/>
      <c r="AA294" s="86" t="str">
        <f t="shared" si="81"/>
        <v/>
      </c>
      <c r="AB294" s="87" t="str">
        <f t="shared" si="82"/>
        <v/>
      </c>
      <c r="AC294" s="87" t="str">
        <f t="shared" si="92"/>
        <v/>
      </c>
      <c r="AD294" s="87">
        <f t="shared" si="93"/>
        <v>1</v>
      </c>
      <c r="AE294" s="87" t="str">
        <f t="shared" si="94"/>
        <v/>
      </c>
      <c r="AF294" s="94">
        <f t="shared" si="83"/>
        <v>1</v>
      </c>
      <c r="AH294" s="324" t="str">
        <f t="shared" si="84"/>
        <v/>
      </c>
      <c r="AI294" s="280" t="str">
        <f t="shared" si="85"/>
        <v/>
      </c>
      <c r="AJ294" s="280" t="str">
        <f t="shared" si="86"/>
        <v/>
      </c>
      <c r="AK294" s="280">
        <f t="shared" si="87"/>
        <v>657832.79446279898</v>
      </c>
      <c r="AL294" s="327" t="str">
        <f t="shared" si="88"/>
        <v/>
      </c>
    </row>
    <row r="295" spans="2:38">
      <c r="B295" s="176" t="s">
        <v>338</v>
      </c>
      <c r="C295" s="167"/>
      <c r="D295" s="167" t="s">
        <v>2229</v>
      </c>
      <c r="E295" s="167" t="s">
        <v>118</v>
      </c>
      <c r="F295" s="167" t="s">
        <v>2232</v>
      </c>
      <c r="G295" s="188"/>
      <c r="H295" s="285">
        <v>9738.18</v>
      </c>
      <c r="I295" s="143">
        <f t="shared" si="89"/>
        <v>60.615605583825207</v>
      </c>
      <c r="J295" s="165">
        <v>590285.67798429495</v>
      </c>
      <c r="K295" s="167"/>
      <c r="L295" s="167">
        <v>1</v>
      </c>
      <c r="M295" s="171">
        <f t="shared" si="79"/>
        <v>590285.67798429495</v>
      </c>
      <c r="N295" s="170"/>
      <c r="O295" s="285">
        <v>42281.563868661899</v>
      </c>
      <c r="P295" s="114">
        <f t="shared" si="95"/>
        <v>99.158455515583171</v>
      </c>
      <c r="Q295" s="173">
        <v>4192574.57</v>
      </c>
      <c r="R295" s="177">
        <v>2016</v>
      </c>
      <c r="S295" s="98">
        <f>IFERROR(('General Input Sheet'!$G$38/(VLOOKUP(R295,'General Input Sheet'!$E$38:$G$44,3,FALSE))),1)</f>
        <v>1</v>
      </c>
      <c r="T295" s="199">
        <v>4782860.2479842948</v>
      </c>
      <c r="U295" s="115" t="str">
        <f t="shared" si="90"/>
        <v/>
      </c>
      <c r="V295" s="115" t="str">
        <f t="shared" si="80"/>
        <v/>
      </c>
      <c r="W295" s="115" t="str">
        <f t="shared" si="80"/>
        <v/>
      </c>
      <c r="X295" s="115" t="str">
        <f t="shared" si="80"/>
        <v>y</v>
      </c>
      <c r="Y295" s="273" t="str">
        <f t="shared" si="91"/>
        <v/>
      </c>
      <c r="Z295" s="81"/>
      <c r="AA295" s="86" t="str">
        <f t="shared" si="81"/>
        <v/>
      </c>
      <c r="AB295" s="87" t="str">
        <f t="shared" si="82"/>
        <v/>
      </c>
      <c r="AC295" s="87" t="str">
        <f t="shared" si="92"/>
        <v/>
      </c>
      <c r="AD295" s="87">
        <f t="shared" si="93"/>
        <v>1</v>
      </c>
      <c r="AE295" s="87" t="str">
        <f t="shared" si="94"/>
        <v/>
      </c>
      <c r="AF295" s="94">
        <f t="shared" si="83"/>
        <v>1</v>
      </c>
      <c r="AH295" s="324" t="str">
        <f t="shared" si="84"/>
        <v/>
      </c>
      <c r="AI295" s="280" t="str">
        <f t="shared" si="85"/>
        <v/>
      </c>
      <c r="AJ295" s="280" t="str">
        <f t="shared" si="86"/>
        <v/>
      </c>
      <c r="AK295" s="280">
        <f t="shared" si="87"/>
        <v>4782860.2479842948</v>
      </c>
      <c r="AL295" s="327" t="str">
        <f t="shared" si="88"/>
        <v/>
      </c>
    </row>
    <row r="296" spans="2:38">
      <c r="B296" s="176" t="s">
        <v>338</v>
      </c>
      <c r="C296" s="167"/>
      <c r="D296" s="167" t="s">
        <v>2229</v>
      </c>
      <c r="E296" s="167" t="s">
        <v>118</v>
      </c>
      <c r="F296" s="167" t="s">
        <v>2234</v>
      </c>
      <c r="G296" s="188"/>
      <c r="H296" s="285">
        <v>8404.2199999999993</v>
      </c>
      <c r="I296" s="143">
        <f t="shared" si="89"/>
        <v>121.21935458055002</v>
      </c>
      <c r="J296" s="165">
        <v>1018754.12415295</v>
      </c>
      <c r="K296" s="167"/>
      <c r="L296" s="167">
        <v>1</v>
      </c>
      <c r="M296" s="171">
        <f t="shared" si="79"/>
        <v>1018754.12415295</v>
      </c>
      <c r="N296" s="170"/>
      <c r="O296" s="285"/>
      <c r="P296" s="114">
        <f t="shared" si="95"/>
        <v>0</v>
      </c>
      <c r="Q296" s="173"/>
      <c r="R296" s="177">
        <v>2016</v>
      </c>
      <c r="S296" s="98">
        <f>IFERROR(('General Input Sheet'!$G$38/(VLOOKUP(R296,'General Input Sheet'!$E$38:$G$44,3,FALSE))),1)</f>
        <v>1</v>
      </c>
      <c r="T296" s="199">
        <v>1018754.12415295</v>
      </c>
      <c r="U296" s="115" t="str">
        <f t="shared" si="90"/>
        <v/>
      </c>
      <c r="V296" s="115" t="str">
        <f t="shared" si="80"/>
        <v/>
      </c>
      <c r="W296" s="115" t="str">
        <f t="shared" si="80"/>
        <v/>
      </c>
      <c r="X296" s="115" t="str">
        <f t="shared" si="80"/>
        <v>y</v>
      </c>
      <c r="Y296" s="273" t="str">
        <f t="shared" si="91"/>
        <v/>
      </c>
      <c r="Z296" s="81"/>
      <c r="AA296" s="86" t="str">
        <f t="shared" si="81"/>
        <v/>
      </c>
      <c r="AB296" s="87" t="str">
        <f t="shared" si="82"/>
        <v/>
      </c>
      <c r="AC296" s="87" t="str">
        <f t="shared" si="92"/>
        <v/>
      </c>
      <c r="AD296" s="87">
        <f t="shared" si="93"/>
        <v>1</v>
      </c>
      <c r="AE296" s="87" t="str">
        <f t="shared" si="94"/>
        <v/>
      </c>
      <c r="AF296" s="94">
        <f t="shared" si="83"/>
        <v>1</v>
      </c>
      <c r="AH296" s="324" t="str">
        <f t="shared" si="84"/>
        <v/>
      </c>
      <c r="AI296" s="280" t="str">
        <f t="shared" si="85"/>
        <v/>
      </c>
      <c r="AJ296" s="280" t="str">
        <f t="shared" si="86"/>
        <v/>
      </c>
      <c r="AK296" s="280">
        <f t="shared" si="87"/>
        <v>1018754.12415295</v>
      </c>
      <c r="AL296" s="327" t="str">
        <f t="shared" si="88"/>
        <v/>
      </c>
    </row>
    <row r="297" spans="2:38">
      <c r="B297" s="176" t="s">
        <v>338</v>
      </c>
      <c r="C297" s="167"/>
      <c r="D297" s="167" t="s">
        <v>2229</v>
      </c>
      <c r="E297" s="167" t="s">
        <v>118</v>
      </c>
      <c r="F297" s="167" t="s">
        <v>2233</v>
      </c>
      <c r="G297" s="188"/>
      <c r="H297" s="285">
        <v>24139.07</v>
      </c>
      <c r="I297" s="143">
        <f t="shared" si="89"/>
        <v>28.584019285470937</v>
      </c>
      <c r="J297" s="165">
        <v>689991.64241333294</v>
      </c>
      <c r="K297" s="167"/>
      <c r="L297" s="167">
        <v>1</v>
      </c>
      <c r="M297" s="171">
        <f t="shared" si="79"/>
        <v>689991.64241333294</v>
      </c>
      <c r="N297" s="170"/>
      <c r="O297" s="285"/>
      <c r="P297" s="114">
        <f t="shared" si="95"/>
        <v>0</v>
      </c>
      <c r="Q297" s="173"/>
      <c r="R297" s="177">
        <v>2016</v>
      </c>
      <c r="S297" s="98">
        <f>IFERROR(('General Input Sheet'!$G$38/(VLOOKUP(R297,'General Input Sheet'!$E$38:$G$44,3,FALSE))),1)</f>
        <v>1</v>
      </c>
      <c r="T297" s="199">
        <v>689991.64241333294</v>
      </c>
      <c r="U297" s="115" t="str">
        <f t="shared" si="90"/>
        <v/>
      </c>
      <c r="V297" s="115" t="str">
        <f t="shared" si="80"/>
        <v/>
      </c>
      <c r="W297" s="115" t="str">
        <f t="shared" si="80"/>
        <v/>
      </c>
      <c r="X297" s="115" t="str">
        <f t="shared" si="80"/>
        <v>y</v>
      </c>
      <c r="Y297" s="273" t="str">
        <f t="shared" si="91"/>
        <v/>
      </c>
      <c r="Z297" s="81"/>
      <c r="AA297" s="86" t="str">
        <f t="shared" si="81"/>
        <v/>
      </c>
      <c r="AB297" s="87" t="str">
        <f t="shared" si="82"/>
        <v/>
      </c>
      <c r="AC297" s="87" t="str">
        <f t="shared" si="92"/>
        <v/>
      </c>
      <c r="AD297" s="87">
        <f t="shared" si="93"/>
        <v>1</v>
      </c>
      <c r="AE297" s="87" t="str">
        <f t="shared" si="94"/>
        <v/>
      </c>
      <c r="AF297" s="94">
        <f t="shared" si="83"/>
        <v>1</v>
      </c>
      <c r="AH297" s="324" t="str">
        <f t="shared" si="84"/>
        <v/>
      </c>
      <c r="AI297" s="280" t="str">
        <f t="shared" si="85"/>
        <v/>
      </c>
      <c r="AJ297" s="280" t="str">
        <f t="shared" si="86"/>
        <v/>
      </c>
      <c r="AK297" s="280">
        <f t="shared" si="87"/>
        <v>689991.64241333294</v>
      </c>
      <c r="AL297" s="327" t="str">
        <f t="shared" si="88"/>
        <v/>
      </c>
    </row>
    <row r="298" spans="2:38">
      <c r="B298" s="176" t="s">
        <v>339</v>
      </c>
      <c r="C298" s="167"/>
      <c r="D298" s="167" t="s">
        <v>2229</v>
      </c>
      <c r="E298" s="167" t="s">
        <v>118</v>
      </c>
      <c r="F298" s="167" t="s">
        <v>2233</v>
      </c>
      <c r="G298" s="188"/>
      <c r="H298" s="285">
        <v>6725.63</v>
      </c>
      <c r="I298" s="143">
        <f t="shared" si="89"/>
        <v>95.602597190542141</v>
      </c>
      <c r="J298" s="165">
        <v>642987.69574262598</v>
      </c>
      <c r="K298" s="167"/>
      <c r="L298" s="167">
        <v>1</v>
      </c>
      <c r="M298" s="171">
        <f t="shared" si="79"/>
        <v>642987.69574262598</v>
      </c>
      <c r="N298" s="170"/>
      <c r="O298" s="285">
        <v>6725.5851285707604</v>
      </c>
      <c r="P298" s="114">
        <f t="shared" si="95"/>
        <v>87.34184294308865</v>
      </c>
      <c r="Q298" s="173">
        <v>587425</v>
      </c>
      <c r="R298" s="177">
        <v>2016</v>
      </c>
      <c r="S298" s="98">
        <f>IFERROR(('General Input Sheet'!$G$38/(VLOOKUP(R298,'General Input Sheet'!$E$38:$G$44,3,FALSE))),1)</f>
        <v>1</v>
      </c>
      <c r="T298" s="199">
        <v>1230412.695742626</v>
      </c>
      <c r="U298" s="115" t="str">
        <f t="shared" si="90"/>
        <v/>
      </c>
      <c r="V298" s="115" t="str">
        <f t="shared" si="80"/>
        <v/>
      </c>
      <c r="W298" s="115" t="str">
        <f t="shared" si="80"/>
        <v/>
      </c>
      <c r="X298" s="115" t="str">
        <f t="shared" si="80"/>
        <v>y</v>
      </c>
      <c r="Y298" s="273" t="str">
        <f t="shared" si="91"/>
        <v/>
      </c>
      <c r="Z298" s="81"/>
      <c r="AA298" s="86" t="str">
        <f t="shared" si="81"/>
        <v/>
      </c>
      <c r="AB298" s="87" t="str">
        <f t="shared" si="82"/>
        <v/>
      </c>
      <c r="AC298" s="87" t="str">
        <f t="shared" si="92"/>
        <v/>
      </c>
      <c r="AD298" s="87">
        <f t="shared" si="93"/>
        <v>1</v>
      </c>
      <c r="AE298" s="87" t="str">
        <f t="shared" si="94"/>
        <v/>
      </c>
      <c r="AF298" s="94">
        <f t="shared" si="83"/>
        <v>1</v>
      </c>
      <c r="AH298" s="324" t="str">
        <f t="shared" si="84"/>
        <v/>
      </c>
      <c r="AI298" s="280" t="str">
        <f t="shared" si="85"/>
        <v/>
      </c>
      <c r="AJ298" s="280" t="str">
        <f t="shared" si="86"/>
        <v/>
      </c>
      <c r="AK298" s="280">
        <f t="shared" si="87"/>
        <v>1230412.695742626</v>
      </c>
      <c r="AL298" s="327" t="str">
        <f t="shared" si="88"/>
        <v/>
      </c>
    </row>
    <row r="299" spans="2:38">
      <c r="B299" s="176" t="s">
        <v>340</v>
      </c>
      <c r="C299" s="167"/>
      <c r="D299" s="167" t="s">
        <v>2229</v>
      </c>
      <c r="E299" s="167" t="s">
        <v>118</v>
      </c>
      <c r="F299" s="167" t="s">
        <v>2234</v>
      </c>
      <c r="G299" s="188"/>
      <c r="H299" s="285">
        <v>2127.29</v>
      </c>
      <c r="I299" s="143">
        <f t="shared" si="89"/>
        <v>386.08645302509484</v>
      </c>
      <c r="J299" s="165">
        <v>821317.85065575398</v>
      </c>
      <c r="K299" s="167"/>
      <c r="L299" s="167">
        <v>1</v>
      </c>
      <c r="M299" s="171">
        <f t="shared" si="79"/>
        <v>821317.8506557541</v>
      </c>
      <c r="N299" s="170"/>
      <c r="O299" s="285">
        <v>11229.4506858972</v>
      </c>
      <c r="P299" s="114">
        <f t="shared" si="95"/>
        <v>1.465788528789901E-3</v>
      </c>
      <c r="Q299" s="173">
        <v>16.46</v>
      </c>
      <c r="R299" s="177">
        <v>2016</v>
      </c>
      <c r="S299" s="98">
        <f>IFERROR(('General Input Sheet'!$G$38/(VLOOKUP(R299,'General Input Sheet'!$E$38:$G$44,3,FALSE))),1)</f>
        <v>1</v>
      </c>
      <c r="T299" s="199">
        <v>821334.31065575394</v>
      </c>
      <c r="U299" s="115" t="str">
        <f t="shared" si="90"/>
        <v/>
      </c>
      <c r="V299" s="115" t="str">
        <f t="shared" si="80"/>
        <v/>
      </c>
      <c r="W299" s="115" t="str">
        <f t="shared" si="80"/>
        <v/>
      </c>
      <c r="X299" s="115" t="str">
        <f t="shared" si="80"/>
        <v>y</v>
      </c>
      <c r="Y299" s="273" t="str">
        <f t="shared" si="91"/>
        <v/>
      </c>
      <c r="Z299" s="81"/>
      <c r="AA299" s="86" t="str">
        <f t="shared" si="81"/>
        <v/>
      </c>
      <c r="AB299" s="87" t="str">
        <f t="shared" si="82"/>
        <v/>
      </c>
      <c r="AC299" s="87" t="str">
        <f t="shared" si="92"/>
        <v/>
      </c>
      <c r="AD299" s="87">
        <f t="shared" si="93"/>
        <v>1</v>
      </c>
      <c r="AE299" s="87" t="str">
        <f t="shared" si="94"/>
        <v/>
      </c>
      <c r="AF299" s="94">
        <f t="shared" si="83"/>
        <v>1</v>
      </c>
      <c r="AH299" s="324" t="str">
        <f t="shared" si="84"/>
        <v/>
      </c>
      <c r="AI299" s="280" t="str">
        <f t="shared" si="85"/>
        <v/>
      </c>
      <c r="AJ299" s="280" t="str">
        <f t="shared" si="86"/>
        <v/>
      </c>
      <c r="AK299" s="280">
        <f t="shared" si="87"/>
        <v>821334.31065575394</v>
      </c>
      <c r="AL299" s="327" t="str">
        <f t="shared" si="88"/>
        <v/>
      </c>
    </row>
    <row r="300" spans="2:38">
      <c r="B300" s="176" t="s">
        <v>340</v>
      </c>
      <c r="C300" s="167"/>
      <c r="D300" s="167" t="s">
        <v>2229</v>
      </c>
      <c r="E300" s="167" t="s">
        <v>118</v>
      </c>
      <c r="F300" s="167" t="s">
        <v>2233</v>
      </c>
      <c r="G300" s="188"/>
      <c r="H300" s="285">
        <v>9102.16</v>
      </c>
      <c r="I300" s="143">
        <f t="shared" si="89"/>
        <v>75.805264070652782</v>
      </c>
      <c r="J300" s="165">
        <v>689991.64241333294</v>
      </c>
      <c r="K300" s="167"/>
      <c r="L300" s="167">
        <v>1</v>
      </c>
      <c r="M300" s="171">
        <f t="shared" si="79"/>
        <v>689991.64241333294</v>
      </c>
      <c r="N300" s="170"/>
      <c r="O300" s="285"/>
      <c r="P300" s="114">
        <f t="shared" si="95"/>
        <v>0</v>
      </c>
      <c r="Q300" s="173"/>
      <c r="R300" s="177">
        <v>2016</v>
      </c>
      <c r="S300" s="98">
        <f>IFERROR(('General Input Sheet'!$G$38/(VLOOKUP(R300,'General Input Sheet'!$E$38:$G$44,3,FALSE))),1)</f>
        <v>1</v>
      </c>
      <c r="T300" s="199">
        <v>689991.64241333294</v>
      </c>
      <c r="U300" s="115" t="str">
        <f t="shared" si="90"/>
        <v/>
      </c>
      <c r="V300" s="115" t="str">
        <f t="shared" si="80"/>
        <v/>
      </c>
      <c r="W300" s="115" t="str">
        <f t="shared" si="80"/>
        <v/>
      </c>
      <c r="X300" s="115" t="str">
        <f t="shared" si="80"/>
        <v>y</v>
      </c>
      <c r="Y300" s="273" t="str">
        <f t="shared" si="91"/>
        <v/>
      </c>
      <c r="Z300" s="81"/>
      <c r="AA300" s="86" t="str">
        <f t="shared" si="81"/>
        <v/>
      </c>
      <c r="AB300" s="87" t="str">
        <f t="shared" si="82"/>
        <v/>
      </c>
      <c r="AC300" s="87" t="str">
        <f t="shared" si="92"/>
        <v/>
      </c>
      <c r="AD300" s="87">
        <f t="shared" si="93"/>
        <v>1</v>
      </c>
      <c r="AE300" s="87" t="str">
        <f t="shared" si="94"/>
        <v/>
      </c>
      <c r="AF300" s="94">
        <f t="shared" si="83"/>
        <v>1</v>
      </c>
      <c r="AH300" s="324" t="str">
        <f t="shared" si="84"/>
        <v/>
      </c>
      <c r="AI300" s="280" t="str">
        <f t="shared" si="85"/>
        <v/>
      </c>
      <c r="AJ300" s="280" t="str">
        <f t="shared" si="86"/>
        <v/>
      </c>
      <c r="AK300" s="280">
        <f t="shared" si="87"/>
        <v>689991.64241333294</v>
      </c>
      <c r="AL300" s="327" t="str">
        <f t="shared" si="88"/>
        <v/>
      </c>
    </row>
    <row r="301" spans="2:38">
      <c r="B301" s="176" t="s">
        <v>341</v>
      </c>
      <c r="C301" s="167"/>
      <c r="D301" s="167" t="s">
        <v>2229</v>
      </c>
      <c r="E301" s="167" t="s">
        <v>118</v>
      </c>
      <c r="F301" s="167" t="s">
        <v>2232</v>
      </c>
      <c r="G301" s="188"/>
      <c r="H301" s="285">
        <v>7920.15</v>
      </c>
      <c r="I301" s="143">
        <f t="shared" si="89"/>
        <v>74.038214213691788</v>
      </c>
      <c r="J301" s="165">
        <v>586393.76230457099</v>
      </c>
      <c r="K301" s="167"/>
      <c r="L301" s="167">
        <v>1</v>
      </c>
      <c r="M301" s="171">
        <f t="shared" si="79"/>
        <v>586393.76230457099</v>
      </c>
      <c r="N301" s="170"/>
      <c r="O301" s="285">
        <v>15064.792073191</v>
      </c>
      <c r="P301" s="114">
        <f t="shared" si="95"/>
        <v>261.91758776556554</v>
      </c>
      <c r="Q301" s="173">
        <v>3945734</v>
      </c>
      <c r="R301" s="177">
        <v>2016</v>
      </c>
      <c r="S301" s="98">
        <f>IFERROR(('General Input Sheet'!$G$38/(VLOOKUP(R301,'General Input Sheet'!$E$38:$G$44,3,FALSE))),1)</f>
        <v>1</v>
      </c>
      <c r="T301" s="199">
        <v>4532127.7623045705</v>
      </c>
      <c r="U301" s="115" t="str">
        <f t="shared" si="90"/>
        <v/>
      </c>
      <c r="V301" s="115" t="str">
        <f t="shared" si="80"/>
        <v/>
      </c>
      <c r="W301" s="115" t="str">
        <f t="shared" si="80"/>
        <v/>
      </c>
      <c r="X301" s="115" t="str">
        <f t="shared" si="80"/>
        <v>y</v>
      </c>
      <c r="Y301" s="273" t="str">
        <f t="shared" si="91"/>
        <v/>
      </c>
      <c r="Z301" s="81"/>
      <c r="AA301" s="86" t="str">
        <f t="shared" si="81"/>
        <v/>
      </c>
      <c r="AB301" s="87" t="str">
        <f t="shared" si="82"/>
        <v/>
      </c>
      <c r="AC301" s="87" t="str">
        <f t="shared" si="92"/>
        <v/>
      </c>
      <c r="AD301" s="87">
        <f t="shared" si="93"/>
        <v>1</v>
      </c>
      <c r="AE301" s="87" t="str">
        <f t="shared" si="94"/>
        <v/>
      </c>
      <c r="AF301" s="94">
        <f t="shared" si="83"/>
        <v>1</v>
      </c>
      <c r="AH301" s="324" t="str">
        <f t="shared" si="84"/>
        <v/>
      </c>
      <c r="AI301" s="280" t="str">
        <f t="shared" si="85"/>
        <v/>
      </c>
      <c r="AJ301" s="280" t="str">
        <f t="shared" si="86"/>
        <v/>
      </c>
      <c r="AK301" s="280">
        <f t="shared" si="87"/>
        <v>4532127.7623045705</v>
      </c>
      <c r="AL301" s="327" t="str">
        <f t="shared" si="88"/>
        <v/>
      </c>
    </row>
    <row r="302" spans="2:38">
      <c r="B302" s="176" t="s">
        <v>341</v>
      </c>
      <c r="C302" s="167"/>
      <c r="D302" s="167" t="s">
        <v>2229</v>
      </c>
      <c r="E302" s="167" t="s">
        <v>118</v>
      </c>
      <c r="F302" s="167" t="s">
        <v>2233</v>
      </c>
      <c r="G302" s="188"/>
      <c r="H302" s="285">
        <v>16069.65</v>
      </c>
      <c r="I302" s="143">
        <f t="shared" si="89"/>
        <v>42.937565062918793</v>
      </c>
      <c r="J302" s="165">
        <v>689991.64241333294</v>
      </c>
      <c r="K302" s="167"/>
      <c r="L302" s="167">
        <v>1</v>
      </c>
      <c r="M302" s="171">
        <f t="shared" si="79"/>
        <v>689991.64241333294</v>
      </c>
      <c r="N302" s="170"/>
      <c r="O302" s="285"/>
      <c r="P302" s="114">
        <f t="shared" si="95"/>
        <v>0</v>
      </c>
      <c r="Q302" s="173"/>
      <c r="R302" s="177">
        <v>2016</v>
      </c>
      <c r="S302" s="98">
        <f>IFERROR(('General Input Sheet'!$G$38/(VLOOKUP(R302,'General Input Sheet'!$E$38:$G$44,3,FALSE))),1)</f>
        <v>1</v>
      </c>
      <c r="T302" s="199">
        <v>689991.64241333294</v>
      </c>
      <c r="U302" s="115" t="str">
        <f t="shared" si="90"/>
        <v/>
      </c>
      <c r="V302" s="115" t="str">
        <f t="shared" si="80"/>
        <v/>
      </c>
      <c r="W302" s="115" t="str">
        <f t="shared" si="80"/>
        <v/>
      </c>
      <c r="X302" s="115" t="str">
        <f t="shared" si="80"/>
        <v>y</v>
      </c>
      <c r="Y302" s="273" t="str">
        <f t="shared" si="91"/>
        <v/>
      </c>
      <c r="Z302" s="81"/>
      <c r="AA302" s="86" t="str">
        <f t="shared" si="81"/>
        <v/>
      </c>
      <c r="AB302" s="87" t="str">
        <f t="shared" si="82"/>
        <v/>
      </c>
      <c r="AC302" s="87" t="str">
        <f t="shared" si="92"/>
        <v/>
      </c>
      <c r="AD302" s="87">
        <f t="shared" si="93"/>
        <v>1</v>
      </c>
      <c r="AE302" s="87" t="str">
        <f t="shared" si="94"/>
        <v/>
      </c>
      <c r="AF302" s="94">
        <f t="shared" si="83"/>
        <v>1</v>
      </c>
      <c r="AH302" s="324" t="str">
        <f t="shared" si="84"/>
        <v/>
      </c>
      <c r="AI302" s="280" t="str">
        <f t="shared" si="85"/>
        <v/>
      </c>
      <c r="AJ302" s="280" t="str">
        <f t="shared" si="86"/>
        <v/>
      </c>
      <c r="AK302" s="280">
        <f t="shared" si="87"/>
        <v>689991.64241333294</v>
      </c>
      <c r="AL302" s="327" t="str">
        <f t="shared" si="88"/>
        <v/>
      </c>
    </row>
    <row r="303" spans="2:38">
      <c r="B303" s="176" t="s">
        <v>342</v>
      </c>
      <c r="C303" s="167"/>
      <c r="D303" s="167" t="s">
        <v>2231</v>
      </c>
      <c r="E303" s="167" t="s">
        <v>118</v>
      </c>
      <c r="F303" s="167" t="s">
        <v>2232</v>
      </c>
      <c r="G303" s="188"/>
      <c r="H303" s="285">
        <v>14430.25</v>
      </c>
      <c r="I303" s="143">
        <f t="shared" si="89"/>
        <v>112.01563940323764</v>
      </c>
      <c r="J303" s="165">
        <v>1616413.68049857</v>
      </c>
      <c r="K303" s="167"/>
      <c r="L303" s="167">
        <v>1</v>
      </c>
      <c r="M303" s="171">
        <f t="shared" si="79"/>
        <v>1616413.68049857</v>
      </c>
      <c r="N303" s="170"/>
      <c r="O303" s="285">
        <v>14430.2231478831</v>
      </c>
      <c r="P303" s="114">
        <f t="shared" si="95"/>
        <v>367.97767751630175</v>
      </c>
      <c r="Q303" s="173">
        <v>5310000</v>
      </c>
      <c r="R303" s="177">
        <v>2016</v>
      </c>
      <c r="S303" s="98">
        <f>IFERROR(('General Input Sheet'!$G$38/(VLOOKUP(R303,'General Input Sheet'!$E$38:$G$44,3,FALSE))),1)</f>
        <v>1</v>
      </c>
      <c r="T303" s="199">
        <v>6926413.6804985702</v>
      </c>
      <c r="U303" s="115" t="str">
        <f t="shared" si="90"/>
        <v/>
      </c>
      <c r="V303" s="115" t="str">
        <f t="shared" si="80"/>
        <v/>
      </c>
      <c r="W303" s="115" t="str">
        <f t="shared" si="80"/>
        <v/>
      </c>
      <c r="X303" s="115" t="str">
        <f t="shared" si="80"/>
        <v/>
      </c>
      <c r="Y303" s="273" t="str">
        <f t="shared" si="91"/>
        <v>y</v>
      </c>
      <c r="Z303" s="81"/>
      <c r="AA303" s="86" t="str">
        <f t="shared" si="81"/>
        <v/>
      </c>
      <c r="AB303" s="87" t="str">
        <f t="shared" si="82"/>
        <v/>
      </c>
      <c r="AC303" s="87" t="str">
        <f t="shared" si="92"/>
        <v/>
      </c>
      <c r="AD303" s="87" t="str">
        <f t="shared" si="93"/>
        <v/>
      </c>
      <c r="AE303" s="87">
        <f t="shared" si="94"/>
        <v>1</v>
      </c>
      <c r="AF303" s="94">
        <f t="shared" si="83"/>
        <v>1</v>
      </c>
      <c r="AH303" s="324" t="str">
        <f t="shared" si="84"/>
        <v/>
      </c>
      <c r="AI303" s="280" t="str">
        <f t="shared" si="85"/>
        <v/>
      </c>
      <c r="AJ303" s="280" t="str">
        <f t="shared" si="86"/>
        <v/>
      </c>
      <c r="AK303" s="280" t="str">
        <f t="shared" si="87"/>
        <v/>
      </c>
      <c r="AL303" s="327">
        <f t="shared" si="88"/>
        <v>6926413.6804985702</v>
      </c>
    </row>
    <row r="304" spans="2:38">
      <c r="B304" s="176" t="s">
        <v>343</v>
      </c>
      <c r="C304" s="167"/>
      <c r="D304" s="167" t="s">
        <v>2231</v>
      </c>
      <c r="E304" s="167" t="s">
        <v>118</v>
      </c>
      <c r="F304" s="167" t="s">
        <v>2232</v>
      </c>
      <c r="G304" s="188"/>
      <c r="H304" s="285">
        <v>10274.86</v>
      </c>
      <c r="I304" s="143">
        <f t="shared" si="89"/>
        <v>139.30284380094326</v>
      </c>
      <c r="J304" s="165">
        <v>1431317.21765656</v>
      </c>
      <c r="K304" s="167"/>
      <c r="L304" s="167">
        <v>1</v>
      </c>
      <c r="M304" s="171">
        <f t="shared" si="79"/>
        <v>1431317.21765656</v>
      </c>
      <c r="N304" s="170"/>
      <c r="O304" s="285">
        <v>11903.8687718085</v>
      </c>
      <c r="P304" s="114">
        <f t="shared" si="95"/>
        <v>198.25479390272679</v>
      </c>
      <c r="Q304" s="173">
        <v>2359999.0499999998</v>
      </c>
      <c r="R304" s="177">
        <v>2016</v>
      </c>
      <c r="S304" s="98">
        <f>IFERROR(('General Input Sheet'!$G$38/(VLOOKUP(R304,'General Input Sheet'!$E$38:$G$44,3,FALSE))),1)</f>
        <v>1</v>
      </c>
      <c r="T304" s="199">
        <v>3791316.2676565601</v>
      </c>
      <c r="U304" s="115" t="str">
        <f t="shared" si="90"/>
        <v/>
      </c>
      <c r="V304" s="115" t="str">
        <f t="shared" si="80"/>
        <v/>
      </c>
      <c r="W304" s="115" t="str">
        <f t="shared" si="80"/>
        <v/>
      </c>
      <c r="X304" s="115" t="str">
        <f t="shared" si="80"/>
        <v/>
      </c>
      <c r="Y304" s="273" t="str">
        <f t="shared" si="91"/>
        <v>y</v>
      </c>
      <c r="Z304" s="81"/>
      <c r="AA304" s="86" t="str">
        <f t="shared" si="81"/>
        <v/>
      </c>
      <c r="AB304" s="87" t="str">
        <f t="shared" si="82"/>
        <v/>
      </c>
      <c r="AC304" s="87" t="str">
        <f t="shared" si="92"/>
        <v/>
      </c>
      <c r="AD304" s="87" t="str">
        <f t="shared" si="93"/>
        <v/>
      </c>
      <c r="AE304" s="87">
        <f t="shared" si="94"/>
        <v>1</v>
      </c>
      <c r="AF304" s="94">
        <f t="shared" si="83"/>
        <v>1</v>
      </c>
      <c r="AH304" s="324" t="str">
        <f t="shared" si="84"/>
        <v/>
      </c>
      <c r="AI304" s="280" t="str">
        <f t="shared" si="85"/>
        <v/>
      </c>
      <c r="AJ304" s="280" t="str">
        <f t="shared" si="86"/>
        <v/>
      </c>
      <c r="AK304" s="280" t="str">
        <f t="shared" si="87"/>
        <v/>
      </c>
      <c r="AL304" s="327">
        <f t="shared" si="88"/>
        <v>3791316.2676565601</v>
      </c>
    </row>
    <row r="305" spans="2:38">
      <c r="B305" s="176" t="s">
        <v>344</v>
      </c>
      <c r="C305" s="167"/>
      <c r="D305" s="167" t="s">
        <v>2229</v>
      </c>
      <c r="E305" s="167" t="s">
        <v>118</v>
      </c>
      <c r="F305" s="167" t="s">
        <v>2233</v>
      </c>
      <c r="G305" s="188"/>
      <c r="H305" s="285">
        <v>1629.02</v>
      </c>
      <c r="I305" s="143">
        <f t="shared" si="89"/>
        <v>279.31148678153983</v>
      </c>
      <c r="J305" s="165">
        <v>455003.99819686398</v>
      </c>
      <c r="K305" s="167"/>
      <c r="L305" s="167">
        <v>1</v>
      </c>
      <c r="M305" s="171">
        <f t="shared" si="79"/>
        <v>455003.99819686398</v>
      </c>
      <c r="N305" s="170"/>
      <c r="O305" s="285"/>
      <c r="P305" s="114">
        <f t="shared" si="95"/>
        <v>0</v>
      </c>
      <c r="Q305" s="173"/>
      <c r="R305" s="177">
        <v>2016</v>
      </c>
      <c r="S305" s="98">
        <f>IFERROR(('General Input Sheet'!$G$38/(VLOOKUP(R305,'General Input Sheet'!$E$38:$G$44,3,FALSE))),1)</f>
        <v>1</v>
      </c>
      <c r="T305" s="199">
        <v>455003.99819686398</v>
      </c>
      <c r="U305" s="115" t="str">
        <f t="shared" si="90"/>
        <v/>
      </c>
      <c r="V305" s="115" t="str">
        <f t="shared" si="80"/>
        <v/>
      </c>
      <c r="W305" s="115" t="str">
        <f t="shared" si="80"/>
        <v/>
      </c>
      <c r="X305" s="115" t="str">
        <f t="shared" si="80"/>
        <v>y</v>
      </c>
      <c r="Y305" s="273" t="str">
        <f t="shared" si="91"/>
        <v/>
      </c>
      <c r="Z305" s="81"/>
      <c r="AA305" s="86" t="str">
        <f t="shared" si="81"/>
        <v/>
      </c>
      <c r="AB305" s="87" t="str">
        <f t="shared" si="82"/>
        <v/>
      </c>
      <c r="AC305" s="87" t="str">
        <f t="shared" si="92"/>
        <v/>
      </c>
      <c r="AD305" s="87">
        <f t="shared" si="93"/>
        <v>1</v>
      </c>
      <c r="AE305" s="87" t="str">
        <f t="shared" si="94"/>
        <v/>
      </c>
      <c r="AF305" s="94">
        <f t="shared" si="83"/>
        <v>1</v>
      </c>
      <c r="AH305" s="324" t="str">
        <f t="shared" si="84"/>
        <v/>
      </c>
      <c r="AI305" s="280" t="str">
        <f t="shared" si="85"/>
        <v/>
      </c>
      <c r="AJ305" s="280" t="str">
        <f t="shared" si="86"/>
        <v/>
      </c>
      <c r="AK305" s="280">
        <f t="shared" si="87"/>
        <v>455003.99819686398</v>
      </c>
      <c r="AL305" s="327" t="str">
        <f t="shared" si="88"/>
        <v/>
      </c>
    </row>
    <row r="306" spans="2:38">
      <c r="B306" s="176" t="s">
        <v>345</v>
      </c>
      <c r="C306" s="167"/>
      <c r="D306" s="167" t="s">
        <v>2231</v>
      </c>
      <c r="E306" s="167" t="s">
        <v>118</v>
      </c>
      <c r="F306" s="167" t="s">
        <v>2232</v>
      </c>
      <c r="G306" s="188"/>
      <c r="H306" s="285">
        <v>2166.48</v>
      </c>
      <c r="I306" s="143">
        <f t="shared" si="89"/>
        <v>493.95329645098036</v>
      </c>
      <c r="J306" s="165">
        <v>1070139.93769512</v>
      </c>
      <c r="K306" s="167"/>
      <c r="L306" s="167">
        <v>1</v>
      </c>
      <c r="M306" s="171">
        <f t="shared" si="79"/>
        <v>1070139.93769512</v>
      </c>
      <c r="N306" s="170"/>
      <c r="O306" s="285">
        <v>2166.5100034647398</v>
      </c>
      <c r="P306" s="114">
        <f t="shared" si="95"/>
        <v>415.41465239518686</v>
      </c>
      <c r="Q306" s="173">
        <v>900000</v>
      </c>
      <c r="R306" s="177">
        <v>2016</v>
      </c>
      <c r="S306" s="98">
        <f>IFERROR(('General Input Sheet'!$G$38/(VLOOKUP(R306,'General Input Sheet'!$E$38:$G$44,3,FALSE))),1)</f>
        <v>1</v>
      </c>
      <c r="T306" s="199">
        <v>1970139.93769512</v>
      </c>
      <c r="U306" s="115" t="str">
        <f t="shared" si="90"/>
        <v/>
      </c>
      <c r="V306" s="115" t="str">
        <f t="shared" si="80"/>
        <v/>
      </c>
      <c r="W306" s="115" t="str">
        <f t="shared" si="80"/>
        <v/>
      </c>
      <c r="X306" s="115" t="str">
        <f t="shared" si="80"/>
        <v/>
      </c>
      <c r="Y306" s="273" t="str">
        <f t="shared" si="91"/>
        <v>y</v>
      </c>
      <c r="Z306" s="81"/>
      <c r="AA306" s="86" t="str">
        <f t="shared" si="81"/>
        <v/>
      </c>
      <c r="AB306" s="87" t="str">
        <f t="shared" si="82"/>
        <v/>
      </c>
      <c r="AC306" s="87" t="str">
        <f t="shared" si="92"/>
        <v/>
      </c>
      <c r="AD306" s="87" t="str">
        <f t="shared" si="93"/>
        <v/>
      </c>
      <c r="AE306" s="87">
        <f t="shared" si="94"/>
        <v>1</v>
      </c>
      <c r="AF306" s="94">
        <f t="shared" si="83"/>
        <v>1</v>
      </c>
      <c r="AH306" s="324" t="str">
        <f t="shared" si="84"/>
        <v/>
      </c>
      <c r="AI306" s="280" t="str">
        <f t="shared" si="85"/>
        <v/>
      </c>
      <c r="AJ306" s="280" t="str">
        <f t="shared" si="86"/>
        <v/>
      </c>
      <c r="AK306" s="280" t="str">
        <f t="shared" si="87"/>
        <v/>
      </c>
      <c r="AL306" s="327">
        <f t="shared" si="88"/>
        <v>1970139.93769512</v>
      </c>
    </row>
    <row r="307" spans="2:38">
      <c r="B307" s="176" t="s">
        <v>346</v>
      </c>
      <c r="C307" s="167"/>
      <c r="D307" s="167" t="s">
        <v>2229</v>
      </c>
      <c r="E307" s="167" t="s">
        <v>118</v>
      </c>
      <c r="F307" s="167" t="s">
        <v>2233</v>
      </c>
      <c r="G307" s="188"/>
      <c r="H307" s="285">
        <v>6826.7</v>
      </c>
      <c r="I307" s="143">
        <f t="shared" si="89"/>
        <v>94.733263253429342</v>
      </c>
      <c r="J307" s="165">
        <v>646715.56825218606</v>
      </c>
      <c r="K307" s="167"/>
      <c r="L307" s="167">
        <v>1</v>
      </c>
      <c r="M307" s="171">
        <f t="shared" si="79"/>
        <v>646715.56825218606</v>
      </c>
      <c r="N307" s="170"/>
      <c r="O307" s="285">
        <v>6826.6790449535001</v>
      </c>
      <c r="P307" s="114">
        <f t="shared" si="95"/>
        <v>155.27315595473701</v>
      </c>
      <c r="Q307" s="173">
        <v>1060000</v>
      </c>
      <c r="R307" s="177">
        <v>2016</v>
      </c>
      <c r="S307" s="98">
        <f>IFERROR(('General Input Sheet'!$G$38/(VLOOKUP(R307,'General Input Sheet'!$E$38:$G$44,3,FALSE))),1)</f>
        <v>1</v>
      </c>
      <c r="T307" s="199">
        <v>1706715.5682521861</v>
      </c>
      <c r="U307" s="115" t="str">
        <f t="shared" si="90"/>
        <v/>
      </c>
      <c r="V307" s="115" t="str">
        <f t="shared" si="80"/>
        <v/>
      </c>
      <c r="W307" s="115" t="str">
        <f t="shared" si="80"/>
        <v/>
      </c>
      <c r="X307" s="115" t="str">
        <f t="shared" si="80"/>
        <v>y</v>
      </c>
      <c r="Y307" s="273" t="str">
        <f t="shared" si="91"/>
        <v/>
      </c>
      <c r="Z307" s="81"/>
      <c r="AA307" s="86" t="str">
        <f t="shared" si="81"/>
        <v/>
      </c>
      <c r="AB307" s="87" t="str">
        <f t="shared" si="82"/>
        <v/>
      </c>
      <c r="AC307" s="87" t="str">
        <f t="shared" si="92"/>
        <v/>
      </c>
      <c r="AD307" s="87">
        <f t="shared" si="93"/>
        <v>1</v>
      </c>
      <c r="AE307" s="87" t="str">
        <f t="shared" si="94"/>
        <v/>
      </c>
      <c r="AF307" s="94">
        <f t="shared" si="83"/>
        <v>1</v>
      </c>
      <c r="AH307" s="324" t="str">
        <f t="shared" si="84"/>
        <v/>
      </c>
      <c r="AI307" s="280" t="str">
        <f t="shared" si="85"/>
        <v/>
      </c>
      <c r="AJ307" s="280" t="str">
        <f t="shared" si="86"/>
        <v/>
      </c>
      <c r="AK307" s="280">
        <f t="shared" si="87"/>
        <v>1706715.5682521861</v>
      </c>
      <c r="AL307" s="327" t="str">
        <f t="shared" si="88"/>
        <v/>
      </c>
    </row>
    <row r="308" spans="2:38">
      <c r="B308" s="176" t="s">
        <v>347</v>
      </c>
      <c r="C308" s="167"/>
      <c r="D308" s="167" t="s">
        <v>2229</v>
      </c>
      <c r="E308" s="167" t="s">
        <v>118</v>
      </c>
      <c r="F308" s="167" t="s">
        <v>2233</v>
      </c>
      <c r="G308" s="188"/>
      <c r="H308" s="285">
        <v>2428.12</v>
      </c>
      <c r="I308" s="143">
        <f t="shared" si="89"/>
        <v>199.52805257270236</v>
      </c>
      <c r="J308" s="165">
        <v>484478.05501283001</v>
      </c>
      <c r="K308" s="167"/>
      <c r="L308" s="167">
        <v>1</v>
      </c>
      <c r="M308" s="171">
        <f t="shared" si="79"/>
        <v>484478.05501283001</v>
      </c>
      <c r="N308" s="170"/>
      <c r="O308" s="285">
        <v>2428.1016449355202</v>
      </c>
      <c r="P308" s="114">
        <f t="shared" si="95"/>
        <v>543.63457261075803</v>
      </c>
      <c r="Q308" s="173">
        <v>1320000</v>
      </c>
      <c r="R308" s="177">
        <v>2016</v>
      </c>
      <c r="S308" s="98">
        <f>IFERROR(('General Input Sheet'!$G$38/(VLOOKUP(R308,'General Input Sheet'!$E$38:$G$44,3,FALSE))),1)</f>
        <v>1</v>
      </c>
      <c r="T308" s="199">
        <v>1804478.0550128301</v>
      </c>
      <c r="U308" s="115" t="str">
        <f t="shared" si="90"/>
        <v/>
      </c>
      <c r="V308" s="115" t="str">
        <f t="shared" si="80"/>
        <v/>
      </c>
      <c r="W308" s="115" t="str">
        <f t="shared" si="80"/>
        <v/>
      </c>
      <c r="X308" s="115" t="str">
        <f t="shared" si="80"/>
        <v>y</v>
      </c>
      <c r="Y308" s="273" t="str">
        <f t="shared" si="91"/>
        <v/>
      </c>
      <c r="Z308" s="81"/>
      <c r="AA308" s="86" t="str">
        <f t="shared" si="81"/>
        <v/>
      </c>
      <c r="AB308" s="87" t="str">
        <f t="shared" si="82"/>
        <v/>
      </c>
      <c r="AC308" s="87" t="str">
        <f t="shared" si="92"/>
        <v/>
      </c>
      <c r="AD308" s="87">
        <f t="shared" si="93"/>
        <v>1</v>
      </c>
      <c r="AE308" s="87" t="str">
        <f t="shared" si="94"/>
        <v/>
      </c>
      <c r="AF308" s="94">
        <f t="shared" si="83"/>
        <v>1</v>
      </c>
      <c r="AH308" s="324" t="str">
        <f t="shared" si="84"/>
        <v/>
      </c>
      <c r="AI308" s="280" t="str">
        <f t="shared" si="85"/>
        <v/>
      </c>
      <c r="AJ308" s="280" t="str">
        <f t="shared" si="86"/>
        <v/>
      </c>
      <c r="AK308" s="280">
        <f t="shared" si="87"/>
        <v>1804478.0550128301</v>
      </c>
      <c r="AL308" s="327" t="str">
        <f t="shared" si="88"/>
        <v/>
      </c>
    </row>
    <row r="309" spans="2:38">
      <c r="B309" s="176" t="s">
        <v>348</v>
      </c>
      <c r="C309" s="167"/>
      <c r="D309" s="167" t="s">
        <v>2231</v>
      </c>
      <c r="E309" s="167" t="s">
        <v>118</v>
      </c>
      <c r="F309" s="167" t="s">
        <v>2232</v>
      </c>
      <c r="G309" s="188"/>
      <c r="H309" s="285">
        <v>10163.209999999999</v>
      </c>
      <c r="I309" s="143">
        <f t="shared" si="89"/>
        <v>140.34383950412814</v>
      </c>
      <c r="J309" s="165">
        <v>1426343.9130867501</v>
      </c>
      <c r="K309" s="167"/>
      <c r="L309" s="167">
        <v>1</v>
      </c>
      <c r="M309" s="171">
        <f t="shared" si="79"/>
        <v>1426343.9130867501</v>
      </c>
      <c r="N309" s="170"/>
      <c r="O309" s="285"/>
      <c r="P309" s="114">
        <f t="shared" si="95"/>
        <v>0</v>
      </c>
      <c r="Q309" s="173"/>
      <c r="R309" s="177">
        <v>2016</v>
      </c>
      <c r="S309" s="98">
        <f>IFERROR(('General Input Sheet'!$G$38/(VLOOKUP(R309,'General Input Sheet'!$E$38:$G$44,3,FALSE))),1)</f>
        <v>1</v>
      </c>
      <c r="T309" s="199">
        <v>1426343.9130867501</v>
      </c>
      <c r="U309" s="115" t="str">
        <f t="shared" si="90"/>
        <v/>
      </c>
      <c r="V309" s="115" t="str">
        <f t="shared" si="80"/>
        <v/>
      </c>
      <c r="W309" s="115" t="str">
        <f t="shared" si="80"/>
        <v/>
      </c>
      <c r="X309" s="115" t="str">
        <f t="shared" si="80"/>
        <v/>
      </c>
      <c r="Y309" s="273" t="str">
        <f t="shared" si="91"/>
        <v>y</v>
      </c>
      <c r="Z309" s="81"/>
      <c r="AA309" s="86" t="str">
        <f t="shared" si="81"/>
        <v/>
      </c>
      <c r="AB309" s="87" t="str">
        <f t="shared" si="82"/>
        <v/>
      </c>
      <c r="AC309" s="87" t="str">
        <f t="shared" si="92"/>
        <v/>
      </c>
      <c r="AD309" s="87" t="str">
        <f t="shared" si="93"/>
        <v/>
      </c>
      <c r="AE309" s="87">
        <f t="shared" si="94"/>
        <v>1</v>
      </c>
      <c r="AF309" s="94">
        <f t="shared" si="83"/>
        <v>1</v>
      </c>
      <c r="AH309" s="324" t="str">
        <f t="shared" si="84"/>
        <v/>
      </c>
      <c r="AI309" s="280" t="str">
        <f t="shared" si="85"/>
        <v/>
      </c>
      <c r="AJ309" s="280" t="str">
        <f t="shared" si="86"/>
        <v/>
      </c>
      <c r="AK309" s="280" t="str">
        <f t="shared" si="87"/>
        <v/>
      </c>
      <c r="AL309" s="327">
        <f t="shared" si="88"/>
        <v>1426343.9130867501</v>
      </c>
    </row>
    <row r="310" spans="2:38">
      <c r="B310" s="176" t="s">
        <v>348</v>
      </c>
      <c r="C310" s="167"/>
      <c r="D310" s="167" t="s">
        <v>2231</v>
      </c>
      <c r="E310" s="167" t="s">
        <v>118</v>
      </c>
      <c r="F310" s="167" t="s">
        <v>2234</v>
      </c>
      <c r="G310" s="188"/>
      <c r="H310" s="285">
        <v>42743.93</v>
      </c>
      <c r="I310" s="143">
        <f t="shared" si="89"/>
        <v>196.52493221672808</v>
      </c>
      <c r="J310" s="165">
        <v>8400247.9459265694</v>
      </c>
      <c r="K310" s="167"/>
      <c r="L310" s="167">
        <v>1</v>
      </c>
      <c r="M310" s="171">
        <f t="shared" si="79"/>
        <v>8400247.9459265694</v>
      </c>
      <c r="N310" s="170"/>
      <c r="O310" s="285"/>
      <c r="P310" s="114">
        <f t="shared" si="95"/>
        <v>0</v>
      </c>
      <c r="Q310" s="173"/>
      <c r="R310" s="177">
        <v>2016</v>
      </c>
      <c r="S310" s="98">
        <f>IFERROR(('General Input Sheet'!$G$38/(VLOOKUP(R310,'General Input Sheet'!$E$38:$G$44,3,FALSE))),1)</f>
        <v>1</v>
      </c>
      <c r="T310" s="199">
        <v>8400247.9459265694</v>
      </c>
      <c r="U310" s="115" t="str">
        <f t="shared" si="90"/>
        <v/>
      </c>
      <c r="V310" s="115" t="str">
        <f t="shared" si="80"/>
        <v/>
      </c>
      <c r="W310" s="115" t="str">
        <f t="shared" si="80"/>
        <v/>
      </c>
      <c r="X310" s="115" t="str">
        <f t="shared" si="80"/>
        <v/>
      </c>
      <c r="Y310" s="273" t="str">
        <f t="shared" si="91"/>
        <v>y</v>
      </c>
      <c r="Z310" s="81"/>
      <c r="AA310" s="86" t="str">
        <f t="shared" si="81"/>
        <v/>
      </c>
      <c r="AB310" s="87" t="str">
        <f t="shared" si="82"/>
        <v/>
      </c>
      <c r="AC310" s="87" t="str">
        <f t="shared" si="92"/>
        <v/>
      </c>
      <c r="AD310" s="87" t="str">
        <f t="shared" si="93"/>
        <v/>
      </c>
      <c r="AE310" s="87">
        <f t="shared" si="94"/>
        <v>1</v>
      </c>
      <c r="AF310" s="94">
        <f t="shared" si="83"/>
        <v>1</v>
      </c>
      <c r="AH310" s="324" t="str">
        <f t="shared" si="84"/>
        <v/>
      </c>
      <c r="AI310" s="280" t="str">
        <f t="shared" si="85"/>
        <v/>
      </c>
      <c r="AJ310" s="280" t="str">
        <f t="shared" si="86"/>
        <v/>
      </c>
      <c r="AK310" s="280" t="str">
        <f t="shared" si="87"/>
        <v/>
      </c>
      <c r="AL310" s="327">
        <f t="shared" si="88"/>
        <v>8400247.9459265694</v>
      </c>
    </row>
    <row r="311" spans="2:38">
      <c r="B311" s="176" t="s">
        <v>349</v>
      </c>
      <c r="C311" s="167"/>
      <c r="D311" s="167" t="s">
        <v>2229</v>
      </c>
      <c r="E311" s="167" t="s">
        <v>118</v>
      </c>
      <c r="F311" s="167" t="s">
        <v>2233</v>
      </c>
      <c r="G311" s="188"/>
      <c r="H311" s="285">
        <v>54603.54</v>
      </c>
      <c r="I311" s="143">
        <f t="shared" si="89"/>
        <v>12.636390285562674</v>
      </c>
      <c r="J311" s="165">
        <v>689991.64241333294</v>
      </c>
      <c r="K311" s="167"/>
      <c r="L311" s="167">
        <v>1</v>
      </c>
      <c r="M311" s="171">
        <f t="shared" si="79"/>
        <v>689991.64241333294</v>
      </c>
      <c r="N311" s="170"/>
      <c r="O311" s="285">
        <v>107510.634256759</v>
      </c>
      <c r="P311" s="114">
        <f t="shared" si="95"/>
        <v>51.957216963854165</v>
      </c>
      <c r="Q311" s="173">
        <v>5585953.3499999996</v>
      </c>
      <c r="R311" s="177">
        <v>2016</v>
      </c>
      <c r="S311" s="98">
        <f>IFERROR(('General Input Sheet'!$G$38/(VLOOKUP(R311,'General Input Sheet'!$E$38:$G$44,3,FALSE))),1)</f>
        <v>1</v>
      </c>
      <c r="T311" s="199">
        <v>6275944.9924133327</v>
      </c>
      <c r="U311" s="115" t="str">
        <f t="shared" si="90"/>
        <v/>
      </c>
      <c r="V311" s="115" t="str">
        <f t="shared" si="80"/>
        <v/>
      </c>
      <c r="W311" s="115" t="str">
        <f t="shared" si="80"/>
        <v/>
      </c>
      <c r="X311" s="115" t="str">
        <f t="shared" si="80"/>
        <v>y</v>
      </c>
      <c r="Y311" s="273" t="str">
        <f t="shared" si="91"/>
        <v/>
      </c>
      <c r="Z311" s="81"/>
      <c r="AA311" s="86" t="str">
        <f t="shared" si="81"/>
        <v/>
      </c>
      <c r="AB311" s="87" t="str">
        <f t="shared" si="82"/>
        <v/>
      </c>
      <c r="AC311" s="87" t="str">
        <f t="shared" si="92"/>
        <v/>
      </c>
      <c r="AD311" s="87">
        <f t="shared" si="93"/>
        <v>1</v>
      </c>
      <c r="AE311" s="87" t="str">
        <f t="shared" si="94"/>
        <v/>
      </c>
      <c r="AF311" s="94">
        <f t="shared" si="83"/>
        <v>1</v>
      </c>
      <c r="AH311" s="324" t="str">
        <f t="shared" si="84"/>
        <v/>
      </c>
      <c r="AI311" s="280" t="str">
        <f t="shared" si="85"/>
        <v/>
      </c>
      <c r="AJ311" s="280" t="str">
        <f t="shared" si="86"/>
        <v/>
      </c>
      <c r="AK311" s="280">
        <f t="shared" si="87"/>
        <v>6275944.9924133327</v>
      </c>
      <c r="AL311" s="327" t="str">
        <f t="shared" si="88"/>
        <v/>
      </c>
    </row>
    <row r="312" spans="2:38">
      <c r="B312" s="176" t="s">
        <v>350</v>
      </c>
      <c r="C312" s="167"/>
      <c r="D312" s="167" t="s">
        <v>2231</v>
      </c>
      <c r="E312" s="167" t="s">
        <v>118</v>
      </c>
      <c r="F312" s="167" t="s">
        <v>2234</v>
      </c>
      <c r="G312" s="188"/>
      <c r="H312" s="285">
        <v>43363.75</v>
      </c>
      <c r="I312" s="143">
        <f t="shared" si="89"/>
        <v>193.71590201323846</v>
      </c>
      <c r="J312" s="165">
        <v>8400247.9459265694</v>
      </c>
      <c r="K312" s="167"/>
      <c r="L312" s="167">
        <v>1</v>
      </c>
      <c r="M312" s="171">
        <f t="shared" si="79"/>
        <v>8400247.9459265694</v>
      </c>
      <c r="N312" s="170"/>
      <c r="O312" s="285">
        <v>59619.106415229297</v>
      </c>
      <c r="P312" s="114">
        <f t="shared" si="95"/>
        <v>87.080947906891438</v>
      </c>
      <c r="Q312" s="173">
        <v>5191688.3</v>
      </c>
      <c r="R312" s="177">
        <v>2016</v>
      </c>
      <c r="S312" s="98">
        <f>IFERROR(('General Input Sheet'!$G$38/(VLOOKUP(R312,'General Input Sheet'!$E$38:$G$44,3,FALSE))),1)</f>
        <v>1</v>
      </c>
      <c r="T312" s="199">
        <v>13591936.24592657</v>
      </c>
      <c r="U312" s="115" t="str">
        <f t="shared" si="90"/>
        <v/>
      </c>
      <c r="V312" s="115" t="str">
        <f t="shared" si="80"/>
        <v/>
      </c>
      <c r="W312" s="115" t="str">
        <f t="shared" si="80"/>
        <v/>
      </c>
      <c r="X312" s="115" t="str">
        <f t="shared" si="80"/>
        <v/>
      </c>
      <c r="Y312" s="273" t="str">
        <f t="shared" si="91"/>
        <v>y</v>
      </c>
      <c r="Z312" s="81"/>
      <c r="AA312" s="86" t="str">
        <f t="shared" si="81"/>
        <v/>
      </c>
      <c r="AB312" s="87" t="str">
        <f t="shared" si="82"/>
        <v/>
      </c>
      <c r="AC312" s="87" t="str">
        <f t="shared" si="92"/>
        <v/>
      </c>
      <c r="AD312" s="87" t="str">
        <f t="shared" si="93"/>
        <v/>
      </c>
      <c r="AE312" s="87">
        <f t="shared" si="94"/>
        <v>1</v>
      </c>
      <c r="AF312" s="94">
        <f t="shared" si="83"/>
        <v>1</v>
      </c>
      <c r="AH312" s="324" t="str">
        <f t="shared" si="84"/>
        <v/>
      </c>
      <c r="AI312" s="280" t="str">
        <f t="shared" si="85"/>
        <v/>
      </c>
      <c r="AJ312" s="280" t="str">
        <f t="shared" si="86"/>
        <v/>
      </c>
      <c r="AK312" s="280" t="str">
        <f t="shared" si="87"/>
        <v/>
      </c>
      <c r="AL312" s="327">
        <f t="shared" si="88"/>
        <v>13591936.24592657</v>
      </c>
    </row>
    <row r="313" spans="2:38">
      <c r="B313" s="176" t="s">
        <v>350</v>
      </c>
      <c r="C313" s="167"/>
      <c r="D313" s="167" t="s">
        <v>2231</v>
      </c>
      <c r="E313" s="167" t="s">
        <v>118</v>
      </c>
      <c r="F313" s="167" t="s">
        <v>2233</v>
      </c>
      <c r="G313" s="188"/>
      <c r="H313" s="285">
        <v>6971.59</v>
      </c>
      <c r="I313" s="143">
        <f t="shared" si="89"/>
        <v>990.4306843738043</v>
      </c>
      <c r="J313" s="165">
        <v>6904876.6548735704</v>
      </c>
      <c r="K313" s="167"/>
      <c r="L313" s="167">
        <v>1</v>
      </c>
      <c r="M313" s="171">
        <f t="shared" si="79"/>
        <v>6904876.6548735704</v>
      </c>
      <c r="N313" s="170"/>
      <c r="O313" s="285"/>
      <c r="P313" s="114">
        <f t="shared" si="95"/>
        <v>0</v>
      </c>
      <c r="Q313" s="173"/>
      <c r="R313" s="177">
        <v>2016</v>
      </c>
      <c r="S313" s="98">
        <f>IFERROR(('General Input Sheet'!$G$38/(VLOOKUP(R313,'General Input Sheet'!$E$38:$G$44,3,FALSE))),1)</f>
        <v>1</v>
      </c>
      <c r="T313" s="199">
        <v>6904876.6548735704</v>
      </c>
      <c r="U313" s="115" t="str">
        <f t="shared" si="90"/>
        <v/>
      </c>
      <c r="V313" s="115" t="str">
        <f t="shared" si="80"/>
        <v/>
      </c>
      <c r="W313" s="115" t="str">
        <f t="shared" si="80"/>
        <v/>
      </c>
      <c r="X313" s="115" t="str">
        <f t="shared" si="80"/>
        <v/>
      </c>
      <c r="Y313" s="273" t="str">
        <f t="shared" si="91"/>
        <v>y</v>
      </c>
      <c r="Z313" s="81"/>
      <c r="AA313" s="86" t="str">
        <f t="shared" si="81"/>
        <v/>
      </c>
      <c r="AB313" s="87" t="str">
        <f t="shared" si="82"/>
        <v/>
      </c>
      <c r="AC313" s="87" t="str">
        <f t="shared" si="92"/>
        <v/>
      </c>
      <c r="AD313" s="87" t="str">
        <f t="shared" si="93"/>
        <v/>
      </c>
      <c r="AE313" s="87">
        <f t="shared" si="94"/>
        <v>1</v>
      </c>
      <c r="AF313" s="94">
        <f t="shared" si="83"/>
        <v>1</v>
      </c>
      <c r="AH313" s="324" t="str">
        <f t="shared" si="84"/>
        <v/>
      </c>
      <c r="AI313" s="280" t="str">
        <f t="shared" si="85"/>
        <v/>
      </c>
      <c r="AJ313" s="280" t="str">
        <f t="shared" si="86"/>
        <v/>
      </c>
      <c r="AK313" s="280" t="str">
        <f t="shared" si="87"/>
        <v/>
      </c>
      <c r="AL313" s="327">
        <f t="shared" si="88"/>
        <v>6904876.6548735704</v>
      </c>
    </row>
    <row r="314" spans="2:38">
      <c r="B314" s="176" t="s">
        <v>350</v>
      </c>
      <c r="C314" s="167"/>
      <c r="D314" s="167" t="s">
        <v>2231</v>
      </c>
      <c r="E314" s="167" t="s">
        <v>118</v>
      </c>
      <c r="F314" s="167" t="s">
        <v>2235</v>
      </c>
      <c r="G314" s="188"/>
      <c r="H314" s="285">
        <v>9283.7999999999993</v>
      </c>
      <c r="I314" s="143">
        <f t="shared" si="89"/>
        <v>843.68765613126425</v>
      </c>
      <c r="J314" s="165">
        <v>7832627.4619914303</v>
      </c>
      <c r="K314" s="167"/>
      <c r="L314" s="167">
        <v>1</v>
      </c>
      <c r="M314" s="171">
        <f t="shared" si="79"/>
        <v>7832627.4619914303</v>
      </c>
      <c r="N314" s="170"/>
      <c r="O314" s="285"/>
      <c r="P314" s="114">
        <f t="shared" si="95"/>
        <v>0</v>
      </c>
      <c r="Q314" s="173"/>
      <c r="R314" s="177">
        <v>2016</v>
      </c>
      <c r="S314" s="98">
        <f>IFERROR(('General Input Sheet'!$G$38/(VLOOKUP(R314,'General Input Sheet'!$E$38:$G$44,3,FALSE))),1)</f>
        <v>1</v>
      </c>
      <c r="T314" s="199">
        <v>7832627.4619914303</v>
      </c>
      <c r="U314" s="115" t="str">
        <f t="shared" si="90"/>
        <v/>
      </c>
      <c r="V314" s="115" t="str">
        <f t="shared" si="80"/>
        <v/>
      </c>
      <c r="W314" s="115" t="str">
        <f t="shared" si="80"/>
        <v/>
      </c>
      <c r="X314" s="115" t="str">
        <f t="shared" si="80"/>
        <v/>
      </c>
      <c r="Y314" s="273" t="str">
        <f t="shared" si="91"/>
        <v>y</v>
      </c>
      <c r="Z314" s="81"/>
      <c r="AA314" s="86" t="str">
        <f t="shared" si="81"/>
        <v/>
      </c>
      <c r="AB314" s="87" t="str">
        <f t="shared" si="82"/>
        <v/>
      </c>
      <c r="AC314" s="87" t="str">
        <f t="shared" si="92"/>
        <v/>
      </c>
      <c r="AD314" s="87" t="str">
        <f t="shared" si="93"/>
        <v/>
      </c>
      <c r="AE314" s="87">
        <f t="shared" si="94"/>
        <v>1</v>
      </c>
      <c r="AF314" s="94">
        <f t="shared" si="83"/>
        <v>1</v>
      </c>
      <c r="AH314" s="324" t="str">
        <f t="shared" si="84"/>
        <v/>
      </c>
      <c r="AI314" s="280" t="str">
        <f t="shared" si="85"/>
        <v/>
      </c>
      <c r="AJ314" s="280" t="str">
        <f t="shared" si="86"/>
        <v/>
      </c>
      <c r="AK314" s="280" t="str">
        <f t="shared" si="87"/>
        <v/>
      </c>
      <c r="AL314" s="327">
        <f t="shared" si="88"/>
        <v>7832627.4619914303</v>
      </c>
    </row>
    <row r="315" spans="2:38">
      <c r="B315" s="176" t="s">
        <v>351</v>
      </c>
      <c r="C315" s="167"/>
      <c r="D315" s="167" t="s">
        <v>2229</v>
      </c>
      <c r="E315" s="167" t="s">
        <v>118</v>
      </c>
      <c r="F315" s="167" t="s">
        <v>2234</v>
      </c>
      <c r="G315" s="188"/>
      <c r="H315" s="285">
        <v>12262.49</v>
      </c>
      <c r="I315" s="143">
        <f t="shared" si="89"/>
        <v>87.172199517003477</v>
      </c>
      <c r="J315" s="165">
        <v>1068948.22485526</v>
      </c>
      <c r="K315" s="167"/>
      <c r="L315" s="167">
        <v>1</v>
      </c>
      <c r="M315" s="171">
        <f t="shared" si="79"/>
        <v>1068948.22485526</v>
      </c>
      <c r="N315" s="170"/>
      <c r="O315" s="285">
        <v>26946.420462050501</v>
      </c>
      <c r="P315" s="114">
        <f t="shared" si="95"/>
        <v>87.102069950458912</v>
      </c>
      <c r="Q315" s="173">
        <v>2347089</v>
      </c>
      <c r="R315" s="177">
        <v>2016</v>
      </c>
      <c r="S315" s="98">
        <f>IFERROR(('General Input Sheet'!$G$38/(VLOOKUP(R315,'General Input Sheet'!$E$38:$G$44,3,FALSE))),1)</f>
        <v>1</v>
      </c>
      <c r="T315" s="199">
        <v>3416037.22485526</v>
      </c>
      <c r="U315" s="115" t="str">
        <f t="shared" si="90"/>
        <v/>
      </c>
      <c r="V315" s="115" t="str">
        <f t="shared" si="80"/>
        <v/>
      </c>
      <c r="W315" s="115" t="str">
        <f t="shared" si="80"/>
        <v/>
      </c>
      <c r="X315" s="115" t="str">
        <f t="shared" si="80"/>
        <v>y</v>
      </c>
      <c r="Y315" s="273" t="str">
        <f t="shared" si="91"/>
        <v/>
      </c>
      <c r="Z315" s="81"/>
      <c r="AA315" s="86" t="str">
        <f t="shared" si="81"/>
        <v/>
      </c>
      <c r="AB315" s="87" t="str">
        <f t="shared" si="82"/>
        <v/>
      </c>
      <c r="AC315" s="87" t="str">
        <f t="shared" si="92"/>
        <v/>
      </c>
      <c r="AD315" s="87">
        <f t="shared" si="93"/>
        <v>1</v>
      </c>
      <c r="AE315" s="87" t="str">
        <f t="shared" si="94"/>
        <v/>
      </c>
      <c r="AF315" s="94">
        <f t="shared" si="83"/>
        <v>1</v>
      </c>
      <c r="AH315" s="324" t="str">
        <f t="shared" si="84"/>
        <v/>
      </c>
      <c r="AI315" s="280" t="str">
        <f t="shared" si="85"/>
        <v/>
      </c>
      <c r="AJ315" s="280" t="str">
        <f t="shared" si="86"/>
        <v/>
      </c>
      <c r="AK315" s="280">
        <f t="shared" si="87"/>
        <v>3416037.22485526</v>
      </c>
      <c r="AL315" s="327" t="str">
        <f t="shared" si="88"/>
        <v/>
      </c>
    </row>
    <row r="316" spans="2:38">
      <c r="B316" s="176" t="s">
        <v>351</v>
      </c>
      <c r="C316" s="167"/>
      <c r="D316" s="167" t="s">
        <v>2229</v>
      </c>
      <c r="E316" s="167" t="s">
        <v>118</v>
      </c>
      <c r="F316" s="167" t="s">
        <v>2233</v>
      </c>
      <c r="G316" s="188"/>
      <c r="H316" s="285">
        <v>14683.96</v>
      </c>
      <c r="I316" s="143">
        <f t="shared" si="89"/>
        <v>46.989479841495957</v>
      </c>
      <c r="J316" s="165">
        <v>689991.64241333294</v>
      </c>
      <c r="K316" s="167"/>
      <c r="L316" s="167">
        <v>1</v>
      </c>
      <c r="M316" s="171">
        <f t="shared" si="79"/>
        <v>689991.64241333294</v>
      </c>
      <c r="N316" s="170"/>
      <c r="O316" s="285"/>
      <c r="P316" s="114">
        <f t="shared" si="95"/>
        <v>0</v>
      </c>
      <c r="Q316" s="173"/>
      <c r="R316" s="177">
        <v>2016</v>
      </c>
      <c r="S316" s="98">
        <f>IFERROR(('General Input Sheet'!$G$38/(VLOOKUP(R316,'General Input Sheet'!$E$38:$G$44,3,FALSE))),1)</f>
        <v>1</v>
      </c>
      <c r="T316" s="199">
        <v>689991.64241333294</v>
      </c>
      <c r="U316" s="115" t="str">
        <f t="shared" si="90"/>
        <v/>
      </c>
      <c r="V316" s="115" t="str">
        <f t="shared" si="80"/>
        <v/>
      </c>
      <c r="W316" s="115" t="str">
        <f t="shared" si="80"/>
        <v/>
      </c>
      <c r="X316" s="115" t="str">
        <f t="shared" si="80"/>
        <v>y</v>
      </c>
      <c r="Y316" s="273" t="str">
        <f t="shared" si="91"/>
        <v/>
      </c>
      <c r="Z316" s="81"/>
      <c r="AA316" s="86" t="str">
        <f t="shared" si="81"/>
        <v/>
      </c>
      <c r="AB316" s="87" t="str">
        <f t="shared" si="82"/>
        <v/>
      </c>
      <c r="AC316" s="87" t="str">
        <f t="shared" si="92"/>
        <v/>
      </c>
      <c r="AD316" s="87">
        <f t="shared" si="93"/>
        <v>1</v>
      </c>
      <c r="AE316" s="87" t="str">
        <f t="shared" si="94"/>
        <v/>
      </c>
      <c r="AF316" s="94">
        <f t="shared" si="83"/>
        <v>1</v>
      </c>
      <c r="AH316" s="324" t="str">
        <f t="shared" si="84"/>
        <v/>
      </c>
      <c r="AI316" s="280" t="str">
        <f t="shared" si="85"/>
        <v/>
      </c>
      <c r="AJ316" s="280" t="str">
        <f t="shared" si="86"/>
        <v/>
      </c>
      <c r="AK316" s="280">
        <f t="shared" si="87"/>
        <v>689991.64241333294</v>
      </c>
      <c r="AL316" s="327" t="str">
        <f t="shared" si="88"/>
        <v/>
      </c>
    </row>
    <row r="317" spans="2:38">
      <c r="B317" s="176" t="s">
        <v>352</v>
      </c>
      <c r="C317" s="167"/>
      <c r="D317" s="167" t="s">
        <v>2229</v>
      </c>
      <c r="E317" s="167" t="s">
        <v>118</v>
      </c>
      <c r="F317" s="167" t="s">
        <v>2234</v>
      </c>
      <c r="G317" s="188"/>
      <c r="H317" s="285">
        <v>7411.6</v>
      </c>
      <c r="I317" s="143">
        <f t="shared" si="89"/>
        <v>133.24140308522951</v>
      </c>
      <c r="J317" s="165">
        <v>987531.98310648696</v>
      </c>
      <c r="K317" s="167"/>
      <c r="L317" s="167">
        <v>1</v>
      </c>
      <c r="M317" s="171">
        <f t="shared" si="79"/>
        <v>987531.98310648696</v>
      </c>
      <c r="N317" s="170"/>
      <c r="O317" s="285"/>
      <c r="P317" s="114">
        <f t="shared" si="95"/>
        <v>0</v>
      </c>
      <c r="Q317" s="173"/>
      <c r="R317" s="177">
        <v>2016</v>
      </c>
      <c r="S317" s="98">
        <f>IFERROR(('General Input Sheet'!$G$38/(VLOOKUP(R317,'General Input Sheet'!$E$38:$G$44,3,FALSE))),1)</f>
        <v>1</v>
      </c>
      <c r="T317" s="199">
        <v>987531.98310648696</v>
      </c>
      <c r="U317" s="115" t="str">
        <f t="shared" si="90"/>
        <v/>
      </c>
      <c r="V317" s="115" t="str">
        <f t="shared" si="80"/>
        <v/>
      </c>
      <c r="W317" s="115" t="str">
        <f t="shared" si="80"/>
        <v/>
      </c>
      <c r="X317" s="115" t="str">
        <f t="shared" si="80"/>
        <v>y</v>
      </c>
      <c r="Y317" s="273" t="str">
        <f t="shared" si="91"/>
        <v/>
      </c>
      <c r="Z317" s="81"/>
      <c r="AA317" s="86" t="str">
        <f t="shared" si="81"/>
        <v/>
      </c>
      <c r="AB317" s="87" t="str">
        <f t="shared" si="82"/>
        <v/>
      </c>
      <c r="AC317" s="87" t="str">
        <f t="shared" si="92"/>
        <v/>
      </c>
      <c r="AD317" s="87">
        <f t="shared" si="93"/>
        <v>1</v>
      </c>
      <c r="AE317" s="87" t="str">
        <f t="shared" si="94"/>
        <v/>
      </c>
      <c r="AF317" s="94">
        <f t="shared" si="83"/>
        <v>1</v>
      </c>
      <c r="AH317" s="324" t="str">
        <f t="shared" si="84"/>
        <v/>
      </c>
      <c r="AI317" s="280" t="str">
        <f t="shared" si="85"/>
        <v/>
      </c>
      <c r="AJ317" s="280" t="str">
        <f t="shared" si="86"/>
        <v/>
      </c>
      <c r="AK317" s="280">
        <f t="shared" si="87"/>
        <v>987531.98310648696</v>
      </c>
      <c r="AL317" s="327" t="str">
        <f t="shared" si="88"/>
        <v/>
      </c>
    </row>
    <row r="318" spans="2:38">
      <c r="B318" s="176" t="s">
        <v>352</v>
      </c>
      <c r="C318" s="167"/>
      <c r="D318" s="167" t="s">
        <v>2229</v>
      </c>
      <c r="E318" s="167" t="s">
        <v>118</v>
      </c>
      <c r="F318" s="167" t="s">
        <v>2233</v>
      </c>
      <c r="G318" s="188"/>
      <c r="H318" s="285">
        <v>14980.92</v>
      </c>
      <c r="I318" s="143">
        <f t="shared" si="89"/>
        <v>46.058028639985594</v>
      </c>
      <c r="J318" s="165">
        <v>689991.64241333294</v>
      </c>
      <c r="K318" s="167"/>
      <c r="L318" s="167">
        <v>1</v>
      </c>
      <c r="M318" s="171">
        <f t="shared" si="79"/>
        <v>689991.64241333294</v>
      </c>
      <c r="N318" s="170"/>
      <c r="O318" s="285"/>
      <c r="P318" s="114">
        <f t="shared" si="95"/>
        <v>0</v>
      </c>
      <c r="Q318" s="173"/>
      <c r="R318" s="177">
        <v>2016</v>
      </c>
      <c r="S318" s="98">
        <f>IFERROR(('General Input Sheet'!$G$38/(VLOOKUP(R318,'General Input Sheet'!$E$38:$G$44,3,FALSE))),1)</f>
        <v>1</v>
      </c>
      <c r="T318" s="199">
        <v>689991.64241333294</v>
      </c>
      <c r="U318" s="115" t="str">
        <f t="shared" si="90"/>
        <v/>
      </c>
      <c r="V318" s="115" t="str">
        <f t="shared" si="80"/>
        <v/>
      </c>
      <c r="W318" s="115" t="str">
        <f t="shared" si="80"/>
        <v/>
      </c>
      <c r="X318" s="115" t="str">
        <f t="shared" si="80"/>
        <v>y</v>
      </c>
      <c r="Y318" s="273" t="str">
        <f t="shared" si="91"/>
        <v/>
      </c>
      <c r="Z318" s="81"/>
      <c r="AA318" s="86" t="str">
        <f t="shared" si="81"/>
        <v/>
      </c>
      <c r="AB318" s="87" t="str">
        <f t="shared" si="82"/>
        <v/>
      </c>
      <c r="AC318" s="87" t="str">
        <f t="shared" si="92"/>
        <v/>
      </c>
      <c r="AD318" s="87">
        <f t="shared" si="93"/>
        <v>1</v>
      </c>
      <c r="AE318" s="87" t="str">
        <f t="shared" si="94"/>
        <v/>
      </c>
      <c r="AF318" s="94">
        <f t="shared" si="83"/>
        <v>1</v>
      </c>
      <c r="AH318" s="324" t="str">
        <f t="shared" si="84"/>
        <v/>
      </c>
      <c r="AI318" s="280" t="str">
        <f t="shared" si="85"/>
        <v/>
      </c>
      <c r="AJ318" s="280" t="str">
        <f t="shared" si="86"/>
        <v/>
      </c>
      <c r="AK318" s="280">
        <f t="shared" si="87"/>
        <v>689991.64241333294</v>
      </c>
      <c r="AL318" s="327" t="str">
        <f t="shared" si="88"/>
        <v/>
      </c>
    </row>
    <row r="319" spans="2:38">
      <c r="B319" s="176" t="s">
        <v>353</v>
      </c>
      <c r="C319" s="167"/>
      <c r="D319" s="167" t="s">
        <v>2231</v>
      </c>
      <c r="E319" s="167" t="s">
        <v>118</v>
      </c>
      <c r="F319" s="167" t="s">
        <v>2232</v>
      </c>
      <c r="G319" s="188"/>
      <c r="H319" s="285">
        <v>47809.75</v>
      </c>
      <c r="I319" s="143">
        <f t="shared" si="89"/>
        <v>48.315417219101128</v>
      </c>
      <c r="J319" s="165">
        <v>2309948.01839092</v>
      </c>
      <c r="K319" s="167"/>
      <c r="L319" s="167">
        <v>1</v>
      </c>
      <c r="M319" s="171">
        <f t="shared" si="79"/>
        <v>2309948.01839092</v>
      </c>
      <c r="N319" s="170"/>
      <c r="O319" s="285">
        <v>251441.21889688601</v>
      </c>
      <c r="P319" s="114">
        <f t="shared" si="95"/>
        <v>92.932975160221005</v>
      </c>
      <c r="Q319" s="173">
        <v>23367180.550000001</v>
      </c>
      <c r="R319" s="177">
        <v>2016</v>
      </c>
      <c r="S319" s="98">
        <f>IFERROR(('General Input Sheet'!$G$38/(VLOOKUP(R319,'General Input Sheet'!$E$38:$G$44,3,FALSE))),1)</f>
        <v>1</v>
      </c>
      <c r="T319" s="199">
        <v>25677128.568390921</v>
      </c>
      <c r="U319" s="115" t="str">
        <f t="shared" si="90"/>
        <v/>
      </c>
      <c r="V319" s="115" t="str">
        <f t="shared" si="80"/>
        <v/>
      </c>
      <c r="W319" s="115" t="str">
        <f t="shared" si="80"/>
        <v/>
      </c>
      <c r="X319" s="115" t="str">
        <f t="shared" si="80"/>
        <v/>
      </c>
      <c r="Y319" s="273" t="str">
        <f t="shared" si="91"/>
        <v>y</v>
      </c>
      <c r="Z319" s="81"/>
      <c r="AA319" s="86" t="str">
        <f t="shared" si="81"/>
        <v/>
      </c>
      <c r="AB319" s="87" t="str">
        <f t="shared" si="82"/>
        <v/>
      </c>
      <c r="AC319" s="87" t="str">
        <f t="shared" si="92"/>
        <v/>
      </c>
      <c r="AD319" s="87" t="str">
        <f t="shared" si="93"/>
        <v/>
      </c>
      <c r="AE319" s="87">
        <f t="shared" si="94"/>
        <v>1</v>
      </c>
      <c r="AF319" s="94">
        <f t="shared" si="83"/>
        <v>1</v>
      </c>
      <c r="AH319" s="324" t="str">
        <f t="shared" si="84"/>
        <v/>
      </c>
      <c r="AI319" s="280" t="str">
        <f t="shared" si="85"/>
        <v/>
      </c>
      <c r="AJ319" s="280" t="str">
        <f t="shared" si="86"/>
        <v/>
      </c>
      <c r="AK319" s="280" t="str">
        <f t="shared" si="87"/>
        <v/>
      </c>
      <c r="AL319" s="327">
        <f t="shared" si="88"/>
        <v>25677128.568390921</v>
      </c>
    </row>
    <row r="320" spans="2:38">
      <c r="B320" s="176" t="s">
        <v>353</v>
      </c>
      <c r="C320" s="167"/>
      <c r="D320" s="167" t="s">
        <v>2231</v>
      </c>
      <c r="E320" s="167" t="s">
        <v>118</v>
      </c>
      <c r="F320" s="167" t="s">
        <v>2234</v>
      </c>
      <c r="G320" s="188"/>
      <c r="H320" s="285">
        <v>69479.08</v>
      </c>
      <c r="I320" s="143">
        <f t="shared" si="89"/>
        <v>120.90326967378626</v>
      </c>
      <c r="J320" s="165">
        <v>8400247.9459265694</v>
      </c>
      <c r="K320" s="167"/>
      <c r="L320" s="167">
        <v>1</v>
      </c>
      <c r="M320" s="171">
        <f t="shared" si="79"/>
        <v>8400247.9459265694</v>
      </c>
      <c r="N320" s="170"/>
      <c r="O320" s="285"/>
      <c r="P320" s="114">
        <f t="shared" si="95"/>
        <v>0</v>
      </c>
      <c r="Q320" s="173"/>
      <c r="R320" s="177">
        <v>2016</v>
      </c>
      <c r="S320" s="98">
        <f>IFERROR(('General Input Sheet'!$G$38/(VLOOKUP(R320,'General Input Sheet'!$E$38:$G$44,3,FALSE))),1)</f>
        <v>1</v>
      </c>
      <c r="T320" s="199">
        <v>8400247.9459265694</v>
      </c>
      <c r="U320" s="115" t="str">
        <f t="shared" si="90"/>
        <v/>
      </c>
      <c r="V320" s="115" t="str">
        <f t="shared" si="80"/>
        <v/>
      </c>
      <c r="W320" s="115" t="str">
        <f t="shared" si="80"/>
        <v/>
      </c>
      <c r="X320" s="115" t="str">
        <f t="shared" si="80"/>
        <v/>
      </c>
      <c r="Y320" s="273" t="str">
        <f t="shared" si="91"/>
        <v>y</v>
      </c>
      <c r="Z320" s="81"/>
      <c r="AA320" s="86" t="str">
        <f t="shared" si="81"/>
        <v/>
      </c>
      <c r="AB320" s="87" t="str">
        <f t="shared" si="82"/>
        <v/>
      </c>
      <c r="AC320" s="87" t="str">
        <f t="shared" si="92"/>
        <v/>
      </c>
      <c r="AD320" s="87" t="str">
        <f t="shared" si="93"/>
        <v/>
      </c>
      <c r="AE320" s="87">
        <f t="shared" si="94"/>
        <v>1</v>
      </c>
      <c r="AF320" s="94">
        <f t="shared" si="83"/>
        <v>1</v>
      </c>
      <c r="AH320" s="324" t="str">
        <f t="shared" si="84"/>
        <v/>
      </c>
      <c r="AI320" s="280" t="str">
        <f t="shared" si="85"/>
        <v/>
      </c>
      <c r="AJ320" s="280" t="str">
        <f t="shared" si="86"/>
        <v/>
      </c>
      <c r="AK320" s="280" t="str">
        <f t="shared" si="87"/>
        <v/>
      </c>
      <c r="AL320" s="327">
        <f t="shared" si="88"/>
        <v>8400247.9459265694</v>
      </c>
    </row>
    <row r="321" spans="2:38">
      <c r="B321" s="176" t="s">
        <v>353</v>
      </c>
      <c r="C321" s="167"/>
      <c r="D321" s="167" t="s">
        <v>2231</v>
      </c>
      <c r="E321" s="167" t="s">
        <v>118</v>
      </c>
      <c r="F321" s="167" t="s">
        <v>2233</v>
      </c>
      <c r="G321" s="188"/>
      <c r="H321" s="285">
        <v>141926.78</v>
      </c>
      <c r="I321" s="143">
        <f t="shared" si="89"/>
        <v>57.505482148818849</v>
      </c>
      <c r="J321" s="165">
        <v>8161567.9137293398</v>
      </c>
      <c r="K321" s="167"/>
      <c r="L321" s="167">
        <v>1</v>
      </c>
      <c r="M321" s="171">
        <f t="shared" si="79"/>
        <v>8161567.9137293398</v>
      </c>
      <c r="N321" s="170"/>
      <c r="O321" s="285"/>
      <c r="P321" s="114">
        <f t="shared" si="95"/>
        <v>0</v>
      </c>
      <c r="Q321" s="173"/>
      <c r="R321" s="177">
        <v>2016</v>
      </c>
      <c r="S321" s="98">
        <f>IFERROR(('General Input Sheet'!$G$38/(VLOOKUP(R321,'General Input Sheet'!$E$38:$G$44,3,FALSE))),1)</f>
        <v>1</v>
      </c>
      <c r="T321" s="199">
        <v>8161567.9137293398</v>
      </c>
      <c r="U321" s="115" t="str">
        <f t="shared" si="90"/>
        <v/>
      </c>
      <c r="V321" s="115" t="str">
        <f t="shared" si="80"/>
        <v/>
      </c>
      <c r="W321" s="115" t="str">
        <f t="shared" si="80"/>
        <v/>
      </c>
      <c r="X321" s="115" t="str">
        <f t="shared" si="80"/>
        <v/>
      </c>
      <c r="Y321" s="273" t="str">
        <f t="shared" si="91"/>
        <v>y</v>
      </c>
      <c r="Z321" s="81"/>
      <c r="AA321" s="86" t="str">
        <f t="shared" si="81"/>
        <v/>
      </c>
      <c r="AB321" s="87" t="str">
        <f t="shared" si="82"/>
        <v/>
      </c>
      <c r="AC321" s="87" t="str">
        <f t="shared" si="92"/>
        <v/>
      </c>
      <c r="AD321" s="87" t="str">
        <f t="shared" si="93"/>
        <v/>
      </c>
      <c r="AE321" s="87">
        <f t="shared" si="94"/>
        <v>1</v>
      </c>
      <c r="AF321" s="94">
        <f t="shared" si="83"/>
        <v>1</v>
      </c>
      <c r="AH321" s="324" t="str">
        <f t="shared" si="84"/>
        <v/>
      </c>
      <c r="AI321" s="280" t="str">
        <f t="shared" si="85"/>
        <v/>
      </c>
      <c r="AJ321" s="280" t="str">
        <f t="shared" si="86"/>
        <v/>
      </c>
      <c r="AK321" s="280" t="str">
        <f t="shared" si="87"/>
        <v/>
      </c>
      <c r="AL321" s="327">
        <f t="shared" si="88"/>
        <v>8161567.9137293398</v>
      </c>
    </row>
    <row r="322" spans="2:38">
      <c r="B322" s="176" t="s">
        <v>354</v>
      </c>
      <c r="C322" s="167"/>
      <c r="D322" s="167" t="s">
        <v>2231</v>
      </c>
      <c r="E322" s="167" t="s">
        <v>118</v>
      </c>
      <c r="F322" s="167" t="s">
        <v>2232</v>
      </c>
      <c r="G322" s="188"/>
      <c r="H322" s="285">
        <v>9500.36</v>
      </c>
      <c r="I322" s="143">
        <f t="shared" si="89"/>
        <v>147.02791460347711</v>
      </c>
      <c r="J322" s="165">
        <v>1396818.11878229</v>
      </c>
      <c r="K322" s="167"/>
      <c r="L322" s="167">
        <v>1</v>
      </c>
      <c r="M322" s="171">
        <f t="shared" si="79"/>
        <v>1396818.11878229</v>
      </c>
      <c r="N322" s="170"/>
      <c r="O322" s="285">
        <v>9500.3577338558807</v>
      </c>
      <c r="P322" s="114">
        <f t="shared" si="95"/>
        <v>74.734027906108594</v>
      </c>
      <c r="Q322" s="173">
        <v>710000</v>
      </c>
      <c r="R322" s="177">
        <v>2016</v>
      </c>
      <c r="S322" s="98">
        <f>IFERROR(('General Input Sheet'!$G$38/(VLOOKUP(R322,'General Input Sheet'!$E$38:$G$44,3,FALSE))),1)</f>
        <v>1</v>
      </c>
      <c r="T322" s="199">
        <v>2106818.1187822903</v>
      </c>
      <c r="U322" s="115" t="str">
        <f t="shared" si="90"/>
        <v/>
      </c>
      <c r="V322" s="115" t="str">
        <f t="shared" si="80"/>
        <v/>
      </c>
      <c r="W322" s="115" t="str">
        <f t="shared" si="80"/>
        <v/>
      </c>
      <c r="X322" s="115" t="str">
        <f t="shared" si="80"/>
        <v/>
      </c>
      <c r="Y322" s="273" t="str">
        <f t="shared" si="91"/>
        <v>y</v>
      </c>
      <c r="Z322" s="81"/>
      <c r="AA322" s="86" t="str">
        <f t="shared" si="81"/>
        <v/>
      </c>
      <c r="AB322" s="87" t="str">
        <f t="shared" si="82"/>
        <v/>
      </c>
      <c r="AC322" s="87" t="str">
        <f t="shared" si="92"/>
        <v/>
      </c>
      <c r="AD322" s="87" t="str">
        <f t="shared" si="93"/>
        <v/>
      </c>
      <c r="AE322" s="87">
        <f t="shared" si="94"/>
        <v>1</v>
      </c>
      <c r="AF322" s="94">
        <f t="shared" si="83"/>
        <v>1</v>
      </c>
      <c r="AH322" s="324" t="str">
        <f t="shared" si="84"/>
        <v/>
      </c>
      <c r="AI322" s="280" t="str">
        <f t="shared" si="85"/>
        <v/>
      </c>
      <c r="AJ322" s="280" t="str">
        <f t="shared" si="86"/>
        <v/>
      </c>
      <c r="AK322" s="280" t="str">
        <f t="shared" si="87"/>
        <v/>
      </c>
      <c r="AL322" s="327">
        <f t="shared" si="88"/>
        <v>2106818.1187822903</v>
      </c>
    </row>
    <row r="323" spans="2:38">
      <c r="B323" s="176" t="s">
        <v>355</v>
      </c>
      <c r="C323" s="167"/>
      <c r="D323" s="167" t="s">
        <v>2229</v>
      </c>
      <c r="E323" s="167" t="s">
        <v>118</v>
      </c>
      <c r="F323" s="167" t="s">
        <v>2233</v>
      </c>
      <c r="G323" s="188"/>
      <c r="H323" s="285">
        <v>8458.4599999999991</v>
      </c>
      <c r="I323" s="143">
        <f t="shared" si="89"/>
        <v>81.574144987779462</v>
      </c>
      <c r="J323" s="165">
        <v>689991.64241333294</v>
      </c>
      <c r="K323" s="167"/>
      <c r="L323" s="167">
        <v>1</v>
      </c>
      <c r="M323" s="171">
        <f t="shared" si="79"/>
        <v>689991.64241333294</v>
      </c>
      <c r="N323" s="170"/>
      <c r="O323" s="285"/>
      <c r="P323" s="114">
        <f t="shared" si="95"/>
        <v>0</v>
      </c>
      <c r="Q323" s="173"/>
      <c r="R323" s="177">
        <v>2016</v>
      </c>
      <c r="S323" s="98">
        <f>IFERROR(('General Input Sheet'!$G$38/(VLOOKUP(R323,'General Input Sheet'!$E$38:$G$44,3,FALSE))),1)</f>
        <v>1</v>
      </c>
      <c r="T323" s="199">
        <v>689991.64241333294</v>
      </c>
      <c r="U323" s="115" t="str">
        <f t="shared" si="90"/>
        <v/>
      </c>
      <c r="V323" s="115" t="str">
        <f t="shared" si="80"/>
        <v/>
      </c>
      <c r="W323" s="115" t="str">
        <f t="shared" si="80"/>
        <v/>
      </c>
      <c r="X323" s="115" t="str">
        <f t="shared" si="80"/>
        <v>y</v>
      </c>
      <c r="Y323" s="273" t="str">
        <f t="shared" si="91"/>
        <v/>
      </c>
      <c r="Z323" s="81"/>
      <c r="AA323" s="86" t="str">
        <f t="shared" si="81"/>
        <v/>
      </c>
      <c r="AB323" s="87" t="str">
        <f t="shared" si="82"/>
        <v/>
      </c>
      <c r="AC323" s="87" t="str">
        <f t="shared" si="92"/>
        <v/>
      </c>
      <c r="AD323" s="87">
        <f t="shared" si="93"/>
        <v>1</v>
      </c>
      <c r="AE323" s="87" t="str">
        <f t="shared" si="94"/>
        <v/>
      </c>
      <c r="AF323" s="94">
        <f t="shared" si="83"/>
        <v>1</v>
      </c>
      <c r="AH323" s="324" t="str">
        <f t="shared" si="84"/>
        <v/>
      </c>
      <c r="AI323" s="280" t="str">
        <f t="shared" si="85"/>
        <v/>
      </c>
      <c r="AJ323" s="280" t="str">
        <f t="shared" si="86"/>
        <v/>
      </c>
      <c r="AK323" s="280">
        <f t="shared" si="87"/>
        <v>689991.64241333294</v>
      </c>
      <c r="AL323" s="327" t="str">
        <f t="shared" si="88"/>
        <v/>
      </c>
    </row>
    <row r="324" spans="2:38">
      <c r="B324" s="176" t="s">
        <v>356</v>
      </c>
      <c r="C324" s="167"/>
      <c r="D324" s="167" t="s">
        <v>2229</v>
      </c>
      <c r="E324" s="167" t="s">
        <v>118</v>
      </c>
      <c r="F324" s="167" t="s">
        <v>2232</v>
      </c>
      <c r="G324" s="188"/>
      <c r="H324" s="285">
        <v>5083.9799999999996</v>
      </c>
      <c r="I324" s="143">
        <f t="shared" si="89"/>
        <v>88.150993685033583</v>
      </c>
      <c r="J324" s="165">
        <v>448157.88887483702</v>
      </c>
      <c r="K324" s="167"/>
      <c r="L324" s="167">
        <v>1</v>
      </c>
      <c r="M324" s="171">
        <f t="shared" si="79"/>
        <v>448157.88887483702</v>
      </c>
      <c r="N324" s="170"/>
      <c r="O324" s="285">
        <v>6070.6373715748696</v>
      </c>
      <c r="P324" s="114">
        <f t="shared" si="95"/>
        <v>131.12725258921068</v>
      </c>
      <c r="Q324" s="173">
        <v>796026</v>
      </c>
      <c r="R324" s="177">
        <v>2016</v>
      </c>
      <c r="S324" s="98">
        <f>IFERROR(('General Input Sheet'!$G$38/(VLOOKUP(R324,'General Input Sheet'!$E$38:$G$44,3,FALSE))),1)</f>
        <v>1</v>
      </c>
      <c r="T324" s="199">
        <v>1244183.888874837</v>
      </c>
      <c r="U324" s="115" t="str">
        <f t="shared" si="90"/>
        <v/>
      </c>
      <c r="V324" s="115" t="str">
        <f t="shared" si="80"/>
        <v/>
      </c>
      <c r="W324" s="115" t="str">
        <f t="shared" si="80"/>
        <v/>
      </c>
      <c r="X324" s="115" t="str">
        <f t="shared" si="80"/>
        <v>y</v>
      </c>
      <c r="Y324" s="273" t="str">
        <f t="shared" si="91"/>
        <v/>
      </c>
      <c r="Z324" s="81"/>
      <c r="AA324" s="86" t="str">
        <f t="shared" si="81"/>
        <v/>
      </c>
      <c r="AB324" s="87" t="str">
        <f t="shared" si="82"/>
        <v/>
      </c>
      <c r="AC324" s="87" t="str">
        <f t="shared" si="92"/>
        <v/>
      </c>
      <c r="AD324" s="87">
        <f t="shared" si="93"/>
        <v>1</v>
      </c>
      <c r="AE324" s="87" t="str">
        <f t="shared" si="94"/>
        <v/>
      </c>
      <c r="AF324" s="94">
        <f t="shared" si="83"/>
        <v>1</v>
      </c>
      <c r="AH324" s="324" t="str">
        <f t="shared" si="84"/>
        <v/>
      </c>
      <c r="AI324" s="280" t="str">
        <f t="shared" si="85"/>
        <v/>
      </c>
      <c r="AJ324" s="280" t="str">
        <f t="shared" si="86"/>
        <v/>
      </c>
      <c r="AK324" s="280">
        <f t="shared" si="87"/>
        <v>1244183.888874837</v>
      </c>
      <c r="AL324" s="327" t="str">
        <f t="shared" si="88"/>
        <v/>
      </c>
    </row>
    <row r="325" spans="2:38">
      <c r="B325" s="176" t="s">
        <v>356</v>
      </c>
      <c r="C325" s="167"/>
      <c r="D325" s="167" t="s">
        <v>2229</v>
      </c>
      <c r="E325" s="167" t="s">
        <v>118</v>
      </c>
      <c r="F325" s="167" t="s">
        <v>2233</v>
      </c>
      <c r="G325" s="188"/>
      <c r="H325" s="285">
        <v>986.67444599999999</v>
      </c>
      <c r="I325" s="143">
        <f t="shared" si="89"/>
        <v>437.13677231413169</v>
      </c>
      <c r="J325" s="165">
        <v>431311.68264927401</v>
      </c>
      <c r="K325" s="167"/>
      <c r="L325" s="167">
        <v>1</v>
      </c>
      <c r="M325" s="171">
        <f t="shared" si="79"/>
        <v>431311.68264927401</v>
      </c>
      <c r="N325" s="170"/>
      <c r="O325" s="285"/>
      <c r="P325" s="114">
        <f t="shared" si="95"/>
        <v>0</v>
      </c>
      <c r="Q325" s="173"/>
      <c r="R325" s="177">
        <v>2016</v>
      </c>
      <c r="S325" s="98">
        <f>IFERROR(('General Input Sheet'!$G$38/(VLOOKUP(R325,'General Input Sheet'!$E$38:$G$44,3,FALSE))),1)</f>
        <v>1</v>
      </c>
      <c r="T325" s="199">
        <v>431311.68264927401</v>
      </c>
      <c r="U325" s="115" t="str">
        <f t="shared" si="90"/>
        <v/>
      </c>
      <c r="V325" s="115" t="str">
        <f t="shared" si="80"/>
        <v/>
      </c>
      <c r="W325" s="115" t="str">
        <f t="shared" si="80"/>
        <v/>
      </c>
      <c r="X325" s="115" t="str">
        <f t="shared" si="80"/>
        <v>y</v>
      </c>
      <c r="Y325" s="273" t="str">
        <f t="shared" si="91"/>
        <v/>
      </c>
      <c r="Z325" s="81"/>
      <c r="AA325" s="86" t="str">
        <f t="shared" si="81"/>
        <v/>
      </c>
      <c r="AB325" s="87" t="str">
        <f t="shared" si="82"/>
        <v/>
      </c>
      <c r="AC325" s="87" t="str">
        <f t="shared" si="92"/>
        <v/>
      </c>
      <c r="AD325" s="87">
        <f t="shared" si="93"/>
        <v>1</v>
      </c>
      <c r="AE325" s="87" t="str">
        <f t="shared" si="94"/>
        <v/>
      </c>
      <c r="AF325" s="94">
        <f t="shared" si="83"/>
        <v>1</v>
      </c>
      <c r="AH325" s="324" t="str">
        <f t="shared" si="84"/>
        <v/>
      </c>
      <c r="AI325" s="280" t="str">
        <f t="shared" si="85"/>
        <v/>
      </c>
      <c r="AJ325" s="280" t="str">
        <f t="shared" si="86"/>
        <v/>
      </c>
      <c r="AK325" s="280">
        <f t="shared" si="87"/>
        <v>431311.68264927401</v>
      </c>
      <c r="AL325" s="327" t="str">
        <f t="shared" si="88"/>
        <v/>
      </c>
    </row>
    <row r="326" spans="2:38">
      <c r="B326" s="176" t="s">
        <v>357</v>
      </c>
      <c r="C326" s="167"/>
      <c r="D326" s="167" t="s">
        <v>2229</v>
      </c>
      <c r="E326" s="167" t="s">
        <v>118</v>
      </c>
      <c r="F326" s="167" t="s">
        <v>2233</v>
      </c>
      <c r="G326" s="188"/>
      <c r="H326" s="285">
        <v>2352.0300000000002</v>
      </c>
      <c r="I326" s="143">
        <f t="shared" si="89"/>
        <v>204.78971206226151</v>
      </c>
      <c r="J326" s="165">
        <v>481671.54646180099</v>
      </c>
      <c r="K326" s="167"/>
      <c r="L326" s="167">
        <v>1</v>
      </c>
      <c r="M326" s="171">
        <f t="shared" ref="M326:M348" si="96">IFERROR(J326/100*100*L326,0)</f>
        <v>481671.54646180099</v>
      </c>
      <c r="N326" s="170"/>
      <c r="O326" s="285"/>
      <c r="P326" s="114">
        <f t="shared" si="95"/>
        <v>0</v>
      </c>
      <c r="Q326" s="173"/>
      <c r="R326" s="177">
        <v>2016</v>
      </c>
      <c r="S326" s="98">
        <f>IFERROR(('General Input Sheet'!$G$38/(VLOOKUP(R326,'General Input Sheet'!$E$38:$G$44,3,FALSE))),1)</f>
        <v>1</v>
      </c>
      <c r="T326" s="199">
        <v>481671.54646180099</v>
      </c>
      <c r="U326" s="115" t="str">
        <f t="shared" si="90"/>
        <v/>
      </c>
      <c r="V326" s="115" t="str">
        <f t="shared" si="80"/>
        <v/>
      </c>
      <c r="W326" s="115" t="str">
        <f t="shared" si="80"/>
        <v/>
      </c>
      <c r="X326" s="115" t="str">
        <f t="shared" si="80"/>
        <v>y</v>
      </c>
      <c r="Y326" s="273" t="str">
        <f t="shared" si="91"/>
        <v/>
      </c>
      <c r="Z326" s="81"/>
      <c r="AA326" s="86" t="str">
        <f t="shared" si="81"/>
        <v/>
      </c>
      <c r="AB326" s="87" t="str">
        <f t="shared" si="82"/>
        <v/>
      </c>
      <c r="AC326" s="87" t="str">
        <f t="shared" si="92"/>
        <v/>
      </c>
      <c r="AD326" s="87">
        <f t="shared" si="93"/>
        <v>1</v>
      </c>
      <c r="AE326" s="87" t="str">
        <f t="shared" si="94"/>
        <v/>
      </c>
      <c r="AF326" s="94">
        <f t="shared" si="83"/>
        <v>1</v>
      </c>
      <c r="AH326" s="324" t="str">
        <f t="shared" si="84"/>
        <v/>
      </c>
      <c r="AI326" s="280" t="str">
        <f t="shared" si="85"/>
        <v/>
      </c>
      <c r="AJ326" s="280" t="str">
        <f t="shared" si="86"/>
        <v/>
      </c>
      <c r="AK326" s="280">
        <f t="shared" si="87"/>
        <v>481671.54646180099</v>
      </c>
      <c r="AL326" s="327" t="str">
        <f t="shared" si="88"/>
        <v/>
      </c>
    </row>
    <row r="327" spans="2:38">
      <c r="B327" s="176" t="s">
        <v>358</v>
      </c>
      <c r="C327" s="167"/>
      <c r="D327" s="167" t="s">
        <v>2231</v>
      </c>
      <c r="E327" s="167" t="s">
        <v>118</v>
      </c>
      <c r="F327" s="167" t="s">
        <v>2232</v>
      </c>
      <c r="G327" s="188"/>
      <c r="H327" s="285">
        <v>22014.2</v>
      </c>
      <c r="I327" s="143">
        <f t="shared" si="89"/>
        <v>88.771379640676926</v>
      </c>
      <c r="J327" s="165">
        <v>1954230.9056857901</v>
      </c>
      <c r="K327" s="167"/>
      <c r="L327" s="167">
        <v>1</v>
      </c>
      <c r="M327" s="171">
        <f t="shared" si="96"/>
        <v>1954230.9056857903</v>
      </c>
      <c r="N327" s="170"/>
      <c r="O327" s="285">
        <v>24823.758955969599</v>
      </c>
      <c r="P327" s="114">
        <f t="shared" si="95"/>
        <v>48.320590855219585</v>
      </c>
      <c r="Q327" s="173">
        <v>1199498.7</v>
      </c>
      <c r="R327" s="177">
        <v>2016</v>
      </c>
      <c r="S327" s="98">
        <f>IFERROR(('General Input Sheet'!$G$38/(VLOOKUP(R327,'General Input Sheet'!$E$38:$G$44,3,FALSE))),1)</f>
        <v>1</v>
      </c>
      <c r="T327" s="199">
        <v>3153729.6056857901</v>
      </c>
      <c r="U327" s="115" t="str">
        <f t="shared" si="90"/>
        <v/>
      </c>
      <c r="V327" s="115" t="str">
        <f t="shared" si="80"/>
        <v/>
      </c>
      <c r="W327" s="115" t="str">
        <f t="shared" si="80"/>
        <v/>
      </c>
      <c r="X327" s="115" t="str">
        <f t="shared" si="80"/>
        <v/>
      </c>
      <c r="Y327" s="273" t="str">
        <f t="shared" si="91"/>
        <v>y</v>
      </c>
      <c r="Z327" s="81"/>
      <c r="AA327" s="86" t="str">
        <f t="shared" si="81"/>
        <v/>
      </c>
      <c r="AB327" s="87" t="str">
        <f t="shared" si="82"/>
        <v/>
      </c>
      <c r="AC327" s="87" t="str">
        <f t="shared" si="92"/>
        <v/>
      </c>
      <c r="AD327" s="87" t="str">
        <f t="shared" si="93"/>
        <v/>
      </c>
      <c r="AE327" s="87">
        <f t="shared" si="94"/>
        <v>1</v>
      </c>
      <c r="AF327" s="94">
        <f t="shared" si="83"/>
        <v>1</v>
      </c>
      <c r="AH327" s="324" t="str">
        <f t="shared" si="84"/>
        <v/>
      </c>
      <c r="AI327" s="280" t="str">
        <f t="shared" si="85"/>
        <v/>
      </c>
      <c r="AJ327" s="280" t="str">
        <f t="shared" si="86"/>
        <v/>
      </c>
      <c r="AK327" s="280" t="str">
        <f t="shared" si="87"/>
        <v/>
      </c>
      <c r="AL327" s="327">
        <f t="shared" si="88"/>
        <v>3153729.6056857901</v>
      </c>
    </row>
    <row r="328" spans="2:38">
      <c r="B328" s="176" t="s">
        <v>358</v>
      </c>
      <c r="C328" s="167"/>
      <c r="D328" s="167" t="s">
        <v>2231</v>
      </c>
      <c r="E328" s="167" t="s">
        <v>118</v>
      </c>
      <c r="F328" s="167" t="s">
        <v>2240</v>
      </c>
      <c r="G328" s="188"/>
      <c r="H328" s="285">
        <v>383.34977859999998</v>
      </c>
      <c r="I328" s="143">
        <f t="shared" si="89"/>
        <v>5988.4039331176755</v>
      </c>
      <c r="J328" s="165">
        <v>2295653.3219280299</v>
      </c>
      <c r="K328" s="167"/>
      <c r="L328" s="167">
        <v>1</v>
      </c>
      <c r="M328" s="171">
        <f t="shared" si="96"/>
        <v>2295653.3219280299</v>
      </c>
      <c r="N328" s="170"/>
      <c r="O328" s="285"/>
      <c r="P328" s="114">
        <f t="shared" si="95"/>
        <v>0</v>
      </c>
      <c r="Q328" s="173"/>
      <c r="R328" s="177">
        <v>2016</v>
      </c>
      <c r="S328" s="98">
        <f>IFERROR(('General Input Sheet'!$G$38/(VLOOKUP(R328,'General Input Sheet'!$E$38:$G$44,3,FALSE))),1)</f>
        <v>1</v>
      </c>
      <c r="T328" s="199">
        <v>2295653.3219280299</v>
      </c>
      <c r="U328" s="115" t="str">
        <f t="shared" si="90"/>
        <v/>
      </c>
      <c r="V328" s="115" t="str">
        <f t="shared" si="80"/>
        <v/>
      </c>
      <c r="W328" s="115" t="str">
        <f t="shared" si="80"/>
        <v/>
      </c>
      <c r="X328" s="115" t="str">
        <f t="shared" si="80"/>
        <v/>
      </c>
      <c r="Y328" s="273" t="str">
        <f t="shared" si="91"/>
        <v>y</v>
      </c>
      <c r="Z328" s="81"/>
      <c r="AA328" s="86" t="str">
        <f t="shared" si="81"/>
        <v/>
      </c>
      <c r="AB328" s="87" t="str">
        <f t="shared" si="82"/>
        <v/>
      </c>
      <c r="AC328" s="87" t="str">
        <f t="shared" si="92"/>
        <v/>
      </c>
      <c r="AD328" s="87" t="str">
        <f t="shared" si="93"/>
        <v/>
      </c>
      <c r="AE328" s="87">
        <f t="shared" si="94"/>
        <v>1</v>
      </c>
      <c r="AF328" s="94">
        <f t="shared" si="83"/>
        <v>1</v>
      </c>
      <c r="AH328" s="324" t="str">
        <f t="shared" si="84"/>
        <v/>
      </c>
      <c r="AI328" s="280" t="str">
        <f t="shared" si="85"/>
        <v/>
      </c>
      <c r="AJ328" s="280" t="str">
        <f t="shared" si="86"/>
        <v/>
      </c>
      <c r="AK328" s="280" t="str">
        <f t="shared" si="87"/>
        <v/>
      </c>
      <c r="AL328" s="327">
        <f t="shared" si="88"/>
        <v>2295653.3219280299</v>
      </c>
    </row>
    <row r="329" spans="2:38">
      <c r="B329" s="176" t="s">
        <v>359</v>
      </c>
      <c r="C329" s="167"/>
      <c r="D329" s="167" t="s">
        <v>2229</v>
      </c>
      <c r="E329" s="167" t="s">
        <v>118</v>
      </c>
      <c r="F329" s="167" t="s">
        <v>2233</v>
      </c>
      <c r="G329" s="188"/>
      <c r="H329" s="285">
        <v>2426</v>
      </c>
      <c r="I329" s="143">
        <f t="shared" si="89"/>
        <v>199.67018169570116</v>
      </c>
      <c r="J329" s="165">
        <v>484399.86079377099</v>
      </c>
      <c r="K329" s="167"/>
      <c r="L329" s="167">
        <v>1</v>
      </c>
      <c r="M329" s="171">
        <f t="shared" si="96"/>
        <v>484399.86079377093</v>
      </c>
      <c r="N329" s="170"/>
      <c r="O329" s="285"/>
      <c r="P329" s="114">
        <f t="shared" si="95"/>
        <v>0</v>
      </c>
      <c r="Q329" s="173"/>
      <c r="R329" s="177">
        <v>2016</v>
      </c>
      <c r="S329" s="98">
        <f>IFERROR(('General Input Sheet'!$G$38/(VLOOKUP(R329,'General Input Sheet'!$E$38:$G$44,3,FALSE))),1)</f>
        <v>1</v>
      </c>
      <c r="T329" s="199">
        <v>484399.86079377099</v>
      </c>
      <c r="U329" s="115" t="str">
        <f t="shared" si="90"/>
        <v/>
      </c>
      <c r="V329" s="115" t="str">
        <f t="shared" si="80"/>
        <v/>
      </c>
      <c r="W329" s="115" t="str">
        <f t="shared" si="80"/>
        <v/>
      </c>
      <c r="X329" s="115" t="str">
        <f t="shared" si="80"/>
        <v>y</v>
      </c>
      <c r="Y329" s="273" t="str">
        <f t="shared" si="91"/>
        <v/>
      </c>
      <c r="Z329" s="81"/>
      <c r="AA329" s="86" t="str">
        <f t="shared" si="81"/>
        <v/>
      </c>
      <c r="AB329" s="87" t="str">
        <f t="shared" si="82"/>
        <v/>
      </c>
      <c r="AC329" s="87" t="str">
        <f t="shared" si="92"/>
        <v/>
      </c>
      <c r="AD329" s="87">
        <f t="shared" si="93"/>
        <v>1</v>
      </c>
      <c r="AE329" s="87" t="str">
        <f t="shared" si="94"/>
        <v/>
      </c>
      <c r="AF329" s="94">
        <f t="shared" si="83"/>
        <v>1</v>
      </c>
      <c r="AH329" s="324" t="str">
        <f t="shared" si="84"/>
        <v/>
      </c>
      <c r="AI329" s="280" t="str">
        <f t="shared" si="85"/>
        <v/>
      </c>
      <c r="AJ329" s="280" t="str">
        <f t="shared" si="86"/>
        <v/>
      </c>
      <c r="AK329" s="280">
        <f t="shared" si="87"/>
        <v>484399.86079377099</v>
      </c>
      <c r="AL329" s="327" t="str">
        <f t="shared" si="88"/>
        <v/>
      </c>
    </row>
    <row r="330" spans="2:38">
      <c r="B330" s="176" t="s">
        <v>360</v>
      </c>
      <c r="C330" s="167"/>
      <c r="D330" s="167" t="s">
        <v>2231</v>
      </c>
      <c r="E330" s="167" t="s">
        <v>118</v>
      </c>
      <c r="F330" s="167" t="s">
        <v>2232</v>
      </c>
      <c r="G330" s="188"/>
      <c r="H330" s="285">
        <v>94740.75</v>
      </c>
      <c r="I330" s="143">
        <f t="shared" si="89"/>
        <v>24.381778890191601</v>
      </c>
      <c r="J330" s="165">
        <v>2309948.01839092</v>
      </c>
      <c r="K330" s="167"/>
      <c r="L330" s="167">
        <v>1</v>
      </c>
      <c r="M330" s="171">
        <f t="shared" si="96"/>
        <v>2309948.01839092</v>
      </c>
      <c r="N330" s="170"/>
      <c r="O330" s="285">
        <v>115518.940958088</v>
      </c>
      <c r="P330" s="114">
        <f t="shared" si="95"/>
        <v>30.801895693373513</v>
      </c>
      <c r="Q330" s="173">
        <v>3558202.37</v>
      </c>
      <c r="R330" s="177">
        <v>2016</v>
      </c>
      <c r="S330" s="98">
        <f>IFERROR(('General Input Sheet'!$G$38/(VLOOKUP(R330,'General Input Sheet'!$E$38:$G$44,3,FALSE))),1)</f>
        <v>1</v>
      </c>
      <c r="T330" s="199">
        <v>5868150.3883909201</v>
      </c>
      <c r="U330" s="115" t="str">
        <f t="shared" si="90"/>
        <v/>
      </c>
      <c r="V330" s="115" t="str">
        <f t="shared" si="80"/>
        <v/>
      </c>
      <c r="W330" s="115" t="str">
        <f t="shared" si="80"/>
        <v/>
      </c>
      <c r="X330" s="115" t="str">
        <f t="shared" si="80"/>
        <v/>
      </c>
      <c r="Y330" s="273" t="str">
        <f t="shared" si="91"/>
        <v>y</v>
      </c>
      <c r="Z330" s="81"/>
      <c r="AA330" s="86" t="str">
        <f t="shared" si="81"/>
        <v/>
      </c>
      <c r="AB330" s="87" t="str">
        <f t="shared" si="82"/>
        <v/>
      </c>
      <c r="AC330" s="87" t="str">
        <f t="shared" si="92"/>
        <v/>
      </c>
      <c r="AD330" s="87" t="str">
        <f t="shared" si="93"/>
        <v/>
      </c>
      <c r="AE330" s="87">
        <f t="shared" si="94"/>
        <v>1</v>
      </c>
      <c r="AF330" s="94">
        <f t="shared" si="83"/>
        <v>1</v>
      </c>
      <c r="AH330" s="324" t="str">
        <f t="shared" si="84"/>
        <v/>
      </c>
      <c r="AI330" s="280" t="str">
        <f t="shared" si="85"/>
        <v/>
      </c>
      <c r="AJ330" s="280" t="str">
        <f t="shared" si="86"/>
        <v/>
      </c>
      <c r="AK330" s="280" t="str">
        <f t="shared" si="87"/>
        <v/>
      </c>
      <c r="AL330" s="327">
        <f t="shared" si="88"/>
        <v>5868150.3883909201</v>
      </c>
    </row>
    <row r="331" spans="2:38">
      <c r="B331" s="176" t="s">
        <v>360</v>
      </c>
      <c r="C331" s="167"/>
      <c r="D331" s="167" t="s">
        <v>2231</v>
      </c>
      <c r="E331" s="167" t="s">
        <v>118</v>
      </c>
      <c r="F331" s="167" t="s">
        <v>2233</v>
      </c>
      <c r="G331" s="188"/>
      <c r="H331" s="285">
        <v>20778.32</v>
      </c>
      <c r="I331" s="143">
        <f t="shared" si="89"/>
        <v>368.57303440381799</v>
      </c>
      <c r="J331" s="165">
        <v>7658328.4522135397</v>
      </c>
      <c r="K331" s="167"/>
      <c r="L331" s="167">
        <v>1</v>
      </c>
      <c r="M331" s="171">
        <f t="shared" si="96"/>
        <v>7658328.4522135388</v>
      </c>
      <c r="N331" s="170"/>
      <c r="O331" s="285"/>
      <c r="P331" s="114">
        <f t="shared" si="95"/>
        <v>0</v>
      </c>
      <c r="Q331" s="173"/>
      <c r="R331" s="177">
        <v>2016</v>
      </c>
      <c r="S331" s="98">
        <f>IFERROR(('General Input Sheet'!$G$38/(VLOOKUP(R331,'General Input Sheet'!$E$38:$G$44,3,FALSE))),1)</f>
        <v>1</v>
      </c>
      <c r="T331" s="199">
        <v>7658328.4522135397</v>
      </c>
      <c r="U331" s="115" t="str">
        <f t="shared" si="90"/>
        <v/>
      </c>
      <c r="V331" s="115" t="str">
        <f t="shared" si="80"/>
        <v/>
      </c>
      <c r="W331" s="115" t="str">
        <f t="shared" si="80"/>
        <v/>
      </c>
      <c r="X331" s="115" t="str">
        <f t="shared" si="80"/>
        <v/>
      </c>
      <c r="Y331" s="273" t="str">
        <f t="shared" si="91"/>
        <v>y</v>
      </c>
      <c r="Z331" s="81"/>
      <c r="AA331" s="86" t="str">
        <f t="shared" si="81"/>
        <v/>
      </c>
      <c r="AB331" s="87" t="str">
        <f t="shared" si="82"/>
        <v/>
      </c>
      <c r="AC331" s="87" t="str">
        <f t="shared" si="92"/>
        <v/>
      </c>
      <c r="AD331" s="87" t="str">
        <f t="shared" si="93"/>
        <v/>
      </c>
      <c r="AE331" s="87">
        <f t="shared" si="94"/>
        <v>1</v>
      </c>
      <c r="AF331" s="94">
        <f t="shared" si="83"/>
        <v>1</v>
      </c>
      <c r="AH331" s="324" t="str">
        <f t="shared" si="84"/>
        <v/>
      </c>
      <c r="AI331" s="280" t="str">
        <f t="shared" si="85"/>
        <v/>
      </c>
      <c r="AJ331" s="280" t="str">
        <f t="shared" si="86"/>
        <v/>
      </c>
      <c r="AK331" s="280" t="str">
        <f t="shared" si="87"/>
        <v/>
      </c>
      <c r="AL331" s="327">
        <f t="shared" si="88"/>
        <v>7658328.4522135397</v>
      </c>
    </row>
    <row r="332" spans="2:38">
      <c r="B332" s="176" t="s">
        <v>361</v>
      </c>
      <c r="C332" s="167"/>
      <c r="D332" s="167" t="s">
        <v>2229</v>
      </c>
      <c r="E332" s="167" t="s">
        <v>118</v>
      </c>
      <c r="F332" s="167" t="s">
        <v>2233</v>
      </c>
      <c r="G332" s="188"/>
      <c r="H332" s="285">
        <v>3708.97</v>
      </c>
      <c r="I332" s="143">
        <f t="shared" si="89"/>
        <v>143.36082805430726</v>
      </c>
      <c r="J332" s="165">
        <v>531721.01042858395</v>
      </c>
      <c r="K332" s="167"/>
      <c r="L332" s="167">
        <v>1</v>
      </c>
      <c r="M332" s="171">
        <f t="shared" si="96"/>
        <v>531721.01042858395</v>
      </c>
      <c r="N332" s="170"/>
      <c r="O332" s="285">
        <v>3708.99898943672</v>
      </c>
      <c r="P332" s="114">
        <f t="shared" si="95"/>
        <v>172.55329586843479</v>
      </c>
      <c r="Q332" s="173">
        <v>640000</v>
      </c>
      <c r="R332" s="177">
        <v>2016</v>
      </c>
      <c r="S332" s="98">
        <f>IFERROR(('General Input Sheet'!$G$38/(VLOOKUP(R332,'General Input Sheet'!$E$38:$G$44,3,FALSE))),1)</f>
        <v>1</v>
      </c>
      <c r="T332" s="199">
        <v>1171721.0104285839</v>
      </c>
      <c r="U332" s="115" t="str">
        <f t="shared" si="90"/>
        <v/>
      </c>
      <c r="V332" s="115" t="str">
        <f t="shared" si="80"/>
        <v/>
      </c>
      <c r="W332" s="115" t="str">
        <f t="shared" si="80"/>
        <v/>
      </c>
      <c r="X332" s="115" t="str">
        <f t="shared" si="80"/>
        <v>y</v>
      </c>
      <c r="Y332" s="273" t="str">
        <f t="shared" si="91"/>
        <v/>
      </c>
      <c r="Z332" s="81"/>
      <c r="AA332" s="86" t="str">
        <f t="shared" si="81"/>
        <v/>
      </c>
      <c r="AB332" s="87" t="str">
        <f t="shared" si="82"/>
        <v/>
      </c>
      <c r="AC332" s="87" t="str">
        <f t="shared" si="92"/>
        <v/>
      </c>
      <c r="AD332" s="87">
        <f t="shared" si="93"/>
        <v>1</v>
      </c>
      <c r="AE332" s="87" t="str">
        <f t="shared" si="94"/>
        <v/>
      </c>
      <c r="AF332" s="94">
        <f t="shared" si="83"/>
        <v>1</v>
      </c>
      <c r="AH332" s="324" t="str">
        <f t="shared" si="84"/>
        <v/>
      </c>
      <c r="AI332" s="280" t="str">
        <f t="shared" si="85"/>
        <v/>
      </c>
      <c r="AJ332" s="280" t="str">
        <f t="shared" si="86"/>
        <v/>
      </c>
      <c r="AK332" s="280">
        <f t="shared" si="87"/>
        <v>1171721.0104285839</v>
      </c>
      <c r="AL332" s="327" t="str">
        <f t="shared" si="88"/>
        <v/>
      </c>
    </row>
    <row r="333" spans="2:38">
      <c r="B333" s="176" t="s">
        <v>362</v>
      </c>
      <c r="C333" s="167"/>
      <c r="D333" s="167" t="s">
        <v>2229</v>
      </c>
      <c r="E333" s="167" t="s">
        <v>118</v>
      </c>
      <c r="F333" s="167" t="s">
        <v>2233</v>
      </c>
      <c r="G333" s="188"/>
      <c r="H333" s="285">
        <v>30288.720000000001</v>
      </c>
      <c r="I333" s="143">
        <f t="shared" si="89"/>
        <v>22.780482054485397</v>
      </c>
      <c r="J333" s="165">
        <v>689991.64241333294</v>
      </c>
      <c r="K333" s="167"/>
      <c r="L333" s="167">
        <v>1</v>
      </c>
      <c r="M333" s="171">
        <f t="shared" si="96"/>
        <v>689991.64241333294</v>
      </c>
      <c r="N333" s="170"/>
      <c r="O333" s="285">
        <v>30288.833103131299</v>
      </c>
      <c r="P333" s="114">
        <f t="shared" si="95"/>
        <v>62.397422626512977</v>
      </c>
      <c r="Q333" s="173">
        <v>1889945.12</v>
      </c>
      <c r="R333" s="177">
        <v>2016</v>
      </c>
      <c r="S333" s="98">
        <f>IFERROR(('General Input Sheet'!$G$38/(VLOOKUP(R333,'General Input Sheet'!$E$38:$G$44,3,FALSE))),1)</f>
        <v>1</v>
      </c>
      <c r="T333" s="199">
        <v>2579936.7624133332</v>
      </c>
      <c r="U333" s="115" t="str">
        <f t="shared" si="90"/>
        <v/>
      </c>
      <c r="V333" s="115" t="str">
        <f t="shared" si="80"/>
        <v/>
      </c>
      <c r="W333" s="115" t="str">
        <f t="shared" si="80"/>
        <v/>
      </c>
      <c r="X333" s="115" t="str">
        <f t="shared" si="80"/>
        <v>y</v>
      </c>
      <c r="Y333" s="273" t="str">
        <f t="shared" si="91"/>
        <v/>
      </c>
      <c r="Z333" s="81"/>
      <c r="AA333" s="86" t="str">
        <f t="shared" si="81"/>
        <v/>
      </c>
      <c r="AB333" s="87" t="str">
        <f t="shared" si="82"/>
        <v/>
      </c>
      <c r="AC333" s="87" t="str">
        <f t="shared" si="92"/>
        <v/>
      </c>
      <c r="AD333" s="87">
        <f t="shared" si="93"/>
        <v>1</v>
      </c>
      <c r="AE333" s="87" t="str">
        <f t="shared" si="94"/>
        <v/>
      </c>
      <c r="AF333" s="94">
        <f t="shared" si="83"/>
        <v>1</v>
      </c>
      <c r="AH333" s="324" t="str">
        <f t="shared" si="84"/>
        <v/>
      </c>
      <c r="AI333" s="280" t="str">
        <f t="shared" si="85"/>
        <v/>
      </c>
      <c r="AJ333" s="280" t="str">
        <f t="shared" si="86"/>
        <v/>
      </c>
      <c r="AK333" s="280">
        <f t="shared" si="87"/>
        <v>2579936.7624133332</v>
      </c>
      <c r="AL333" s="327" t="str">
        <f t="shared" si="88"/>
        <v/>
      </c>
    </row>
    <row r="334" spans="2:38">
      <c r="B334" s="176" t="s">
        <v>363</v>
      </c>
      <c r="C334" s="167"/>
      <c r="D334" s="167" t="s">
        <v>2231</v>
      </c>
      <c r="E334" s="167" t="s">
        <v>118</v>
      </c>
      <c r="F334" s="167" t="s">
        <v>2232</v>
      </c>
      <c r="G334" s="188"/>
      <c r="H334" s="285">
        <v>15602.86</v>
      </c>
      <c r="I334" s="143">
        <f t="shared" si="89"/>
        <v>106.94488532468918</v>
      </c>
      <c r="J334" s="165">
        <v>1668646.0734371799</v>
      </c>
      <c r="K334" s="167"/>
      <c r="L334" s="167">
        <v>1</v>
      </c>
      <c r="M334" s="171">
        <f t="shared" si="96"/>
        <v>1668646.0734371799</v>
      </c>
      <c r="N334" s="170"/>
      <c r="O334" s="285">
        <v>6520.0975710265902</v>
      </c>
      <c r="P334" s="114">
        <f t="shared" si="95"/>
        <v>120.30531314219209</v>
      </c>
      <c r="Q334" s="173">
        <v>784402.38</v>
      </c>
      <c r="R334" s="177">
        <v>2016</v>
      </c>
      <c r="S334" s="98">
        <f>IFERROR(('General Input Sheet'!$G$38/(VLOOKUP(R334,'General Input Sheet'!$E$38:$G$44,3,FALSE))),1)</f>
        <v>1</v>
      </c>
      <c r="T334" s="199">
        <v>2453048.4534371798</v>
      </c>
      <c r="U334" s="115" t="str">
        <f t="shared" si="90"/>
        <v/>
      </c>
      <c r="V334" s="115" t="str">
        <f t="shared" si="90"/>
        <v/>
      </c>
      <c r="W334" s="115" t="str">
        <f t="shared" si="90"/>
        <v/>
      </c>
      <c r="X334" s="115" t="str">
        <f t="shared" si="90"/>
        <v/>
      </c>
      <c r="Y334" s="273" t="str">
        <f t="shared" si="91"/>
        <v>y</v>
      </c>
      <c r="Z334" s="81"/>
      <c r="AA334" s="86" t="str">
        <f t="shared" ref="AA334:AA397" si="97">IF(U334="y",1,"")</f>
        <v/>
      </c>
      <c r="AB334" s="87" t="str">
        <f t="shared" ref="AB334:AB397" si="98">IF(V334="y",1,"")</f>
        <v/>
      </c>
      <c r="AC334" s="87" t="str">
        <f t="shared" si="92"/>
        <v/>
      </c>
      <c r="AD334" s="87" t="str">
        <f t="shared" si="93"/>
        <v/>
      </c>
      <c r="AE334" s="87">
        <f t="shared" si="94"/>
        <v>1</v>
      </c>
      <c r="AF334" s="94">
        <f t="shared" ref="AF334:AF397" si="99">SUM(AA334:AE334)</f>
        <v>1</v>
      </c>
      <c r="AH334" s="324" t="str">
        <f t="shared" ref="AH334:AH397" si="100">IF(AA334="","",(AA334/$AF334)*$T334)</f>
        <v/>
      </c>
      <c r="AI334" s="280" t="str">
        <f t="shared" ref="AI334:AI397" si="101">IF(AB334="","",(AB334/$AF334)*$T334)</f>
        <v/>
      </c>
      <c r="AJ334" s="280" t="str">
        <f t="shared" ref="AJ334:AJ397" si="102">IF(AC334="","",(AC334/$AF334)*$T334)</f>
        <v/>
      </c>
      <c r="AK334" s="280" t="str">
        <f t="shared" ref="AK334:AK397" si="103">IF(AD334="","",(AD334/$AF334)*$T334)</f>
        <v/>
      </c>
      <c r="AL334" s="327">
        <f t="shared" ref="AL334:AL397" si="104">IF(AE334="","",(AE334/$AF334)*$T334)</f>
        <v>2453048.4534371798</v>
      </c>
    </row>
    <row r="335" spans="2:38">
      <c r="B335" s="176" t="s">
        <v>363</v>
      </c>
      <c r="C335" s="167"/>
      <c r="D335" s="167" t="s">
        <v>2231</v>
      </c>
      <c r="E335" s="167" t="s">
        <v>118</v>
      </c>
      <c r="F335" s="167" t="s">
        <v>2233</v>
      </c>
      <c r="G335" s="188"/>
      <c r="H335" s="285">
        <v>3930.64</v>
      </c>
      <c r="I335" s="143">
        <f t="shared" ref="I335:I398" si="105">IFERROR(J335/H335,0)</f>
        <v>1714.4607314945354</v>
      </c>
      <c r="J335" s="165">
        <v>6738927.9296416799</v>
      </c>
      <c r="K335" s="167"/>
      <c r="L335" s="167">
        <v>1</v>
      </c>
      <c r="M335" s="171">
        <f t="shared" si="96"/>
        <v>6738927.9296416808</v>
      </c>
      <c r="N335" s="170"/>
      <c r="O335" s="285"/>
      <c r="P335" s="114">
        <f t="shared" si="95"/>
        <v>0</v>
      </c>
      <c r="Q335" s="173"/>
      <c r="R335" s="177">
        <v>2016</v>
      </c>
      <c r="S335" s="98">
        <f>IFERROR(('General Input Sheet'!$G$38/(VLOOKUP(R335,'General Input Sheet'!$E$38:$G$44,3,FALSE))),1)</f>
        <v>1</v>
      </c>
      <c r="T335" s="199">
        <v>6738927.9296416799</v>
      </c>
      <c r="U335" s="115" t="str">
        <f t="shared" ref="U335:X398" si="106">IF(AND(U$10=$E335,$D335="Local"),"y","")</f>
        <v/>
      </c>
      <c r="V335" s="115" t="str">
        <f t="shared" si="106"/>
        <v/>
      </c>
      <c r="W335" s="115" t="str">
        <f t="shared" si="106"/>
        <v/>
      </c>
      <c r="X335" s="115" t="str">
        <f t="shared" si="106"/>
        <v/>
      </c>
      <c r="Y335" s="273" t="str">
        <f t="shared" ref="Y335:Y398" si="107">IF($D335&lt;&gt;"Local","y","")</f>
        <v>y</v>
      </c>
      <c r="Z335" s="81"/>
      <c r="AA335" s="86" t="str">
        <f t="shared" si="97"/>
        <v/>
      </c>
      <c r="AB335" s="87" t="str">
        <f t="shared" si="98"/>
        <v/>
      </c>
      <c r="AC335" s="87" t="str">
        <f t="shared" ref="AC335:AC398" si="108">IF(W335="y",1,"")</f>
        <v/>
      </c>
      <c r="AD335" s="87" t="str">
        <f t="shared" ref="AD335:AD398" si="109">IF(X335="y",1,"")</f>
        <v/>
      </c>
      <c r="AE335" s="87">
        <f t="shared" ref="AE335:AE398" si="110">IF(Y335="y",1,"")</f>
        <v>1</v>
      </c>
      <c r="AF335" s="94">
        <f t="shared" si="99"/>
        <v>1</v>
      </c>
      <c r="AH335" s="324" t="str">
        <f t="shared" si="100"/>
        <v/>
      </c>
      <c r="AI335" s="280" t="str">
        <f t="shared" si="101"/>
        <v/>
      </c>
      <c r="AJ335" s="280" t="str">
        <f t="shared" si="102"/>
        <v/>
      </c>
      <c r="AK335" s="280" t="str">
        <f t="shared" si="103"/>
        <v/>
      </c>
      <c r="AL335" s="327">
        <f t="shared" si="104"/>
        <v>6738927.9296416799</v>
      </c>
    </row>
    <row r="336" spans="2:38">
      <c r="B336" s="176" t="s">
        <v>364</v>
      </c>
      <c r="C336" s="167"/>
      <c r="D336" s="167" t="s">
        <v>2231</v>
      </c>
      <c r="E336" s="167" t="s">
        <v>116</v>
      </c>
      <c r="F336" s="167" t="s">
        <v>2234</v>
      </c>
      <c r="G336" s="188"/>
      <c r="H336" s="285">
        <v>22767.18</v>
      </c>
      <c r="I336" s="143">
        <f t="shared" si="105"/>
        <v>334.59357695309518</v>
      </c>
      <c r="J336" s="165">
        <v>7617752.1933349697</v>
      </c>
      <c r="K336" s="167"/>
      <c r="L336" s="167">
        <v>1</v>
      </c>
      <c r="M336" s="171">
        <f t="shared" si="96"/>
        <v>7617752.1933349697</v>
      </c>
      <c r="N336" s="170"/>
      <c r="O336" s="285"/>
      <c r="P336" s="114">
        <f t="shared" ref="P336:P399" si="111">IFERROR(Q336/O336,0)</f>
        <v>0</v>
      </c>
      <c r="Q336" s="173"/>
      <c r="R336" s="177">
        <v>2016</v>
      </c>
      <c r="S336" s="98">
        <f>IFERROR(('General Input Sheet'!$G$38/(VLOOKUP(R336,'General Input Sheet'!$E$38:$G$44,3,FALSE))),1)</f>
        <v>1</v>
      </c>
      <c r="T336" s="199">
        <v>7617752.1933349697</v>
      </c>
      <c r="U336" s="115" t="str">
        <f t="shared" si="106"/>
        <v/>
      </c>
      <c r="V336" s="115" t="str">
        <f t="shared" si="106"/>
        <v/>
      </c>
      <c r="W336" s="115" t="str">
        <f t="shared" si="106"/>
        <v/>
      </c>
      <c r="X336" s="115" t="str">
        <f t="shared" si="106"/>
        <v/>
      </c>
      <c r="Y336" s="273" t="str">
        <f t="shared" si="107"/>
        <v>y</v>
      </c>
      <c r="Z336" s="81"/>
      <c r="AA336" s="86" t="str">
        <f t="shared" si="97"/>
        <v/>
      </c>
      <c r="AB336" s="87" t="str">
        <f t="shared" si="98"/>
        <v/>
      </c>
      <c r="AC336" s="87" t="str">
        <f t="shared" si="108"/>
        <v/>
      </c>
      <c r="AD336" s="87" t="str">
        <f t="shared" si="109"/>
        <v/>
      </c>
      <c r="AE336" s="87">
        <f t="shared" si="110"/>
        <v>1</v>
      </c>
      <c r="AF336" s="94">
        <f t="shared" si="99"/>
        <v>1</v>
      </c>
      <c r="AH336" s="324" t="str">
        <f t="shared" si="100"/>
        <v/>
      </c>
      <c r="AI336" s="280" t="str">
        <f t="shared" si="101"/>
        <v/>
      </c>
      <c r="AJ336" s="280" t="str">
        <f t="shared" si="102"/>
        <v/>
      </c>
      <c r="AK336" s="280" t="str">
        <f t="shared" si="103"/>
        <v/>
      </c>
      <c r="AL336" s="327">
        <f t="shared" si="104"/>
        <v>7617752.1933349697</v>
      </c>
    </row>
    <row r="337" spans="2:38">
      <c r="B337" s="176" t="s">
        <v>365</v>
      </c>
      <c r="C337" s="167"/>
      <c r="D337" s="167" t="s">
        <v>2229</v>
      </c>
      <c r="E337" s="167" t="s">
        <v>116</v>
      </c>
      <c r="F337" s="167" t="s">
        <v>2233</v>
      </c>
      <c r="G337" s="188"/>
      <c r="H337" s="285">
        <v>57017.68</v>
      </c>
      <c r="I337" s="143">
        <f t="shared" si="105"/>
        <v>12.101362987994827</v>
      </c>
      <c r="J337" s="165">
        <v>689991.64241333294</v>
      </c>
      <c r="K337" s="167"/>
      <c r="L337" s="167">
        <v>1</v>
      </c>
      <c r="M337" s="171">
        <f t="shared" si="96"/>
        <v>689991.64241333294</v>
      </c>
      <c r="N337" s="170"/>
      <c r="O337" s="285">
        <v>76903.804082581701</v>
      </c>
      <c r="P337" s="114">
        <f t="shared" si="111"/>
        <v>70.241027013428052</v>
      </c>
      <c r="Q337" s="173">
        <v>5401802.1799999997</v>
      </c>
      <c r="R337" s="177">
        <v>2016</v>
      </c>
      <c r="S337" s="98">
        <f>IFERROR(('General Input Sheet'!$G$38/(VLOOKUP(R337,'General Input Sheet'!$E$38:$G$44,3,FALSE))),1)</f>
        <v>1</v>
      </c>
      <c r="T337" s="199">
        <v>6091793.8224133328</v>
      </c>
      <c r="U337" s="115" t="str">
        <f t="shared" si="106"/>
        <v/>
      </c>
      <c r="V337" s="115" t="str">
        <f t="shared" si="106"/>
        <v>y</v>
      </c>
      <c r="W337" s="115" t="str">
        <f t="shared" si="106"/>
        <v/>
      </c>
      <c r="X337" s="115" t="str">
        <f t="shared" si="106"/>
        <v/>
      </c>
      <c r="Y337" s="273" t="str">
        <f t="shared" si="107"/>
        <v/>
      </c>
      <c r="Z337" s="81"/>
      <c r="AA337" s="86" t="str">
        <f t="shared" si="97"/>
        <v/>
      </c>
      <c r="AB337" s="87">
        <f t="shared" si="98"/>
        <v>1</v>
      </c>
      <c r="AC337" s="87" t="str">
        <f t="shared" si="108"/>
        <v/>
      </c>
      <c r="AD337" s="87" t="str">
        <f t="shared" si="109"/>
        <v/>
      </c>
      <c r="AE337" s="87" t="str">
        <f t="shared" si="110"/>
        <v/>
      </c>
      <c r="AF337" s="94">
        <f t="shared" si="99"/>
        <v>1</v>
      </c>
      <c r="AH337" s="324" t="str">
        <f t="shared" si="100"/>
        <v/>
      </c>
      <c r="AI337" s="280">
        <f t="shared" si="101"/>
        <v>6091793.8224133328</v>
      </c>
      <c r="AJ337" s="280" t="str">
        <f t="shared" si="102"/>
        <v/>
      </c>
      <c r="AK337" s="280" t="str">
        <f t="shared" si="103"/>
        <v/>
      </c>
      <c r="AL337" s="327" t="str">
        <f t="shared" si="104"/>
        <v/>
      </c>
    </row>
    <row r="338" spans="2:38">
      <c r="B338" s="176" t="s">
        <v>366</v>
      </c>
      <c r="C338" s="167"/>
      <c r="D338" s="167" t="s">
        <v>2229</v>
      </c>
      <c r="E338" s="167" t="s">
        <v>118</v>
      </c>
      <c r="F338" s="167" t="s">
        <v>2233</v>
      </c>
      <c r="G338" s="188"/>
      <c r="H338" s="285">
        <v>7927.4</v>
      </c>
      <c r="I338" s="143">
        <f t="shared" si="105"/>
        <v>86.701044384189899</v>
      </c>
      <c r="J338" s="165">
        <v>687313.859251227</v>
      </c>
      <c r="K338" s="167"/>
      <c r="L338" s="167">
        <v>1</v>
      </c>
      <c r="M338" s="171">
        <f t="shared" si="96"/>
        <v>687313.859251227</v>
      </c>
      <c r="N338" s="170"/>
      <c r="O338" s="285">
        <v>1754.83055271129</v>
      </c>
      <c r="P338" s="114">
        <f t="shared" si="111"/>
        <v>124.21712151250806</v>
      </c>
      <c r="Q338" s="173">
        <v>217980</v>
      </c>
      <c r="R338" s="177">
        <v>2016</v>
      </c>
      <c r="S338" s="98">
        <f>IFERROR(('General Input Sheet'!$G$38/(VLOOKUP(R338,'General Input Sheet'!$E$38:$G$44,3,FALSE))),1)</f>
        <v>1</v>
      </c>
      <c r="T338" s="199">
        <v>905293.859251227</v>
      </c>
      <c r="U338" s="115" t="str">
        <f t="shared" si="106"/>
        <v/>
      </c>
      <c r="V338" s="115" t="str">
        <f t="shared" si="106"/>
        <v/>
      </c>
      <c r="W338" s="115" t="str">
        <f t="shared" si="106"/>
        <v/>
      </c>
      <c r="X338" s="115" t="str">
        <f t="shared" si="106"/>
        <v>y</v>
      </c>
      <c r="Y338" s="273" t="str">
        <f t="shared" si="107"/>
        <v/>
      </c>
      <c r="Z338" s="81"/>
      <c r="AA338" s="86" t="str">
        <f t="shared" si="97"/>
        <v/>
      </c>
      <c r="AB338" s="87" t="str">
        <f t="shared" si="98"/>
        <v/>
      </c>
      <c r="AC338" s="87" t="str">
        <f t="shared" si="108"/>
        <v/>
      </c>
      <c r="AD338" s="87">
        <f t="shared" si="109"/>
        <v>1</v>
      </c>
      <c r="AE338" s="87" t="str">
        <f t="shared" si="110"/>
        <v/>
      </c>
      <c r="AF338" s="94">
        <f t="shared" si="99"/>
        <v>1</v>
      </c>
      <c r="AH338" s="324" t="str">
        <f t="shared" si="100"/>
        <v/>
      </c>
      <c r="AI338" s="280" t="str">
        <f t="shared" si="101"/>
        <v/>
      </c>
      <c r="AJ338" s="280" t="str">
        <f t="shared" si="102"/>
        <v/>
      </c>
      <c r="AK338" s="280">
        <f t="shared" si="103"/>
        <v>905293.859251227</v>
      </c>
      <c r="AL338" s="327" t="str">
        <f t="shared" si="104"/>
        <v/>
      </c>
    </row>
    <row r="339" spans="2:38">
      <c r="B339" s="176" t="s">
        <v>367</v>
      </c>
      <c r="C339" s="167"/>
      <c r="D339" s="167" t="s">
        <v>2229</v>
      </c>
      <c r="E339" s="167" t="s">
        <v>116</v>
      </c>
      <c r="F339" s="167" t="s">
        <v>2232</v>
      </c>
      <c r="G339" s="188"/>
      <c r="H339" s="285">
        <v>11483.01</v>
      </c>
      <c r="I339" s="143">
        <f t="shared" si="105"/>
        <v>51.405134889222857</v>
      </c>
      <c r="J339" s="165">
        <v>590285.67798429495</v>
      </c>
      <c r="K339" s="167"/>
      <c r="L339" s="167">
        <v>1</v>
      </c>
      <c r="M339" s="171">
        <f t="shared" si="96"/>
        <v>590285.67798429495</v>
      </c>
      <c r="N339" s="170"/>
      <c r="O339" s="285">
        <v>11461.048527987399</v>
      </c>
      <c r="P339" s="114">
        <f t="shared" si="111"/>
        <v>57.963283060686678</v>
      </c>
      <c r="Q339" s="173">
        <v>664320</v>
      </c>
      <c r="R339" s="177">
        <v>2016</v>
      </c>
      <c r="S339" s="98">
        <f>IFERROR(('General Input Sheet'!$G$38/(VLOOKUP(R339,'General Input Sheet'!$E$38:$G$44,3,FALSE))),1)</f>
        <v>1</v>
      </c>
      <c r="T339" s="199">
        <v>1254605.6779842949</v>
      </c>
      <c r="U339" s="115" t="str">
        <f t="shared" si="106"/>
        <v/>
      </c>
      <c r="V339" s="115" t="str">
        <f t="shared" si="106"/>
        <v>y</v>
      </c>
      <c r="W339" s="115" t="str">
        <f t="shared" si="106"/>
        <v/>
      </c>
      <c r="X339" s="115" t="str">
        <f t="shared" si="106"/>
        <v/>
      </c>
      <c r="Y339" s="273" t="str">
        <f t="shared" si="107"/>
        <v/>
      </c>
      <c r="Z339" s="81"/>
      <c r="AA339" s="86" t="str">
        <f t="shared" si="97"/>
        <v/>
      </c>
      <c r="AB339" s="87">
        <f t="shared" si="98"/>
        <v>1</v>
      </c>
      <c r="AC339" s="87" t="str">
        <f t="shared" si="108"/>
        <v/>
      </c>
      <c r="AD339" s="87" t="str">
        <f t="shared" si="109"/>
        <v/>
      </c>
      <c r="AE339" s="87" t="str">
        <f t="shared" si="110"/>
        <v/>
      </c>
      <c r="AF339" s="94">
        <f t="shared" si="99"/>
        <v>1</v>
      </c>
      <c r="AH339" s="324" t="str">
        <f t="shared" si="100"/>
        <v/>
      </c>
      <c r="AI339" s="280">
        <f t="shared" si="101"/>
        <v>1254605.6779842949</v>
      </c>
      <c r="AJ339" s="280" t="str">
        <f t="shared" si="102"/>
        <v/>
      </c>
      <c r="AK339" s="280" t="str">
        <f t="shared" si="103"/>
        <v/>
      </c>
      <c r="AL339" s="327" t="str">
        <f t="shared" si="104"/>
        <v/>
      </c>
    </row>
    <row r="340" spans="2:38">
      <c r="B340" s="176" t="s">
        <v>367</v>
      </c>
      <c r="C340" s="167"/>
      <c r="D340" s="167" t="s">
        <v>2229</v>
      </c>
      <c r="E340" s="167" t="s">
        <v>116</v>
      </c>
      <c r="F340" s="167" t="s">
        <v>2233</v>
      </c>
      <c r="G340" s="188"/>
      <c r="H340" s="285">
        <v>5963.47</v>
      </c>
      <c r="I340" s="143">
        <f t="shared" si="105"/>
        <v>103.10710648493142</v>
      </c>
      <c r="J340" s="165">
        <v>614876.13630969403</v>
      </c>
      <c r="K340" s="167"/>
      <c r="L340" s="167">
        <v>1</v>
      </c>
      <c r="M340" s="171">
        <f t="shared" si="96"/>
        <v>614876.13630969403</v>
      </c>
      <c r="N340" s="170"/>
      <c r="O340" s="285"/>
      <c r="P340" s="114">
        <f t="shared" si="111"/>
        <v>0</v>
      </c>
      <c r="Q340" s="173"/>
      <c r="R340" s="177">
        <v>2016</v>
      </c>
      <c r="S340" s="98">
        <f>IFERROR(('General Input Sheet'!$G$38/(VLOOKUP(R340,'General Input Sheet'!$E$38:$G$44,3,FALSE))),1)</f>
        <v>1</v>
      </c>
      <c r="T340" s="199">
        <v>614876.13630969403</v>
      </c>
      <c r="U340" s="115" t="str">
        <f t="shared" si="106"/>
        <v/>
      </c>
      <c r="V340" s="115" t="str">
        <f t="shared" si="106"/>
        <v>y</v>
      </c>
      <c r="W340" s="115" t="str">
        <f t="shared" si="106"/>
        <v/>
      </c>
      <c r="X340" s="115" t="str">
        <f t="shared" si="106"/>
        <v/>
      </c>
      <c r="Y340" s="273" t="str">
        <f t="shared" si="107"/>
        <v/>
      </c>
      <c r="Z340" s="81"/>
      <c r="AA340" s="86" t="str">
        <f t="shared" si="97"/>
        <v/>
      </c>
      <c r="AB340" s="87">
        <f t="shared" si="98"/>
        <v>1</v>
      </c>
      <c r="AC340" s="87" t="str">
        <f t="shared" si="108"/>
        <v/>
      </c>
      <c r="AD340" s="87" t="str">
        <f t="shared" si="109"/>
        <v/>
      </c>
      <c r="AE340" s="87" t="str">
        <f t="shared" si="110"/>
        <v/>
      </c>
      <c r="AF340" s="94">
        <f t="shared" si="99"/>
        <v>1</v>
      </c>
      <c r="AH340" s="324" t="str">
        <f t="shared" si="100"/>
        <v/>
      </c>
      <c r="AI340" s="280">
        <f t="shared" si="101"/>
        <v>614876.13630969403</v>
      </c>
      <c r="AJ340" s="280" t="str">
        <f t="shared" si="102"/>
        <v/>
      </c>
      <c r="AK340" s="280" t="str">
        <f t="shared" si="103"/>
        <v/>
      </c>
      <c r="AL340" s="327" t="str">
        <f t="shared" si="104"/>
        <v/>
      </c>
    </row>
    <row r="341" spans="2:38">
      <c r="B341" s="176" t="s">
        <v>368</v>
      </c>
      <c r="C341" s="167"/>
      <c r="D341" s="167" t="s">
        <v>2231</v>
      </c>
      <c r="E341" s="167" t="s">
        <v>116</v>
      </c>
      <c r="F341" s="167" t="s">
        <v>2235</v>
      </c>
      <c r="G341" s="188"/>
      <c r="H341" s="285">
        <v>15218.04</v>
      </c>
      <c r="I341" s="143">
        <f t="shared" si="105"/>
        <v>533.07053944351503</v>
      </c>
      <c r="J341" s="165">
        <v>8112288.79207299</v>
      </c>
      <c r="K341" s="167"/>
      <c r="L341" s="167">
        <v>1</v>
      </c>
      <c r="M341" s="171">
        <f t="shared" si="96"/>
        <v>8112288.79207299</v>
      </c>
      <c r="N341" s="170"/>
      <c r="O341" s="285">
        <v>3511.1489009452298</v>
      </c>
      <c r="P341" s="114">
        <f t="shared" si="111"/>
        <v>154.93659920077707</v>
      </c>
      <c r="Q341" s="173">
        <v>544005.47</v>
      </c>
      <c r="R341" s="177">
        <v>2016</v>
      </c>
      <c r="S341" s="98">
        <f>IFERROR(('General Input Sheet'!$G$38/(VLOOKUP(R341,'General Input Sheet'!$E$38:$G$44,3,FALSE))),1)</f>
        <v>1</v>
      </c>
      <c r="T341" s="199">
        <v>8656294.2620729897</v>
      </c>
      <c r="U341" s="115" t="str">
        <f t="shared" si="106"/>
        <v/>
      </c>
      <c r="V341" s="115" t="str">
        <f t="shared" si="106"/>
        <v/>
      </c>
      <c r="W341" s="115" t="str">
        <f t="shared" si="106"/>
        <v/>
      </c>
      <c r="X341" s="115" t="str">
        <f t="shared" si="106"/>
        <v/>
      </c>
      <c r="Y341" s="273" t="str">
        <f t="shared" si="107"/>
        <v>y</v>
      </c>
      <c r="Z341" s="81"/>
      <c r="AA341" s="86" t="str">
        <f t="shared" si="97"/>
        <v/>
      </c>
      <c r="AB341" s="87" t="str">
        <f t="shared" si="98"/>
        <v/>
      </c>
      <c r="AC341" s="87" t="str">
        <f t="shared" si="108"/>
        <v/>
      </c>
      <c r="AD341" s="87" t="str">
        <f t="shared" si="109"/>
        <v/>
      </c>
      <c r="AE341" s="87">
        <f t="shared" si="110"/>
        <v>1</v>
      </c>
      <c r="AF341" s="94">
        <f t="shared" si="99"/>
        <v>1</v>
      </c>
      <c r="AH341" s="324" t="str">
        <f t="shared" si="100"/>
        <v/>
      </c>
      <c r="AI341" s="280" t="str">
        <f t="shared" si="101"/>
        <v/>
      </c>
      <c r="AJ341" s="280" t="str">
        <f t="shared" si="102"/>
        <v/>
      </c>
      <c r="AK341" s="280" t="str">
        <f t="shared" si="103"/>
        <v/>
      </c>
      <c r="AL341" s="327">
        <f t="shared" si="104"/>
        <v>8656294.2620729897</v>
      </c>
    </row>
    <row r="342" spans="2:38">
      <c r="B342" s="176" t="s">
        <v>369</v>
      </c>
      <c r="C342" s="167"/>
      <c r="D342" s="167" t="s">
        <v>2229</v>
      </c>
      <c r="E342" s="167" t="s">
        <v>116</v>
      </c>
      <c r="F342" s="167" t="s">
        <v>2232</v>
      </c>
      <c r="G342" s="188"/>
      <c r="H342" s="285">
        <v>6587.42</v>
      </c>
      <c r="I342" s="143">
        <f t="shared" si="105"/>
        <v>79.156339934113205</v>
      </c>
      <c r="J342" s="165">
        <v>521436.05680877599</v>
      </c>
      <c r="K342" s="167"/>
      <c r="L342" s="167">
        <v>1</v>
      </c>
      <c r="M342" s="171">
        <f t="shared" si="96"/>
        <v>521436.05680877599</v>
      </c>
      <c r="N342" s="170"/>
      <c r="O342" s="285">
        <v>20693.474377714199</v>
      </c>
      <c r="P342" s="114">
        <f t="shared" si="111"/>
        <v>156.09139098838915</v>
      </c>
      <c r="Q342" s="173">
        <v>3230073.2</v>
      </c>
      <c r="R342" s="177">
        <v>2016</v>
      </c>
      <c r="S342" s="98">
        <f>IFERROR(('General Input Sheet'!$G$38/(VLOOKUP(R342,'General Input Sheet'!$E$38:$G$44,3,FALSE))),1)</f>
        <v>1</v>
      </c>
      <c r="T342" s="199">
        <v>3751509.2568087764</v>
      </c>
      <c r="U342" s="115" t="str">
        <f t="shared" si="106"/>
        <v/>
      </c>
      <c r="V342" s="115" t="str">
        <f t="shared" si="106"/>
        <v>y</v>
      </c>
      <c r="W342" s="115" t="str">
        <f t="shared" si="106"/>
        <v/>
      </c>
      <c r="X342" s="115" t="str">
        <f t="shared" si="106"/>
        <v/>
      </c>
      <c r="Y342" s="273" t="str">
        <f t="shared" si="107"/>
        <v/>
      </c>
      <c r="Z342" s="81"/>
      <c r="AA342" s="86" t="str">
        <f t="shared" si="97"/>
        <v/>
      </c>
      <c r="AB342" s="87">
        <f t="shared" si="98"/>
        <v>1</v>
      </c>
      <c r="AC342" s="87" t="str">
        <f t="shared" si="108"/>
        <v/>
      </c>
      <c r="AD342" s="87" t="str">
        <f t="shared" si="109"/>
        <v/>
      </c>
      <c r="AE342" s="87" t="str">
        <f t="shared" si="110"/>
        <v/>
      </c>
      <c r="AF342" s="94">
        <f t="shared" si="99"/>
        <v>1</v>
      </c>
      <c r="AH342" s="324" t="str">
        <f t="shared" si="100"/>
        <v/>
      </c>
      <c r="AI342" s="280">
        <f t="shared" si="101"/>
        <v>3751509.2568087764</v>
      </c>
      <c r="AJ342" s="280" t="str">
        <f t="shared" si="102"/>
        <v/>
      </c>
      <c r="AK342" s="280" t="str">
        <f t="shared" si="103"/>
        <v/>
      </c>
      <c r="AL342" s="327" t="str">
        <f t="shared" si="104"/>
        <v/>
      </c>
    </row>
    <row r="343" spans="2:38">
      <c r="B343" s="176" t="s">
        <v>369</v>
      </c>
      <c r="C343" s="167"/>
      <c r="D343" s="167" t="s">
        <v>2229</v>
      </c>
      <c r="E343" s="167" t="s">
        <v>116</v>
      </c>
      <c r="F343" s="167" t="s">
        <v>2233</v>
      </c>
      <c r="G343" s="188"/>
      <c r="H343" s="285">
        <v>2399.14</v>
      </c>
      <c r="I343" s="143">
        <f t="shared" si="105"/>
        <v>201.49268270793829</v>
      </c>
      <c r="J343" s="165">
        <v>483409.15479192301</v>
      </c>
      <c r="K343" s="167"/>
      <c r="L343" s="167">
        <v>1</v>
      </c>
      <c r="M343" s="171">
        <f t="shared" si="96"/>
        <v>483409.15479192301</v>
      </c>
      <c r="N343" s="170"/>
      <c r="O343" s="285"/>
      <c r="P343" s="114">
        <f t="shared" si="111"/>
        <v>0</v>
      </c>
      <c r="Q343" s="173"/>
      <c r="R343" s="177">
        <v>2016</v>
      </c>
      <c r="S343" s="98">
        <f>IFERROR(('General Input Sheet'!$G$38/(VLOOKUP(R343,'General Input Sheet'!$E$38:$G$44,3,FALSE))),1)</f>
        <v>1</v>
      </c>
      <c r="T343" s="199">
        <v>483409.15479192301</v>
      </c>
      <c r="U343" s="115" t="str">
        <f t="shared" si="106"/>
        <v/>
      </c>
      <c r="V343" s="115" t="str">
        <f t="shared" si="106"/>
        <v>y</v>
      </c>
      <c r="W343" s="115" t="str">
        <f t="shared" si="106"/>
        <v/>
      </c>
      <c r="X343" s="115" t="str">
        <f t="shared" si="106"/>
        <v/>
      </c>
      <c r="Y343" s="273" t="str">
        <f t="shared" si="107"/>
        <v/>
      </c>
      <c r="Z343" s="81"/>
      <c r="AA343" s="86" t="str">
        <f t="shared" si="97"/>
        <v/>
      </c>
      <c r="AB343" s="87">
        <f t="shared" si="98"/>
        <v>1</v>
      </c>
      <c r="AC343" s="87" t="str">
        <f t="shared" si="108"/>
        <v/>
      </c>
      <c r="AD343" s="87" t="str">
        <f t="shared" si="109"/>
        <v/>
      </c>
      <c r="AE343" s="87" t="str">
        <f t="shared" si="110"/>
        <v/>
      </c>
      <c r="AF343" s="94">
        <f t="shared" si="99"/>
        <v>1</v>
      </c>
      <c r="AH343" s="324" t="str">
        <f t="shared" si="100"/>
        <v/>
      </c>
      <c r="AI343" s="280">
        <f t="shared" si="101"/>
        <v>483409.15479192301</v>
      </c>
      <c r="AJ343" s="280" t="str">
        <f t="shared" si="102"/>
        <v/>
      </c>
      <c r="AK343" s="280" t="str">
        <f t="shared" si="103"/>
        <v/>
      </c>
      <c r="AL343" s="327" t="str">
        <f t="shared" si="104"/>
        <v/>
      </c>
    </row>
    <row r="344" spans="2:38">
      <c r="B344" s="176" t="s">
        <v>370</v>
      </c>
      <c r="C344" s="167"/>
      <c r="D344" s="167" t="s">
        <v>2229</v>
      </c>
      <c r="E344" s="167" t="s">
        <v>116</v>
      </c>
      <c r="F344" s="167" t="s">
        <v>2233</v>
      </c>
      <c r="G344" s="188"/>
      <c r="H344" s="285">
        <v>8842.5400000000009</v>
      </c>
      <c r="I344" s="143">
        <f t="shared" si="105"/>
        <v>78.030932561609319</v>
      </c>
      <c r="J344" s="165">
        <v>689991.64241333294</v>
      </c>
      <c r="K344" s="167"/>
      <c r="L344" s="167">
        <v>1</v>
      </c>
      <c r="M344" s="171">
        <f t="shared" si="96"/>
        <v>689991.64241333294</v>
      </c>
      <c r="N344" s="170"/>
      <c r="O344" s="285">
        <v>1557.8580100564</v>
      </c>
      <c r="P344" s="114">
        <f t="shared" si="111"/>
        <v>221.49515409784212</v>
      </c>
      <c r="Q344" s="173">
        <v>345058</v>
      </c>
      <c r="R344" s="177">
        <v>2016</v>
      </c>
      <c r="S344" s="98">
        <f>IFERROR(('General Input Sheet'!$G$38/(VLOOKUP(R344,'General Input Sheet'!$E$38:$G$44,3,FALSE))),1)</f>
        <v>1</v>
      </c>
      <c r="T344" s="199">
        <v>1035049.6424133329</v>
      </c>
      <c r="U344" s="115" t="str">
        <f t="shared" si="106"/>
        <v/>
      </c>
      <c r="V344" s="115" t="str">
        <f t="shared" si="106"/>
        <v>y</v>
      </c>
      <c r="W344" s="115" t="str">
        <f t="shared" si="106"/>
        <v/>
      </c>
      <c r="X344" s="115" t="str">
        <f t="shared" si="106"/>
        <v/>
      </c>
      <c r="Y344" s="273" t="str">
        <f t="shared" si="107"/>
        <v/>
      </c>
      <c r="Z344" s="81"/>
      <c r="AA344" s="86" t="str">
        <f t="shared" si="97"/>
        <v/>
      </c>
      <c r="AB344" s="87">
        <f t="shared" si="98"/>
        <v>1</v>
      </c>
      <c r="AC344" s="87" t="str">
        <f t="shared" si="108"/>
        <v/>
      </c>
      <c r="AD344" s="87" t="str">
        <f t="shared" si="109"/>
        <v/>
      </c>
      <c r="AE344" s="87" t="str">
        <f t="shared" si="110"/>
        <v/>
      </c>
      <c r="AF344" s="94">
        <f t="shared" si="99"/>
        <v>1</v>
      </c>
      <c r="AH344" s="324" t="str">
        <f t="shared" si="100"/>
        <v/>
      </c>
      <c r="AI344" s="280">
        <f t="shared" si="101"/>
        <v>1035049.6424133329</v>
      </c>
      <c r="AJ344" s="280" t="str">
        <f t="shared" si="102"/>
        <v/>
      </c>
      <c r="AK344" s="280" t="str">
        <f t="shared" si="103"/>
        <v/>
      </c>
      <c r="AL344" s="327" t="str">
        <f t="shared" si="104"/>
        <v/>
      </c>
    </row>
    <row r="345" spans="2:38">
      <c r="B345" s="176" t="s">
        <v>371</v>
      </c>
      <c r="C345" s="167"/>
      <c r="D345" s="167" t="s">
        <v>2231</v>
      </c>
      <c r="E345" s="167" t="s">
        <v>116</v>
      </c>
      <c r="F345" s="167" t="s">
        <v>2235</v>
      </c>
      <c r="G345" s="188"/>
      <c r="H345" s="285">
        <v>10398.719999999999</v>
      </c>
      <c r="I345" s="143">
        <f t="shared" si="105"/>
        <v>758.28274985052781</v>
      </c>
      <c r="J345" s="165">
        <v>7885169.9965256797</v>
      </c>
      <c r="K345" s="167"/>
      <c r="L345" s="167">
        <v>1</v>
      </c>
      <c r="M345" s="171">
        <f t="shared" si="96"/>
        <v>7885169.9965256788</v>
      </c>
      <c r="N345" s="170"/>
      <c r="O345" s="285">
        <v>26109.390564875099</v>
      </c>
      <c r="P345" s="114">
        <f t="shared" si="111"/>
        <v>97.202563334213949</v>
      </c>
      <c r="Q345" s="173">
        <v>2537899.69</v>
      </c>
      <c r="R345" s="177">
        <v>2016</v>
      </c>
      <c r="S345" s="98">
        <f>IFERROR(('General Input Sheet'!$G$38/(VLOOKUP(R345,'General Input Sheet'!$E$38:$G$44,3,FALSE))),1)</f>
        <v>1</v>
      </c>
      <c r="T345" s="199">
        <v>10423069.68652568</v>
      </c>
      <c r="U345" s="115" t="str">
        <f t="shared" si="106"/>
        <v/>
      </c>
      <c r="V345" s="115" t="str">
        <f t="shared" si="106"/>
        <v/>
      </c>
      <c r="W345" s="115" t="str">
        <f t="shared" si="106"/>
        <v/>
      </c>
      <c r="X345" s="115" t="str">
        <f t="shared" si="106"/>
        <v/>
      </c>
      <c r="Y345" s="273" t="str">
        <f t="shared" si="107"/>
        <v>y</v>
      </c>
      <c r="Z345" s="81"/>
      <c r="AA345" s="86" t="str">
        <f t="shared" si="97"/>
        <v/>
      </c>
      <c r="AB345" s="87" t="str">
        <f t="shared" si="98"/>
        <v/>
      </c>
      <c r="AC345" s="87" t="str">
        <f t="shared" si="108"/>
        <v/>
      </c>
      <c r="AD345" s="87" t="str">
        <f t="shared" si="109"/>
        <v/>
      </c>
      <c r="AE345" s="87">
        <f t="shared" si="110"/>
        <v>1</v>
      </c>
      <c r="AF345" s="94">
        <f t="shared" si="99"/>
        <v>1</v>
      </c>
      <c r="AH345" s="324" t="str">
        <f t="shared" si="100"/>
        <v/>
      </c>
      <c r="AI345" s="280" t="str">
        <f t="shared" si="101"/>
        <v/>
      </c>
      <c r="AJ345" s="280" t="str">
        <f t="shared" si="102"/>
        <v/>
      </c>
      <c r="AK345" s="280" t="str">
        <f t="shared" si="103"/>
        <v/>
      </c>
      <c r="AL345" s="327">
        <f t="shared" si="104"/>
        <v>10423069.68652568</v>
      </c>
    </row>
    <row r="346" spans="2:38">
      <c r="B346" s="176" t="s">
        <v>372</v>
      </c>
      <c r="C346" s="167"/>
      <c r="D346" s="167" t="s">
        <v>2229</v>
      </c>
      <c r="E346" s="167" t="s">
        <v>116</v>
      </c>
      <c r="F346" s="167" t="s">
        <v>2232</v>
      </c>
      <c r="G346" s="188"/>
      <c r="H346" s="285">
        <v>5782.84</v>
      </c>
      <c r="I346" s="143">
        <f t="shared" si="105"/>
        <v>83.388189674980282</v>
      </c>
      <c r="J346" s="165">
        <v>482220.558780063</v>
      </c>
      <c r="K346" s="167"/>
      <c r="L346" s="167">
        <v>1</v>
      </c>
      <c r="M346" s="171">
        <f t="shared" si="96"/>
        <v>482220.55878006306</v>
      </c>
      <c r="N346" s="170"/>
      <c r="O346" s="285"/>
      <c r="P346" s="114">
        <f t="shared" si="111"/>
        <v>0</v>
      </c>
      <c r="Q346" s="173"/>
      <c r="R346" s="177">
        <v>2016</v>
      </c>
      <c r="S346" s="98">
        <f>IFERROR(('General Input Sheet'!$G$38/(VLOOKUP(R346,'General Input Sheet'!$E$38:$G$44,3,FALSE))),1)</f>
        <v>1</v>
      </c>
      <c r="T346" s="199">
        <v>482220.558780063</v>
      </c>
      <c r="U346" s="115" t="str">
        <f t="shared" si="106"/>
        <v/>
      </c>
      <c r="V346" s="115" t="str">
        <f t="shared" si="106"/>
        <v>y</v>
      </c>
      <c r="W346" s="115" t="str">
        <f t="shared" si="106"/>
        <v/>
      </c>
      <c r="X346" s="115" t="str">
        <f t="shared" si="106"/>
        <v/>
      </c>
      <c r="Y346" s="273" t="str">
        <f t="shared" si="107"/>
        <v/>
      </c>
      <c r="Z346" s="81"/>
      <c r="AA346" s="86" t="str">
        <f t="shared" si="97"/>
        <v/>
      </c>
      <c r="AB346" s="87">
        <f t="shared" si="98"/>
        <v>1</v>
      </c>
      <c r="AC346" s="87" t="str">
        <f t="shared" si="108"/>
        <v/>
      </c>
      <c r="AD346" s="87" t="str">
        <f t="shared" si="109"/>
        <v/>
      </c>
      <c r="AE346" s="87" t="str">
        <f t="shared" si="110"/>
        <v/>
      </c>
      <c r="AF346" s="94">
        <f t="shared" si="99"/>
        <v>1</v>
      </c>
      <c r="AH346" s="324" t="str">
        <f t="shared" si="100"/>
        <v/>
      </c>
      <c r="AI346" s="280">
        <f t="shared" si="101"/>
        <v>482220.558780063</v>
      </c>
      <c r="AJ346" s="280" t="str">
        <f t="shared" si="102"/>
        <v/>
      </c>
      <c r="AK346" s="280" t="str">
        <f t="shared" si="103"/>
        <v/>
      </c>
      <c r="AL346" s="327" t="str">
        <f t="shared" si="104"/>
        <v/>
      </c>
    </row>
    <row r="347" spans="2:38">
      <c r="B347" s="176" t="s">
        <v>373</v>
      </c>
      <c r="C347" s="167"/>
      <c r="D347" s="167" t="s">
        <v>2229</v>
      </c>
      <c r="E347" s="167" t="s">
        <v>116</v>
      </c>
      <c r="F347" s="167" t="s">
        <v>2233</v>
      </c>
      <c r="G347" s="188"/>
      <c r="H347" s="285">
        <v>1790.14</v>
      </c>
      <c r="I347" s="143">
        <f t="shared" si="105"/>
        <v>257.49201673909806</v>
      </c>
      <c r="J347" s="165">
        <v>460946.75884532899</v>
      </c>
      <c r="K347" s="167"/>
      <c r="L347" s="167">
        <v>1</v>
      </c>
      <c r="M347" s="171">
        <f t="shared" si="96"/>
        <v>460946.75884532899</v>
      </c>
      <c r="N347" s="170"/>
      <c r="O347" s="285">
        <v>1790.13941970003</v>
      </c>
      <c r="P347" s="114">
        <f t="shared" si="111"/>
        <v>335.16942501637152</v>
      </c>
      <c r="Q347" s="173">
        <v>600000</v>
      </c>
      <c r="R347" s="177">
        <v>2016</v>
      </c>
      <c r="S347" s="98">
        <f>IFERROR(('General Input Sheet'!$G$38/(VLOOKUP(R347,'General Input Sheet'!$E$38:$G$44,3,FALSE))),1)</f>
        <v>1</v>
      </c>
      <c r="T347" s="199">
        <v>1060946.7588453291</v>
      </c>
      <c r="U347" s="115" t="str">
        <f t="shared" si="106"/>
        <v/>
      </c>
      <c r="V347" s="115" t="str">
        <f t="shared" si="106"/>
        <v>y</v>
      </c>
      <c r="W347" s="115" t="str">
        <f t="shared" si="106"/>
        <v/>
      </c>
      <c r="X347" s="115" t="str">
        <f t="shared" si="106"/>
        <v/>
      </c>
      <c r="Y347" s="273" t="str">
        <f t="shared" si="107"/>
        <v/>
      </c>
      <c r="Z347" s="81"/>
      <c r="AA347" s="86" t="str">
        <f t="shared" si="97"/>
        <v/>
      </c>
      <c r="AB347" s="87">
        <f t="shared" si="98"/>
        <v>1</v>
      </c>
      <c r="AC347" s="87" t="str">
        <f t="shared" si="108"/>
        <v/>
      </c>
      <c r="AD347" s="87" t="str">
        <f t="shared" si="109"/>
        <v/>
      </c>
      <c r="AE347" s="87" t="str">
        <f t="shared" si="110"/>
        <v/>
      </c>
      <c r="AF347" s="94">
        <f t="shared" si="99"/>
        <v>1</v>
      </c>
      <c r="AH347" s="324" t="str">
        <f t="shared" si="100"/>
        <v/>
      </c>
      <c r="AI347" s="280">
        <f t="shared" si="101"/>
        <v>1060946.7588453291</v>
      </c>
      <c r="AJ347" s="280" t="str">
        <f t="shared" si="102"/>
        <v/>
      </c>
      <c r="AK347" s="280" t="str">
        <f t="shared" si="103"/>
        <v/>
      </c>
      <c r="AL347" s="327" t="str">
        <f t="shared" si="104"/>
        <v/>
      </c>
    </row>
    <row r="348" spans="2:38">
      <c r="B348" s="176" t="s">
        <v>374</v>
      </c>
      <c r="C348" s="167"/>
      <c r="D348" s="167" t="s">
        <v>2231</v>
      </c>
      <c r="E348" s="167" t="s">
        <v>116</v>
      </c>
      <c r="F348" s="167" t="s">
        <v>2233</v>
      </c>
      <c r="G348" s="188"/>
      <c r="H348" s="285">
        <v>164433.79999999999</v>
      </c>
      <c r="I348" s="143">
        <f t="shared" si="105"/>
        <v>49.634369051431882</v>
      </c>
      <c r="J348" s="165">
        <v>8161567.9137293398</v>
      </c>
      <c r="K348" s="167"/>
      <c r="L348" s="167">
        <v>1</v>
      </c>
      <c r="M348" s="171">
        <f t="shared" si="96"/>
        <v>8161567.9137293398</v>
      </c>
      <c r="N348" s="170"/>
      <c r="O348" s="285">
        <v>15789.395434539299</v>
      </c>
      <c r="P348" s="114">
        <f t="shared" si="111"/>
        <v>136.84817819391361</v>
      </c>
      <c r="Q348" s="173">
        <v>2160750</v>
      </c>
      <c r="R348" s="177">
        <v>2016</v>
      </c>
      <c r="S348" s="98">
        <f>IFERROR(('General Input Sheet'!$G$38/(VLOOKUP(R348,'General Input Sheet'!$E$38:$G$44,3,FALSE))),1)</f>
        <v>1</v>
      </c>
      <c r="T348" s="199">
        <v>10322317.91372934</v>
      </c>
      <c r="U348" s="115" t="str">
        <f t="shared" si="106"/>
        <v/>
      </c>
      <c r="V348" s="115" t="str">
        <f t="shared" si="106"/>
        <v/>
      </c>
      <c r="W348" s="115" t="str">
        <f t="shared" si="106"/>
        <v/>
      </c>
      <c r="X348" s="115" t="str">
        <f t="shared" si="106"/>
        <v/>
      </c>
      <c r="Y348" s="273" t="str">
        <f t="shared" si="107"/>
        <v>y</v>
      </c>
      <c r="Z348" s="81"/>
      <c r="AA348" s="86" t="str">
        <f t="shared" si="97"/>
        <v/>
      </c>
      <c r="AB348" s="87" t="str">
        <f t="shared" si="98"/>
        <v/>
      </c>
      <c r="AC348" s="87" t="str">
        <f t="shared" si="108"/>
        <v/>
      </c>
      <c r="AD348" s="87" t="str">
        <f t="shared" si="109"/>
        <v/>
      </c>
      <c r="AE348" s="87">
        <f t="shared" si="110"/>
        <v>1</v>
      </c>
      <c r="AF348" s="94">
        <f t="shared" si="99"/>
        <v>1</v>
      </c>
      <c r="AH348" s="324" t="str">
        <f t="shared" si="100"/>
        <v/>
      </c>
      <c r="AI348" s="280" t="str">
        <f t="shared" si="101"/>
        <v/>
      </c>
      <c r="AJ348" s="280" t="str">
        <f t="shared" si="102"/>
        <v/>
      </c>
      <c r="AK348" s="280" t="str">
        <f t="shared" si="103"/>
        <v/>
      </c>
      <c r="AL348" s="327">
        <f t="shared" si="104"/>
        <v>10322317.91372934</v>
      </c>
    </row>
    <row r="349" spans="2:38">
      <c r="B349" s="176" t="s">
        <v>375</v>
      </c>
      <c r="C349" s="167"/>
      <c r="D349" s="167" t="s">
        <v>2230</v>
      </c>
      <c r="E349" s="167" t="s">
        <v>116</v>
      </c>
      <c r="F349" s="167" t="s">
        <v>2234</v>
      </c>
      <c r="G349" s="188"/>
      <c r="H349" s="171">
        <v>226327.54</v>
      </c>
      <c r="I349" s="143">
        <f t="shared" si="105"/>
        <v>63.986992927413958</v>
      </c>
      <c r="J349" s="165">
        <v>14482018.701259</v>
      </c>
      <c r="K349" s="167"/>
      <c r="L349" s="167">
        <f t="shared" ref="L349:L394" si="112">IF(K349="",1,VLOOKUP(K349,PArksitecond,2,FALSE))</f>
        <v>1</v>
      </c>
      <c r="M349" s="171">
        <v>6816512.0078613702</v>
      </c>
      <c r="N349" s="170"/>
      <c r="O349" s="285">
        <v>374900.56986031</v>
      </c>
      <c r="P349" s="114">
        <f t="shared" si="111"/>
        <v>42.452301462038754</v>
      </c>
      <c r="Q349" s="173">
        <v>15915392.01</v>
      </c>
      <c r="R349" s="177">
        <v>2016</v>
      </c>
      <c r="S349" s="32">
        <f>IFERROR(('General Input Sheet'!$G$38/(VLOOKUP(R349,'General Input Sheet'!$E$38:$G$44,3,FALSE))),1)</f>
        <v>1</v>
      </c>
      <c r="T349" s="195">
        <v>30397410.711259</v>
      </c>
      <c r="U349" s="115" t="str">
        <f t="shared" si="106"/>
        <v/>
      </c>
      <c r="V349" s="115" t="str">
        <f t="shared" si="106"/>
        <v/>
      </c>
      <c r="W349" s="115" t="str">
        <f t="shared" si="106"/>
        <v/>
      </c>
      <c r="X349" s="115" t="str">
        <f t="shared" si="106"/>
        <v/>
      </c>
      <c r="Y349" s="273" t="str">
        <f t="shared" si="107"/>
        <v>y</v>
      </c>
      <c r="Z349" s="81"/>
      <c r="AA349" s="86" t="str">
        <f t="shared" si="97"/>
        <v/>
      </c>
      <c r="AB349" s="87" t="str">
        <f t="shared" si="98"/>
        <v/>
      </c>
      <c r="AC349" s="87" t="str">
        <f t="shared" si="108"/>
        <v/>
      </c>
      <c r="AD349" s="87" t="str">
        <f t="shared" si="109"/>
        <v/>
      </c>
      <c r="AE349" s="87">
        <f t="shared" si="110"/>
        <v>1</v>
      </c>
      <c r="AF349" s="94">
        <f t="shared" si="99"/>
        <v>1</v>
      </c>
      <c r="AH349" s="324" t="str">
        <f t="shared" si="100"/>
        <v/>
      </c>
      <c r="AI349" s="280" t="str">
        <f t="shared" si="101"/>
        <v/>
      </c>
      <c r="AJ349" s="280" t="str">
        <f t="shared" si="102"/>
        <v/>
      </c>
      <c r="AK349" s="280" t="str">
        <f t="shared" si="103"/>
        <v/>
      </c>
      <c r="AL349" s="327">
        <f t="shared" si="104"/>
        <v>30397410.711259</v>
      </c>
    </row>
    <row r="350" spans="2:38">
      <c r="B350" s="176" t="s">
        <v>376</v>
      </c>
      <c r="C350" s="167"/>
      <c r="D350" s="167" t="s">
        <v>2231</v>
      </c>
      <c r="E350" s="167" t="s">
        <v>116</v>
      </c>
      <c r="F350" s="167" t="s">
        <v>2232</v>
      </c>
      <c r="G350" s="188"/>
      <c r="H350" s="285">
        <v>200399.24</v>
      </c>
      <c r="I350" s="143">
        <f t="shared" si="105"/>
        <v>11.526730432664914</v>
      </c>
      <c r="J350" s="165">
        <v>2309948.01839092</v>
      </c>
      <c r="K350" s="167"/>
      <c r="L350" s="167">
        <v>1</v>
      </c>
      <c r="M350" s="171">
        <f t="shared" ref="M350:M353" si="113">IFERROR(J350/100*100*L350,0)</f>
        <v>2309948.01839092</v>
      </c>
      <c r="N350" s="170"/>
      <c r="O350" s="285">
        <v>8490.8078624098307</v>
      </c>
      <c r="P350" s="114">
        <f t="shared" si="111"/>
        <v>122.09114807431068</v>
      </c>
      <c r="Q350" s="173">
        <v>1036652.48</v>
      </c>
      <c r="R350" s="177">
        <v>2016</v>
      </c>
      <c r="S350" s="98">
        <f>IFERROR(('General Input Sheet'!$G$38/(VLOOKUP(R350,'General Input Sheet'!$E$38:$G$44,3,FALSE))),1)</f>
        <v>1</v>
      </c>
      <c r="T350" s="199">
        <v>3346600.49839092</v>
      </c>
      <c r="U350" s="115" t="str">
        <f t="shared" si="106"/>
        <v/>
      </c>
      <c r="V350" s="115" t="str">
        <f t="shared" si="106"/>
        <v/>
      </c>
      <c r="W350" s="115" t="str">
        <f t="shared" si="106"/>
        <v/>
      </c>
      <c r="X350" s="115" t="str">
        <f t="shared" si="106"/>
        <v/>
      </c>
      <c r="Y350" s="273" t="str">
        <f t="shared" si="107"/>
        <v>y</v>
      </c>
      <c r="Z350" s="81"/>
      <c r="AA350" s="86" t="str">
        <f t="shared" si="97"/>
        <v/>
      </c>
      <c r="AB350" s="87" t="str">
        <f t="shared" si="98"/>
        <v/>
      </c>
      <c r="AC350" s="87" t="str">
        <f t="shared" si="108"/>
        <v/>
      </c>
      <c r="AD350" s="87" t="str">
        <f t="shared" si="109"/>
        <v/>
      </c>
      <c r="AE350" s="87">
        <f t="shared" si="110"/>
        <v>1</v>
      </c>
      <c r="AF350" s="94">
        <f t="shared" si="99"/>
        <v>1</v>
      </c>
      <c r="AH350" s="324" t="str">
        <f t="shared" si="100"/>
        <v/>
      </c>
      <c r="AI350" s="280" t="str">
        <f t="shared" si="101"/>
        <v/>
      </c>
      <c r="AJ350" s="280" t="str">
        <f t="shared" si="102"/>
        <v/>
      </c>
      <c r="AK350" s="280" t="str">
        <f t="shared" si="103"/>
        <v/>
      </c>
      <c r="AL350" s="327">
        <f t="shared" si="104"/>
        <v>3346600.49839092</v>
      </c>
    </row>
    <row r="351" spans="2:38">
      <c r="B351" s="176" t="s">
        <v>376</v>
      </c>
      <c r="C351" s="167"/>
      <c r="D351" s="167" t="s">
        <v>2231</v>
      </c>
      <c r="E351" s="167" t="s">
        <v>116</v>
      </c>
      <c r="F351" s="167" t="s">
        <v>2234</v>
      </c>
      <c r="G351" s="188"/>
      <c r="H351" s="285">
        <v>72397.08</v>
      </c>
      <c r="I351" s="143">
        <f t="shared" si="105"/>
        <v>116.03020378621029</v>
      </c>
      <c r="J351" s="165">
        <v>8400247.9459265694</v>
      </c>
      <c r="K351" s="167"/>
      <c r="L351" s="167">
        <v>1</v>
      </c>
      <c r="M351" s="171">
        <f t="shared" si="113"/>
        <v>8400247.9459265694</v>
      </c>
      <c r="N351" s="170"/>
      <c r="O351" s="285"/>
      <c r="P351" s="114">
        <f t="shared" si="111"/>
        <v>0</v>
      </c>
      <c r="Q351" s="173"/>
      <c r="R351" s="177">
        <v>2016</v>
      </c>
      <c r="S351" s="98">
        <f>IFERROR(('General Input Sheet'!$G$38/(VLOOKUP(R351,'General Input Sheet'!$E$38:$G$44,3,FALSE))),1)</f>
        <v>1</v>
      </c>
      <c r="T351" s="199">
        <v>8400247.9459265694</v>
      </c>
      <c r="U351" s="115" t="str">
        <f t="shared" si="106"/>
        <v/>
      </c>
      <c r="V351" s="115" t="str">
        <f t="shared" si="106"/>
        <v/>
      </c>
      <c r="W351" s="115" t="str">
        <f t="shared" si="106"/>
        <v/>
      </c>
      <c r="X351" s="115" t="str">
        <f t="shared" si="106"/>
        <v/>
      </c>
      <c r="Y351" s="273" t="str">
        <f t="shared" si="107"/>
        <v>y</v>
      </c>
      <c r="Z351" s="81"/>
      <c r="AA351" s="86" t="str">
        <f t="shared" si="97"/>
        <v/>
      </c>
      <c r="AB351" s="87" t="str">
        <f t="shared" si="98"/>
        <v/>
      </c>
      <c r="AC351" s="87" t="str">
        <f t="shared" si="108"/>
        <v/>
      </c>
      <c r="AD351" s="87" t="str">
        <f t="shared" si="109"/>
        <v/>
      </c>
      <c r="AE351" s="87">
        <f t="shared" si="110"/>
        <v>1</v>
      </c>
      <c r="AF351" s="94">
        <f t="shared" si="99"/>
        <v>1</v>
      </c>
      <c r="AH351" s="324" t="str">
        <f t="shared" si="100"/>
        <v/>
      </c>
      <c r="AI351" s="280" t="str">
        <f t="shared" si="101"/>
        <v/>
      </c>
      <c r="AJ351" s="280" t="str">
        <f t="shared" si="102"/>
        <v/>
      </c>
      <c r="AK351" s="280" t="str">
        <f t="shared" si="103"/>
        <v/>
      </c>
      <c r="AL351" s="327">
        <f t="shared" si="104"/>
        <v>8400247.9459265694</v>
      </c>
    </row>
    <row r="352" spans="2:38">
      <c r="B352" s="176" t="s">
        <v>376</v>
      </c>
      <c r="C352" s="167"/>
      <c r="D352" s="167" t="s">
        <v>2231</v>
      </c>
      <c r="E352" s="167" t="s">
        <v>116</v>
      </c>
      <c r="F352" s="167" t="s">
        <v>2233</v>
      </c>
      <c r="G352" s="188"/>
      <c r="H352" s="285">
        <v>363397.07</v>
      </c>
      <c r="I352" s="143">
        <f t="shared" si="105"/>
        <v>22.459091136120993</v>
      </c>
      <c r="J352" s="165">
        <v>8161567.9137293398</v>
      </c>
      <c r="K352" s="167"/>
      <c r="L352" s="167">
        <v>1</v>
      </c>
      <c r="M352" s="171">
        <f t="shared" si="113"/>
        <v>8161567.9137293398</v>
      </c>
      <c r="N352" s="170"/>
      <c r="O352" s="285"/>
      <c r="P352" s="114">
        <f t="shared" si="111"/>
        <v>0</v>
      </c>
      <c r="Q352" s="173"/>
      <c r="R352" s="177">
        <v>2016</v>
      </c>
      <c r="S352" s="98">
        <f>IFERROR(('General Input Sheet'!$G$38/(VLOOKUP(R352,'General Input Sheet'!$E$38:$G$44,3,FALSE))),1)</f>
        <v>1</v>
      </c>
      <c r="T352" s="199">
        <v>8161567.9137293398</v>
      </c>
      <c r="U352" s="115" t="str">
        <f t="shared" si="106"/>
        <v/>
      </c>
      <c r="V352" s="115" t="str">
        <f t="shared" si="106"/>
        <v/>
      </c>
      <c r="W352" s="115" t="str">
        <f t="shared" si="106"/>
        <v/>
      </c>
      <c r="X352" s="115" t="str">
        <f t="shared" si="106"/>
        <v/>
      </c>
      <c r="Y352" s="273" t="str">
        <f t="shared" si="107"/>
        <v>y</v>
      </c>
      <c r="Z352" s="81"/>
      <c r="AA352" s="86" t="str">
        <f t="shared" si="97"/>
        <v/>
      </c>
      <c r="AB352" s="87" t="str">
        <f t="shared" si="98"/>
        <v/>
      </c>
      <c r="AC352" s="87" t="str">
        <f t="shared" si="108"/>
        <v/>
      </c>
      <c r="AD352" s="87" t="str">
        <f t="shared" si="109"/>
        <v/>
      </c>
      <c r="AE352" s="87">
        <f t="shared" si="110"/>
        <v>1</v>
      </c>
      <c r="AF352" s="94">
        <f t="shared" si="99"/>
        <v>1</v>
      </c>
      <c r="AH352" s="324" t="str">
        <f t="shared" si="100"/>
        <v/>
      </c>
      <c r="AI352" s="280" t="str">
        <f t="shared" si="101"/>
        <v/>
      </c>
      <c r="AJ352" s="280" t="str">
        <f t="shared" si="102"/>
        <v/>
      </c>
      <c r="AK352" s="280" t="str">
        <f t="shared" si="103"/>
        <v/>
      </c>
      <c r="AL352" s="327">
        <f t="shared" si="104"/>
        <v>8161567.9137293398</v>
      </c>
    </row>
    <row r="353" spans="2:38">
      <c r="B353" s="176" t="s">
        <v>377</v>
      </c>
      <c r="C353" s="167"/>
      <c r="D353" s="167" t="s">
        <v>2229</v>
      </c>
      <c r="E353" s="167" t="s">
        <v>116</v>
      </c>
      <c r="F353" s="167" t="s">
        <v>2234</v>
      </c>
      <c r="G353" s="188"/>
      <c r="H353" s="285">
        <v>22644.29</v>
      </c>
      <c r="I353" s="143">
        <f t="shared" si="105"/>
        <v>47.20608263077623</v>
      </c>
      <c r="J353" s="165">
        <v>1068948.22485526</v>
      </c>
      <c r="K353" s="167"/>
      <c r="L353" s="167">
        <v>1</v>
      </c>
      <c r="M353" s="171">
        <f t="shared" si="113"/>
        <v>1068948.22485526</v>
      </c>
      <c r="N353" s="170"/>
      <c r="O353" s="285">
        <v>638184.833007504</v>
      </c>
      <c r="P353" s="114">
        <f t="shared" si="111"/>
        <v>5.5042251528385915</v>
      </c>
      <c r="Q353" s="173">
        <v>3512713.01</v>
      </c>
      <c r="R353" s="177">
        <v>2016</v>
      </c>
      <c r="S353" s="98">
        <f>IFERROR(('General Input Sheet'!$G$38/(VLOOKUP(R353,'General Input Sheet'!$E$38:$G$44,3,FALSE))),1)</f>
        <v>1</v>
      </c>
      <c r="T353" s="199">
        <v>4581661.2348552598</v>
      </c>
      <c r="U353" s="115" t="str">
        <f t="shared" si="106"/>
        <v/>
      </c>
      <c r="V353" s="115" t="str">
        <f t="shared" si="106"/>
        <v>y</v>
      </c>
      <c r="W353" s="115" t="str">
        <f t="shared" si="106"/>
        <v/>
      </c>
      <c r="X353" s="115" t="str">
        <f t="shared" si="106"/>
        <v/>
      </c>
      <c r="Y353" s="273" t="str">
        <f t="shared" si="107"/>
        <v/>
      </c>
      <c r="Z353" s="81"/>
      <c r="AA353" s="86" t="str">
        <f t="shared" si="97"/>
        <v/>
      </c>
      <c r="AB353" s="87">
        <f t="shared" si="98"/>
        <v>1</v>
      </c>
      <c r="AC353" s="87" t="str">
        <f t="shared" si="108"/>
        <v/>
      </c>
      <c r="AD353" s="87" t="str">
        <f t="shared" si="109"/>
        <v/>
      </c>
      <c r="AE353" s="87" t="str">
        <f t="shared" si="110"/>
        <v/>
      </c>
      <c r="AF353" s="94">
        <f t="shared" si="99"/>
        <v>1</v>
      </c>
      <c r="AH353" s="324" t="str">
        <f t="shared" si="100"/>
        <v/>
      </c>
      <c r="AI353" s="280">
        <f t="shared" si="101"/>
        <v>4581661.2348552598</v>
      </c>
      <c r="AJ353" s="280" t="str">
        <f t="shared" si="102"/>
        <v/>
      </c>
      <c r="AK353" s="280" t="str">
        <f t="shared" si="103"/>
        <v/>
      </c>
      <c r="AL353" s="327" t="str">
        <f t="shared" si="104"/>
        <v/>
      </c>
    </row>
    <row r="354" spans="2:38">
      <c r="B354" s="176" t="s">
        <v>378</v>
      </c>
      <c r="C354" s="167"/>
      <c r="D354" s="167" t="s">
        <v>2230</v>
      </c>
      <c r="E354" s="167" t="s">
        <v>116</v>
      </c>
      <c r="F354" s="167" t="s">
        <v>2235</v>
      </c>
      <c r="G354" s="188"/>
      <c r="H354" s="171">
        <v>14913.74</v>
      </c>
      <c r="I354" s="143">
        <f t="shared" si="105"/>
        <v>901.94674066415257</v>
      </c>
      <c r="J354" s="165">
        <v>13451399.184112599</v>
      </c>
      <c r="K354" s="167"/>
      <c r="L354" s="167">
        <f t="shared" si="112"/>
        <v>1</v>
      </c>
      <c r="M354" s="171">
        <v>8161567.9137293398</v>
      </c>
      <c r="N354" s="170"/>
      <c r="O354" s="285"/>
      <c r="P354" s="114">
        <f t="shared" si="111"/>
        <v>0</v>
      </c>
      <c r="Q354" s="173"/>
      <c r="R354" s="177">
        <v>2016</v>
      </c>
      <c r="S354" s="32">
        <f>IFERROR(('General Input Sheet'!$G$38/(VLOOKUP(R354,'General Input Sheet'!$E$38:$G$44,3,FALSE))),1)</f>
        <v>1</v>
      </c>
      <c r="T354" s="195">
        <v>13451399.184112599</v>
      </c>
      <c r="U354" s="115" t="str">
        <f t="shared" si="106"/>
        <v/>
      </c>
      <c r="V354" s="115" t="str">
        <f t="shared" si="106"/>
        <v/>
      </c>
      <c r="W354" s="115" t="str">
        <f t="shared" si="106"/>
        <v/>
      </c>
      <c r="X354" s="115" t="str">
        <f t="shared" si="106"/>
        <v/>
      </c>
      <c r="Y354" s="273" t="str">
        <f t="shared" si="107"/>
        <v>y</v>
      </c>
      <c r="Z354" s="81"/>
      <c r="AA354" s="86" t="str">
        <f t="shared" si="97"/>
        <v/>
      </c>
      <c r="AB354" s="87" t="str">
        <f t="shared" si="98"/>
        <v/>
      </c>
      <c r="AC354" s="87" t="str">
        <f t="shared" si="108"/>
        <v/>
      </c>
      <c r="AD354" s="87" t="str">
        <f t="shared" si="109"/>
        <v/>
      </c>
      <c r="AE354" s="87">
        <f t="shared" si="110"/>
        <v>1</v>
      </c>
      <c r="AF354" s="94">
        <f t="shared" si="99"/>
        <v>1</v>
      </c>
      <c r="AH354" s="324" t="str">
        <f t="shared" si="100"/>
        <v/>
      </c>
      <c r="AI354" s="280" t="str">
        <f t="shared" si="101"/>
        <v/>
      </c>
      <c r="AJ354" s="280" t="str">
        <f t="shared" si="102"/>
        <v/>
      </c>
      <c r="AK354" s="280" t="str">
        <f t="shared" si="103"/>
        <v/>
      </c>
      <c r="AL354" s="327">
        <f t="shared" si="104"/>
        <v>13451399.184112599</v>
      </c>
    </row>
    <row r="355" spans="2:38">
      <c r="B355" s="176" t="s">
        <v>379</v>
      </c>
      <c r="C355" s="167"/>
      <c r="D355" s="167" t="s">
        <v>2229</v>
      </c>
      <c r="E355" s="167" t="s">
        <v>118</v>
      </c>
      <c r="F355" s="167" t="s">
        <v>2233</v>
      </c>
      <c r="G355" s="188"/>
      <c r="H355" s="285">
        <v>3504.46</v>
      </c>
      <c r="I355" s="143">
        <f t="shared" si="105"/>
        <v>149.57449940190671</v>
      </c>
      <c r="J355" s="165">
        <v>524177.85017400602</v>
      </c>
      <c r="K355" s="167"/>
      <c r="L355" s="167">
        <v>1</v>
      </c>
      <c r="M355" s="171">
        <f t="shared" ref="M355:M389" si="114">IFERROR(J355/100*100*L355,0)</f>
        <v>524177.85017400602</v>
      </c>
      <c r="N355" s="170"/>
      <c r="O355" s="285">
        <v>3504.44968743551</v>
      </c>
      <c r="P355" s="114">
        <f t="shared" si="111"/>
        <v>385.22453463667915</v>
      </c>
      <c r="Q355" s="173">
        <v>1350000</v>
      </c>
      <c r="R355" s="177">
        <v>2016</v>
      </c>
      <c r="S355" s="98">
        <f>IFERROR(('General Input Sheet'!$G$38/(VLOOKUP(R355,'General Input Sheet'!$E$38:$G$44,3,FALSE))),1)</f>
        <v>1</v>
      </c>
      <c r="T355" s="199">
        <v>1874177.8501740061</v>
      </c>
      <c r="U355" s="115" t="str">
        <f t="shared" si="106"/>
        <v/>
      </c>
      <c r="V355" s="115" t="str">
        <f t="shared" si="106"/>
        <v/>
      </c>
      <c r="W355" s="115" t="str">
        <f t="shared" si="106"/>
        <v/>
      </c>
      <c r="X355" s="115" t="str">
        <f t="shared" si="106"/>
        <v>y</v>
      </c>
      <c r="Y355" s="273" t="str">
        <f t="shared" si="107"/>
        <v/>
      </c>
      <c r="Z355" s="81"/>
      <c r="AA355" s="86" t="str">
        <f t="shared" si="97"/>
        <v/>
      </c>
      <c r="AB355" s="87" t="str">
        <f t="shared" si="98"/>
        <v/>
      </c>
      <c r="AC355" s="87" t="str">
        <f t="shared" si="108"/>
        <v/>
      </c>
      <c r="AD355" s="87">
        <f t="shared" si="109"/>
        <v>1</v>
      </c>
      <c r="AE355" s="87" t="str">
        <f t="shared" si="110"/>
        <v/>
      </c>
      <c r="AF355" s="94">
        <f t="shared" si="99"/>
        <v>1</v>
      </c>
      <c r="AH355" s="324" t="str">
        <f t="shared" si="100"/>
        <v/>
      </c>
      <c r="AI355" s="280" t="str">
        <f t="shared" si="101"/>
        <v/>
      </c>
      <c r="AJ355" s="280" t="str">
        <f t="shared" si="102"/>
        <v/>
      </c>
      <c r="AK355" s="280">
        <f t="shared" si="103"/>
        <v>1874177.8501740061</v>
      </c>
      <c r="AL355" s="327" t="str">
        <f t="shared" si="104"/>
        <v/>
      </c>
    </row>
    <row r="356" spans="2:38">
      <c r="B356" s="176" t="s">
        <v>380</v>
      </c>
      <c r="C356" s="167"/>
      <c r="D356" s="167" t="s">
        <v>2231</v>
      </c>
      <c r="E356" s="167" t="s">
        <v>118</v>
      </c>
      <c r="F356" s="167" t="s">
        <v>2234</v>
      </c>
      <c r="G356" s="188"/>
      <c r="H356" s="285">
        <v>28933.57</v>
      </c>
      <c r="I356" s="143">
        <f t="shared" si="105"/>
        <v>272.96152141429002</v>
      </c>
      <c r="J356" s="165">
        <v>7897751.2871468598</v>
      </c>
      <c r="K356" s="167"/>
      <c r="L356" s="167">
        <v>1</v>
      </c>
      <c r="M356" s="171">
        <f t="shared" si="114"/>
        <v>7897751.2871468598</v>
      </c>
      <c r="N356" s="170"/>
      <c r="O356" s="285">
        <v>166800.427176606</v>
      </c>
      <c r="P356" s="114">
        <f t="shared" si="111"/>
        <v>85.328819721369285</v>
      </c>
      <c r="Q356" s="173">
        <v>14232883.58</v>
      </c>
      <c r="R356" s="177">
        <v>2016</v>
      </c>
      <c r="S356" s="98">
        <f>IFERROR(('General Input Sheet'!$G$38/(VLOOKUP(R356,'General Input Sheet'!$E$38:$G$44,3,FALSE))),1)</f>
        <v>1</v>
      </c>
      <c r="T356" s="199">
        <v>22130634.867146861</v>
      </c>
      <c r="U356" s="115" t="str">
        <f t="shared" si="106"/>
        <v/>
      </c>
      <c r="V356" s="115" t="str">
        <f t="shared" si="106"/>
        <v/>
      </c>
      <c r="W356" s="115" t="str">
        <f t="shared" si="106"/>
        <v/>
      </c>
      <c r="X356" s="115" t="str">
        <f t="shared" si="106"/>
        <v/>
      </c>
      <c r="Y356" s="273" t="str">
        <f t="shared" si="107"/>
        <v>y</v>
      </c>
      <c r="Z356" s="81"/>
      <c r="AA356" s="86" t="str">
        <f t="shared" si="97"/>
        <v/>
      </c>
      <c r="AB356" s="87" t="str">
        <f t="shared" si="98"/>
        <v/>
      </c>
      <c r="AC356" s="87" t="str">
        <f t="shared" si="108"/>
        <v/>
      </c>
      <c r="AD356" s="87" t="str">
        <f t="shared" si="109"/>
        <v/>
      </c>
      <c r="AE356" s="87">
        <f t="shared" si="110"/>
        <v>1</v>
      </c>
      <c r="AF356" s="94">
        <f t="shared" si="99"/>
        <v>1</v>
      </c>
      <c r="AH356" s="324" t="str">
        <f t="shared" si="100"/>
        <v/>
      </c>
      <c r="AI356" s="280" t="str">
        <f t="shared" si="101"/>
        <v/>
      </c>
      <c r="AJ356" s="280" t="str">
        <f t="shared" si="102"/>
        <v/>
      </c>
      <c r="AK356" s="280" t="str">
        <f t="shared" si="103"/>
        <v/>
      </c>
      <c r="AL356" s="327">
        <f t="shared" si="104"/>
        <v>22130634.867146861</v>
      </c>
    </row>
    <row r="357" spans="2:38">
      <c r="B357" s="176" t="s">
        <v>380</v>
      </c>
      <c r="C357" s="167"/>
      <c r="D357" s="167" t="s">
        <v>2231</v>
      </c>
      <c r="E357" s="167" t="s">
        <v>118</v>
      </c>
      <c r="F357" s="167" t="s">
        <v>2233</v>
      </c>
      <c r="G357" s="188"/>
      <c r="H357" s="285">
        <v>65406.27</v>
      </c>
      <c r="I357" s="143">
        <f t="shared" si="105"/>
        <v>124.78265331029182</v>
      </c>
      <c r="J357" s="165">
        <v>8161567.9137293398</v>
      </c>
      <c r="K357" s="167"/>
      <c r="L357" s="167">
        <v>1</v>
      </c>
      <c r="M357" s="171">
        <f t="shared" si="114"/>
        <v>8161567.9137293398</v>
      </c>
      <c r="N357" s="170"/>
      <c r="O357" s="285"/>
      <c r="P357" s="114">
        <f t="shared" si="111"/>
        <v>0</v>
      </c>
      <c r="Q357" s="173"/>
      <c r="R357" s="177">
        <v>2016</v>
      </c>
      <c r="S357" s="98">
        <f>IFERROR(('General Input Sheet'!$G$38/(VLOOKUP(R357,'General Input Sheet'!$E$38:$G$44,3,FALSE))),1)</f>
        <v>1</v>
      </c>
      <c r="T357" s="199">
        <v>8161567.9137293398</v>
      </c>
      <c r="U357" s="115" t="str">
        <f t="shared" si="106"/>
        <v/>
      </c>
      <c r="V357" s="115" t="str">
        <f t="shared" si="106"/>
        <v/>
      </c>
      <c r="W357" s="115" t="str">
        <f t="shared" si="106"/>
        <v/>
      </c>
      <c r="X357" s="115" t="str">
        <f t="shared" si="106"/>
        <v/>
      </c>
      <c r="Y357" s="273" t="str">
        <f t="shared" si="107"/>
        <v>y</v>
      </c>
      <c r="Z357" s="81"/>
      <c r="AA357" s="86" t="str">
        <f t="shared" si="97"/>
        <v/>
      </c>
      <c r="AB357" s="87" t="str">
        <f t="shared" si="98"/>
        <v/>
      </c>
      <c r="AC357" s="87" t="str">
        <f t="shared" si="108"/>
        <v/>
      </c>
      <c r="AD357" s="87" t="str">
        <f t="shared" si="109"/>
        <v/>
      </c>
      <c r="AE357" s="87">
        <f t="shared" si="110"/>
        <v>1</v>
      </c>
      <c r="AF357" s="94">
        <f t="shared" si="99"/>
        <v>1</v>
      </c>
      <c r="AH357" s="324" t="str">
        <f t="shared" si="100"/>
        <v/>
      </c>
      <c r="AI357" s="280" t="str">
        <f t="shared" si="101"/>
        <v/>
      </c>
      <c r="AJ357" s="280" t="str">
        <f t="shared" si="102"/>
        <v/>
      </c>
      <c r="AK357" s="280" t="str">
        <f t="shared" si="103"/>
        <v/>
      </c>
      <c r="AL357" s="327">
        <f t="shared" si="104"/>
        <v>8161567.9137293398</v>
      </c>
    </row>
    <row r="358" spans="2:38">
      <c r="B358" s="176" t="s">
        <v>380</v>
      </c>
      <c r="C358" s="167"/>
      <c r="D358" s="167" t="s">
        <v>2231</v>
      </c>
      <c r="E358" s="167" t="s">
        <v>118</v>
      </c>
      <c r="F358" s="167" t="s">
        <v>2235</v>
      </c>
      <c r="G358" s="188"/>
      <c r="H358" s="285">
        <v>13376.53</v>
      </c>
      <c r="I358" s="143">
        <f t="shared" si="105"/>
        <v>599.96908363507498</v>
      </c>
      <c r="J358" s="165">
        <v>8025504.4463170897</v>
      </c>
      <c r="K358" s="167"/>
      <c r="L358" s="167">
        <v>1</v>
      </c>
      <c r="M358" s="171">
        <f t="shared" si="114"/>
        <v>8025504.4463170897</v>
      </c>
      <c r="N358" s="170"/>
      <c r="O358" s="285"/>
      <c r="P358" s="114">
        <f t="shared" si="111"/>
        <v>0</v>
      </c>
      <c r="Q358" s="173"/>
      <c r="R358" s="177">
        <v>2016</v>
      </c>
      <c r="S358" s="98">
        <f>IFERROR(('General Input Sheet'!$G$38/(VLOOKUP(R358,'General Input Sheet'!$E$38:$G$44,3,FALSE))),1)</f>
        <v>1</v>
      </c>
      <c r="T358" s="199">
        <v>8025504.4463170897</v>
      </c>
      <c r="U358" s="115" t="str">
        <f t="shared" si="106"/>
        <v/>
      </c>
      <c r="V358" s="115" t="str">
        <f t="shared" si="106"/>
        <v/>
      </c>
      <c r="W358" s="115" t="str">
        <f t="shared" si="106"/>
        <v/>
      </c>
      <c r="X358" s="115" t="str">
        <f t="shared" si="106"/>
        <v/>
      </c>
      <c r="Y358" s="273" t="str">
        <f t="shared" si="107"/>
        <v>y</v>
      </c>
      <c r="Z358" s="81"/>
      <c r="AA358" s="86" t="str">
        <f t="shared" si="97"/>
        <v/>
      </c>
      <c r="AB358" s="87" t="str">
        <f t="shared" si="98"/>
        <v/>
      </c>
      <c r="AC358" s="87" t="str">
        <f t="shared" si="108"/>
        <v/>
      </c>
      <c r="AD358" s="87" t="str">
        <f t="shared" si="109"/>
        <v/>
      </c>
      <c r="AE358" s="87">
        <f t="shared" si="110"/>
        <v>1</v>
      </c>
      <c r="AF358" s="94">
        <f t="shared" si="99"/>
        <v>1</v>
      </c>
      <c r="AH358" s="324" t="str">
        <f t="shared" si="100"/>
        <v/>
      </c>
      <c r="AI358" s="280" t="str">
        <f t="shared" si="101"/>
        <v/>
      </c>
      <c r="AJ358" s="280" t="str">
        <f t="shared" si="102"/>
        <v/>
      </c>
      <c r="AK358" s="280" t="str">
        <f t="shared" si="103"/>
        <v/>
      </c>
      <c r="AL358" s="327">
        <f t="shared" si="104"/>
        <v>8025504.4463170897</v>
      </c>
    </row>
    <row r="359" spans="2:38">
      <c r="B359" s="176" t="s">
        <v>381</v>
      </c>
      <c r="C359" s="167"/>
      <c r="D359" s="167" t="s">
        <v>2231</v>
      </c>
      <c r="E359" s="167" t="s">
        <v>116</v>
      </c>
      <c r="F359" s="167" t="s">
        <v>2233</v>
      </c>
      <c r="G359" s="188"/>
      <c r="H359" s="285">
        <v>32332.53</v>
      </c>
      <c r="I359" s="143">
        <f t="shared" si="105"/>
        <v>252.42589781032726</v>
      </c>
      <c r="J359" s="165">
        <v>8161567.9137293398</v>
      </c>
      <c r="K359" s="167"/>
      <c r="L359" s="167">
        <v>1</v>
      </c>
      <c r="M359" s="171">
        <f t="shared" si="114"/>
        <v>8161567.9137293398</v>
      </c>
      <c r="N359" s="170"/>
      <c r="O359" s="285">
        <v>32332.533467544701</v>
      </c>
      <c r="P359" s="114">
        <f t="shared" si="111"/>
        <v>128.20036679652031</v>
      </c>
      <c r="Q359" s="173">
        <v>4145042.65</v>
      </c>
      <c r="R359" s="177">
        <v>2016</v>
      </c>
      <c r="S359" s="98">
        <f>IFERROR(('General Input Sheet'!$G$38/(VLOOKUP(R359,'General Input Sheet'!$E$38:$G$44,3,FALSE))),1)</f>
        <v>1</v>
      </c>
      <c r="T359" s="199">
        <v>12306610.56372934</v>
      </c>
      <c r="U359" s="115" t="str">
        <f t="shared" si="106"/>
        <v/>
      </c>
      <c r="V359" s="115" t="str">
        <f t="shared" si="106"/>
        <v/>
      </c>
      <c r="W359" s="115" t="str">
        <f t="shared" si="106"/>
        <v/>
      </c>
      <c r="X359" s="115" t="str">
        <f t="shared" si="106"/>
        <v/>
      </c>
      <c r="Y359" s="273" t="str">
        <f t="shared" si="107"/>
        <v>y</v>
      </c>
      <c r="Z359" s="81"/>
      <c r="AA359" s="86" t="str">
        <f t="shared" si="97"/>
        <v/>
      </c>
      <c r="AB359" s="87" t="str">
        <f t="shared" si="98"/>
        <v/>
      </c>
      <c r="AC359" s="87" t="str">
        <f t="shared" si="108"/>
        <v/>
      </c>
      <c r="AD359" s="87" t="str">
        <f t="shared" si="109"/>
        <v/>
      </c>
      <c r="AE359" s="87">
        <f t="shared" si="110"/>
        <v>1</v>
      </c>
      <c r="AF359" s="94">
        <f t="shared" si="99"/>
        <v>1</v>
      </c>
      <c r="AH359" s="324" t="str">
        <f t="shared" si="100"/>
        <v/>
      </c>
      <c r="AI359" s="280" t="str">
        <f t="shared" si="101"/>
        <v/>
      </c>
      <c r="AJ359" s="280" t="str">
        <f t="shared" si="102"/>
        <v/>
      </c>
      <c r="AK359" s="280" t="str">
        <f t="shared" si="103"/>
        <v/>
      </c>
      <c r="AL359" s="327">
        <f t="shared" si="104"/>
        <v>12306610.56372934</v>
      </c>
    </row>
    <row r="360" spans="2:38">
      <c r="B360" s="176" t="s">
        <v>382</v>
      </c>
      <c r="C360" s="167"/>
      <c r="D360" s="167" t="s">
        <v>2229</v>
      </c>
      <c r="E360" s="167" t="s">
        <v>116</v>
      </c>
      <c r="F360" s="167" t="s">
        <v>2233</v>
      </c>
      <c r="G360" s="188"/>
      <c r="H360" s="285">
        <v>11689.43</v>
      </c>
      <c r="I360" s="143">
        <f t="shared" si="105"/>
        <v>59.026970725974913</v>
      </c>
      <c r="J360" s="165">
        <v>689991.64241333294</v>
      </c>
      <c r="K360" s="167"/>
      <c r="L360" s="167">
        <v>1</v>
      </c>
      <c r="M360" s="171">
        <f t="shared" si="114"/>
        <v>689991.64241333294</v>
      </c>
      <c r="N360" s="170"/>
      <c r="O360" s="285">
        <v>11689.379962360401</v>
      </c>
      <c r="P360" s="114">
        <f t="shared" si="111"/>
        <v>440.74108435086526</v>
      </c>
      <c r="Q360" s="173">
        <v>5151990</v>
      </c>
      <c r="R360" s="177">
        <v>2016</v>
      </c>
      <c r="S360" s="98">
        <f>IFERROR(('General Input Sheet'!$G$38/(VLOOKUP(R360,'General Input Sheet'!$E$38:$G$44,3,FALSE))),1)</f>
        <v>1</v>
      </c>
      <c r="T360" s="199">
        <v>5841981.6424133331</v>
      </c>
      <c r="U360" s="115" t="str">
        <f t="shared" si="106"/>
        <v/>
      </c>
      <c r="V360" s="115" t="str">
        <f t="shared" si="106"/>
        <v>y</v>
      </c>
      <c r="W360" s="115" t="str">
        <f t="shared" si="106"/>
        <v/>
      </c>
      <c r="X360" s="115" t="str">
        <f t="shared" si="106"/>
        <v/>
      </c>
      <c r="Y360" s="273" t="str">
        <f t="shared" si="107"/>
        <v/>
      </c>
      <c r="Z360" s="81"/>
      <c r="AA360" s="86" t="str">
        <f t="shared" si="97"/>
        <v/>
      </c>
      <c r="AB360" s="87">
        <f t="shared" si="98"/>
        <v>1</v>
      </c>
      <c r="AC360" s="87" t="str">
        <f t="shared" si="108"/>
        <v/>
      </c>
      <c r="AD360" s="87" t="str">
        <f t="shared" si="109"/>
        <v/>
      </c>
      <c r="AE360" s="87" t="str">
        <f t="shared" si="110"/>
        <v/>
      </c>
      <c r="AF360" s="94">
        <f t="shared" si="99"/>
        <v>1</v>
      </c>
      <c r="AH360" s="324" t="str">
        <f t="shared" si="100"/>
        <v/>
      </c>
      <c r="AI360" s="280">
        <f t="shared" si="101"/>
        <v>5841981.6424133331</v>
      </c>
      <c r="AJ360" s="280" t="str">
        <f t="shared" si="102"/>
        <v/>
      </c>
      <c r="AK360" s="280" t="str">
        <f t="shared" si="103"/>
        <v/>
      </c>
      <c r="AL360" s="327" t="str">
        <f t="shared" si="104"/>
        <v/>
      </c>
    </row>
    <row r="361" spans="2:38">
      <c r="B361" s="176" t="s">
        <v>383</v>
      </c>
      <c r="C361" s="167"/>
      <c r="D361" s="167" t="s">
        <v>2229</v>
      </c>
      <c r="E361" s="167" t="s">
        <v>116</v>
      </c>
      <c r="F361" s="167" t="s">
        <v>2233</v>
      </c>
      <c r="G361" s="188"/>
      <c r="H361" s="285">
        <v>9955.4500000000007</v>
      </c>
      <c r="I361" s="143">
        <f t="shared" si="105"/>
        <v>69.307931074269163</v>
      </c>
      <c r="J361" s="165">
        <v>689991.64241333294</v>
      </c>
      <c r="K361" s="167"/>
      <c r="L361" s="167">
        <v>1</v>
      </c>
      <c r="M361" s="171">
        <f t="shared" si="114"/>
        <v>689991.64241333294</v>
      </c>
      <c r="N361" s="170"/>
      <c r="O361" s="285">
        <v>9955.4344745829494</v>
      </c>
      <c r="P361" s="114">
        <f t="shared" si="111"/>
        <v>380.03353943610716</v>
      </c>
      <c r="Q361" s="173">
        <v>3783399</v>
      </c>
      <c r="R361" s="177">
        <v>2016</v>
      </c>
      <c r="S361" s="98">
        <f>IFERROR(('General Input Sheet'!$G$38/(VLOOKUP(R361,'General Input Sheet'!$E$38:$G$44,3,FALSE))),1)</f>
        <v>1</v>
      </c>
      <c r="T361" s="199">
        <v>4473390.6424133331</v>
      </c>
      <c r="U361" s="115" t="str">
        <f t="shared" si="106"/>
        <v/>
      </c>
      <c r="V361" s="115" t="str">
        <f t="shared" si="106"/>
        <v>y</v>
      </c>
      <c r="W361" s="115" t="str">
        <f t="shared" si="106"/>
        <v/>
      </c>
      <c r="X361" s="115" t="str">
        <f t="shared" si="106"/>
        <v/>
      </c>
      <c r="Y361" s="273" t="str">
        <f t="shared" si="107"/>
        <v/>
      </c>
      <c r="Z361" s="81"/>
      <c r="AA361" s="86" t="str">
        <f t="shared" si="97"/>
        <v/>
      </c>
      <c r="AB361" s="87">
        <f t="shared" si="98"/>
        <v>1</v>
      </c>
      <c r="AC361" s="87" t="str">
        <f t="shared" si="108"/>
        <v/>
      </c>
      <c r="AD361" s="87" t="str">
        <f t="shared" si="109"/>
        <v/>
      </c>
      <c r="AE361" s="87" t="str">
        <f t="shared" si="110"/>
        <v/>
      </c>
      <c r="AF361" s="94">
        <f t="shared" si="99"/>
        <v>1</v>
      </c>
      <c r="AH361" s="324" t="str">
        <f t="shared" si="100"/>
        <v/>
      </c>
      <c r="AI361" s="280">
        <f t="shared" si="101"/>
        <v>4473390.6424133331</v>
      </c>
      <c r="AJ361" s="280" t="str">
        <f t="shared" si="102"/>
        <v/>
      </c>
      <c r="AK361" s="280" t="str">
        <f t="shared" si="103"/>
        <v/>
      </c>
      <c r="AL361" s="327" t="str">
        <f t="shared" si="104"/>
        <v/>
      </c>
    </row>
    <row r="362" spans="2:38">
      <c r="B362" s="176" t="s">
        <v>384</v>
      </c>
      <c r="C362" s="167"/>
      <c r="D362" s="167" t="s">
        <v>2229</v>
      </c>
      <c r="E362" s="167" t="s">
        <v>116</v>
      </c>
      <c r="F362" s="167" t="s">
        <v>2233</v>
      </c>
      <c r="G362" s="188"/>
      <c r="H362" s="285">
        <v>4095.65</v>
      </c>
      <c r="I362" s="143">
        <f t="shared" si="105"/>
        <v>133.30810516337479</v>
      </c>
      <c r="J362" s="165">
        <v>545983.34091237595</v>
      </c>
      <c r="K362" s="167"/>
      <c r="L362" s="167">
        <v>1</v>
      </c>
      <c r="M362" s="171">
        <f t="shared" si="114"/>
        <v>545983.34091237595</v>
      </c>
      <c r="N362" s="170"/>
      <c r="O362" s="285">
        <v>4095.6288102631902</v>
      </c>
      <c r="P362" s="114">
        <f t="shared" si="111"/>
        <v>394.52452232754098</v>
      </c>
      <c r="Q362" s="173">
        <v>1615826</v>
      </c>
      <c r="R362" s="177">
        <v>2016</v>
      </c>
      <c r="S362" s="98">
        <f>IFERROR(('General Input Sheet'!$G$38/(VLOOKUP(R362,'General Input Sheet'!$E$38:$G$44,3,FALSE))),1)</f>
        <v>1</v>
      </c>
      <c r="T362" s="199">
        <v>2161809.3409123761</v>
      </c>
      <c r="U362" s="115" t="str">
        <f t="shared" si="106"/>
        <v/>
      </c>
      <c r="V362" s="115" t="str">
        <f t="shared" si="106"/>
        <v>y</v>
      </c>
      <c r="W362" s="115" t="str">
        <f t="shared" si="106"/>
        <v/>
      </c>
      <c r="X362" s="115" t="str">
        <f t="shared" si="106"/>
        <v/>
      </c>
      <c r="Y362" s="273" t="str">
        <f t="shared" si="107"/>
        <v/>
      </c>
      <c r="Z362" s="81"/>
      <c r="AA362" s="86" t="str">
        <f t="shared" si="97"/>
        <v/>
      </c>
      <c r="AB362" s="87">
        <f t="shared" si="98"/>
        <v>1</v>
      </c>
      <c r="AC362" s="87" t="str">
        <f t="shared" si="108"/>
        <v/>
      </c>
      <c r="AD362" s="87" t="str">
        <f t="shared" si="109"/>
        <v/>
      </c>
      <c r="AE362" s="87" t="str">
        <f t="shared" si="110"/>
        <v/>
      </c>
      <c r="AF362" s="94">
        <f t="shared" si="99"/>
        <v>1</v>
      </c>
      <c r="AH362" s="324" t="str">
        <f t="shared" si="100"/>
        <v/>
      </c>
      <c r="AI362" s="280">
        <f t="shared" si="101"/>
        <v>2161809.3409123761</v>
      </c>
      <c r="AJ362" s="280" t="str">
        <f t="shared" si="102"/>
        <v/>
      </c>
      <c r="AK362" s="280" t="str">
        <f t="shared" si="103"/>
        <v/>
      </c>
      <c r="AL362" s="327" t="str">
        <f t="shared" si="104"/>
        <v/>
      </c>
    </row>
    <row r="363" spans="2:38">
      <c r="B363" s="176" t="s">
        <v>385</v>
      </c>
      <c r="C363" s="167"/>
      <c r="D363" s="167" t="s">
        <v>2229</v>
      </c>
      <c r="E363" s="167" t="s">
        <v>116</v>
      </c>
      <c r="F363" s="167" t="s">
        <v>2233</v>
      </c>
      <c r="G363" s="188"/>
      <c r="H363" s="285">
        <v>6320.93</v>
      </c>
      <c r="I363" s="143">
        <f t="shared" si="105"/>
        <v>99.362073998104066</v>
      </c>
      <c r="J363" s="165">
        <v>628060.714396836</v>
      </c>
      <c r="K363" s="167"/>
      <c r="L363" s="167">
        <v>1</v>
      </c>
      <c r="M363" s="171">
        <f t="shared" si="114"/>
        <v>628060.714396836</v>
      </c>
      <c r="N363" s="170"/>
      <c r="O363" s="285">
        <v>6320.9606496222696</v>
      </c>
      <c r="P363" s="114">
        <f t="shared" si="111"/>
        <v>108.16346405207516</v>
      </c>
      <c r="Q363" s="173">
        <v>683697</v>
      </c>
      <c r="R363" s="177">
        <v>2016</v>
      </c>
      <c r="S363" s="98">
        <f>IFERROR(('General Input Sheet'!$G$38/(VLOOKUP(R363,'General Input Sheet'!$E$38:$G$44,3,FALSE))),1)</f>
        <v>1</v>
      </c>
      <c r="T363" s="199">
        <v>1311757.714396836</v>
      </c>
      <c r="U363" s="115" t="str">
        <f t="shared" si="106"/>
        <v/>
      </c>
      <c r="V363" s="115" t="str">
        <f t="shared" si="106"/>
        <v>y</v>
      </c>
      <c r="W363" s="115" t="str">
        <f t="shared" si="106"/>
        <v/>
      </c>
      <c r="X363" s="115" t="str">
        <f t="shared" si="106"/>
        <v/>
      </c>
      <c r="Y363" s="273" t="str">
        <f t="shared" si="107"/>
        <v/>
      </c>
      <c r="Z363" s="81"/>
      <c r="AA363" s="86" t="str">
        <f t="shared" si="97"/>
        <v/>
      </c>
      <c r="AB363" s="87">
        <f t="shared" si="98"/>
        <v>1</v>
      </c>
      <c r="AC363" s="87" t="str">
        <f t="shared" si="108"/>
        <v/>
      </c>
      <c r="AD363" s="87" t="str">
        <f t="shared" si="109"/>
        <v/>
      </c>
      <c r="AE363" s="87" t="str">
        <f t="shared" si="110"/>
        <v/>
      </c>
      <c r="AF363" s="94">
        <f t="shared" si="99"/>
        <v>1</v>
      </c>
      <c r="AH363" s="324" t="str">
        <f t="shared" si="100"/>
        <v/>
      </c>
      <c r="AI363" s="280">
        <f t="shared" si="101"/>
        <v>1311757.714396836</v>
      </c>
      <c r="AJ363" s="280" t="str">
        <f t="shared" si="102"/>
        <v/>
      </c>
      <c r="AK363" s="280" t="str">
        <f t="shared" si="103"/>
        <v/>
      </c>
      <c r="AL363" s="327" t="str">
        <f t="shared" si="104"/>
        <v/>
      </c>
    </row>
    <row r="364" spans="2:38">
      <c r="B364" s="176" t="s">
        <v>386</v>
      </c>
      <c r="C364" s="167"/>
      <c r="D364" s="167" t="s">
        <v>2229</v>
      </c>
      <c r="E364" s="167" t="s">
        <v>116</v>
      </c>
      <c r="F364" s="167" t="s">
        <v>2233</v>
      </c>
      <c r="G364" s="188"/>
      <c r="H364" s="285">
        <v>4466.95</v>
      </c>
      <c r="I364" s="143">
        <f t="shared" si="105"/>
        <v>125.29318538764369</v>
      </c>
      <c r="J364" s="165">
        <v>559678.39446733496</v>
      </c>
      <c r="K364" s="167"/>
      <c r="L364" s="167">
        <v>1</v>
      </c>
      <c r="M364" s="171">
        <f t="shared" si="114"/>
        <v>559678.39446733496</v>
      </c>
      <c r="N364" s="170"/>
      <c r="O364" s="285">
        <v>4466.9093831953796</v>
      </c>
      <c r="P364" s="114">
        <f t="shared" si="111"/>
        <v>456.95173662552918</v>
      </c>
      <c r="Q364" s="173">
        <v>2041162</v>
      </c>
      <c r="R364" s="177">
        <v>2016</v>
      </c>
      <c r="S364" s="98">
        <f>IFERROR(('General Input Sheet'!$G$38/(VLOOKUP(R364,'General Input Sheet'!$E$38:$G$44,3,FALSE))),1)</f>
        <v>1</v>
      </c>
      <c r="T364" s="199">
        <v>2600840.3944673352</v>
      </c>
      <c r="U364" s="115" t="str">
        <f t="shared" si="106"/>
        <v/>
      </c>
      <c r="V364" s="115" t="str">
        <f t="shared" si="106"/>
        <v>y</v>
      </c>
      <c r="W364" s="115" t="str">
        <f t="shared" si="106"/>
        <v/>
      </c>
      <c r="X364" s="115" t="str">
        <f t="shared" si="106"/>
        <v/>
      </c>
      <c r="Y364" s="273" t="str">
        <f t="shared" si="107"/>
        <v/>
      </c>
      <c r="Z364" s="81"/>
      <c r="AA364" s="86" t="str">
        <f t="shared" si="97"/>
        <v/>
      </c>
      <c r="AB364" s="87">
        <f t="shared" si="98"/>
        <v>1</v>
      </c>
      <c r="AC364" s="87" t="str">
        <f t="shared" si="108"/>
        <v/>
      </c>
      <c r="AD364" s="87" t="str">
        <f t="shared" si="109"/>
        <v/>
      </c>
      <c r="AE364" s="87" t="str">
        <f t="shared" si="110"/>
        <v/>
      </c>
      <c r="AF364" s="94">
        <f t="shared" si="99"/>
        <v>1</v>
      </c>
      <c r="AH364" s="324" t="str">
        <f t="shared" si="100"/>
        <v/>
      </c>
      <c r="AI364" s="280">
        <f t="shared" si="101"/>
        <v>2600840.3944673352</v>
      </c>
      <c r="AJ364" s="280" t="str">
        <f t="shared" si="102"/>
        <v/>
      </c>
      <c r="AK364" s="280" t="str">
        <f t="shared" si="103"/>
        <v/>
      </c>
      <c r="AL364" s="327" t="str">
        <f t="shared" si="104"/>
        <v/>
      </c>
    </row>
    <row r="365" spans="2:38">
      <c r="B365" s="176" t="s">
        <v>387</v>
      </c>
      <c r="C365" s="167"/>
      <c r="D365" s="167" t="s">
        <v>2231</v>
      </c>
      <c r="E365" s="167" t="s">
        <v>118</v>
      </c>
      <c r="F365" s="167" t="s">
        <v>2232</v>
      </c>
      <c r="G365" s="188"/>
      <c r="H365" s="285">
        <v>89402.96</v>
      </c>
      <c r="I365" s="143">
        <f t="shared" si="105"/>
        <v>25.837489255287743</v>
      </c>
      <c r="J365" s="165">
        <v>2309948.01839092</v>
      </c>
      <c r="K365" s="167"/>
      <c r="L365" s="167">
        <v>1</v>
      </c>
      <c r="M365" s="171">
        <f t="shared" si="114"/>
        <v>2309948.01839092</v>
      </c>
      <c r="N365" s="170"/>
      <c r="O365" s="285">
        <v>100217.526538447</v>
      </c>
      <c r="P365" s="114">
        <f t="shared" si="111"/>
        <v>19.71345630090039</v>
      </c>
      <c r="Q365" s="173">
        <v>1975633.83</v>
      </c>
      <c r="R365" s="177">
        <v>2016</v>
      </c>
      <c r="S365" s="98">
        <f>IFERROR(('General Input Sheet'!$G$38/(VLOOKUP(R365,'General Input Sheet'!$E$38:$G$44,3,FALSE))),1)</f>
        <v>1</v>
      </c>
      <c r="T365" s="199">
        <v>4285581.8483909201</v>
      </c>
      <c r="U365" s="115" t="str">
        <f t="shared" si="106"/>
        <v/>
      </c>
      <c r="V365" s="115" t="str">
        <f t="shared" si="106"/>
        <v/>
      </c>
      <c r="W365" s="115" t="str">
        <f t="shared" si="106"/>
        <v/>
      </c>
      <c r="X365" s="115" t="str">
        <f t="shared" si="106"/>
        <v/>
      </c>
      <c r="Y365" s="273" t="str">
        <f t="shared" si="107"/>
        <v>y</v>
      </c>
      <c r="Z365" s="81"/>
      <c r="AA365" s="86" t="str">
        <f t="shared" si="97"/>
        <v/>
      </c>
      <c r="AB365" s="87" t="str">
        <f t="shared" si="98"/>
        <v/>
      </c>
      <c r="AC365" s="87" t="str">
        <f t="shared" si="108"/>
        <v/>
      </c>
      <c r="AD365" s="87" t="str">
        <f t="shared" si="109"/>
        <v/>
      </c>
      <c r="AE365" s="87">
        <f t="shared" si="110"/>
        <v>1</v>
      </c>
      <c r="AF365" s="94">
        <f t="shared" si="99"/>
        <v>1</v>
      </c>
      <c r="AH365" s="324" t="str">
        <f t="shared" si="100"/>
        <v/>
      </c>
      <c r="AI365" s="280" t="str">
        <f t="shared" si="101"/>
        <v/>
      </c>
      <c r="AJ365" s="280" t="str">
        <f t="shared" si="102"/>
        <v/>
      </c>
      <c r="AK365" s="280" t="str">
        <f t="shared" si="103"/>
        <v/>
      </c>
      <c r="AL365" s="327">
        <f t="shared" si="104"/>
        <v>4285581.8483909201</v>
      </c>
    </row>
    <row r="366" spans="2:38">
      <c r="B366" s="176" t="s">
        <v>388</v>
      </c>
      <c r="C366" s="167"/>
      <c r="D366" s="167" t="s">
        <v>2231</v>
      </c>
      <c r="E366" s="167" t="s">
        <v>116</v>
      </c>
      <c r="F366" s="167" t="s">
        <v>2233</v>
      </c>
      <c r="G366" s="188"/>
      <c r="H366" s="285">
        <v>49983.19</v>
      </c>
      <c r="I366" s="143">
        <f t="shared" si="105"/>
        <v>163.28625511355597</v>
      </c>
      <c r="J366" s="165">
        <v>8161567.9137293398</v>
      </c>
      <c r="K366" s="167"/>
      <c r="L366" s="167">
        <v>1</v>
      </c>
      <c r="M366" s="171">
        <f t="shared" si="114"/>
        <v>8161567.9137293398</v>
      </c>
      <c r="N366" s="170"/>
      <c r="O366" s="285">
        <v>45028.2984400235</v>
      </c>
      <c r="P366" s="114">
        <f t="shared" si="111"/>
        <v>58.845274900390336</v>
      </c>
      <c r="Q366" s="173">
        <v>2649702.6</v>
      </c>
      <c r="R366" s="177">
        <v>2016</v>
      </c>
      <c r="S366" s="98">
        <f>IFERROR(('General Input Sheet'!$G$38/(VLOOKUP(R366,'General Input Sheet'!$E$38:$G$44,3,FALSE))),1)</f>
        <v>1</v>
      </c>
      <c r="T366" s="199">
        <v>10811270.513729339</v>
      </c>
      <c r="U366" s="115" t="str">
        <f t="shared" si="106"/>
        <v/>
      </c>
      <c r="V366" s="115" t="str">
        <f t="shared" si="106"/>
        <v/>
      </c>
      <c r="W366" s="115" t="str">
        <f t="shared" si="106"/>
        <v/>
      </c>
      <c r="X366" s="115" t="str">
        <f t="shared" si="106"/>
        <v/>
      </c>
      <c r="Y366" s="273" t="str">
        <f t="shared" si="107"/>
        <v>y</v>
      </c>
      <c r="Z366" s="81"/>
      <c r="AA366" s="86" t="str">
        <f t="shared" si="97"/>
        <v/>
      </c>
      <c r="AB366" s="87" t="str">
        <f t="shared" si="98"/>
        <v/>
      </c>
      <c r="AC366" s="87" t="str">
        <f t="shared" si="108"/>
        <v/>
      </c>
      <c r="AD366" s="87" t="str">
        <f t="shared" si="109"/>
        <v/>
      </c>
      <c r="AE366" s="87">
        <f t="shared" si="110"/>
        <v>1</v>
      </c>
      <c r="AF366" s="94">
        <f t="shared" si="99"/>
        <v>1</v>
      </c>
      <c r="AH366" s="324" t="str">
        <f t="shared" si="100"/>
        <v/>
      </c>
      <c r="AI366" s="280" t="str">
        <f t="shared" si="101"/>
        <v/>
      </c>
      <c r="AJ366" s="280" t="str">
        <f t="shared" si="102"/>
        <v/>
      </c>
      <c r="AK366" s="280" t="str">
        <f t="shared" si="103"/>
        <v/>
      </c>
      <c r="AL366" s="327">
        <f t="shared" si="104"/>
        <v>10811270.513729339</v>
      </c>
    </row>
    <row r="367" spans="2:38">
      <c r="B367" s="176" t="s">
        <v>389</v>
      </c>
      <c r="C367" s="167"/>
      <c r="D367" s="167" t="s">
        <v>2229</v>
      </c>
      <c r="E367" s="167" t="s">
        <v>116</v>
      </c>
      <c r="F367" s="167" t="s">
        <v>2236</v>
      </c>
      <c r="G367" s="188"/>
      <c r="H367" s="285"/>
      <c r="I367" s="143">
        <f t="shared" si="105"/>
        <v>0</v>
      </c>
      <c r="J367" s="165"/>
      <c r="K367" s="167"/>
      <c r="L367" s="167">
        <v>1</v>
      </c>
      <c r="M367" s="171">
        <f t="shared" si="114"/>
        <v>0</v>
      </c>
      <c r="N367" s="170"/>
      <c r="O367" s="285">
        <v>0</v>
      </c>
      <c r="P367" s="114">
        <f t="shared" si="111"/>
        <v>0</v>
      </c>
      <c r="Q367" s="173">
        <v>0</v>
      </c>
      <c r="R367" s="177">
        <v>2016</v>
      </c>
      <c r="S367" s="98">
        <f>IFERROR(('General Input Sheet'!$G$38/(VLOOKUP(R367,'General Input Sheet'!$E$38:$G$44,3,FALSE))),1)</f>
        <v>1</v>
      </c>
      <c r="T367" s="199">
        <v>0</v>
      </c>
      <c r="U367" s="115" t="str">
        <f t="shared" si="106"/>
        <v/>
      </c>
      <c r="V367" s="115" t="str">
        <f t="shared" si="106"/>
        <v>y</v>
      </c>
      <c r="W367" s="115" t="str">
        <f t="shared" si="106"/>
        <v/>
      </c>
      <c r="X367" s="115" t="str">
        <f t="shared" si="106"/>
        <v/>
      </c>
      <c r="Y367" s="273" t="str">
        <f t="shared" si="107"/>
        <v/>
      </c>
      <c r="Z367" s="81"/>
      <c r="AA367" s="86" t="str">
        <f t="shared" si="97"/>
        <v/>
      </c>
      <c r="AB367" s="87">
        <f t="shared" si="98"/>
        <v>1</v>
      </c>
      <c r="AC367" s="87" t="str">
        <f t="shared" si="108"/>
        <v/>
      </c>
      <c r="AD367" s="87" t="str">
        <f t="shared" si="109"/>
        <v/>
      </c>
      <c r="AE367" s="87" t="str">
        <f t="shared" si="110"/>
        <v/>
      </c>
      <c r="AF367" s="94">
        <f t="shared" si="99"/>
        <v>1</v>
      </c>
      <c r="AH367" s="324" t="str">
        <f t="shared" si="100"/>
        <v/>
      </c>
      <c r="AI367" s="280">
        <f t="shared" si="101"/>
        <v>0</v>
      </c>
      <c r="AJ367" s="280" t="str">
        <f t="shared" si="102"/>
        <v/>
      </c>
      <c r="AK367" s="280" t="str">
        <f t="shared" si="103"/>
        <v/>
      </c>
      <c r="AL367" s="327" t="str">
        <f t="shared" si="104"/>
        <v/>
      </c>
    </row>
    <row r="368" spans="2:38">
      <c r="B368" s="176" t="s">
        <v>390</v>
      </c>
      <c r="C368" s="167"/>
      <c r="D368" s="167" t="s">
        <v>2229</v>
      </c>
      <c r="E368" s="167" t="s">
        <v>116</v>
      </c>
      <c r="F368" s="167" t="s">
        <v>2233</v>
      </c>
      <c r="G368" s="188"/>
      <c r="H368" s="285">
        <v>23022.54</v>
      </c>
      <c r="I368" s="143">
        <f t="shared" si="105"/>
        <v>29.970265766215757</v>
      </c>
      <c r="J368" s="165">
        <v>689991.64241333294</v>
      </c>
      <c r="K368" s="167"/>
      <c r="L368" s="167">
        <v>1</v>
      </c>
      <c r="M368" s="171">
        <f t="shared" si="114"/>
        <v>689991.64241333294</v>
      </c>
      <c r="N368" s="170"/>
      <c r="O368" s="285">
        <v>10766.959136744499</v>
      </c>
      <c r="P368" s="114">
        <f t="shared" si="111"/>
        <v>92.424792122029814</v>
      </c>
      <c r="Q368" s="173">
        <v>995133.96</v>
      </c>
      <c r="R368" s="177">
        <v>2016</v>
      </c>
      <c r="S368" s="98">
        <f>IFERROR(('General Input Sheet'!$G$38/(VLOOKUP(R368,'General Input Sheet'!$E$38:$G$44,3,FALSE))),1)</f>
        <v>1</v>
      </c>
      <c r="T368" s="199">
        <v>1685125.602413333</v>
      </c>
      <c r="U368" s="115" t="str">
        <f t="shared" si="106"/>
        <v/>
      </c>
      <c r="V368" s="115" t="str">
        <f t="shared" si="106"/>
        <v>y</v>
      </c>
      <c r="W368" s="115" t="str">
        <f t="shared" si="106"/>
        <v/>
      </c>
      <c r="X368" s="115" t="str">
        <f t="shared" si="106"/>
        <v/>
      </c>
      <c r="Y368" s="273" t="str">
        <f t="shared" si="107"/>
        <v/>
      </c>
      <c r="Z368" s="81"/>
      <c r="AA368" s="86" t="str">
        <f t="shared" si="97"/>
        <v/>
      </c>
      <c r="AB368" s="87">
        <f t="shared" si="98"/>
        <v>1</v>
      </c>
      <c r="AC368" s="87" t="str">
        <f t="shared" si="108"/>
        <v/>
      </c>
      <c r="AD368" s="87" t="str">
        <f t="shared" si="109"/>
        <v/>
      </c>
      <c r="AE368" s="87" t="str">
        <f t="shared" si="110"/>
        <v/>
      </c>
      <c r="AF368" s="94">
        <f t="shared" si="99"/>
        <v>1</v>
      </c>
      <c r="AH368" s="324" t="str">
        <f t="shared" si="100"/>
        <v/>
      </c>
      <c r="AI368" s="280">
        <f t="shared" si="101"/>
        <v>1685125.602413333</v>
      </c>
      <c r="AJ368" s="280" t="str">
        <f t="shared" si="102"/>
        <v/>
      </c>
      <c r="AK368" s="280" t="str">
        <f t="shared" si="103"/>
        <v/>
      </c>
      <c r="AL368" s="327" t="str">
        <f t="shared" si="104"/>
        <v/>
      </c>
    </row>
    <row r="369" spans="2:38">
      <c r="B369" s="176" t="s">
        <v>391</v>
      </c>
      <c r="C369" s="167"/>
      <c r="D369" s="167" t="s">
        <v>2229</v>
      </c>
      <c r="E369" s="167" t="s">
        <v>116</v>
      </c>
      <c r="F369" s="167" t="s">
        <v>2232</v>
      </c>
      <c r="G369" s="188"/>
      <c r="H369" s="285">
        <v>79366.25</v>
      </c>
      <c r="I369" s="143">
        <f t="shared" si="105"/>
        <v>7.4374898396269815</v>
      </c>
      <c r="J369" s="165">
        <v>590285.67798429495</v>
      </c>
      <c r="K369" s="167"/>
      <c r="L369" s="167">
        <v>1</v>
      </c>
      <c r="M369" s="171">
        <f t="shared" si="114"/>
        <v>590285.67798429495</v>
      </c>
      <c r="N369" s="170"/>
      <c r="O369" s="285">
        <v>104619.754355428</v>
      </c>
      <c r="P369" s="114">
        <f t="shared" si="111"/>
        <v>57.962059243598119</v>
      </c>
      <c r="Q369" s="173">
        <v>6063976.4000000004</v>
      </c>
      <c r="R369" s="177">
        <v>2016</v>
      </c>
      <c r="S369" s="98">
        <f>IFERROR(('General Input Sheet'!$G$38/(VLOOKUP(R369,'General Input Sheet'!$E$38:$G$44,3,FALSE))),1)</f>
        <v>1</v>
      </c>
      <c r="T369" s="199">
        <v>6654262.0779842958</v>
      </c>
      <c r="U369" s="115" t="str">
        <f t="shared" si="106"/>
        <v/>
      </c>
      <c r="V369" s="115" t="str">
        <f t="shared" si="106"/>
        <v>y</v>
      </c>
      <c r="W369" s="115" t="str">
        <f t="shared" si="106"/>
        <v/>
      </c>
      <c r="X369" s="115" t="str">
        <f t="shared" si="106"/>
        <v/>
      </c>
      <c r="Y369" s="273" t="str">
        <f t="shared" si="107"/>
        <v/>
      </c>
      <c r="Z369" s="81"/>
      <c r="AA369" s="86" t="str">
        <f t="shared" si="97"/>
        <v/>
      </c>
      <c r="AB369" s="87">
        <f t="shared" si="98"/>
        <v>1</v>
      </c>
      <c r="AC369" s="87" t="str">
        <f t="shared" si="108"/>
        <v/>
      </c>
      <c r="AD369" s="87" t="str">
        <f t="shared" si="109"/>
        <v/>
      </c>
      <c r="AE369" s="87" t="str">
        <f t="shared" si="110"/>
        <v/>
      </c>
      <c r="AF369" s="94">
        <f t="shared" si="99"/>
        <v>1</v>
      </c>
      <c r="AH369" s="324" t="str">
        <f t="shared" si="100"/>
        <v/>
      </c>
      <c r="AI369" s="280">
        <f t="shared" si="101"/>
        <v>6654262.0779842958</v>
      </c>
      <c r="AJ369" s="280" t="str">
        <f t="shared" si="102"/>
        <v/>
      </c>
      <c r="AK369" s="280" t="str">
        <f t="shared" si="103"/>
        <v/>
      </c>
      <c r="AL369" s="327" t="str">
        <f t="shared" si="104"/>
        <v/>
      </c>
    </row>
    <row r="370" spans="2:38">
      <c r="B370" s="176" t="s">
        <v>391</v>
      </c>
      <c r="C370" s="167"/>
      <c r="D370" s="167" t="s">
        <v>2229</v>
      </c>
      <c r="E370" s="167" t="s">
        <v>116</v>
      </c>
      <c r="F370" s="167" t="s">
        <v>2233</v>
      </c>
      <c r="G370" s="188"/>
      <c r="H370" s="285">
        <v>71421.09</v>
      </c>
      <c r="I370" s="143">
        <f t="shared" si="105"/>
        <v>9.6608948759159645</v>
      </c>
      <c r="J370" s="165">
        <v>689991.64241333294</v>
      </c>
      <c r="K370" s="167"/>
      <c r="L370" s="167">
        <v>1</v>
      </c>
      <c r="M370" s="171">
        <f t="shared" si="114"/>
        <v>689991.64241333294</v>
      </c>
      <c r="N370" s="170"/>
      <c r="O370" s="285"/>
      <c r="P370" s="114">
        <f t="shared" si="111"/>
        <v>0</v>
      </c>
      <c r="Q370" s="173"/>
      <c r="R370" s="177">
        <v>2016</v>
      </c>
      <c r="S370" s="98">
        <f>IFERROR(('General Input Sheet'!$G$38/(VLOOKUP(R370,'General Input Sheet'!$E$38:$G$44,3,FALSE))),1)</f>
        <v>1</v>
      </c>
      <c r="T370" s="199">
        <v>689991.64241333294</v>
      </c>
      <c r="U370" s="115" t="str">
        <f t="shared" si="106"/>
        <v/>
      </c>
      <c r="V370" s="115" t="str">
        <f t="shared" si="106"/>
        <v>y</v>
      </c>
      <c r="W370" s="115" t="str">
        <f t="shared" si="106"/>
        <v/>
      </c>
      <c r="X370" s="115" t="str">
        <f t="shared" si="106"/>
        <v/>
      </c>
      <c r="Y370" s="273" t="str">
        <f t="shared" si="107"/>
        <v/>
      </c>
      <c r="Z370" s="81"/>
      <c r="AA370" s="86" t="str">
        <f t="shared" si="97"/>
        <v/>
      </c>
      <c r="AB370" s="87">
        <f t="shared" si="98"/>
        <v>1</v>
      </c>
      <c r="AC370" s="87" t="str">
        <f t="shared" si="108"/>
        <v/>
      </c>
      <c r="AD370" s="87" t="str">
        <f t="shared" si="109"/>
        <v/>
      </c>
      <c r="AE370" s="87" t="str">
        <f t="shared" si="110"/>
        <v/>
      </c>
      <c r="AF370" s="94">
        <f t="shared" si="99"/>
        <v>1</v>
      </c>
      <c r="AH370" s="324" t="str">
        <f t="shared" si="100"/>
        <v/>
      </c>
      <c r="AI370" s="280">
        <f t="shared" si="101"/>
        <v>689991.64241333294</v>
      </c>
      <c r="AJ370" s="280" t="str">
        <f t="shared" si="102"/>
        <v/>
      </c>
      <c r="AK370" s="280" t="str">
        <f t="shared" si="103"/>
        <v/>
      </c>
      <c r="AL370" s="327" t="str">
        <f t="shared" si="104"/>
        <v/>
      </c>
    </row>
    <row r="371" spans="2:38">
      <c r="B371" s="176" t="s">
        <v>392</v>
      </c>
      <c r="C371" s="167"/>
      <c r="D371" s="167" t="s">
        <v>2229</v>
      </c>
      <c r="E371" s="167" t="s">
        <v>116</v>
      </c>
      <c r="F371" s="167" t="s">
        <v>2233</v>
      </c>
      <c r="G371" s="188"/>
      <c r="H371" s="285">
        <v>8168.01</v>
      </c>
      <c r="I371" s="143">
        <f t="shared" si="105"/>
        <v>84.474877285083267</v>
      </c>
      <c r="J371" s="165">
        <v>689991.64241333294</v>
      </c>
      <c r="K371" s="167"/>
      <c r="L371" s="167">
        <v>1</v>
      </c>
      <c r="M371" s="171">
        <f t="shared" si="114"/>
        <v>689991.64241333294</v>
      </c>
      <c r="N371" s="170"/>
      <c r="O371" s="285"/>
      <c r="P371" s="114">
        <f t="shared" si="111"/>
        <v>0</v>
      </c>
      <c r="Q371" s="173"/>
      <c r="R371" s="177">
        <v>2016</v>
      </c>
      <c r="S371" s="98">
        <f>IFERROR(('General Input Sheet'!$G$38/(VLOOKUP(R371,'General Input Sheet'!$E$38:$G$44,3,FALSE))),1)</f>
        <v>1</v>
      </c>
      <c r="T371" s="199">
        <v>689991.64241333294</v>
      </c>
      <c r="U371" s="115" t="str">
        <f t="shared" si="106"/>
        <v/>
      </c>
      <c r="V371" s="115" t="str">
        <f t="shared" si="106"/>
        <v>y</v>
      </c>
      <c r="W371" s="115" t="str">
        <f t="shared" si="106"/>
        <v/>
      </c>
      <c r="X371" s="115" t="str">
        <f t="shared" si="106"/>
        <v/>
      </c>
      <c r="Y371" s="273" t="str">
        <f t="shared" si="107"/>
        <v/>
      </c>
      <c r="Z371" s="81"/>
      <c r="AA371" s="86" t="str">
        <f t="shared" si="97"/>
        <v/>
      </c>
      <c r="AB371" s="87">
        <f t="shared" si="98"/>
        <v>1</v>
      </c>
      <c r="AC371" s="87" t="str">
        <f t="shared" si="108"/>
        <v/>
      </c>
      <c r="AD371" s="87" t="str">
        <f t="shared" si="109"/>
        <v/>
      </c>
      <c r="AE371" s="87" t="str">
        <f t="shared" si="110"/>
        <v/>
      </c>
      <c r="AF371" s="94">
        <f t="shared" si="99"/>
        <v>1</v>
      </c>
      <c r="AH371" s="324" t="str">
        <f t="shared" si="100"/>
        <v/>
      </c>
      <c r="AI371" s="280">
        <f t="shared" si="101"/>
        <v>689991.64241333294</v>
      </c>
      <c r="AJ371" s="280" t="str">
        <f t="shared" si="102"/>
        <v/>
      </c>
      <c r="AK371" s="280" t="str">
        <f t="shared" si="103"/>
        <v/>
      </c>
      <c r="AL371" s="327" t="str">
        <f t="shared" si="104"/>
        <v/>
      </c>
    </row>
    <row r="372" spans="2:38">
      <c r="B372" s="176" t="s">
        <v>393</v>
      </c>
      <c r="C372" s="167"/>
      <c r="D372" s="167" t="s">
        <v>2229</v>
      </c>
      <c r="E372" s="167" t="s">
        <v>116</v>
      </c>
      <c r="F372" s="167" t="s">
        <v>2233</v>
      </c>
      <c r="G372" s="188"/>
      <c r="H372" s="285">
        <v>10292.36</v>
      </c>
      <c r="I372" s="143">
        <f t="shared" si="105"/>
        <v>67.039206014299239</v>
      </c>
      <c r="J372" s="165">
        <v>689991.64241333294</v>
      </c>
      <c r="K372" s="167"/>
      <c r="L372" s="167">
        <v>1</v>
      </c>
      <c r="M372" s="171">
        <f t="shared" si="114"/>
        <v>689991.64241333294</v>
      </c>
      <c r="N372" s="170"/>
      <c r="O372" s="285"/>
      <c r="P372" s="114">
        <f t="shared" si="111"/>
        <v>0</v>
      </c>
      <c r="Q372" s="173"/>
      <c r="R372" s="177">
        <v>2016</v>
      </c>
      <c r="S372" s="98">
        <f>IFERROR(('General Input Sheet'!$G$38/(VLOOKUP(R372,'General Input Sheet'!$E$38:$G$44,3,FALSE))),1)</f>
        <v>1</v>
      </c>
      <c r="T372" s="199">
        <v>689991.64241333294</v>
      </c>
      <c r="U372" s="115" t="str">
        <f t="shared" si="106"/>
        <v/>
      </c>
      <c r="V372" s="115" t="str">
        <f t="shared" si="106"/>
        <v>y</v>
      </c>
      <c r="W372" s="115" t="str">
        <f t="shared" si="106"/>
        <v/>
      </c>
      <c r="X372" s="115" t="str">
        <f t="shared" si="106"/>
        <v/>
      </c>
      <c r="Y372" s="273" t="str">
        <f t="shared" si="107"/>
        <v/>
      </c>
      <c r="Z372" s="81"/>
      <c r="AA372" s="86" t="str">
        <f t="shared" si="97"/>
        <v/>
      </c>
      <c r="AB372" s="87">
        <f t="shared" si="98"/>
        <v>1</v>
      </c>
      <c r="AC372" s="87" t="str">
        <f t="shared" si="108"/>
        <v/>
      </c>
      <c r="AD372" s="87" t="str">
        <f t="shared" si="109"/>
        <v/>
      </c>
      <c r="AE372" s="87" t="str">
        <f t="shared" si="110"/>
        <v/>
      </c>
      <c r="AF372" s="94">
        <f t="shared" si="99"/>
        <v>1</v>
      </c>
      <c r="AH372" s="324" t="str">
        <f t="shared" si="100"/>
        <v/>
      </c>
      <c r="AI372" s="280">
        <f t="shared" si="101"/>
        <v>689991.64241333294</v>
      </c>
      <c r="AJ372" s="280" t="str">
        <f t="shared" si="102"/>
        <v/>
      </c>
      <c r="AK372" s="280" t="str">
        <f t="shared" si="103"/>
        <v/>
      </c>
      <c r="AL372" s="327" t="str">
        <f t="shared" si="104"/>
        <v/>
      </c>
    </row>
    <row r="373" spans="2:38">
      <c r="B373" s="176" t="s">
        <v>394</v>
      </c>
      <c r="C373" s="167"/>
      <c r="D373" s="167" t="s">
        <v>2231</v>
      </c>
      <c r="E373" s="167" t="s">
        <v>116</v>
      </c>
      <c r="F373" s="167" t="s">
        <v>2232</v>
      </c>
      <c r="G373" s="188"/>
      <c r="H373" s="285">
        <v>59161.01</v>
      </c>
      <c r="I373" s="143">
        <f t="shared" si="105"/>
        <v>39.045107891006595</v>
      </c>
      <c r="J373" s="165">
        <v>2309948.01839092</v>
      </c>
      <c r="K373" s="167"/>
      <c r="L373" s="167">
        <v>1</v>
      </c>
      <c r="M373" s="171">
        <f t="shared" si="114"/>
        <v>2309948.01839092</v>
      </c>
      <c r="N373" s="170"/>
      <c r="O373" s="285">
        <v>468597.727432026</v>
      </c>
      <c r="P373" s="114">
        <f t="shared" si="111"/>
        <v>16.822431028847635</v>
      </c>
      <c r="Q373" s="173">
        <v>7882952.9500000002</v>
      </c>
      <c r="R373" s="177">
        <v>2016</v>
      </c>
      <c r="S373" s="98">
        <f>IFERROR(('General Input Sheet'!$G$38/(VLOOKUP(R373,'General Input Sheet'!$E$38:$G$44,3,FALSE))),1)</f>
        <v>1</v>
      </c>
      <c r="T373" s="199">
        <v>10192900.968390919</v>
      </c>
      <c r="U373" s="115" t="str">
        <f t="shared" si="106"/>
        <v/>
      </c>
      <c r="V373" s="115" t="str">
        <f t="shared" si="106"/>
        <v/>
      </c>
      <c r="W373" s="115" t="str">
        <f t="shared" si="106"/>
        <v/>
      </c>
      <c r="X373" s="115" t="str">
        <f t="shared" si="106"/>
        <v/>
      </c>
      <c r="Y373" s="273" t="str">
        <f t="shared" si="107"/>
        <v>y</v>
      </c>
      <c r="Z373" s="81"/>
      <c r="AA373" s="86" t="str">
        <f t="shared" si="97"/>
        <v/>
      </c>
      <c r="AB373" s="87" t="str">
        <f t="shared" si="98"/>
        <v/>
      </c>
      <c r="AC373" s="87" t="str">
        <f t="shared" si="108"/>
        <v/>
      </c>
      <c r="AD373" s="87" t="str">
        <f t="shared" si="109"/>
        <v/>
      </c>
      <c r="AE373" s="87">
        <f t="shared" si="110"/>
        <v>1</v>
      </c>
      <c r="AF373" s="94">
        <f t="shared" si="99"/>
        <v>1</v>
      </c>
      <c r="AH373" s="324" t="str">
        <f t="shared" si="100"/>
        <v/>
      </c>
      <c r="AI373" s="280" t="str">
        <f t="shared" si="101"/>
        <v/>
      </c>
      <c r="AJ373" s="280" t="str">
        <f t="shared" si="102"/>
        <v/>
      </c>
      <c r="AK373" s="280" t="str">
        <f t="shared" si="103"/>
        <v/>
      </c>
      <c r="AL373" s="327">
        <f t="shared" si="104"/>
        <v>10192900.968390919</v>
      </c>
    </row>
    <row r="374" spans="2:38">
      <c r="B374" s="176" t="s">
        <v>394</v>
      </c>
      <c r="C374" s="167"/>
      <c r="D374" s="167" t="s">
        <v>2231</v>
      </c>
      <c r="E374" s="167" t="s">
        <v>116</v>
      </c>
      <c r="F374" s="167" t="s">
        <v>2234</v>
      </c>
      <c r="G374" s="188"/>
      <c r="H374" s="285">
        <v>207471.44</v>
      </c>
      <c r="I374" s="143">
        <f t="shared" si="105"/>
        <v>40.488695436473421</v>
      </c>
      <c r="J374" s="165">
        <v>8400247.9459265694</v>
      </c>
      <c r="K374" s="167"/>
      <c r="L374" s="167">
        <v>1</v>
      </c>
      <c r="M374" s="171">
        <f t="shared" si="114"/>
        <v>8400247.9459265694</v>
      </c>
      <c r="N374" s="170"/>
      <c r="O374" s="285"/>
      <c r="P374" s="114">
        <f t="shared" si="111"/>
        <v>0</v>
      </c>
      <c r="Q374" s="173"/>
      <c r="R374" s="177">
        <v>2016</v>
      </c>
      <c r="S374" s="98">
        <f>IFERROR(('General Input Sheet'!$G$38/(VLOOKUP(R374,'General Input Sheet'!$E$38:$G$44,3,FALSE))),1)</f>
        <v>1</v>
      </c>
      <c r="T374" s="199">
        <v>8400247.9459265694</v>
      </c>
      <c r="U374" s="115" t="str">
        <f t="shared" si="106"/>
        <v/>
      </c>
      <c r="V374" s="115" t="str">
        <f t="shared" si="106"/>
        <v/>
      </c>
      <c r="W374" s="115" t="str">
        <f t="shared" si="106"/>
        <v/>
      </c>
      <c r="X374" s="115" t="str">
        <f t="shared" si="106"/>
        <v/>
      </c>
      <c r="Y374" s="273" t="str">
        <f t="shared" si="107"/>
        <v>y</v>
      </c>
      <c r="Z374" s="81"/>
      <c r="AA374" s="86" t="str">
        <f t="shared" si="97"/>
        <v/>
      </c>
      <c r="AB374" s="87" t="str">
        <f t="shared" si="98"/>
        <v/>
      </c>
      <c r="AC374" s="87" t="str">
        <f t="shared" si="108"/>
        <v/>
      </c>
      <c r="AD374" s="87" t="str">
        <f t="shared" si="109"/>
        <v/>
      </c>
      <c r="AE374" s="87">
        <f t="shared" si="110"/>
        <v>1</v>
      </c>
      <c r="AF374" s="94">
        <f t="shared" si="99"/>
        <v>1</v>
      </c>
      <c r="AH374" s="324" t="str">
        <f t="shared" si="100"/>
        <v/>
      </c>
      <c r="AI374" s="280" t="str">
        <f t="shared" si="101"/>
        <v/>
      </c>
      <c r="AJ374" s="280" t="str">
        <f t="shared" si="102"/>
        <v/>
      </c>
      <c r="AK374" s="280" t="str">
        <f t="shared" si="103"/>
        <v/>
      </c>
      <c r="AL374" s="327">
        <f t="shared" si="104"/>
        <v>8400247.9459265694</v>
      </c>
    </row>
    <row r="375" spans="2:38">
      <c r="B375" s="176" t="s">
        <v>394</v>
      </c>
      <c r="C375" s="167"/>
      <c r="D375" s="167" t="s">
        <v>2231</v>
      </c>
      <c r="E375" s="167" t="s">
        <v>116</v>
      </c>
      <c r="F375" s="167" t="s">
        <v>2233</v>
      </c>
      <c r="G375" s="188"/>
      <c r="H375" s="285">
        <v>5352.34</v>
      </c>
      <c r="I375" s="143">
        <f t="shared" si="105"/>
        <v>1273.5573614272207</v>
      </c>
      <c r="J375" s="165">
        <v>6816512.0078613702</v>
      </c>
      <c r="K375" s="167"/>
      <c r="L375" s="167">
        <v>1</v>
      </c>
      <c r="M375" s="171">
        <f t="shared" si="114"/>
        <v>6816512.0078613702</v>
      </c>
      <c r="N375" s="170"/>
      <c r="O375" s="285"/>
      <c r="P375" s="114">
        <f t="shared" si="111"/>
        <v>0</v>
      </c>
      <c r="Q375" s="173"/>
      <c r="R375" s="177">
        <v>2016</v>
      </c>
      <c r="S375" s="98">
        <f>IFERROR(('General Input Sheet'!$G$38/(VLOOKUP(R375,'General Input Sheet'!$E$38:$G$44,3,FALSE))),1)</f>
        <v>1</v>
      </c>
      <c r="T375" s="199">
        <v>6816512.0078613702</v>
      </c>
      <c r="U375" s="115" t="str">
        <f t="shared" si="106"/>
        <v/>
      </c>
      <c r="V375" s="115" t="str">
        <f t="shared" si="106"/>
        <v/>
      </c>
      <c r="W375" s="115" t="str">
        <f t="shared" si="106"/>
        <v/>
      </c>
      <c r="X375" s="115" t="str">
        <f t="shared" si="106"/>
        <v/>
      </c>
      <c r="Y375" s="273" t="str">
        <f t="shared" si="107"/>
        <v>y</v>
      </c>
      <c r="Z375" s="81"/>
      <c r="AA375" s="86" t="str">
        <f t="shared" si="97"/>
        <v/>
      </c>
      <c r="AB375" s="87" t="str">
        <f t="shared" si="98"/>
        <v/>
      </c>
      <c r="AC375" s="87" t="str">
        <f t="shared" si="108"/>
        <v/>
      </c>
      <c r="AD375" s="87" t="str">
        <f t="shared" si="109"/>
        <v/>
      </c>
      <c r="AE375" s="87">
        <f t="shared" si="110"/>
        <v>1</v>
      </c>
      <c r="AF375" s="94">
        <f t="shared" si="99"/>
        <v>1</v>
      </c>
      <c r="AH375" s="324" t="str">
        <f t="shared" si="100"/>
        <v/>
      </c>
      <c r="AI375" s="280" t="str">
        <f t="shared" si="101"/>
        <v/>
      </c>
      <c r="AJ375" s="280" t="str">
        <f t="shared" si="102"/>
        <v/>
      </c>
      <c r="AK375" s="280" t="str">
        <f t="shared" si="103"/>
        <v/>
      </c>
      <c r="AL375" s="327">
        <f t="shared" si="104"/>
        <v>6816512.0078613702</v>
      </c>
    </row>
    <row r="376" spans="2:38">
      <c r="B376" s="176" t="s">
        <v>395</v>
      </c>
      <c r="C376" s="167"/>
      <c r="D376" s="167" t="s">
        <v>2231</v>
      </c>
      <c r="E376" s="167" t="s">
        <v>116</v>
      </c>
      <c r="F376" s="167" t="s">
        <v>2234</v>
      </c>
      <c r="G376" s="188"/>
      <c r="H376" s="285">
        <v>24078.720000000001</v>
      </c>
      <c r="I376" s="143">
        <f t="shared" si="105"/>
        <v>318.84193503098879</v>
      </c>
      <c r="J376" s="165">
        <v>7677305.6778693702</v>
      </c>
      <c r="K376" s="167"/>
      <c r="L376" s="167">
        <v>1</v>
      </c>
      <c r="M376" s="171">
        <f t="shared" si="114"/>
        <v>7677305.6778693702</v>
      </c>
      <c r="N376" s="170"/>
      <c r="O376" s="285">
        <v>19128.0635920104</v>
      </c>
      <c r="P376" s="114">
        <f t="shared" si="111"/>
        <v>97.725522032496158</v>
      </c>
      <c r="Q376" s="173">
        <v>1869300</v>
      </c>
      <c r="R376" s="177">
        <v>2016</v>
      </c>
      <c r="S376" s="98">
        <f>IFERROR(('General Input Sheet'!$G$38/(VLOOKUP(R376,'General Input Sheet'!$E$38:$G$44,3,FALSE))),1)</f>
        <v>1</v>
      </c>
      <c r="T376" s="199">
        <v>9546605.6778693702</v>
      </c>
      <c r="U376" s="115" t="str">
        <f t="shared" si="106"/>
        <v/>
      </c>
      <c r="V376" s="115" t="str">
        <f t="shared" si="106"/>
        <v/>
      </c>
      <c r="W376" s="115" t="str">
        <f t="shared" si="106"/>
        <v/>
      </c>
      <c r="X376" s="115" t="str">
        <f t="shared" si="106"/>
        <v/>
      </c>
      <c r="Y376" s="273" t="str">
        <f t="shared" si="107"/>
        <v>y</v>
      </c>
      <c r="Z376" s="81"/>
      <c r="AA376" s="86" t="str">
        <f t="shared" si="97"/>
        <v/>
      </c>
      <c r="AB376" s="87" t="str">
        <f t="shared" si="98"/>
        <v/>
      </c>
      <c r="AC376" s="87" t="str">
        <f t="shared" si="108"/>
        <v/>
      </c>
      <c r="AD376" s="87" t="str">
        <f t="shared" si="109"/>
        <v/>
      </c>
      <c r="AE376" s="87">
        <f t="shared" si="110"/>
        <v>1</v>
      </c>
      <c r="AF376" s="94">
        <f t="shared" si="99"/>
        <v>1</v>
      </c>
      <c r="AH376" s="324" t="str">
        <f t="shared" si="100"/>
        <v/>
      </c>
      <c r="AI376" s="280" t="str">
        <f t="shared" si="101"/>
        <v/>
      </c>
      <c r="AJ376" s="280" t="str">
        <f t="shared" si="102"/>
        <v/>
      </c>
      <c r="AK376" s="280" t="str">
        <f t="shared" si="103"/>
        <v/>
      </c>
      <c r="AL376" s="327">
        <f t="shared" si="104"/>
        <v>9546605.6778693702</v>
      </c>
    </row>
    <row r="377" spans="2:38">
      <c r="B377" s="176" t="s">
        <v>396</v>
      </c>
      <c r="C377" s="167"/>
      <c r="D377" s="167" t="s">
        <v>2229</v>
      </c>
      <c r="E377" s="167" t="s">
        <v>116</v>
      </c>
      <c r="F377" s="167" t="s">
        <v>2233</v>
      </c>
      <c r="G377" s="188"/>
      <c r="H377" s="285">
        <v>13220.39</v>
      </c>
      <c r="I377" s="143">
        <f t="shared" si="105"/>
        <v>52.191474110319966</v>
      </c>
      <c r="J377" s="165">
        <v>689991.64241333294</v>
      </c>
      <c r="K377" s="167"/>
      <c r="L377" s="167">
        <v>1</v>
      </c>
      <c r="M377" s="171">
        <f t="shared" si="114"/>
        <v>689991.64241333294</v>
      </c>
      <c r="N377" s="170"/>
      <c r="O377" s="285">
        <v>18171.083143863201</v>
      </c>
      <c r="P377" s="114">
        <f t="shared" si="111"/>
        <v>91.344801895343522</v>
      </c>
      <c r="Q377" s="173">
        <v>1659833.99</v>
      </c>
      <c r="R377" s="177">
        <v>2016</v>
      </c>
      <c r="S377" s="98">
        <f>IFERROR(('General Input Sheet'!$G$38/(VLOOKUP(R377,'General Input Sheet'!$E$38:$G$44,3,FALSE))),1)</f>
        <v>1</v>
      </c>
      <c r="T377" s="199">
        <v>2349825.6324133328</v>
      </c>
      <c r="U377" s="115" t="str">
        <f t="shared" si="106"/>
        <v/>
      </c>
      <c r="V377" s="115" t="str">
        <f t="shared" si="106"/>
        <v>y</v>
      </c>
      <c r="W377" s="115" t="str">
        <f t="shared" si="106"/>
        <v/>
      </c>
      <c r="X377" s="115" t="str">
        <f t="shared" si="106"/>
        <v/>
      </c>
      <c r="Y377" s="273" t="str">
        <f t="shared" si="107"/>
        <v/>
      </c>
      <c r="Z377" s="81"/>
      <c r="AA377" s="86" t="str">
        <f t="shared" si="97"/>
        <v/>
      </c>
      <c r="AB377" s="87">
        <f t="shared" si="98"/>
        <v>1</v>
      </c>
      <c r="AC377" s="87" t="str">
        <f t="shared" si="108"/>
        <v/>
      </c>
      <c r="AD377" s="87" t="str">
        <f t="shared" si="109"/>
        <v/>
      </c>
      <c r="AE377" s="87" t="str">
        <f t="shared" si="110"/>
        <v/>
      </c>
      <c r="AF377" s="94">
        <f t="shared" si="99"/>
        <v>1</v>
      </c>
      <c r="AH377" s="324" t="str">
        <f t="shared" si="100"/>
        <v/>
      </c>
      <c r="AI377" s="280">
        <f t="shared" si="101"/>
        <v>2349825.6324133328</v>
      </c>
      <c r="AJ377" s="280" t="str">
        <f t="shared" si="102"/>
        <v/>
      </c>
      <c r="AK377" s="280" t="str">
        <f t="shared" si="103"/>
        <v/>
      </c>
      <c r="AL377" s="327" t="str">
        <f t="shared" si="104"/>
        <v/>
      </c>
    </row>
    <row r="378" spans="2:38">
      <c r="B378" s="176" t="s">
        <v>397</v>
      </c>
      <c r="C378" s="167"/>
      <c r="D378" s="167" t="s">
        <v>2231</v>
      </c>
      <c r="E378" s="167" t="s">
        <v>116</v>
      </c>
      <c r="F378" s="167" t="s">
        <v>2232</v>
      </c>
      <c r="G378" s="188"/>
      <c r="H378" s="285">
        <v>111225.81</v>
      </c>
      <c r="I378" s="143">
        <f t="shared" si="105"/>
        <v>20.768093470309815</v>
      </c>
      <c r="J378" s="165">
        <v>2309948.01839092</v>
      </c>
      <c r="K378" s="167"/>
      <c r="L378" s="167">
        <v>1</v>
      </c>
      <c r="M378" s="171">
        <f t="shared" si="114"/>
        <v>2309948.01839092</v>
      </c>
      <c r="N378" s="170"/>
      <c r="O378" s="285">
        <v>512272.56607762998</v>
      </c>
      <c r="P378" s="114">
        <f t="shared" si="111"/>
        <v>27.084212094811754</v>
      </c>
      <c r="Q378" s="173">
        <v>13874498.83</v>
      </c>
      <c r="R378" s="177">
        <v>2016</v>
      </c>
      <c r="S378" s="98">
        <f>IFERROR(('General Input Sheet'!$G$38/(VLOOKUP(R378,'General Input Sheet'!$E$38:$G$44,3,FALSE))),1)</f>
        <v>1</v>
      </c>
      <c r="T378" s="199">
        <v>16184446.84839092</v>
      </c>
      <c r="U378" s="115" t="str">
        <f t="shared" si="106"/>
        <v/>
      </c>
      <c r="V378" s="115" t="str">
        <f t="shared" si="106"/>
        <v/>
      </c>
      <c r="W378" s="115" t="str">
        <f t="shared" si="106"/>
        <v/>
      </c>
      <c r="X378" s="115" t="str">
        <f t="shared" si="106"/>
        <v/>
      </c>
      <c r="Y378" s="273" t="str">
        <f t="shared" si="107"/>
        <v>y</v>
      </c>
      <c r="Z378" s="81"/>
      <c r="AA378" s="86" t="str">
        <f t="shared" si="97"/>
        <v/>
      </c>
      <c r="AB378" s="87" t="str">
        <f t="shared" si="98"/>
        <v/>
      </c>
      <c r="AC378" s="87" t="str">
        <f t="shared" si="108"/>
        <v/>
      </c>
      <c r="AD378" s="87" t="str">
        <f t="shared" si="109"/>
        <v/>
      </c>
      <c r="AE378" s="87">
        <f t="shared" si="110"/>
        <v>1</v>
      </c>
      <c r="AF378" s="94">
        <f t="shared" si="99"/>
        <v>1</v>
      </c>
      <c r="AH378" s="324" t="str">
        <f t="shared" si="100"/>
        <v/>
      </c>
      <c r="AI378" s="280" t="str">
        <f t="shared" si="101"/>
        <v/>
      </c>
      <c r="AJ378" s="280" t="str">
        <f t="shared" si="102"/>
        <v/>
      </c>
      <c r="AK378" s="280" t="str">
        <f t="shared" si="103"/>
        <v/>
      </c>
      <c r="AL378" s="327">
        <f t="shared" si="104"/>
        <v>16184446.84839092</v>
      </c>
    </row>
    <row r="379" spans="2:38">
      <c r="B379" s="176" t="s">
        <v>397</v>
      </c>
      <c r="C379" s="167"/>
      <c r="D379" s="167" t="s">
        <v>2231</v>
      </c>
      <c r="E379" s="167" t="s">
        <v>116</v>
      </c>
      <c r="F379" s="167" t="s">
        <v>2234</v>
      </c>
      <c r="G379" s="188"/>
      <c r="H379" s="285">
        <v>131287.67999999999</v>
      </c>
      <c r="I379" s="143">
        <f t="shared" si="105"/>
        <v>63.983520357177227</v>
      </c>
      <c r="J379" s="165">
        <v>8400247.9459265694</v>
      </c>
      <c r="K379" s="167"/>
      <c r="L379" s="167">
        <v>1</v>
      </c>
      <c r="M379" s="171">
        <f t="shared" si="114"/>
        <v>8400247.9459265694</v>
      </c>
      <c r="N379" s="170"/>
      <c r="O379" s="285"/>
      <c r="P379" s="114">
        <f t="shared" si="111"/>
        <v>0</v>
      </c>
      <c r="Q379" s="173"/>
      <c r="R379" s="177">
        <v>2016</v>
      </c>
      <c r="S379" s="98">
        <f>IFERROR(('General Input Sheet'!$G$38/(VLOOKUP(R379,'General Input Sheet'!$E$38:$G$44,3,FALSE))),1)</f>
        <v>1</v>
      </c>
      <c r="T379" s="199">
        <v>8400247.9459265694</v>
      </c>
      <c r="U379" s="115" t="str">
        <f t="shared" si="106"/>
        <v/>
      </c>
      <c r="V379" s="115" t="str">
        <f t="shared" si="106"/>
        <v/>
      </c>
      <c r="W379" s="115" t="str">
        <f t="shared" si="106"/>
        <v/>
      </c>
      <c r="X379" s="115" t="str">
        <f t="shared" si="106"/>
        <v/>
      </c>
      <c r="Y379" s="273" t="str">
        <f t="shared" si="107"/>
        <v>y</v>
      </c>
      <c r="Z379" s="81"/>
      <c r="AA379" s="86" t="str">
        <f t="shared" si="97"/>
        <v/>
      </c>
      <c r="AB379" s="87" t="str">
        <f t="shared" si="98"/>
        <v/>
      </c>
      <c r="AC379" s="87" t="str">
        <f t="shared" si="108"/>
        <v/>
      </c>
      <c r="AD379" s="87" t="str">
        <f t="shared" si="109"/>
        <v/>
      </c>
      <c r="AE379" s="87">
        <f t="shared" si="110"/>
        <v>1</v>
      </c>
      <c r="AF379" s="94">
        <f t="shared" si="99"/>
        <v>1</v>
      </c>
      <c r="AH379" s="324" t="str">
        <f t="shared" si="100"/>
        <v/>
      </c>
      <c r="AI379" s="280" t="str">
        <f t="shared" si="101"/>
        <v/>
      </c>
      <c r="AJ379" s="280" t="str">
        <f t="shared" si="102"/>
        <v/>
      </c>
      <c r="AK379" s="280" t="str">
        <f t="shared" si="103"/>
        <v/>
      </c>
      <c r="AL379" s="327">
        <f t="shared" si="104"/>
        <v>8400247.9459265694</v>
      </c>
    </row>
    <row r="380" spans="2:38">
      <c r="B380" s="176" t="s">
        <v>397</v>
      </c>
      <c r="C380" s="167"/>
      <c r="D380" s="167" t="s">
        <v>2231</v>
      </c>
      <c r="E380" s="167" t="s">
        <v>116</v>
      </c>
      <c r="F380" s="167" t="s">
        <v>2233</v>
      </c>
      <c r="G380" s="188"/>
      <c r="H380" s="285">
        <v>161670.79999999999</v>
      </c>
      <c r="I380" s="143">
        <f t="shared" si="105"/>
        <v>50.48263454952496</v>
      </c>
      <c r="J380" s="165">
        <v>8161567.9137293398</v>
      </c>
      <c r="K380" s="167"/>
      <c r="L380" s="167">
        <v>1</v>
      </c>
      <c r="M380" s="171">
        <f t="shared" si="114"/>
        <v>8161567.9137293398</v>
      </c>
      <c r="N380" s="170"/>
      <c r="O380" s="285"/>
      <c r="P380" s="114">
        <f t="shared" si="111"/>
        <v>0</v>
      </c>
      <c r="Q380" s="173"/>
      <c r="R380" s="177">
        <v>2016</v>
      </c>
      <c r="S380" s="98">
        <f>IFERROR(('General Input Sheet'!$G$38/(VLOOKUP(R380,'General Input Sheet'!$E$38:$G$44,3,FALSE))),1)</f>
        <v>1</v>
      </c>
      <c r="T380" s="199">
        <v>8161567.9137293398</v>
      </c>
      <c r="U380" s="115" t="str">
        <f t="shared" si="106"/>
        <v/>
      </c>
      <c r="V380" s="115" t="str">
        <f t="shared" si="106"/>
        <v/>
      </c>
      <c r="W380" s="115" t="str">
        <f t="shared" si="106"/>
        <v/>
      </c>
      <c r="X380" s="115" t="str">
        <f t="shared" si="106"/>
        <v/>
      </c>
      <c r="Y380" s="273" t="str">
        <f t="shared" si="107"/>
        <v>y</v>
      </c>
      <c r="Z380" s="81"/>
      <c r="AA380" s="86" t="str">
        <f t="shared" si="97"/>
        <v/>
      </c>
      <c r="AB380" s="87" t="str">
        <f t="shared" si="98"/>
        <v/>
      </c>
      <c r="AC380" s="87" t="str">
        <f t="shared" si="108"/>
        <v/>
      </c>
      <c r="AD380" s="87" t="str">
        <f t="shared" si="109"/>
        <v/>
      </c>
      <c r="AE380" s="87">
        <f t="shared" si="110"/>
        <v>1</v>
      </c>
      <c r="AF380" s="94">
        <f t="shared" si="99"/>
        <v>1</v>
      </c>
      <c r="AH380" s="324" t="str">
        <f t="shared" si="100"/>
        <v/>
      </c>
      <c r="AI380" s="280" t="str">
        <f t="shared" si="101"/>
        <v/>
      </c>
      <c r="AJ380" s="280" t="str">
        <f t="shared" si="102"/>
        <v/>
      </c>
      <c r="AK380" s="280" t="str">
        <f t="shared" si="103"/>
        <v/>
      </c>
      <c r="AL380" s="327">
        <f t="shared" si="104"/>
        <v>8161567.9137293398</v>
      </c>
    </row>
    <row r="381" spans="2:38">
      <c r="B381" s="176" t="s">
        <v>397</v>
      </c>
      <c r="C381" s="167"/>
      <c r="D381" s="167" t="s">
        <v>2231</v>
      </c>
      <c r="E381" s="167" t="s">
        <v>116</v>
      </c>
      <c r="F381" s="167" t="s">
        <v>2235</v>
      </c>
      <c r="G381" s="188"/>
      <c r="H381" s="285">
        <v>23192.3</v>
      </c>
      <c r="I381" s="143">
        <f t="shared" si="105"/>
        <v>365.98740078437328</v>
      </c>
      <c r="J381" s="165">
        <v>8488089.5952114202</v>
      </c>
      <c r="K381" s="167"/>
      <c r="L381" s="167">
        <v>1</v>
      </c>
      <c r="M381" s="171">
        <f t="shared" si="114"/>
        <v>8488089.5952114202</v>
      </c>
      <c r="N381" s="170"/>
      <c r="O381" s="285"/>
      <c r="P381" s="114">
        <f t="shared" si="111"/>
        <v>0</v>
      </c>
      <c r="Q381" s="173"/>
      <c r="R381" s="177">
        <v>2016</v>
      </c>
      <c r="S381" s="98">
        <f>IFERROR(('General Input Sheet'!$G$38/(VLOOKUP(R381,'General Input Sheet'!$E$38:$G$44,3,FALSE))),1)</f>
        <v>1</v>
      </c>
      <c r="T381" s="199">
        <v>8488089.5952114202</v>
      </c>
      <c r="U381" s="115" t="str">
        <f t="shared" si="106"/>
        <v/>
      </c>
      <c r="V381" s="115" t="str">
        <f t="shared" si="106"/>
        <v/>
      </c>
      <c r="W381" s="115" t="str">
        <f t="shared" si="106"/>
        <v/>
      </c>
      <c r="X381" s="115" t="str">
        <f t="shared" si="106"/>
        <v/>
      </c>
      <c r="Y381" s="273" t="str">
        <f t="shared" si="107"/>
        <v>y</v>
      </c>
      <c r="Z381" s="81"/>
      <c r="AA381" s="86" t="str">
        <f t="shared" si="97"/>
        <v/>
      </c>
      <c r="AB381" s="87" t="str">
        <f t="shared" si="98"/>
        <v/>
      </c>
      <c r="AC381" s="87" t="str">
        <f t="shared" si="108"/>
        <v/>
      </c>
      <c r="AD381" s="87" t="str">
        <f t="shared" si="109"/>
        <v/>
      </c>
      <c r="AE381" s="87">
        <f t="shared" si="110"/>
        <v>1</v>
      </c>
      <c r="AF381" s="94">
        <f t="shared" si="99"/>
        <v>1</v>
      </c>
      <c r="AH381" s="324" t="str">
        <f t="shared" si="100"/>
        <v/>
      </c>
      <c r="AI381" s="280" t="str">
        <f t="shared" si="101"/>
        <v/>
      </c>
      <c r="AJ381" s="280" t="str">
        <f t="shared" si="102"/>
        <v/>
      </c>
      <c r="AK381" s="280" t="str">
        <f t="shared" si="103"/>
        <v/>
      </c>
      <c r="AL381" s="327">
        <f t="shared" si="104"/>
        <v>8488089.5952114202</v>
      </c>
    </row>
    <row r="382" spans="2:38">
      <c r="B382" s="176" t="s">
        <v>398</v>
      </c>
      <c r="C382" s="167"/>
      <c r="D382" s="167" t="s">
        <v>2231</v>
      </c>
      <c r="E382" s="167" t="s">
        <v>116</v>
      </c>
      <c r="F382" s="167" t="s">
        <v>2232</v>
      </c>
      <c r="G382" s="188"/>
      <c r="H382" s="285">
        <v>13440.49</v>
      </c>
      <c r="I382" s="143">
        <f t="shared" si="105"/>
        <v>116.98428434277098</v>
      </c>
      <c r="J382" s="165">
        <v>1572326.1038661699</v>
      </c>
      <c r="K382" s="167"/>
      <c r="L382" s="167">
        <v>1</v>
      </c>
      <c r="M382" s="171">
        <f t="shared" si="114"/>
        <v>1572326.1038661699</v>
      </c>
      <c r="N382" s="170"/>
      <c r="O382" s="285">
        <v>65656.030461104703</v>
      </c>
      <c r="P382" s="114">
        <f t="shared" si="111"/>
        <v>29.458848431993015</v>
      </c>
      <c r="Q382" s="173">
        <v>1934151.05</v>
      </c>
      <c r="R382" s="177">
        <v>2016</v>
      </c>
      <c r="S382" s="98">
        <f>IFERROR(('General Input Sheet'!$G$38/(VLOOKUP(R382,'General Input Sheet'!$E$38:$G$44,3,FALSE))),1)</f>
        <v>1</v>
      </c>
      <c r="T382" s="199">
        <v>3506477.15386617</v>
      </c>
      <c r="U382" s="115" t="str">
        <f t="shared" si="106"/>
        <v/>
      </c>
      <c r="V382" s="115" t="str">
        <f t="shared" si="106"/>
        <v/>
      </c>
      <c r="W382" s="115" t="str">
        <f t="shared" si="106"/>
        <v/>
      </c>
      <c r="X382" s="115" t="str">
        <f t="shared" si="106"/>
        <v/>
      </c>
      <c r="Y382" s="273" t="str">
        <f t="shared" si="107"/>
        <v>y</v>
      </c>
      <c r="Z382" s="81"/>
      <c r="AA382" s="86" t="str">
        <f t="shared" si="97"/>
        <v/>
      </c>
      <c r="AB382" s="87" t="str">
        <f t="shared" si="98"/>
        <v/>
      </c>
      <c r="AC382" s="87" t="str">
        <f t="shared" si="108"/>
        <v/>
      </c>
      <c r="AD382" s="87" t="str">
        <f t="shared" si="109"/>
        <v/>
      </c>
      <c r="AE382" s="87">
        <f t="shared" si="110"/>
        <v>1</v>
      </c>
      <c r="AF382" s="94">
        <f t="shared" si="99"/>
        <v>1</v>
      </c>
      <c r="AH382" s="324" t="str">
        <f t="shared" si="100"/>
        <v/>
      </c>
      <c r="AI382" s="280" t="str">
        <f t="shared" si="101"/>
        <v/>
      </c>
      <c r="AJ382" s="280" t="str">
        <f t="shared" si="102"/>
        <v/>
      </c>
      <c r="AK382" s="280" t="str">
        <f t="shared" si="103"/>
        <v/>
      </c>
      <c r="AL382" s="327">
        <f t="shared" si="104"/>
        <v>3506477.15386617</v>
      </c>
    </row>
    <row r="383" spans="2:38">
      <c r="B383" s="176" t="s">
        <v>398</v>
      </c>
      <c r="C383" s="167"/>
      <c r="D383" s="167" t="s">
        <v>2231</v>
      </c>
      <c r="E383" s="167" t="s">
        <v>116</v>
      </c>
      <c r="F383" s="167" t="s">
        <v>2234</v>
      </c>
      <c r="G383" s="188"/>
      <c r="H383" s="285">
        <v>48269.38</v>
      </c>
      <c r="I383" s="143">
        <f t="shared" si="105"/>
        <v>174.02850307848516</v>
      </c>
      <c r="J383" s="165">
        <v>8400247.9459265694</v>
      </c>
      <c r="K383" s="167"/>
      <c r="L383" s="167">
        <v>1</v>
      </c>
      <c r="M383" s="171">
        <f t="shared" si="114"/>
        <v>8400247.9459265694</v>
      </c>
      <c r="N383" s="170"/>
      <c r="O383" s="285"/>
      <c r="P383" s="114">
        <f t="shared" si="111"/>
        <v>0</v>
      </c>
      <c r="Q383" s="173"/>
      <c r="R383" s="177">
        <v>2016</v>
      </c>
      <c r="S383" s="98">
        <f>IFERROR(('General Input Sheet'!$G$38/(VLOOKUP(R383,'General Input Sheet'!$E$38:$G$44,3,FALSE))),1)</f>
        <v>1</v>
      </c>
      <c r="T383" s="199">
        <v>8400247.9459265694</v>
      </c>
      <c r="U383" s="115" t="str">
        <f t="shared" si="106"/>
        <v/>
      </c>
      <c r="V383" s="115" t="str">
        <f t="shared" si="106"/>
        <v/>
      </c>
      <c r="W383" s="115" t="str">
        <f t="shared" si="106"/>
        <v/>
      </c>
      <c r="X383" s="115" t="str">
        <f t="shared" si="106"/>
        <v/>
      </c>
      <c r="Y383" s="273" t="str">
        <f t="shared" si="107"/>
        <v>y</v>
      </c>
      <c r="Z383" s="81"/>
      <c r="AA383" s="86" t="str">
        <f t="shared" si="97"/>
        <v/>
      </c>
      <c r="AB383" s="87" t="str">
        <f t="shared" si="98"/>
        <v/>
      </c>
      <c r="AC383" s="87" t="str">
        <f t="shared" si="108"/>
        <v/>
      </c>
      <c r="AD383" s="87" t="str">
        <f t="shared" si="109"/>
        <v/>
      </c>
      <c r="AE383" s="87">
        <f t="shared" si="110"/>
        <v>1</v>
      </c>
      <c r="AF383" s="94">
        <f t="shared" si="99"/>
        <v>1</v>
      </c>
      <c r="AH383" s="324" t="str">
        <f t="shared" si="100"/>
        <v/>
      </c>
      <c r="AI383" s="280" t="str">
        <f t="shared" si="101"/>
        <v/>
      </c>
      <c r="AJ383" s="280" t="str">
        <f t="shared" si="102"/>
        <v/>
      </c>
      <c r="AK383" s="280" t="str">
        <f t="shared" si="103"/>
        <v/>
      </c>
      <c r="AL383" s="327">
        <f t="shared" si="104"/>
        <v>8400247.9459265694</v>
      </c>
    </row>
    <row r="384" spans="2:38">
      <c r="B384" s="176" t="s">
        <v>399</v>
      </c>
      <c r="C384" s="167"/>
      <c r="D384" s="167" t="s">
        <v>2229</v>
      </c>
      <c r="E384" s="167" t="s">
        <v>116</v>
      </c>
      <c r="F384" s="167" t="s">
        <v>2233</v>
      </c>
      <c r="G384" s="188"/>
      <c r="H384" s="285">
        <v>3946.38</v>
      </c>
      <c r="I384" s="143">
        <f t="shared" si="105"/>
        <v>136.95529990553266</v>
      </c>
      <c r="J384" s="165">
        <v>540477.65644119598</v>
      </c>
      <c r="K384" s="167"/>
      <c r="L384" s="167">
        <v>1</v>
      </c>
      <c r="M384" s="171">
        <f t="shared" si="114"/>
        <v>540477.65644119598</v>
      </c>
      <c r="N384" s="170"/>
      <c r="O384" s="285"/>
      <c r="P384" s="114">
        <f t="shared" si="111"/>
        <v>0</v>
      </c>
      <c r="Q384" s="173"/>
      <c r="R384" s="177">
        <v>2016</v>
      </c>
      <c r="S384" s="98">
        <f>IFERROR(('General Input Sheet'!$G$38/(VLOOKUP(R384,'General Input Sheet'!$E$38:$G$44,3,FALSE))),1)</f>
        <v>1</v>
      </c>
      <c r="T384" s="199">
        <v>540477.65644119598</v>
      </c>
      <c r="U384" s="115" t="str">
        <f t="shared" si="106"/>
        <v/>
      </c>
      <c r="V384" s="115" t="str">
        <f t="shared" si="106"/>
        <v>y</v>
      </c>
      <c r="W384" s="115" t="str">
        <f t="shared" si="106"/>
        <v/>
      </c>
      <c r="X384" s="115" t="str">
        <f t="shared" si="106"/>
        <v/>
      </c>
      <c r="Y384" s="273" t="str">
        <f t="shared" si="107"/>
        <v/>
      </c>
      <c r="Z384" s="81"/>
      <c r="AA384" s="86" t="str">
        <f t="shared" si="97"/>
        <v/>
      </c>
      <c r="AB384" s="87">
        <f t="shared" si="98"/>
        <v>1</v>
      </c>
      <c r="AC384" s="87" t="str">
        <f t="shared" si="108"/>
        <v/>
      </c>
      <c r="AD384" s="87" t="str">
        <f t="shared" si="109"/>
        <v/>
      </c>
      <c r="AE384" s="87" t="str">
        <f t="shared" si="110"/>
        <v/>
      </c>
      <c r="AF384" s="94">
        <f t="shared" si="99"/>
        <v>1</v>
      </c>
      <c r="AH384" s="324" t="str">
        <f t="shared" si="100"/>
        <v/>
      </c>
      <c r="AI384" s="280">
        <f t="shared" si="101"/>
        <v>540477.65644119598</v>
      </c>
      <c r="AJ384" s="280" t="str">
        <f t="shared" si="102"/>
        <v/>
      </c>
      <c r="AK384" s="280" t="str">
        <f t="shared" si="103"/>
        <v/>
      </c>
      <c r="AL384" s="327" t="str">
        <f t="shared" si="104"/>
        <v/>
      </c>
    </row>
    <row r="385" spans="2:38">
      <c r="B385" s="176" t="s">
        <v>400</v>
      </c>
      <c r="C385" s="167"/>
      <c r="D385" s="167" t="s">
        <v>2231</v>
      </c>
      <c r="E385" s="167" t="s">
        <v>116</v>
      </c>
      <c r="F385" s="167" t="s">
        <v>2232</v>
      </c>
      <c r="G385" s="188"/>
      <c r="H385" s="285">
        <v>26509.71</v>
      </c>
      <c r="I385" s="143">
        <f t="shared" si="105"/>
        <v>81.271261480707636</v>
      </c>
      <c r="J385" s="165">
        <v>2154477.5731877298</v>
      </c>
      <c r="K385" s="167"/>
      <c r="L385" s="167">
        <v>1</v>
      </c>
      <c r="M385" s="171">
        <f t="shared" si="114"/>
        <v>2154477.5731877298</v>
      </c>
      <c r="N385" s="170"/>
      <c r="O385" s="285"/>
      <c r="P385" s="114">
        <f t="shared" si="111"/>
        <v>0</v>
      </c>
      <c r="Q385" s="173"/>
      <c r="R385" s="177">
        <v>2016</v>
      </c>
      <c r="S385" s="98">
        <f>IFERROR(('General Input Sheet'!$G$38/(VLOOKUP(R385,'General Input Sheet'!$E$38:$G$44,3,FALSE))),1)</f>
        <v>1</v>
      </c>
      <c r="T385" s="199">
        <v>2154477.5731877298</v>
      </c>
      <c r="U385" s="115" t="str">
        <f t="shared" si="106"/>
        <v/>
      </c>
      <c r="V385" s="115" t="str">
        <f t="shared" si="106"/>
        <v/>
      </c>
      <c r="W385" s="115" t="str">
        <f t="shared" si="106"/>
        <v/>
      </c>
      <c r="X385" s="115" t="str">
        <f t="shared" si="106"/>
        <v/>
      </c>
      <c r="Y385" s="273" t="str">
        <f t="shared" si="107"/>
        <v>y</v>
      </c>
      <c r="Z385" s="81"/>
      <c r="AA385" s="86" t="str">
        <f t="shared" si="97"/>
        <v/>
      </c>
      <c r="AB385" s="87" t="str">
        <f t="shared" si="98"/>
        <v/>
      </c>
      <c r="AC385" s="87" t="str">
        <f t="shared" si="108"/>
        <v/>
      </c>
      <c r="AD385" s="87" t="str">
        <f t="shared" si="109"/>
        <v/>
      </c>
      <c r="AE385" s="87">
        <f t="shared" si="110"/>
        <v>1</v>
      </c>
      <c r="AF385" s="94">
        <f t="shared" si="99"/>
        <v>1</v>
      </c>
      <c r="AH385" s="324" t="str">
        <f t="shared" si="100"/>
        <v/>
      </c>
      <c r="AI385" s="280" t="str">
        <f t="shared" si="101"/>
        <v/>
      </c>
      <c r="AJ385" s="280" t="str">
        <f t="shared" si="102"/>
        <v/>
      </c>
      <c r="AK385" s="280" t="str">
        <f t="shared" si="103"/>
        <v/>
      </c>
      <c r="AL385" s="327">
        <f t="shared" si="104"/>
        <v>2154477.5731877298</v>
      </c>
    </row>
    <row r="386" spans="2:38">
      <c r="B386" s="176" t="s">
        <v>400</v>
      </c>
      <c r="C386" s="167"/>
      <c r="D386" s="167" t="s">
        <v>2231</v>
      </c>
      <c r="E386" s="167" t="s">
        <v>116</v>
      </c>
      <c r="F386" s="167" t="s">
        <v>2234</v>
      </c>
      <c r="G386" s="188"/>
      <c r="H386" s="285">
        <v>40372.17</v>
      </c>
      <c r="I386" s="143">
        <f t="shared" si="105"/>
        <v>208.0702609229717</v>
      </c>
      <c r="J386" s="165">
        <v>8400247.9459265694</v>
      </c>
      <c r="K386" s="167"/>
      <c r="L386" s="167">
        <v>1</v>
      </c>
      <c r="M386" s="171">
        <f t="shared" si="114"/>
        <v>8400247.9459265694</v>
      </c>
      <c r="N386" s="170"/>
      <c r="O386" s="285"/>
      <c r="P386" s="114">
        <f t="shared" si="111"/>
        <v>0</v>
      </c>
      <c r="Q386" s="173"/>
      <c r="R386" s="177">
        <v>2016</v>
      </c>
      <c r="S386" s="98">
        <f>IFERROR(('General Input Sheet'!$G$38/(VLOOKUP(R386,'General Input Sheet'!$E$38:$G$44,3,FALSE))),1)</f>
        <v>1</v>
      </c>
      <c r="T386" s="199">
        <v>8400247.9459265694</v>
      </c>
      <c r="U386" s="115" t="str">
        <f t="shared" si="106"/>
        <v/>
      </c>
      <c r="V386" s="115" t="str">
        <f t="shared" si="106"/>
        <v/>
      </c>
      <c r="W386" s="115" t="str">
        <f t="shared" si="106"/>
        <v/>
      </c>
      <c r="X386" s="115" t="str">
        <f t="shared" si="106"/>
        <v/>
      </c>
      <c r="Y386" s="273" t="str">
        <f t="shared" si="107"/>
        <v>y</v>
      </c>
      <c r="Z386" s="81"/>
      <c r="AA386" s="86" t="str">
        <f t="shared" si="97"/>
        <v/>
      </c>
      <c r="AB386" s="87" t="str">
        <f t="shared" si="98"/>
        <v/>
      </c>
      <c r="AC386" s="87" t="str">
        <f t="shared" si="108"/>
        <v/>
      </c>
      <c r="AD386" s="87" t="str">
        <f t="shared" si="109"/>
        <v/>
      </c>
      <c r="AE386" s="87">
        <f t="shared" si="110"/>
        <v>1</v>
      </c>
      <c r="AF386" s="94">
        <f t="shared" si="99"/>
        <v>1</v>
      </c>
      <c r="AH386" s="324" t="str">
        <f t="shared" si="100"/>
        <v/>
      </c>
      <c r="AI386" s="280" t="str">
        <f t="shared" si="101"/>
        <v/>
      </c>
      <c r="AJ386" s="280" t="str">
        <f t="shared" si="102"/>
        <v/>
      </c>
      <c r="AK386" s="280" t="str">
        <f t="shared" si="103"/>
        <v/>
      </c>
      <c r="AL386" s="327">
        <f t="shared" si="104"/>
        <v>8400247.9459265694</v>
      </c>
    </row>
    <row r="387" spans="2:38">
      <c r="B387" s="176" t="s">
        <v>401</v>
      </c>
      <c r="C387" s="167"/>
      <c r="D387" s="167" t="s">
        <v>2229</v>
      </c>
      <c r="E387" s="167" t="s">
        <v>116</v>
      </c>
      <c r="F387" s="167" t="s">
        <v>2233</v>
      </c>
      <c r="G387" s="188"/>
      <c r="H387" s="285">
        <v>41598.32</v>
      </c>
      <c r="I387" s="143">
        <f t="shared" si="105"/>
        <v>16.587007417927765</v>
      </c>
      <c r="J387" s="165">
        <v>689991.64241333294</v>
      </c>
      <c r="K387" s="167"/>
      <c r="L387" s="167">
        <v>1</v>
      </c>
      <c r="M387" s="171">
        <f t="shared" si="114"/>
        <v>689991.64241333294</v>
      </c>
      <c r="N387" s="170"/>
      <c r="O387" s="285">
        <v>108267.459205532</v>
      </c>
      <c r="P387" s="114">
        <f t="shared" si="111"/>
        <v>31.26131179983452</v>
      </c>
      <c r="Q387" s="173">
        <v>3384582.8</v>
      </c>
      <c r="R387" s="177">
        <v>2016</v>
      </c>
      <c r="S387" s="98">
        <f>IFERROR(('General Input Sheet'!$G$38/(VLOOKUP(R387,'General Input Sheet'!$E$38:$G$44,3,FALSE))),1)</f>
        <v>1</v>
      </c>
      <c r="T387" s="199">
        <v>4074574.4424133329</v>
      </c>
      <c r="U387" s="115" t="str">
        <f t="shared" si="106"/>
        <v/>
      </c>
      <c r="V387" s="115" t="str">
        <f t="shared" si="106"/>
        <v>y</v>
      </c>
      <c r="W387" s="115" t="str">
        <f t="shared" si="106"/>
        <v/>
      </c>
      <c r="X387" s="115" t="str">
        <f t="shared" si="106"/>
        <v/>
      </c>
      <c r="Y387" s="273" t="str">
        <f t="shared" si="107"/>
        <v/>
      </c>
      <c r="Z387" s="81"/>
      <c r="AA387" s="86" t="str">
        <f t="shared" si="97"/>
        <v/>
      </c>
      <c r="AB387" s="87">
        <f t="shared" si="98"/>
        <v>1</v>
      </c>
      <c r="AC387" s="87" t="str">
        <f t="shared" si="108"/>
        <v/>
      </c>
      <c r="AD387" s="87" t="str">
        <f t="shared" si="109"/>
        <v/>
      </c>
      <c r="AE387" s="87" t="str">
        <f t="shared" si="110"/>
        <v/>
      </c>
      <c r="AF387" s="94">
        <f t="shared" si="99"/>
        <v>1</v>
      </c>
      <c r="AH387" s="324" t="str">
        <f t="shared" si="100"/>
        <v/>
      </c>
      <c r="AI387" s="280">
        <f t="shared" si="101"/>
        <v>4074574.4424133329</v>
      </c>
      <c r="AJ387" s="280" t="str">
        <f t="shared" si="102"/>
        <v/>
      </c>
      <c r="AK387" s="280" t="str">
        <f t="shared" si="103"/>
        <v/>
      </c>
      <c r="AL387" s="327" t="str">
        <f t="shared" si="104"/>
        <v/>
      </c>
    </row>
    <row r="388" spans="2:38">
      <c r="B388" s="176" t="s">
        <v>402</v>
      </c>
      <c r="C388" s="167"/>
      <c r="D388" s="167" t="s">
        <v>2231</v>
      </c>
      <c r="E388" s="167" t="s">
        <v>118</v>
      </c>
      <c r="F388" s="167" t="s">
        <v>2232</v>
      </c>
      <c r="G388" s="188"/>
      <c r="H388" s="285">
        <v>37039.919999999998</v>
      </c>
      <c r="I388" s="143">
        <f t="shared" si="105"/>
        <v>62.363742102869558</v>
      </c>
      <c r="J388" s="165">
        <v>2309948.01839092</v>
      </c>
      <c r="K388" s="167"/>
      <c r="L388" s="167">
        <v>1</v>
      </c>
      <c r="M388" s="171">
        <f t="shared" si="114"/>
        <v>2309948.01839092</v>
      </c>
      <c r="N388" s="170"/>
      <c r="O388" s="285">
        <v>34760.065581053001</v>
      </c>
      <c r="P388" s="114">
        <f t="shared" si="111"/>
        <v>295.33267036169428</v>
      </c>
      <c r="Q388" s="173">
        <v>10265782.99</v>
      </c>
      <c r="R388" s="177">
        <v>2016</v>
      </c>
      <c r="S388" s="98">
        <f>IFERROR(('General Input Sheet'!$G$38/(VLOOKUP(R388,'General Input Sheet'!$E$38:$G$44,3,FALSE))),1)</f>
        <v>1</v>
      </c>
      <c r="T388" s="199">
        <v>12575731.00839092</v>
      </c>
      <c r="U388" s="115" t="str">
        <f t="shared" si="106"/>
        <v/>
      </c>
      <c r="V388" s="115" t="str">
        <f t="shared" si="106"/>
        <v/>
      </c>
      <c r="W388" s="115" t="str">
        <f t="shared" si="106"/>
        <v/>
      </c>
      <c r="X388" s="115" t="str">
        <f t="shared" si="106"/>
        <v/>
      </c>
      <c r="Y388" s="273" t="str">
        <f t="shared" si="107"/>
        <v>y</v>
      </c>
      <c r="Z388" s="81"/>
      <c r="AA388" s="86" t="str">
        <f t="shared" si="97"/>
        <v/>
      </c>
      <c r="AB388" s="87" t="str">
        <f t="shared" si="98"/>
        <v/>
      </c>
      <c r="AC388" s="87" t="str">
        <f t="shared" si="108"/>
        <v/>
      </c>
      <c r="AD388" s="87" t="str">
        <f t="shared" si="109"/>
        <v/>
      </c>
      <c r="AE388" s="87">
        <f t="shared" si="110"/>
        <v>1</v>
      </c>
      <c r="AF388" s="94">
        <f t="shared" si="99"/>
        <v>1</v>
      </c>
      <c r="AH388" s="324" t="str">
        <f t="shared" si="100"/>
        <v/>
      </c>
      <c r="AI388" s="280" t="str">
        <f t="shared" si="101"/>
        <v/>
      </c>
      <c r="AJ388" s="280" t="str">
        <f t="shared" si="102"/>
        <v/>
      </c>
      <c r="AK388" s="280" t="str">
        <f t="shared" si="103"/>
        <v/>
      </c>
      <c r="AL388" s="327">
        <f t="shared" si="104"/>
        <v>12575731.00839092</v>
      </c>
    </row>
    <row r="389" spans="2:38">
      <c r="B389" s="176" t="s">
        <v>403</v>
      </c>
      <c r="C389" s="167"/>
      <c r="D389" s="167" t="s">
        <v>2229</v>
      </c>
      <c r="E389" s="167" t="s">
        <v>118</v>
      </c>
      <c r="F389" s="167" t="s">
        <v>2233</v>
      </c>
      <c r="G389" s="188"/>
      <c r="H389" s="285">
        <v>2596.1999999999998</v>
      </c>
      <c r="I389" s="143">
        <f t="shared" si="105"/>
        <v>188.99835481004047</v>
      </c>
      <c r="J389" s="165">
        <v>490677.52875782701</v>
      </c>
      <c r="K389" s="167"/>
      <c r="L389" s="167">
        <v>1</v>
      </c>
      <c r="M389" s="171">
        <f t="shared" si="114"/>
        <v>490677.52875782701</v>
      </c>
      <c r="N389" s="170"/>
      <c r="O389" s="285"/>
      <c r="P389" s="114">
        <f t="shared" si="111"/>
        <v>0</v>
      </c>
      <c r="Q389" s="173"/>
      <c r="R389" s="177">
        <v>2016</v>
      </c>
      <c r="S389" s="98">
        <f>IFERROR(('General Input Sheet'!$G$38/(VLOOKUP(R389,'General Input Sheet'!$E$38:$G$44,3,FALSE))),1)</f>
        <v>1</v>
      </c>
      <c r="T389" s="199">
        <v>490677.52875782701</v>
      </c>
      <c r="U389" s="115" t="str">
        <f t="shared" si="106"/>
        <v/>
      </c>
      <c r="V389" s="115" t="str">
        <f t="shared" si="106"/>
        <v/>
      </c>
      <c r="W389" s="115" t="str">
        <f t="shared" si="106"/>
        <v/>
      </c>
      <c r="X389" s="115" t="str">
        <f t="shared" si="106"/>
        <v>y</v>
      </c>
      <c r="Y389" s="273" t="str">
        <f t="shared" si="107"/>
        <v/>
      </c>
      <c r="Z389" s="81"/>
      <c r="AA389" s="86" t="str">
        <f t="shared" si="97"/>
        <v/>
      </c>
      <c r="AB389" s="87" t="str">
        <f t="shared" si="98"/>
        <v/>
      </c>
      <c r="AC389" s="87" t="str">
        <f t="shared" si="108"/>
        <v/>
      </c>
      <c r="AD389" s="87">
        <f t="shared" si="109"/>
        <v>1</v>
      </c>
      <c r="AE389" s="87" t="str">
        <f t="shared" si="110"/>
        <v/>
      </c>
      <c r="AF389" s="94">
        <f t="shared" si="99"/>
        <v>1</v>
      </c>
      <c r="AH389" s="324" t="str">
        <f t="shared" si="100"/>
        <v/>
      </c>
      <c r="AI389" s="280" t="str">
        <f t="shared" si="101"/>
        <v/>
      </c>
      <c r="AJ389" s="280" t="str">
        <f t="shared" si="102"/>
        <v/>
      </c>
      <c r="AK389" s="280">
        <f t="shared" si="103"/>
        <v>490677.52875782701</v>
      </c>
      <c r="AL389" s="327" t="str">
        <f t="shared" si="104"/>
        <v/>
      </c>
    </row>
    <row r="390" spans="2:38">
      <c r="B390" s="176" t="s">
        <v>404</v>
      </c>
      <c r="C390" s="167"/>
      <c r="D390" s="167" t="s">
        <v>2230</v>
      </c>
      <c r="E390" s="167" t="s">
        <v>118</v>
      </c>
      <c r="F390" s="167" t="s">
        <v>2239</v>
      </c>
      <c r="G390" s="188"/>
      <c r="H390" s="171">
        <v>140730.62</v>
      </c>
      <c r="I390" s="143">
        <f t="shared" si="105"/>
        <v>55.686472026374787</v>
      </c>
      <c r="J390" s="165">
        <v>7836791.7338843802</v>
      </c>
      <c r="K390" s="167"/>
      <c r="L390" s="167">
        <f t="shared" si="112"/>
        <v>1</v>
      </c>
      <c r="M390" s="171">
        <v>590285.67798429495</v>
      </c>
      <c r="N390" s="170"/>
      <c r="O390" s="285">
        <v>1524934.0653444999</v>
      </c>
      <c r="P390" s="114">
        <f t="shared" si="111"/>
        <v>10.079170568287966</v>
      </c>
      <c r="Q390" s="173">
        <v>15370070.550000001</v>
      </c>
      <c r="R390" s="177">
        <v>2016</v>
      </c>
      <c r="S390" s="32">
        <f>IFERROR(('General Input Sheet'!$G$38/(VLOOKUP(R390,'General Input Sheet'!$E$38:$G$44,3,FALSE))),1)</f>
        <v>1</v>
      </c>
      <c r="T390" s="195">
        <v>23206862.28388438</v>
      </c>
      <c r="U390" s="115" t="str">
        <f t="shared" si="106"/>
        <v/>
      </c>
      <c r="V390" s="115" t="str">
        <f t="shared" si="106"/>
        <v/>
      </c>
      <c r="W390" s="115" t="str">
        <f t="shared" si="106"/>
        <v/>
      </c>
      <c r="X390" s="115" t="str">
        <f t="shared" si="106"/>
        <v/>
      </c>
      <c r="Y390" s="273" t="str">
        <f t="shared" si="107"/>
        <v>y</v>
      </c>
      <c r="Z390" s="81"/>
      <c r="AA390" s="86" t="str">
        <f t="shared" si="97"/>
        <v/>
      </c>
      <c r="AB390" s="87" t="str">
        <f t="shared" si="98"/>
        <v/>
      </c>
      <c r="AC390" s="87" t="str">
        <f t="shared" si="108"/>
        <v/>
      </c>
      <c r="AD390" s="87" t="str">
        <f t="shared" si="109"/>
        <v/>
      </c>
      <c r="AE390" s="87">
        <f t="shared" si="110"/>
        <v>1</v>
      </c>
      <c r="AF390" s="94">
        <f t="shared" si="99"/>
        <v>1</v>
      </c>
      <c r="AH390" s="324" t="str">
        <f t="shared" si="100"/>
        <v/>
      </c>
      <c r="AI390" s="280" t="str">
        <f t="shared" si="101"/>
        <v/>
      </c>
      <c r="AJ390" s="280" t="str">
        <f t="shared" si="102"/>
        <v/>
      </c>
      <c r="AK390" s="280" t="str">
        <f t="shared" si="103"/>
        <v/>
      </c>
      <c r="AL390" s="327">
        <f t="shared" si="104"/>
        <v>23206862.28388438</v>
      </c>
    </row>
    <row r="391" spans="2:38">
      <c r="B391" s="176" t="s">
        <v>404</v>
      </c>
      <c r="C391" s="167"/>
      <c r="D391" s="167" t="s">
        <v>2230</v>
      </c>
      <c r="E391" s="167" t="s">
        <v>118</v>
      </c>
      <c r="F391" s="167" t="s">
        <v>2237</v>
      </c>
      <c r="G391" s="188"/>
      <c r="H391" s="171">
        <v>2682489.94</v>
      </c>
      <c r="I391" s="143">
        <f t="shared" si="105"/>
        <v>1.3051070229735884</v>
      </c>
      <c r="J391" s="165">
        <v>3500936.4597499999</v>
      </c>
      <c r="K391" s="167"/>
      <c r="L391" s="167">
        <f t="shared" si="112"/>
        <v>1</v>
      </c>
      <c r="M391" s="171">
        <v>590285.67798429495</v>
      </c>
      <c r="N391" s="170"/>
      <c r="O391" s="285"/>
      <c r="P391" s="114">
        <f t="shared" si="111"/>
        <v>0</v>
      </c>
      <c r="Q391" s="173"/>
      <c r="R391" s="177">
        <v>2016</v>
      </c>
      <c r="S391" s="32">
        <f>IFERROR(('General Input Sheet'!$G$38/(VLOOKUP(R391,'General Input Sheet'!$E$38:$G$44,3,FALSE))),1)</f>
        <v>1</v>
      </c>
      <c r="T391" s="195">
        <v>3500936.4597499999</v>
      </c>
      <c r="U391" s="115" t="str">
        <f t="shared" si="106"/>
        <v/>
      </c>
      <c r="V391" s="115" t="str">
        <f t="shared" si="106"/>
        <v/>
      </c>
      <c r="W391" s="115" t="str">
        <f t="shared" si="106"/>
        <v/>
      </c>
      <c r="X391" s="115" t="str">
        <f t="shared" si="106"/>
        <v/>
      </c>
      <c r="Y391" s="273" t="str">
        <f t="shared" si="107"/>
        <v>y</v>
      </c>
      <c r="Z391" s="81"/>
      <c r="AA391" s="86" t="str">
        <f t="shared" si="97"/>
        <v/>
      </c>
      <c r="AB391" s="87" t="str">
        <f t="shared" si="98"/>
        <v/>
      </c>
      <c r="AC391" s="87" t="str">
        <f t="shared" si="108"/>
        <v/>
      </c>
      <c r="AD391" s="87" t="str">
        <f t="shared" si="109"/>
        <v/>
      </c>
      <c r="AE391" s="87">
        <f t="shared" si="110"/>
        <v>1</v>
      </c>
      <c r="AF391" s="94">
        <f t="shared" si="99"/>
        <v>1</v>
      </c>
      <c r="AH391" s="324" t="str">
        <f t="shared" si="100"/>
        <v/>
      </c>
      <c r="AI391" s="280" t="str">
        <f t="shared" si="101"/>
        <v/>
      </c>
      <c r="AJ391" s="280" t="str">
        <f t="shared" si="102"/>
        <v/>
      </c>
      <c r="AK391" s="280" t="str">
        <f t="shared" si="103"/>
        <v/>
      </c>
      <c r="AL391" s="327">
        <f t="shared" si="104"/>
        <v>3500936.4597499999</v>
      </c>
    </row>
    <row r="392" spans="2:38">
      <c r="B392" s="176" t="s">
        <v>404</v>
      </c>
      <c r="C392" s="167"/>
      <c r="D392" s="167" t="s">
        <v>2230</v>
      </c>
      <c r="E392" s="167" t="s">
        <v>118</v>
      </c>
      <c r="F392" s="167" t="s">
        <v>2240</v>
      </c>
      <c r="G392" s="188"/>
      <c r="H392" s="171">
        <v>276281.59000000003</v>
      </c>
      <c r="I392" s="143">
        <f t="shared" si="105"/>
        <v>10.038451336217225</v>
      </c>
      <c r="J392" s="165">
        <v>2773439.2963077198</v>
      </c>
      <c r="K392" s="167"/>
      <c r="L392" s="167">
        <f t="shared" si="112"/>
        <v>1</v>
      </c>
      <c r="M392" s="171">
        <v>689991.64241333294</v>
      </c>
      <c r="N392" s="170"/>
      <c r="O392" s="285"/>
      <c r="P392" s="114">
        <f t="shared" si="111"/>
        <v>0</v>
      </c>
      <c r="Q392" s="173"/>
      <c r="R392" s="177">
        <v>2016</v>
      </c>
      <c r="S392" s="32">
        <f>IFERROR(('General Input Sheet'!$G$38/(VLOOKUP(R392,'General Input Sheet'!$E$38:$G$44,3,FALSE))),1)</f>
        <v>1</v>
      </c>
      <c r="T392" s="195">
        <v>2773439.2963077198</v>
      </c>
      <c r="U392" s="115" t="str">
        <f t="shared" si="106"/>
        <v/>
      </c>
      <c r="V392" s="115" t="str">
        <f t="shared" si="106"/>
        <v/>
      </c>
      <c r="W392" s="115" t="str">
        <f t="shared" si="106"/>
        <v/>
      </c>
      <c r="X392" s="115" t="str">
        <f t="shared" si="106"/>
        <v/>
      </c>
      <c r="Y392" s="273" t="str">
        <f t="shared" si="107"/>
        <v>y</v>
      </c>
      <c r="Z392" s="81"/>
      <c r="AA392" s="86" t="str">
        <f t="shared" si="97"/>
        <v/>
      </c>
      <c r="AB392" s="87" t="str">
        <f t="shared" si="98"/>
        <v/>
      </c>
      <c r="AC392" s="87" t="str">
        <f t="shared" si="108"/>
        <v/>
      </c>
      <c r="AD392" s="87" t="str">
        <f t="shared" si="109"/>
        <v/>
      </c>
      <c r="AE392" s="87">
        <f t="shared" si="110"/>
        <v>1</v>
      </c>
      <c r="AF392" s="94">
        <f t="shared" si="99"/>
        <v>1</v>
      </c>
      <c r="AH392" s="324" t="str">
        <f t="shared" si="100"/>
        <v/>
      </c>
      <c r="AI392" s="280" t="str">
        <f t="shared" si="101"/>
        <v/>
      </c>
      <c r="AJ392" s="280" t="str">
        <f t="shared" si="102"/>
        <v/>
      </c>
      <c r="AK392" s="280" t="str">
        <f t="shared" si="103"/>
        <v/>
      </c>
      <c r="AL392" s="327">
        <f t="shared" si="104"/>
        <v>2773439.2963077198</v>
      </c>
    </row>
    <row r="393" spans="2:38">
      <c r="B393" s="176" t="s">
        <v>405</v>
      </c>
      <c r="C393" s="167"/>
      <c r="D393" s="167" t="s">
        <v>2230</v>
      </c>
      <c r="E393" s="167" t="s">
        <v>118</v>
      </c>
      <c r="F393" s="167" t="s">
        <v>2236</v>
      </c>
      <c r="G393" s="188"/>
      <c r="H393" s="171"/>
      <c r="I393" s="143">
        <f t="shared" si="105"/>
        <v>0</v>
      </c>
      <c r="J393" s="165"/>
      <c r="K393" s="167"/>
      <c r="L393" s="167">
        <f t="shared" si="112"/>
        <v>1</v>
      </c>
      <c r="M393" s="171"/>
      <c r="N393" s="170"/>
      <c r="O393" s="285">
        <v>25513.0781942785</v>
      </c>
      <c r="P393" s="114">
        <f t="shared" si="111"/>
        <v>17.848527587789089</v>
      </c>
      <c r="Q393" s="173">
        <v>455370.88</v>
      </c>
      <c r="R393" s="177">
        <v>2016</v>
      </c>
      <c r="S393" s="32">
        <f>IFERROR(('General Input Sheet'!$G$38/(VLOOKUP(R393,'General Input Sheet'!$E$38:$G$44,3,FALSE))),1)</f>
        <v>1</v>
      </c>
      <c r="T393" s="195">
        <v>455370.88</v>
      </c>
      <c r="U393" s="115" t="str">
        <f t="shared" si="106"/>
        <v/>
      </c>
      <c r="V393" s="115" t="str">
        <f t="shared" si="106"/>
        <v/>
      </c>
      <c r="W393" s="115" t="str">
        <f t="shared" si="106"/>
        <v/>
      </c>
      <c r="X393" s="115" t="str">
        <f t="shared" si="106"/>
        <v/>
      </c>
      <c r="Y393" s="273" t="str">
        <f t="shared" si="107"/>
        <v>y</v>
      </c>
      <c r="Z393" s="81"/>
      <c r="AA393" s="86" t="str">
        <f t="shared" si="97"/>
        <v/>
      </c>
      <c r="AB393" s="87" t="str">
        <f t="shared" si="98"/>
        <v/>
      </c>
      <c r="AC393" s="87" t="str">
        <f t="shared" si="108"/>
        <v/>
      </c>
      <c r="AD393" s="87" t="str">
        <f t="shared" si="109"/>
        <v/>
      </c>
      <c r="AE393" s="87">
        <f t="shared" si="110"/>
        <v>1</v>
      </c>
      <c r="AF393" s="94">
        <f t="shared" si="99"/>
        <v>1</v>
      </c>
      <c r="AH393" s="324" t="str">
        <f t="shared" si="100"/>
        <v/>
      </c>
      <c r="AI393" s="280" t="str">
        <f t="shared" si="101"/>
        <v/>
      </c>
      <c r="AJ393" s="280" t="str">
        <f t="shared" si="102"/>
        <v/>
      </c>
      <c r="AK393" s="280" t="str">
        <f t="shared" si="103"/>
        <v/>
      </c>
      <c r="AL393" s="327">
        <f t="shared" si="104"/>
        <v>455370.88</v>
      </c>
    </row>
    <row r="394" spans="2:38">
      <c r="B394" s="176" t="s">
        <v>406</v>
      </c>
      <c r="C394" s="167"/>
      <c r="D394" s="167" t="s">
        <v>2230</v>
      </c>
      <c r="E394" s="167" t="s">
        <v>118</v>
      </c>
      <c r="F394" s="167" t="s">
        <v>2236</v>
      </c>
      <c r="G394" s="188"/>
      <c r="H394" s="171"/>
      <c r="I394" s="143">
        <f t="shared" si="105"/>
        <v>0</v>
      </c>
      <c r="J394" s="165"/>
      <c r="K394" s="167"/>
      <c r="L394" s="167">
        <f t="shared" si="112"/>
        <v>1</v>
      </c>
      <c r="M394" s="171">
        <v>8266794.7210376104</v>
      </c>
      <c r="N394" s="170"/>
      <c r="O394" s="285">
        <v>0</v>
      </c>
      <c r="P394" s="114">
        <f t="shared" si="111"/>
        <v>0</v>
      </c>
      <c r="Q394" s="173">
        <v>0</v>
      </c>
      <c r="R394" s="177">
        <v>2016</v>
      </c>
      <c r="S394" s="32">
        <f>IFERROR(('General Input Sheet'!$G$38/(VLOOKUP(R394,'General Input Sheet'!$E$38:$G$44,3,FALSE))),1)</f>
        <v>1</v>
      </c>
      <c r="T394" s="195">
        <v>0</v>
      </c>
      <c r="U394" s="115" t="str">
        <f t="shared" si="106"/>
        <v/>
      </c>
      <c r="V394" s="115" t="str">
        <f t="shared" si="106"/>
        <v/>
      </c>
      <c r="W394" s="115" t="str">
        <f t="shared" si="106"/>
        <v/>
      </c>
      <c r="X394" s="115" t="str">
        <f t="shared" si="106"/>
        <v/>
      </c>
      <c r="Y394" s="273" t="str">
        <f t="shared" si="107"/>
        <v>y</v>
      </c>
      <c r="Z394" s="81"/>
      <c r="AA394" s="86" t="str">
        <f t="shared" si="97"/>
        <v/>
      </c>
      <c r="AB394" s="87" t="str">
        <f t="shared" si="98"/>
        <v/>
      </c>
      <c r="AC394" s="87" t="str">
        <f t="shared" si="108"/>
        <v/>
      </c>
      <c r="AD394" s="87" t="str">
        <f t="shared" si="109"/>
        <v/>
      </c>
      <c r="AE394" s="87">
        <f t="shared" si="110"/>
        <v>1</v>
      </c>
      <c r="AF394" s="94">
        <f t="shared" si="99"/>
        <v>1</v>
      </c>
      <c r="AH394" s="324" t="str">
        <f t="shared" si="100"/>
        <v/>
      </c>
      <c r="AI394" s="280" t="str">
        <f t="shared" si="101"/>
        <v/>
      </c>
      <c r="AJ394" s="280" t="str">
        <f t="shared" si="102"/>
        <v/>
      </c>
      <c r="AK394" s="280" t="str">
        <f t="shared" si="103"/>
        <v/>
      </c>
      <c r="AL394" s="327">
        <f t="shared" si="104"/>
        <v>0</v>
      </c>
    </row>
    <row r="395" spans="2:38">
      <c r="B395" s="176" t="s">
        <v>407</v>
      </c>
      <c r="C395" s="167"/>
      <c r="D395" s="167" t="s">
        <v>2229</v>
      </c>
      <c r="E395" s="167" t="s">
        <v>118</v>
      </c>
      <c r="F395" s="167" t="s">
        <v>2236</v>
      </c>
      <c r="G395" s="188"/>
      <c r="H395" s="285"/>
      <c r="I395" s="143">
        <f t="shared" si="105"/>
        <v>0</v>
      </c>
      <c r="J395" s="165"/>
      <c r="K395" s="167"/>
      <c r="L395" s="167">
        <v>1</v>
      </c>
      <c r="M395" s="171">
        <f t="shared" ref="M395:M429" si="115">IFERROR(J395/100*100*L395,0)</f>
        <v>0</v>
      </c>
      <c r="N395" s="170"/>
      <c r="O395" s="285">
        <v>0</v>
      </c>
      <c r="P395" s="114">
        <f t="shared" si="111"/>
        <v>0</v>
      </c>
      <c r="Q395" s="173">
        <v>0</v>
      </c>
      <c r="R395" s="177">
        <v>2016</v>
      </c>
      <c r="S395" s="98">
        <f>IFERROR(('General Input Sheet'!$G$38/(VLOOKUP(R395,'General Input Sheet'!$E$38:$G$44,3,FALSE))),1)</f>
        <v>1</v>
      </c>
      <c r="T395" s="199">
        <v>0</v>
      </c>
      <c r="U395" s="115" t="str">
        <f t="shared" si="106"/>
        <v/>
      </c>
      <c r="V395" s="115" t="str">
        <f t="shared" si="106"/>
        <v/>
      </c>
      <c r="W395" s="115" t="str">
        <f t="shared" si="106"/>
        <v/>
      </c>
      <c r="X395" s="115" t="str">
        <f t="shared" si="106"/>
        <v>y</v>
      </c>
      <c r="Y395" s="273" t="str">
        <f t="shared" si="107"/>
        <v/>
      </c>
      <c r="Z395" s="81"/>
      <c r="AA395" s="86" t="str">
        <f t="shared" si="97"/>
        <v/>
      </c>
      <c r="AB395" s="87" t="str">
        <f t="shared" si="98"/>
        <v/>
      </c>
      <c r="AC395" s="87" t="str">
        <f t="shared" si="108"/>
        <v/>
      </c>
      <c r="AD395" s="87">
        <f t="shared" si="109"/>
        <v>1</v>
      </c>
      <c r="AE395" s="87" t="str">
        <f t="shared" si="110"/>
        <v/>
      </c>
      <c r="AF395" s="94">
        <f t="shared" si="99"/>
        <v>1</v>
      </c>
      <c r="AH395" s="324" t="str">
        <f t="shared" si="100"/>
        <v/>
      </c>
      <c r="AI395" s="280" t="str">
        <f t="shared" si="101"/>
        <v/>
      </c>
      <c r="AJ395" s="280" t="str">
        <f t="shared" si="102"/>
        <v/>
      </c>
      <c r="AK395" s="280">
        <f t="shared" si="103"/>
        <v>0</v>
      </c>
      <c r="AL395" s="327" t="str">
        <f t="shared" si="104"/>
        <v/>
      </c>
    </row>
    <row r="396" spans="2:38">
      <c r="B396" s="176" t="s">
        <v>408</v>
      </c>
      <c r="C396" s="167"/>
      <c r="D396" s="167" t="s">
        <v>2229</v>
      </c>
      <c r="E396" s="167" t="s">
        <v>118</v>
      </c>
      <c r="F396" s="167" t="s">
        <v>2232</v>
      </c>
      <c r="G396" s="188"/>
      <c r="H396" s="285">
        <v>17203.5</v>
      </c>
      <c r="I396" s="143">
        <f t="shared" si="105"/>
        <v>34.311952683133953</v>
      </c>
      <c r="J396" s="165">
        <v>590285.67798429495</v>
      </c>
      <c r="K396" s="167"/>
      <c r="L396" s="167">
        <v>1</v>
      </c>
      <c r="M396" s="171">
        <f t="shared" si="115"/>
        <v>590285.67798429495</v>
      </c>
      <c r="N396" s="170"/>
      <c r="O396" s="285">
        <v>20317.962799855999</v>
      </c>
      <c r="P396" s="114">
        <f t="shared" si="111"/>
        <v>341.56977588566048</v>
      </c>
      <c r="Q396" s="173">
        <v>6940002</v>
      </c>
      <c r="R396" s="177">
        <v>2016</v>
      </c>
      <c r="S396" s="98">
        <f>IFERROR(('General Input Sheet'!$G$38/(VLOOKUP(R396,'General Input Sheet'!$E$38:$G$44,3,FALSE))),1)</f>
        <v>1</v>
      </c>
      <c r="T396" s="199">
        <v>7530287.6779842954</v>
      </c>
      <c r="U396" s="115" t="str">
        <f t="shared" si="106"/>
        <v/>
      </c>
      <c r="V396" s="115" t="str">
        <f t="shared" si="106"/>
        <v/>
      </c>
      <c r="W396" s="115" t="str">
        <f t="shared" si="106"/>
        <v/>
      </c>
      <c r="X396" s="115" t="str">
        <f t="shared" si="106"/>
        <v>y</v>
      </c>
      <c r="Y396" s="273" t="str">
        <f t="shared" si="107"/>
        <v/>
      </c>
      <c r="Z396" s="81"/>
      <c r="AA396" s="86" t="str">
        <f t="shared" si="97"/>
        <v/>
      </c>
      <c r="AB396" s="87" t="str">
        <f t="shared" si="98"/>
        <v/>
      </c>
      <c r="AC396" s="87" t="str">
        <f t="shared" si="108"/>
        <v/>
      </c>
      <c r="AD396" s="87">
        <f t="shared" si="109"/>
        <v>1</v>
      </c>
      <c r="AE396" s="87" t="str">
        <f t="shared" si="110"/>
        <v/>
      </c>
      <c r="AF396" s="94">
        <f t="shared" si="99"/>
        <v>1</v>
      </c>
      <c r="AH396" s="324" t="str">
        <f t="shared" si="100"/>
        <v/>
      </c>
      <c r="AI396" s="280" t="str">
        <f t="shared" si="101"/>
        <v/>
      </c>
      <c r="AJ396" s="280" t="str">
        <f t="shared" si="102"/>
        <v/>
      </c>
      <c r="AK396" s="280">
        <f t="shared" si="103"/>
        <v>7530287.6779842954</v>
      </c>
      <c r="AL396" s="327" t="str">
        <f t="shared" si="104"/>
        <v/>
      </c>
    </row>
    <row r="397" spans="2:38">
      <c r="B397" s="176" t="s">
        <v>408</v>
      </c>
      <c r="C397" s="167"/>
      <c r="D397" s="167" t="s">
        <v>2229</v>
      </c>
      <c r="E397" s="167" t="s">
        <v>118</v>
      </c>
      <c r="F397" s="167" t="s">
        <v>2233</v>
      </c>
      <c r="G397" s="188"/>
      <c r="H397" s="285">
        <v>3114.45</v>
      </c>
      <c r="I397" s="143">
        <f t="shared" si="105"/>
        <v>163.68626747958322</v>
      </c>
      <c r="J397" s="165">
        <v>509792.69575178798</v>
      </c>
      <c r="K397" s="167"/>
      <c r="L397" s="167">
        <v>1</v>
      </c>
      <c r="M397" s="171">
        <f t="shared" si="115"/>
        <v>509792.69575178798</v>
      </c>
      <c r="N397" s="170"/>
      <c r="O397" s="285"/>
      <c r="P397" s="114">
        <f t="shared" si="111"/>
        <v>0</v>
      </c>
      <c r="Q397" s="173"/>
      <c r="R397" s="177">
        <v>2016</v>
      </c>
      <c r="S397" s="98">
        <f>IFERROR(('General Input Sheet'!$G$38/(VLOOKUP(R397,'General Input Sheet'!$E$38:$G$44,3,FALSE))),1)</f>
        <v>1</v>
      </c>
      <c r="T397" s="199">
        <v>509792.69575178798</v>
      </c>
      <c r="U397" s="115" t="str">
        <f t="shared" si="106"/>
        <v/>
      </c>
      <c r="V397" s="115" t="str">
        <f t="shared" si="106"/>
        <v/>
      </c>
      <c r="W397" s="115" t="str">
        <f t="shared" si="106"/>
        <v/>
      </c>
      <c r="X397" s="115" t="str">
        <f t="shared" si="106"/>
        <v>y</v>
      </c>
      <c r="Y397" s="273" t="str">
        <f t="shared" si="107"/>
        <v/>
      </c>
      <c r="Z397" s="81"/>
      <c r="AA397" s="86" t="str">
        <f t="shared" si="97"/>
        <v/>
      </c>
      <c r="AB397" s="87" t="str">
        <f t="shared" si="98"/>
        <v/>
      </c>
      <c r="AC397" s="87" t="str">
        <f t="shared" si="108"/>
        <v/>
      </c>
      <c r="AD397" s="87">
        <f t="shared" si="109"/>
        <v>1</v>
      </c>
      <c r="AE397" s="87" t="str">
        <f t="shared" si="110"/>
        <v/>
      </c>
      <c r="AF397" s="94">
        <f t="shared" si="99"/>
        <v>1</v>
      </c>
      <c r="AH397" s="324" t="str">
        <f t="shared" si="100"/>
        <v/>
      </c>
      <c r="AI397" s="280" t="str">
        <f t="shared" si="101"/>
        <v/>
      </c>
      <c r="AJ397" s="280" t="str">
        <f t="shared" si="102"/>
        <v/>
      </c>
      <c r="AK397" s="280">
        <f t="shared" si="103"/>
        <v>509792.69575178798</v>
      </c>
      <c r="AL397" s="327" t="str">
        <f t="shared" si="104"/>
        <v/>
      </c>
    </row>
    <row r="398" spans="2:38">
      <c r="B398" s="176" t="s">
        <v>409</v>
      </c>
      <c r="C398" s="167"/>
      <c r="D398" s="167" t="s">
        <v>2231</v>
      </c>
      <c r="E398" s="167" t="s">
        <v>118</v>
      </c>
      <c r="F398" s="167" t="s">
        <v>2232</v>
      </c>
      <c r="G398" s="188"/>
      <c r="H398" s="285">
        <v>10443.15</v>
      </c>
      <c r="I398" s="143">
        <f t="shared" si="105"/>
        <v>137.77581262647286</v>
      </c>
      <c r="J398" s="165">
        <v>1438813.47763015</v>
      </c>
      <c r="K398" s="167"/>
      <c r="L398" s="167">
        <v>1</v>
      </c>
      <c r="M398" s="171">
        <f t="shared" si="115"/>
        <v>1438813.47763015</v>
      </c>
      <c r="N398" s="170"/>
      <c r="O398" s="285">
        <v>102707.39428018899</v>
      </c>
      <c r="P398" s="114">
        <f t="shared" si="111"/>
        <v>120.55217724853</v>
      </c>
      <c r="Q398" s="173">
        <v>12381600</v>
      </c>
      <c r="R398" s="177">
        <v>2016</v>
      </c>
      <c r="S398" s="98">
        <f>IFERROR(('General Input Sheet'!$G$38/(VLOOKUP(R398,'General Input Sheet'!$E$38:$G$44,3,FALSE))),1)</f>
        <v>1</v>
      </c>
      <c r="T398" s="199">
        <v>13820413.47763015</v>
      </c>
      <c r="U398" s="115" t="str">
        <f t="shared" si="106"/>
        <v/>
      </c>
      <c r="V398" s="115" t="str">
        <f t="shared" si="106"/>
        <v/>
      </c>
      <c r="W398" s="115" t="str">
        <f t="shared" si="106"/>
        <v/>
      </c>
      <c r="X398" s="115" t="str">
        <f t="shared" ref="V398:X461" si="116">IF(AND(X$10=$E398,$D398="Local"),"y","")</f>
        <v/>
      </c>
      <c r="Y398" s="273" t="str">
        <f t="shared" si="107"/>
        <v>y</v>
      </c>
      <c r="Z398" s="81"/>
      <c r="AA398" s="86" t="str">
        <f t="shared" ref="AA398:AA461" si="117">IF(U398="y",1,"")</f>
        <v/>
      </c>
      <c r="AB398" s="87" t="str">
        <f t="shared" ref="AB398:AB461" si="118">IF(V398="y",1,"")</f>
        <v/>
      </c>
      <c r="AC398" s="87" t="str">
        <f t="shared" si="108"/>
        <v/>
      </c>
      <c r="AD398" s="87" t="str">
        <f t="shared" si="109"/>
        <v/>
      </c>
      <c r="AE398" s="87">
        <f t="shared" si="110"/>
        <v>1</v>
      </c>
      <c r="AF398" s="94">
        <f t="shared" ref="AF398:AF461" si="119">SUM(AA398:AE398)</f>
        <v>1</v>
      </c>
      <c r="AH398" s="324" t="str">
        <f t="shared" ref="AH398:AH461" si="120">IF(AA398="","",(AA398/$AF398)*$T398)</f>
        <v/>
      </c>
      <c r="AI398" s="280" t="str">
        <f t="shared" ref="AI398:AI461" si="121">IF(AB398="","",(AB398/$AF398)*$T398)</f>
        <v/>
      </c>
      <c r="AJ398" s="280" t="str">
        <f t="shared" ref="AJ398:AJ461" si="122">IF(AC398="","",(AC398/$AF398)*$T398)</f>
        <v/>
      </c>
      <c r="AK398" s="280" t="str">
        <f t="shared" ref="AK398:AK461" si="123">IF(AD398="","",(AD398/$AF398)*$T398)</f>
        <v/>
      </c>
      <c r="AL398" s="327">
        <f t="shared" ref="AL398:AL461" si="124">IF(AE398="","",(AE398/$AF398)*$T398)</f>
        <v>13820413.47763015</v>
      </c>
    </row>
    <row r="399" spans="2:38">
      <c r="B399" s="176" t="s">
        <v>409</v>
      </c>
      <c r="C399" s="167"/>
      <c r="D399" s="167" t="s">
        <v>2231</v>
      </c>
      <c r="E399" s="167" t="s">
        <v>118</v>
      </c>
      <c r="F399" s="167" t="s">
        <v>2234</v>
      </c>
      <c r="G399" s="188"/>
      <c r="H399" s="285">
        <v>76682.679999999993</v>
      </c>
      <c r="I399" s="143">
        <f t="shared" ref="I399:I462" si="125">IFERROR(J399/H399,0)</f>
        <v>109.54557073287697</v>
      </c>
      <c r="J399" s="165">
        <v>8400247.9459265694</v>
      </c>
      <c r="K399" s="167"/>
      <c r="L399" s="167">
        <v>1</v>
      </c>
      <c r="M399" s="171">
        <f t="shared" si="115"/>
        <v>8400247.9459265694</v>
      </c>
      <c r="N399" s="170"/>
      <c r="O399" s="285"/>
      <c r="P399" s="114">
        <f t="shared" si="111"/>
        <v>0</v>
      </c>
      <c r="Q399" s="173"/>
      <c r="R399" s="177">
        <v>2016</v>
      </c>
      <c r="S399" s="98">
        <f>IFERROR(('General Input Sheet'!$G$38/(VLOOKUP(R399,'General Input Sheet'!$E$38:$G$44,3,FALSE))),1)</f>
        <v>1</v>
      </c>
      <c r="T399" s="199">
        <v>8400247.9459265694</v>
      </c>
      <c r="U399" s="115" t="str">
        <f t="shared" ref="U399:X462" si="126">IF(AND(U$10=$E399,$D399="Local"),"y","")</f>
        <v/>
      </c>
      <c r="V399" s="115" t="str">
        <f t="shared" si="116"/>
        <v/>
      </c>
      <c r="W399" s="115" t="str">
        <f t="shared" si="116"/>
        <v/>
      </c>
      <c r="X399" s="115" t="str">
        <f t="shared" si="116"/>
        <v/>
      </c>
      <c r="Y399" s="273" t="str">
        <f t="shared" ref="Y399:Y462" si="127">IF($D399&lt;&gt;"Local","y","")</f>
        <v>y</v>
      </c>
      <c r="Z399" s="81"/>
      <c r="AA399" s="86" t="str">
        <f t="shared" si="117"/>
        <v/>
      </c>
      <c r="AB399" s="87" t="str">
        <f t="shared" si="118"/>
        <v/>
      </c>
      <c r="AC399" s="87" t="str">
        <f t="shared" ref="AC399:AC462" si="128">IF(W399="y",1,"")</f>
        <v/>
      </c>
      <c r="AD399" s="87" t="str">
        <f t="shared" ref="AD399:AD462" si="129">IF(X399="y",1,"")</f>
        <v/>
      </c>
      <c r="AE399" s="87">
        <f t="shared" ref="AE399:AE462" si="130">IF(Y399="y",1,"")</f>
        <v>1</v>
      </c>
      <c r="AF399" s="94">
        <f t="shared" si="119"/>
        <v>1</v>
      </c>
      <c r="AH399" s="324" t="str">
        <f t="shared" si="120"/>
        <v/>
      </c>
      <c r="AI399" s="280" t="str">
        <f t="shared" si="121"/>
        <v/>
      </c>
      <c r="AJ399" s="280" t="str">
        <f t="shared" si="122"/>
        <v/>
      </c>
      <c r="AK399" s="280" t="str">
        <f t="shared" si="123"/>
        <v/>
      </c>
      <c r="AL399" s="327">
        <f t="shared" si="124"/>
        <v>8400247.9459265694</v>
      </c>
    </row>
    <row r="400" spans="2:38">
      <c r="B400" s="176" t="s">
        <v>410</v>
      </c>
      <c r="C400" s="167"/>
      <c r="D400" s="167" t="s">
        <v>2229</v>
      </c>
      <c r="E400" s="167" t="s">
        <v>118</v>
      </c>
      <c r="F400" s="167" t="s">
        <v>2233</v>
      </c>
      <c r="G400" s="188"/>
      <c r="H400" s="285">
        <v>27627.759999999998</v>
      </c>
      <c r="I400" s="143">
        <f t="shared" si="125"/>
        <v>24.974577830896642</v>
      </c>
      <c r="J400" s="165">
        <v>689991.64241333294</v>
      </c>
      <c r="K400" s="167"/>
      <c r="L400" s="167">
        <v>1</v>
      </c>
      <c r="M400" s="171">
        <f t="shared" si="115"/>
        <v>689991.64241333294</v>
      </c>
      <c r="N400" s="170"/>
      <c r="O400" s="285">
        <v>12046.2814770477</v>
      </c>
      <c r="P400" s="114">
        <f t="shared" ref="P400:P463" si="131">IFERROR(Q400/O400,0)</f>
        <v>444.67249169017481</v>
      </c>
      <c r="Q400" s="173">
        <v>5356650</v>
      </c>
      <c r="R400" s="177">
        <v>2016</v>
      </c>
      <c r="S400" s="98">
        <f>IFERROR(('General Input Sheet'!$G$38/(VLOOKUP(R400,'General Input Sheet'!$E$38:$G$44,3,FALSE))),1)</f>
        <v>1</v>
      </c>
      <c r="T400" s="199">
        <v>6046641.6424133331</v>
      </c>
      <c r="U400" s="115" t="str">
        <f t="shared" si="126"/>
        <v/>
      </c>
      <c r="V400" s="115" t="str">
        <f t="shared" si="116"/>
        <v/>
      </c>
      <c r="W400" s="115" t="str">
        <f t="shared" si="116"/>
        <v/>
      </c>
      <c r="X400" s="115" t="str">
        <f t="shared" si="116"/>
        <v>y</v>
      </c>
      <c r="Y400" s="273" t="str">
        <f t="shared" si="127"/>
        <v/>
      </c>
      <c r="Z400" s="81"/>
      <c r="AA400" s="86" t="str">
        <f t="shared" si="117"/>
        <v/>
      </c>
      <c r="AB400" s="87" t="str">
        <f t="shared" si="118"/>
        <v/>
      </c>
      <c r="AC400" s="87" t="str">
        <f t="shared" si="128"/>
        <v/>
      </c>
      <c r="AD400" s="87">
        <f t="shared" si="129"/>
        <v>1</v>
      </c>
      <c r="AE400" s="87" t="str">
        <f t="shared" si="130"/>
        <v/>
      </c>
      <c r="AF400" s="94">
        <f t="shared" si="119"/>
        <v>1</v>
      </c>
      <c r="AH400" s="324" t="str">
        <f t="shared" si="120"/>
        <v/>
      </c>
      <c r="AI400" s="280" t="str">
        <f t="shared" si="121"/>
        <v/>
      </c>
      <c r="AJ400" s="280" t="str">
        <f t="shared" si="122"/>
        <v/>
      </c>
      <c r="AK400" s="280">
        <f t="shared" si="123"/>
        <v>6046641.6424133331</v>
      </c>
      <c r="AL400" s="327" t="str">
        <f t="shared" si="124"/>
        <v/>
      </c>
    </row>
    <row r="401" spans="2:38">
      <c r="B401" s="176" t="s">
        <v>411</v>
      </c>
      <c r="C401" s="167"/>
      <c r="D401" s="167" t="s">
        <v>2231</v>
      </c>
      <c r="E401" s="167" t="s">
        <v>118</v>
      </c>
      <c r="F401" s="167" t="s">
        <v>2232</v>
      </c>
      <c r="G401" s="188"/>
      <c r="H401" s="285">
        <v>63014.78</v>
      </c>
      <c r="I401" s="143">
        <f t="shared" si="125"/>
        <v>36.657241656495827</v>
      </c>
      <c r="J401" s="165">
        <v>2309948.01839092</v>
      </c>
      <c r="K401" s="167"/>
      <c r="L401" s="167">
        <v>1</v>
      </c>
      <c r="M401" s="171">
        <f t="shared" si="115"/>
        <v>2309948.01839092</v>
      </c>
      <c r="N401" s="170"/>
      <c r="O401" s="285">
        <v>43298.245053522602</v>
      </c>
      <c r="P401" s="114">
        <f t="shared" si="131"/>
        <v>4.0186386257667491E-5</v>
      </c>
      <c r="Q401" s="173">
        <v>1.74</v>
      </c>
      <c r="R401" s="177">
        <v>2016</v>
      </c>
      <c r="S401" s="98">
        <f>IFERROR(('General Input Sheet'!$G$38/(VLOOKUP(R401,'General Input Sheet'!$E$38:$G$44,3,FALSE))),1)</f>
        <v>1</v>
      </c>
      <c r="T401" s="199">
        <v>2309949.7583909202</v>
      </c>
      <c r="U401" s="115" t="str">
        <f t="shared" si="126"/>
        <v/>
      </c>
      <c r="V401" s="115" t="str">
        <f t="shared" si="116"/>
        <v/>
      </c>
      <c r="W401" s="115" t="str">
        <f t="shared" si="116"/>
        <v/>
      </c>
      <c r="X401" s="115" t="str">
        <f t="shared" si="116"/>
        <v/>
      </c>
      <c r="Y401" s="273" t="str">
        <f t="shared" si="127"/>
        <v>y</v>
      </c>
      <c r="AA401" s="86" t="str">
        <f t="shared" si="117"/>
        <v/>
      </c>
      <c r="AB401" s="87" t="str">
        <f t="shared" si="118"/>
        <v/>
      </c>
      <c r="AC401" s="87" t="str">
        <f t="shared" si="128"/>
        <v/>
      </c>
      <c r="AD401" s="87" t="str">
        <f t="shared" si="129"/>
        <v/>
      </c>
      <c r="AE401" s="87">
        <f t="shared" si="130"/>
        <v>1</v>
      </c>
      <c r="AF401" s="94">
        <f t="shared" si="119"/>
        <v>1</v>
      </c>
      <c r="AH401" s="324" t="str">
        <f t="shared" si="120"/>
        <v/>
      </c>
      <c r="AI401" s="280" t="str">
        <f t="shared" si="121"/>
        <v/>
      </c>
      <c r="AJ401" s="280" t="str">
        <f t="shared" si="122"/>
        <v/>
      </c>
      <c r="AK401" s="280" t="str">
        <f t="shared" si="123"/>
        <v/>
      </c>
      <c r="AL401" s="327">
        <f t="shared" si="124"/>
        <v>2309949.7583909202</v>
      </c>
    </row>
    <row r="402" spans="2:38">
      <c r="B402" s="176" t="s">
        <v>412</v>
      </c>
      <c r="C402" s="167"/>
      <c r="D402" s="167" t="s">
        <v>2229</v>
      </c>
      <c r="E402" s="167" t="s">
        <v>118</v>
      </c>
      <c r="F402" s="167" t="s">
        <v>2233</v>
      </c>
      <c r="G402" s="188"/>
      <c r="H402" s="285">
        <v>1346.17</v>
      </c>
      <c r="I402" s="143">
        <f t="shared" si="125"/>
        <v>330.24903262119346</v>
      </c>
      <c r="J402" s="165">
        <v>444571.34024367202</v>
      </c>
      <c r="K402" s="167"/>
      <c r="L402" s="167">
        <v>1</v>
      </c>
      <c r="M402" s="171">
        <f t="shared" si="115"/>
        <v>444571.34024367208</v>
      </c>
      <c r="N402" s="170"/>
      <c r="O402" s="285">
        <v>17954.056730698801</v>
      </c>
      <c r="P402" s="114">
        <f t="shared" si="131"/>
        <v>5.5697718627019083E-5</v>
      </c>
      <c r="Q402" s="173">
        <v>1</v>
      </c>
      <c r="R402" s="177">
        <v>2016</v>
      </c>
      <c r="S402" s="98">
        <f>IFERROR(('General Input Sheet'!$G$38/(VLOOKUP(R402,'General Input Sheet'!$E$38:$G$44,3,FALSE))),1)</f>
        <v>1</v>
      </c>
      <c r="T402" s="199">
        <v>444572.34024367202</v>
      </c>
      <c r="U402" s="115" t="str">
        <f t="shared" si="126"/>
        <v/>
      </c>
      <c r="V402" s="115" t="str">
        <f t="shared" si="116"/>
        <v/>
      </c>
      <c r="W402" s="115" t="str">
        <f t="shared" si="116"/>
        <v/>
      </c>
      <c r="X402" s="115" t="str">
        <f t="shared" si="116"/>
        <v>y</v>
      </c>
      <c r="Y402" s="273" t="str">
        <f t="shared" si="127"/>
        <v/>
      </c>
      <c r="AA402" s="86" t="str">
        <f t="shared" si="117"/>
        <v/>
      </c>
      <c r="AB402" s="87" t="str">
        <f t="shared" si="118"/>
        <v/>
      </c>
      <c r="AC402" s="87" t="str">
        <f t="shared" si="128"/>
        <v/>
      </c>
      <c r="AD402" s="87">
        <f t="shared" si="129"/>
        <v>1</v>
      </c>
      <c r="AE402" s="87" t="str">
        <f t="shared" si="130"/>
        <v/>
      </c>
      <c r="AF402" s="94">
        <f t="shared" si="119"/>
        <v>1</v>
      </c>
      <c r="AH402" s="324" t="str">
        <f t="shared" si="120"/>
        <v/>
      </c>
      <c r="AI402" s="280" t="str">
        <f t="shared" si="121"/>
        <v/>
      </c>
      <c r="AJ402" s="280" t="str">
        <f t="shared" si="122"/>
        <v/>
      </c>
      <c r="AK402" s="280">
        <f t="shared" si="123"/>
        <v>444572.34024367202</v>
      </c>
      <c r="AL402" s="327" t="str">
        <f t="shared" si="124"/>
        <v/>
      </c>
    </row>
    <row r="403" spans="2:38">
      <c r="B403" s="176" t="s">
        <v>413</v>
      </c>
      <c r="C403" s="167"/>
      <c r="D403" s="167" t="s">
        <v>2231</v>
      </c>
      <c r="E403" s="167" t="s">
        <v>118</v>
      </c>
      <c r="F403" s="167" t="s">
        <v>2232</v>
      </c>
      <c r="G403" s="188"/>
      <c r="H403" s="285">
        <v>70947.509999999995</v>
      </c>
      <c r="I403" s="143">
        <f t="shared" si="125"/>
        <v>32.558549530362946</v>
      </c>
      <c r="J403" s="165">
        <v>2309948.01839092</v>
      </c>
      <c r="K403" s="167"/>
      <c r="L403" s="167">
        <v>1</v>
      </c>
      <c r="M403" s="171">
        <f t="shared" si="115"/>
        <v>2309948.01839092</v>
      </c>
      <c r="N403" s="170"/>
      <c r="O403" s="285">
        <v>73660.187925323495</v>
      </c>
      <c r="P403" s="114">
        <f t="shared" si="131"/>
        <v>2.4221632475453183</v>
      </c>
      <c r="Q403" s="173">
        <v>178417</v>
      </c>
      <c r="R403" s="177">
        <v>2016</v>
      </c>
      <c r="S403" s="98">
        <f>IFERROR(('General Input Sheet'!$G$38/(VLOOKUP(R403,'General Input Sheet'!$E$38:$G$44,3,FALSE))),1)</f>
        <v>1</v>
      </c>
      <c r="T403" s="199">
        <v>2488365.01839092</v>
      </c>
      <c r="U403" s="115" t="str">
        <f t="shared" si="126"/>
        <v/>
      </c>
      <c r="V403" s="115" t="str">
        <f t="shared" si="116"/>
        <v/>
      </c>
      <c r="W403" s="115" t="str">
        <f t="shared" si="116"/>
        <v/>
      </c>
      <c r="X403" s="115" t="str">
        <f t="shared" si="116"/>
        <v/>
      </c>
      <c r="Y403" s="273" t="str">
        <f t="shared" si="127"/>
        <v>y</v>
      </c>
      <c r="AA403" s="86" t="str">
        <f t="shared" si="117"/>
        <v/>
      </c>
      <c r="AB403" s="87" t="str">
        <f t="shared" si="118"/>
        <v/>
      </c>
      <c r="AC403" s="87" t="str">
        <f t="shared" si="128"/>
        <v/>
      </c>
      <c r="AD403" s="87" t="str">
        <f t="shared" si="129"/>
        <v/>
      </c>
      <c r="AE403" s="87">
        <f t="shared" si="130"/>
        <v>1</v>
      </c>
      <c r="AF403" s="94">
        <f t="shared" si="119"/>
        <v>1</v>
      </c>
      <c r="AH403" s="324" t="str">
        <f t="shared" si="120"/>
        <v/>
      </c>
      <c r="AI403" s="280" t="str">
        <f t="shared" si="121"/>
        <v/>
      </c>
      <c r="AJ403" s="280" t="str">
        <f t="shared" si="122"/>
        <v/>
      </c>
      <c r="AK403" s="280" t="str">
        <f t="shared" si="123"/>
        <v/>
      </c>
      <c r="AL403" s="327">
        <f t="shared" si="124"/>
        <v>2488365.01839092</v>
      </c>
    </row>
    <row r="404" spans="2:38">
      <c r="B404" s="176" t="s">
        <v>414</v>
      </c>
      <c r="C404" s="167"/>
      <c r="D404" s="167" t="s">
        <v>2229</v>
      </c>
      <c r="E404" s="167" t="s">
        <v>118</v>
      </c>
      <c r="F404" s="167" t="s">
        <v>2233</v>
      </c>
      <c r="G404" s="188"/>
      <c r="H404" s="285">
        <v>4900.87</v>
      </c>
      <c r="I404" s="143">
        <f t="shared" si="125"/>
        <v>117.46549657709242</v>
      </c>
      <c r="J404" s="165">
        <v>575683.12820977496</v>
      </c>
      <c r="K404" s="167"/>
      <c r="L404" s="167">
        <v>1</v>
      </c>
      <c r="M404" s="171">
        <f t="shared" si="115"/>
        <v>575683.12820977496</v>
      </c>
      <c r="N404" s="170"/>
      <c r="O404" s="285"/>
      <c r="P404" s="114">
        <f t="shared" si="131"/>
        <v>0</v>
      </c>
      <c r="Q404" s="173"/>
      <c r="R404" s="177">
        <v>2016</v>
      </c>
      <c r="S404" s="98">
        <f>IFERROR(('General Input Sheet'!$G$38/(VLOOKUP(R404,'General Input Sheet'!$E$38:$G$44,3,FALSE))),1)</f>
        <v>1</v>
      </c>
      <c r="T404" s="199">
        <v>575683.12820977496</v>
      </c>
      <c r="U404" s="115" t="str">
        <f t="shared" si="126"/>
        <v/>
      </c>
      <c r="V404" s="115" t="str">
        <f t="shared" si="116"/>
        <v/>
      </c>
      <c r="W404" s="115" t="str">
        <f t="shared" si="116"/>
        <v/>
      </c>
      <c r="X404" s="115" t="str">
        <f t="shared" si="116"/>
        <v>y</v>
      </c>
      <c r="Y404" s="273" t="str">
        <f t="shared" si="127"/>
        <v/>
      </c>
      <c r="AA404" s="86" t="str">
        <f t="shared" si="117"/>
        <v/>
      </c>
      <c r="AB404" s="87" t="str">
        <f t="shared" si="118"/>
        <v/>
      </c>
      <c r="AC404" s="87" t="str">
        <f t="shared" si="128"/>
        <v/>
      </c>
      <c r="AD404" s="87">
        <f t="shared" si="129"/>
        <v>1</v>
      </c>
      <c r="AE404" s="87" t="str">
        <f t="shared" si="130"/>
        <v/>
      </c>
      <c r="AF404" s="94">
        <f t="shared" si="119"/>
        <v>1</v>
      </c>
      <c r="AH404" s="324" t="str">
        <f t="shared" si="120"/>
        <v/>
      </c>
      <c r="AI404" s="280" t="str">
        <f t="shared" si="121"/>
        <v/>
      </c>
      <c r="AJ404" s="280" t="str">
        <f t="shared" si="122"/>
        <v/>
      </c>
      <c r="AK404" s="280">
        <f t="shared" si="123"/>
        <v>575683.12820977496</v>
      </c>
      <c r="AL404" s="327" t="str">
        <f t="shared" si="124"/>
        <v/>
      </c>
    </row>
    <row r="405" spans="2:38">
      <c r="B405" s="176" t="s">
        <v>415</v>
      </c>
      <c r="C405" s="167"/>
      <c r="D405" s="167" t="s">
        <v>2229</v>
      </c>
      <c r="E405" s="167" t="s">
        <v>118</v>
      </c>
      <c r="F405" s="167" t="s">
        <v>2232</v>
      </c>
      <c r="G405" s="188"/>
      <c r="H405" s="285">
        <v>7417.36</v>
      </c>
      <c r="I405" s="143">
        <f t="shared" si="125"/>
        <v>75.753045519005283</v>
      </c>
      <c r="J405" s="165">
        <v>561887.60971084901</v>
      </c>
      <c r="K405" s="167"/>
      <c r="L405" s="167">
        <v>1</v>
      </c>
      <c r="M405" s="171">
        <f t="shared" si="115"/>
        <v>561887.60971084901</v>
      </c>
      <c r="N405" s="170"/>
      <c r="O405" s="285"/>
      <c r="P405" s="114">
        <f t="shared" si="131"/>
        <v>0</v>
      </c>
      <c r="Q405" s="173"/>
      <c r="R405" s="177">
        <v>2016</v>
      </c>
      <c r="S405" s="98">
        <f>IFERROR(('General Input Sheet'!$G$38/(VLOOKUP(R405,'General Input Sheet'!$E$38:$G$44,3,FALSE))),1)</f>
        <v>1</v>
      </c>
      <c r="T405" s="199">
        <v>561887.60971084901</v>
      </c>
      <c r="U405" s="115" t="str">
        <f t="shared" si="126"/>
        <v/>
      </c>
      <c r="V405" s="115" t="str">
        <f t="shared" si="116"/>
        <v/>
      </c>
      <c r="W405" s="115" t="str">
        <f t="shared" si="116"/>
        <v/>
      </c>
      <c r="X405" s="115" t="str">
        <f t="shared" si="116"/>
        <v>y</v>
      </c>
      <c r="Y405" s="273" t="str">
        <f t="shared" si="127"/>
        <v/>
      </c>
      <c r="AA405" s="86" t="str">
        <f t="shared" si="117"/>
        <v/>
      </c>
      <c r="AB405" s="87" t="str">
        <f t="shared" si="118"/>
        <v/>
      </c>
      <c r="AC405" s="87" t="str">
        <f t="shared" si="128"/>
        <v/>
      </c>
      <c r="AD405" s="87">
        <f t="shared" si="129"/>
        <v>1</v>
      </c>
      <c r="AE405" s="87" t="str">
        <f t="shared" si="130"/>
        <v/>
      </c>
      <c r="AF405" s="94">
        <f t="shared" si="119"/>
        <v>1</v>
      </c>
      <c r="AH405" s="324" t="str">
        <f t="shared" si="120"/>
        <v/>
      </c>
      <c r="AI405" s="280" t="str">
        <f t="shared" si="121"/>
        <v/>
      </c>
      <c r="AJ405" s="280" t="str">
        <f t="shared" si="122"/>
        <v/>
      </c>
      <c r="AK405" s="280">
        <f t="shared" si="123"/>
        <v>561887.60971084901</v>
      </c>
      <c r="AL405" s="327" t="str">
        <f t="shared" si="124"/>
        <v/>
      </c>
    </row>
    <row r="406" spans="2:38">
      <c r="B406" s="176" t="s">
        <v>416</v>
      </c>
      <c r="C406" s="167"/>
      <c r="D406" s="167" t="s">
        <v>2229</v>
      </c>
      <c r="E406" s="167" t="s">
        <v>118</v>
      </c>
      <c r="F406" s="167" t="s">
        <v>2232</v>
      </c>
      <c r="G406" s="188"/>
      <c r="H406" s="285">
        <v>24285.38</v>
      </c>
      <c r="I406" s="143">
        <f t="shared" si="125"/>
        <v>24.306215426083302</v>
      </c>
      <c r="J406" s="165">
        <v>590285.67798429495</v>
      </c>
      <c r="K406" s="167"/>
      <c r="L406" s="167">
        <v>1</v>
      </c>
      <c r="M406" s="171">
        <f t="shared" si="115"/>
        <v>590285.67798429495</v>
      </c>
      <c r="N406" s="170"/>
      <c r="O406" s="285">
        <v>7851.8191481742497</v>
      </c>
      <c r="P406" s="114">
        <f t="shared" si="131"/>
        <v>108.25516787375915</v>
      </c>
      <c r="Q406" s="173">
        <v>850000</v>
      </c>
      <c r="R406" s="177">
        <v>2016</v>
      </c>
      <c r="S406" s="98">
        <f>IFERROR(('General Input Sheet'!$G$38/(VLOOKUP(R406,'General Input Sheet'!$E$38:$G$44,3,FALSE))),1)</f>
        <v>1</v>
      </c>
      <c r="T406" s="199">
        <v>1440285.6779842949</v>
      </c>
      <c r="U406" s="115" t="str">
        <f t="shared" si="126"/>
        <v/>
      </c>
      <c r="V406" s="115" t="str">
        <f t="shared" si="116"/>
        <v/>
      </c>
      <c r="W406" s="115" t="str">
        <f t="shared" si="116"/>
        <v/>
      </c>
      <c r="X406" s="115" t="str">
        <f t="shared" si="116"/>
        <v>y</v>
      </c>
      <c r="Y406" s="273" t="str">
        <f t="shared" si="127"/>
        <v/>
      </c>
      <c r="AA406" s="86" t="str">
        <f t="shared" si="117"/>
        <v/>
      </c>
      <c r="AB406" s="87" t="str">
        <f t="shared" si="118"/>
        <v/>
      </c>
      <c r="AC406" s="87" t="str">
        <f t="shared" si="128"/>
        <v/>
      </c>
      <c r="AD406" s="87">
        <f t="shared" si="129"/>
        <v>1</v>
      </c>
      <c r="AE406" s="87" t="str">
        <f t="shared" si="130"/>
        <v/>
      </c>
      <c r="AF406" s="94">
        <f t="shared" si="119"/>
        <v>1</v>
      </c>
      <c r="AH406" s="324" t="str">
        <f t="shared" si="120"/>
        <v/>
      </c>
      <c r="AI406" s="280" t="str">
        <f t="shared" si="121"/>
        <v/>
      </c>
      <c r="AJ406" s="280" t="str">
        <f t="shared" si="122"/>
        <v/>
      </c>
      <c r="AK406" s="280">
        <f t="shared" si="123"/>
        <v>1440285.6779842949</v>
      </c>
      <c r="AL406" s="327" t="str">
        <f t="shared" si="124"/>
        <v/>
      </c>
    </row>
    <row r="407" spans="2:38">
      <c r="B407" s="176" t="s">
        <v>417</v>
      </c>
      <c r="C407" s="167"/>
      <c r="D407" s="167" t="s">
        <v>2229</v>
      </c>
      <c r="E407" s="167" t="s">
        <v>118</v>
      </c>
      <c r="F407" s="167" t="s">
        <v>2233</v>
      </c>
      <c r="G407" s="188"/>
      <c r="H407" s="285">
        <v>66354.97</v>
      </c>
      <c r="I407" s="143">
        <f t="shared" si="125"/>
        <v>10.398492266869127</v>
      </c>
      <c r="J407" s="165">
        <v>689991.64241333294</v>
      </c>
      <c r="K407" s="167"/>
      <c r="L407" s="167">
        <v>1</v>
      </c>
      <c r="M407" s="171">
        <f t="shared" si="115"/>
        <v>689991.64241333294</v>
      </c>
      <c r="N407" s="170"/>
      <c r="O407" s="285"/>
      <c r="P407" s="114">
        <f t="shared" si="131"/>
        <v>0</v>
      </c>
      <c r="Q407" s="173"/>
      <c r="R407" s="177">
        <v>2016</v>
      </c>
      <c r="S407" s="98">
        <f>IFERROR(('General Input Sheet'!$G$38/(VLOOKUP(R407,'General Input Sheet'!$E$38:$G$44,3,FALSE))),1)</f>
        <v>1</v>
      </c>
      <c r="T407" s="199">
        <v>689991.64241333294</v>
      </c>
      <c r="U407" s="115" t="str">
        <f t="shared" si="126"/>
        <v/>
      </c>
      <c r="V407" s="115" t="str">
        <f t="shared" si="116"/>
        <v/>
      </c>
      <c r="W407" s="115" t="str">
        <f t="shared" si="116"/>
        <v/>
      </c>
      <c r="X407" s="115" t="str">
        <f t="shared" si="116"/>
        <v>y</v>
      </c>
      <c r="Y407" s="273" t="str">
        <f t="shared" si="127"/>
        <v/>
      </c>
      <c r="AA407" s="86" t="str">
        <f t="shared" si="117"/>
        <v/>
      </c>
      <c r="AB407" s="87" t="str">
        <f t="shared" si="118"/>
        <v/>
      </c>
      <c r="AC407" s="87" t="str">
        <f t="shared" si="128"/>
        <v/>
      </c>
      <c r="AD407" s="87">
        <f t="shared" si="129"/>
        <v>1</v>
      </c>
      <c r="AE407" s="87" t="str">
        <f t="shared" si="130"/>
        <v/>
      </c>
      <c r="AF407" s="94">
        <f t="shared" si="119"/>
        <v>1</v>
      </c>
      <c r="AH407" s="324" t="str">
        <f t="shared" si="120"/>
        <v/>
      </c>
      <c r="AI407" s="280" t="str">
        <f t="shared" si="121"/>
        <v/>
      </c>
      <c r="AJ407" s="280" t="str">
        <f t="shared" si="122"/>
        <v/>
      </c>
      <c r="AK407" s="280">
        <f t="shared" si="123"/>
        <v>689991.64241333294</v>
      </c>
      <c r="AL407" s="327" t="str">
        <f t="shared" si="124"/>
        <v/>
      </c>
    </row>
    <row r="408" spans="2:38">
      <c r="B408" s="176" t="s">
        <v>418</v>
      </c>
      <c r="C408" s="167"/>
      <c r="D408" s="167" t="s">
        <v>2231</v>
      </c>
      <c r="E408" s="167" t="s">
        <v>118</v>
      </c>
      <c r="F408" s="167" t="s">
        <v>2233</v>
      </c>
      <c r="G408" s="188"/>
      <c r="H408" s="285">
        <v>20262.060000000001</v>
      </c>
      <c r="I408" s="143">
        <f t="shared" si="125"/>
        <v>376.57352957799793</v>
      </c>
      <c r="J408" s="165">
        <v>7630155.4507211698</v>
      </c>
      <c r="K408" s="167"/>
      <c r="L408" s="167">
        <v>1</v>
      </c>
      <c r="M408" s="171">
        <f t="shared" si="115"/>
        <v>7630155.4507211698</v>
      </c>
      <c r="N408" s="170"/>
      <c r="O408" s="285"/>
      <c r="P408" s="114">
        <f t="shared" si="131"/>
        <v>0</v>
      </c>
      <c r="Q408" s="173"/>
      <c r="R408" s="177">
        <v>2016</v>
      </c>
      <c r="S408" s="98">
        <f>IFERROR(('General Input Sheet'!$G$38/(VLOOKUP(R408,'General Input Sheet'!$E$38:$G$44,3,FALSE))),1)</f>
        <v>1</v>
      </c>
      <c r="T408" s="199">
        <v>7630155.4507211698</v>
      </c>
      <c r="U408" s="115" t="str">
        <f t="shared" si="126"/>
        <v/>
      </c>
      <c r="V408" s="115" t="str">
        <f t="shared" si="116"/>
        <v/>
      </c>
      <c r="W408" s="115" t="str">
        <f t="shared" si="116"/>
        <v/>
      </c>
      <c r="X408" s="115" t="str">
        <f t="shared" si="116"/>
        <v/>
      </c>
      <c r="Y408" s="273" t="str">
        <f t="shared" si="127"/>
        <v>y</v>
      </c>
      <c r="AA408" s="86" t="str">
        <f t="shared" si="117"/>
        <v/>
      </c>
      <c r="AB408" s="87" t="str">
        <f t="shared" si="118"/>
        <v/>
      </c>
      <c r="AC408" s="87" t="str">
        <f t="shared" si="128"/>
        <v/>
      </c>
      <c r="AD408" s="87" t="str">
        <f t="shared" si="129"/>
        <v/>
      </c>
      <c r="AE408" s="87">
        <f t="shared" si="130"/>
        <v>1</v>
      </c>
      <c r="AF408" s="94">
        <f t="shared" si="119"/>
        <v>1</v>
      </c>
      <c r="AH408" s="324" t="str">
        <f t="shared" si="120"/>
        <v/>
      </c>
      <c r="AI408" s="280" t="str">
        <f t="shared" si="121"/>
        <v/>
      </c>
      <c r="AJ408" s="280" t="str">
        <f t="shared" si="122"/>
        <v/>
      </c>
      <c r="AK408" s="280" t="str">
        <f t="shared" si="123"/>
        <v/>
      </c>
      <c r="AL408" s="327">
        <f t="shared" si="124"/>
        <v>7630155.4507211698</v>
      </c>
    </row>
    <row r="409" spans="2:38">
      <c r="B409" s="176" t="s">
        <v>419</v>
      </c>
      <c r="C409" s="167"/>
      <c r="D409" s="167" t="s">
        <v>2229</v>
      </c>
      <c r="E409" s="167" t="s">
        <v>118</v>
      </c>
      <c r="F409" s="167" t="s">
        <v>2232</v>
      </c>
      <c r="G409" s="188"/>
      <c r="H409" s="285">
        <v>35196.11</v>
      </c>
      <c r="I409" s="143">
        <f t="shared" si="125"/>
        <v>16.771332911060199</v>
      </c>
      <c r="J409" s="165">
        <v>590285.67798429495</v>
      </c>
      <c r="K409" s="167"/>
      <c r="L409" s="167">
        <v>1</v>
      </c>
      <c r="M409" s="171">
        <f t="shared" si="115"/>
        <v>590285.67798429495</v>
      </c>
      <c r="N409" s="170"/>
      <c r="O409" s="285">
        <v>51931.335150898703</v>
      </c>
      <c r="P409" s="114">
        <f t="shared" si="131"/>
        <v>22.277667166429072</v>
      </c>
      <c r="Q409" s="173">
        <v>1156909</v>
      </c>
      <c r="R409" s="177">
        <v>2016</v>
      </c>
      <c r="S409" s="98">
        <f>IFERROR(('General Input Sheet'!$G$38/(VLOOKUP(R409,'General Input Sheet'!$E$38:$G$44,3,FALSE))),1)</f>
        <v>1</v>
      </c>
      <c r="T409" s="199">
        <v>1747194.6779842949</v>
      </c>
      <c r="U409" s="115" t="str">
        <f t="shared" si="126"/>
        <v/>
      </c>
      <c r="V409" s="115" t="str">
        <f t="shared" si="116"/>
        <v/>
      </c>
      <c r="W409" s="115" t="str">
        <f t="shared" si="116"/>
        <v/>
      </c>
      <c r="X409" s="115" t="str">
        <f t="shared" si="116"/>
        <v>y</v>
      </c>
      <c r="Y409" s="273" t="str">
        <f t="shared" si="127"/>
        <v/>
      </c>
      <c r="AA409" s="86" t="str">
        <f t="shared" si="117"/>
        <v/>
      </c>
      <c r="AB409" s="87" t="str">
        <f t="shared" si="118"/>
        <v/>
      </c>
      <c r="AC409" s="87" t="str">
        <f t="shared" si="128"/>
        <v/>
      </c>
      <c r="AD409" s="87">
        <f t="shared" si="129"/>
        <v>1</v>
      </c>
      <c r="AE409" s="87" t="str">
        <f t="shared" si="130"/>
        <v/>
      </c>
      <c r="AF409" s="94">
        <f t="shared" si="119"/>
        <v>1</v>
      </c>
      <c r="AH409" s="324" t="str">
        <f t="shared" si="120"/>
        <v/>
      </c>
      <c r="AI409" s="280" t="str">
        <f t="shared" si="121"/>
        <v/>
      </c>
      <c r="AJ409" s="280" t="str">
        <f t="shared" si="122"/>
        <v/>
      </c>
      <c r="AK409" s="280">
        <f t="shared" si="123"/>
        <v>1747194.6779842949</v>
      </c>
      <c r="AL409" s="327" t="str">
        <f t="shared" si="124"/>
        <v/>
      </c>
    </row>
    <row r="410" spans="2:38">
      <c r="B410" s="176" t="s">
        <v>419</v>
      </c>
      <c r="C410" s="167"/>
      <c r="D410" s="167" t="s">
        <v>2229</v>
      </c>
      <c r="E410" s="167" t="s">
        <v>118</v>
      </c>
      <c r="F410" s="167" t="s">
        <v>2234</v>
      </c>
      <c r="G410" s="188"/>
      <c r="H410" s="285">
        <v>10306.290000000001</v>
      </c>
      <c r="I410" s="143">
        <f t="shared" si="125"/>
        <v>103.71804255995707</v>
      </c>
      <c r="J410" s="165">
        <v>1068948.22485526</v>
      </c>
      <c r="K410" s="167"/>
      <c r="L410" s="167">
        <v>1</v>
      </c>
      <c r="M410" s="171">
        <f t="shared" si="115"/>
        <v>1068948.22485526</v>
      </c>
      <c r="N410" s="170"/>
      <c r="O410" s="285"/>
      <c r="P410" s="114">
        <f t="shared" si="131"/>
        <v>0</v>
      </c>
      <c r="Q410" s="173"/>
      <c r="R410" s="177">
        <v>2016</v>
      </c>
      <c r="S410" s="98">
        <f>IFERROR(('General Input Sheet'!$G$38/(VLOOKUP(R410,'General Input Sheet'!$E$38:$G$44,3,FALSE))),1)</f>
        <v>1</v>
      </c>
      <c r="T410" s="199">
        <v>1068948.22485526</v>
      </c>
      <c r="U410" s="115" t="str">
        <f t="shared" si="126"/>
        <v/>
      </c>
      <c r="V410" s="115" t="str">
        <f t="shared" si="116"/>
        <v/>
      </c>
      <c r="W410" s="115" t="str">
        <f t="shared" si="116"/>
        <v/>
      </c>
      <c r="X410" s="115" t="str">
        <f t="shared" si="116"/>
        <v>y</v>
      </c>
      <c r="Y410" s="273" t="str">
        <f t="shared" si="127"/>
        <v/>
      </c>
      <c r="AA410" s="86" t="str">
        <f t="shared" si="117"/>
        <v/>
      </c>
      <c r="AB410" s="87" t="str">
        <f t="shared" si="118"/>
        <v/>
      </c>
      <c r="AC410" s="87" t="str">
        <f t="shared" si="128"/>
        <v/>
      </c>
      <c r="AD410" s="87">
        <f t="shared" si="129"/>
        <v>1</v>
      </c>
      <c r="AE410" s="87" t="str">
        <f t="shared" si="130"/>
        <v/>
      </c>
      <c r="AF410" s="94">
        <f t="shared" si="119"/>
        <v>1</v>
      </c>
      <c r="AH410" s="324" t="str">
        <f t="shared" si="120"/>
        <v/>
      </c>
      <c r="AI410" s="280" t="str">
        <f t="shared" si="121"/>
        <v/>
      </c>
      <c r="AJ410" s="280" t="str">
        <f t="shared" si="122"/>
        <v/>
      </c>
      <c r="AK410" s="280">
        <f t="shared" si="123"/>
        <v>1068948.22485526</v>
      </c>
      <c r="AL410" s="327" t="str">
        <f t="shared" si="124"/>
        <v/>
      </c>
    </row>
    <row r="411" spans="2:38">
      <c r="B411" s="176" t="s">
        <v>419</v>
      </c>
      <c r="C411" s="167"/>
      <c r="D411" s="167" t="s">
        <v>2229</v>
      </c>
      <c r="E411" s="167" t="s">
        <v>118</v>
      </c>
      <c r="F411" s="167" t="s">
        <v>2233</v>
      </c>
      <c r="G411" s="188"/>
      <c r="H411" s="285">
        <v>14492.26</v>
      </c>
      <c r="I411" s="143">
        <f t="shared" si="125"/>
        <v>47.611044958711268</v>
      </c>
      <c r="J411" s="165">
        <v>689991.64241333294</v>
      </c>
      <c r="K411" s="167"/>
      <c r="L411" s="167">
        <v>1</v>
      </c>
      <c r="M411" s="171">
        <f t="shared" si="115"/>
        <v>689991.64241333294</v>
      </c>
      <c r="N411" s="170"/>
      <c r="O411" s="285"/>
      <c r="P411" s="114">
        <f t="shared" si="131"/>
        <v>0</v>
      </c>
      <c r="Q411" s="173"/>
      <c r="R411" s="177">
        <v>2016</v>
      </c>
      <c r="S411" s="98">
        <f>IFERROR(('General Input Sheet'!$G$38/(VLOOKUP(R411,'General Input Sheet'!$E$38:$G$44,3,FALSE))),1)</f>
        <v>1</v>
      </c>
      <c r="T411" s="199">
        <v>689991.64241333294</v>
      </c>
      <c r="U411" s="115" t="str">
        <f t="shared" si="126"/>
        <v/>
      </c>
      <c r="V411" s="115" t="str">
        <f t="shared" si="116"/>
        <v/>
      </c>
      <c r="W411" s="115" t="str">
        <f t="shared" si="116"/>
        <v/>
      </c>
      <c r="X411" s="115" t="str">
        <f t="shared" si="116"/>
        <v>y</v>
      </c>
      <c r="Y411" s="273" t="str">
        <f t="shared" si="127"/>
        <v/>
      </c>
      <c r="AA411" s="86" t="str">
        <f t="shared" si="117"/>
        <v/>
      </c>
      <c r="AB411" s="87" t="str">
        <f t="shared" si="118"/>
        <v/>
      </c>
      <c r="AC411" s="87" t="str">
        <f t="shared" si="128"/>
        <v/>
      </c>
      <c r="AD411" s="87">
        <f t="shared" si="129"/>
        <v>1</v>
      </c>
      <c r="AE411" s="87" t="str">
        <f t="shared" si="130"/>
        <v/>
      </c>
      <c r="AF411" s="94">
        <f t="shared" si="119"/>
        <v>1</v>
      </c>
      <c r="AH411" s="324" t="str">
        <f t="shared" si="120"/>
        <v/>
      </c>
      <c r="AI411" s="280" t="str">
        <f t="shared" si="121"/>
        <v/>
      </c>
      <c r="AJ411" s="280" t="str">
        <f t="shared" si="122"/>
        <v/>
      </c>
      <c r="AK411" s="280">
        <f t="shared" si="123"/>
        <v>689991.64241333294</v>
      </c>
      <c r="AL411" s="327" t="str">
        <f t="shared" si="124"/>
        <v/>
      </c>
    </row>
    <row r="412" spans="2:38">
      <c r="B412" s="176" t="s">
        <v>420</v>
      </c>
      <c r="C412" s="167"/>
      <c r="D412" s="167" t="s">
        <v>2229</v>
      </c>
      <c r="E412" s="167" t="s">
        <v>118</v>
      </c>
      <c r="F412" s="167" t="s">
        <v>2236</v>
      </c>
      <c r="G412" s="188"/>
      <c r="H412" s="285"/>
      <c r="I412" s="143">
        <f t="shared" si="125"/>
        <v>0</v>
      </c>
      <c r="J412" s="165"/>
      <c r="K412" s="167"/>
      <c r="L412" s="167">
        <v>1</v>
      </c>
      <c r="M412" s="171">
        <f t="shared" si="115"/>
        <v>0</v>
      </c>
      <c r="N412" s="170"/>
      <c r="O412" s="285">
        <v>0</v>
      </c>
      <c r="P412" s="114">
        <f t="shared" si="131"/>
        <v>0</v>
      </c>
      <c r="Q412" s="173">
        <v>0</v>
      </c>
      <c r="R412" s="177">
        <v>2016</v>
      </c>
      <c r="S412" s="98">
        <f>IFERROR(('General Input Sheet'!$G$38/(VLOOKUP(R412,'General Input Sheet'!$E$38:$G$44,3,FALSE))),1)</f>
        <v>1</v>
      </c>
      <c r="T412" s="199">
        <v>0</v>
      </c>
      <c r="U412" s="115" t="str">
        <f t="shared" si="126"/>
        <v/>
      </c>
      <c r="V412" s="115" t="str">
        <f t="shared" si="116"/>
        <v/>
      </c>
      <c r="W412" s="115" t="str">
        <f t="shared" si="116"/>
        <v/>
      </c>
      <c r="X412" s="115" t="str">
        <f t="shared" si="116"/>
        <v>y</v>
      </c>
      <c r="Y412" s="273" t="str">
        <f t="shared" si="127"/>
        <v/>
      </c>
      <c r="AA412" s="86" t="str">
        <f t="shared" si="117"/>
        <v/>
      </c>
      <c r="AB412" s="87" t="str">
        <f t="shared" si="118"/>
        <v/>
      </c>
      <c r="AC412" s="87" t="str">
        <f t="shared" si="128"/>
        <v/>
      </c>
      <c r="AD412" s="87">
        <f t="shared" si="129"/>
        <v>1</v>
      </c>
      <c r="AE412" s="87" t="str">
        <f t="shared" si="130"/>
        <v/>
      </c>
      <c r="AF412" s="94">
        <f t="shared" si="119"/>
        <v>1</v>
      </c>
      <c r="AH412" s="324" t="str">
        <f t="shared" si="120"/>
        <v/>
      </c>
      <c r="AI412" s="280" t="str">
        <f t="shared" si="121"/>
        <v/>
      </c>
      <c r="AJ412" s="280" t="str">
        <f t="shared" si="122"/>
        <v/>
      </c>
      <c r="AK412" s="280">
        <f t="shared" si="123"/>
        <v>0</v>
      </c>
      <c r="AL412" s="327" t="str">
        <f t="shared" si="124"/>
        <v/>
      </c>
    </row>
    <row r="413" spans="2:38">
      <c r="B413" s="176" t="s">
        <v>421</v>
      </c>
      <c r="C413" s="167"/>
      <c r="D413" s="167" t="s">
        <v>2229</v>
      </c>
      <c r="E413" s="167" t="s">
        <v>118</v>
      </c>
      <c r="F413" s="167" t="s">
        <v>2236</v>
      </c>
      <c r="G413" s="188"/>
      <c r="H413" s="285"/>
      <c r="I413" s="143">
        <f t="shared" si="125"/>
        <v>0</v>
      </c>
      <c r="J413" s="165"/>
      <c r="K413" s="167"/>
      <c r="L413" s="167">
        <v>1</v>
      </c>
      <c r="M413" s="171">
        <f t="shared" si="115"/>
        <v>0</v>
      </c>
      <c r="N413" s="170"/>
      <c r="O413" s="285">
        <v>0</v>
      </c>
      <c r="P413" s="114">
        <f t="shared" si="131"/>
        <v>0</v>
      </c>
      <c r="Q413" s="173">
        <v>0</v>
      </c>
      <c r="R413" s="177">
        <v>2016</v>
      </c>
      <c r="S413" s="98">
        <f>IFERROR(('General Input Sheet'!$G$38/(VLOOKUP(R413,'General Input Sheet'!$E$38:$G$44,3,FALSE))),1)</f>
        <v>1</v>
      </c>
      <c r="T413" s="199">
        <v>0</v>
      </c>
      <c r="U413" s="115" t="str">
        <f t="shared" si="126"/>
        <v/>
      </c>
      <c r="V413" s="115" t="str">
        <f t="shared" si="116"/>
        <v/>
      </c>
      <c r="W413" s="115" t="str">
        <f t="shared" si="116"/>
        <v/>
      </c>
      <c r="X413" s="115" t="str">
        <f t="shared" si="116"/>
        <v>y</v>
      </c>
      <c r="Y413" s="273" t="str">
        <f t="shared" si="127"/>
        <v/>
      </c>
      <c r="AA413" s="86" t="str">
        <f t="shared" si="117"/>
        <v/>
      </c>
      <c r="AB413" s="87" t="str">
        <f t="shared" si="118"/>
        <v/>
      </c>
      <c r="AC413" s="87" t="str">
        <f t="shared" si="128"/>
        <v/>
      </c>
      <c r="AD413" s="87">
        <f t="shared" si="129"/>
        <v>1</v>
      </c>
      <c r="AE413" s="87" t="str">
        <f t="shared" si="130"/>
        <v/>
      </c>
      <c r="AF413" s="94">
        <f t="shared" si="119"/>
        <v>1</v>
      </c>
      <c r="AH413" s="324" t="str">
        <f t="shared" si="120"/>
        <v/>
      </c>
      <c r="AI413" s="280" t="str">
        <f t="shared" si="121"/>
        <v/>
      </c>
      <c r="AJ413" s="280" t="str">
        <f t="shared" si="122"/>
        <v/>
      </c>
      <c r="AK413" s="280">
        <f t="shared" si="123"/>
        <v>0</v>
      </c>
      <c r="AL413" s="327" t="str">
        <f t="shared" si="124"/>
        <v/>
      </c>
    </row>
    <row r="414" spans="2:38">
      <c r="B414" s="176" t="s">
        <v>422</v>
      </c>
      <c r="C414" s="167"/>
      <c r="D414" s="167" t="s">
        <v>2229</v>
      </c>
      <c r="E414" s="167" t="s">
        <v>118</v>
      </c>
      <c r="F414" s="167" t="s">
        <v>2236</v>
      </c>
      <c r="G414" s="188"/>
      <c r="H414" s="285"/>
      <c r="I414" s="143">
        <f t="shared" si="125"/>
        <v>0</v>
      </c>
      <c r="J414" s="165"/>
      <c r="K414" s="167"/>
      <c r="L414" s="167">
        <v>1</v>
      </c>
      <c r="M414" s="171">
        <f t="shared" si="115"/>
        <v>0</v>
      </c>
      <c r="N414" s="170"/>
      <c r="O414" s="285">
        <v>0</v>
      </c>
      <c r="P414" s="114">
        <f t="shared" si="131"/>
        <v>0</v>
      </c>
      <c r="Q414" s="173">
        <v>0</v>
      </c>
      <c r="R414" s="177">
        <v>2016</v>
      </c>
      <c r="S414" s="98">
        <f>IFERROR(('General Input Sheet'!$G$38/(VLOOKUP(R414,'General Input Sheet'!$E$38:$G$44,3,FALSE))),1)</f>
        <v>1</v>
      </c>
      <c r="T414" s="199">
        <v>0</v>
      </c>
      <c r="U414" s="115" t="str">
        <f t="shared" si="126"/>
        <v/>
      </c>
      <c r="V414" s="115" t="str">
        <f t="shared" si="116"/>
        <v/>
      </c>
      <c r="W414" s="115" t="str">
        <f t="shared" si="116"/>
        <v/>
      </c>
      <c r="X414" s="115" t="str">
        <f t="shared" si="116"/>
        <v>y</v>
      </c>
      <c r="Y414" s="273" t="str">
        <f t="shared" si="127"/>
        <v/>
      </c>
      <c r="AA414" s="86" t="str">
        <f t="shared" si="117"/>
        <v/>
      </c>
      <c r="AB414" s="87" t="str">
        <f t="shared" si="118"/>
        <v/>
      </c>
      <c r="AC414" s="87" t="str">
        <f t="shared" si="128"/>
        <v/>
      </c>
      <c r="AD414" s="87">
        <f t="shared" si="129"/>
        <v>1</v>
      </c>
      <c r="AE414" s="87" t="str">
        <f t="shared" si="130"/>
        <v/>
      </c>
      <c r="AF414" s="94">
        <f t="shared" si="119"/>
        <v>1</v>
      </c>
      <c r="AH414" s="324" t="str">
        <f t="shared" si="120"/>
        <v/>
      </c>
      <c r="AI414" s="280" t="str">
        <f t="shared" si="121"/>
        <v/>
      </c>
      <c r="AJ414" s="280" t="str">
        <f t="shared" si="122"/>
        <v/>
      </c>
      <c r="AK414" s="280">
        <f t="shared" si="123"/>
        <v>0</v>
      </c>
      <c r="AL414" s="327" t="str">
        <f t="shared" si="124"/>
        <v/>
      </c>
    </row>
    <row r="415" spans="2:38">
      <c r="B415" s="176" t="s">
        <v>423</v>
      </c>
      <c r="C415" s="167"/>
      <c r="D415" s="167" t="s">
        <v>2229</v>
      </c>
      <c r="E415" s="167" t="s">
        <v>118</v>
      </c>
      <c r="F415" s="167" t="s">
        <v>2234</v>
      </c>
      <c r="G415" s="188"/>
      <c r="H415" s="285">
        <v>5448.25</v>
      </c>
      <c r="I415" s="143">
        <f t="shared" si="125"/>
        <v>169.92176112739762</v>
      </c>
      <c r="J415" s="165">
        <v>925776.235062344</v>
      </c>
      <c r="K415" s="167"/>
      <c r="L415" s="167">
        <v>1</v>
      </c>
      <c r="M415" s="171">
        <f t="shared" si="115"/>
        <v>925776.235062344</v>
      </c>
      <c r="N415" s="170"/>
      <c r="O415" s="285">
        <v>28549.504267512701</v>
      </c>
      <c r="P415" s="114">
        <f t="shared" si="131"/>
        <v>1.9401667882209352</v>
      </c>
      <c r="Q415" s="173">
        <v>55390.8</v>
      </c>
      <c r="R415" s="177">
        <v>2016</v>
      </c>
      <c r="S415" s="98">
        <f>IFERROR(('General Input Sheet'!$G$38/(VLOOKUP(R415,'General Input Sheet'!$E$38:$G$44,3,FALSE))),1)</f>
        <v>1</v>
      </c>
      <c r="T415" s="199">
        <v>981167.03506234405</v>
      </c>
      <c r="U415" s="115" t="str">
        <f t="shared" si="126"/>
        <v/>
      </c>
      <c r="V415" s="115" t="str">
        <f t="shared" si="116"/>
        <v/>
      </c>
      <c r="W415" s="115" t="str">
        <f t="shared" si="116"/>
        <v/>
      </c>
      <c r="X415" s="115" t="str">
        <f t="shared" si="116"/>
        <v>y</v>
      </c>
      <c r="Y415" s="273" t="str">
        <f t="shared" si="127"/>
        <v/>
      </c>
      <c r="AA415" s="86" t="str">
        <f t="shared" si="117"/>
        <v/>
      </c>
      <c r="AB415" s="87" t="str">
        <f t="shared" si="118"/>
        <v/>
      </c>
      <c r="AC415" s="87" t="str">
        <f t="shared" si="128"/>
        <v/>
      </c>
      <c r="AD415" s="87">
        <f t="shared" si="129"/>
        <v>1</v>
      </c>
      <c r="AE415" s="87" t="str">
        <f t="shared" si="130"/>
        <v/>
      </c>
      <c r="AF415" s="94">
        <f t="shared" si="119"/>
        <v>1</v>
      </c>
      <c r="AH415" s="324" t="str">
        <f t="shared" si="120"/>
        <v/>
      </c>
      <c r="AI415" s="280" t="str">
        <f t="shared" si="121"/>
        <v/>
      </c>
      <c r="AJ415" s="280" t="str">
        <f t="shared" si="122"/>
        <v/>
      </c>
      <c r="AK415" s="280">
        <f t="shared" si="123"/>
        <v>981167.03506234405</v>
      </c>
      <c r="AL415" s="327" t="str">
        <f t="shared" si="124"/>
        <v/>
      </c>
    </row>
    <row r="416" spans="2:38">
      <c r="B416" s="176" t="s">
        <v>423</v>
      </c>
      <c r="C416" s="167"/>
      <c r="D416" s="167" t="s">
        <v>2229</v>
      </c>
      <c r="E416" s="167" t="s">
        <v>118</v>
      </c>
      <c r="F416" s="167" t="s">
        <v>2233</v>
      </c>
      <c r="G416" s="188"/>
      <c r="H416" s="285">
        <v>23101.22</v>
      </c>
      <c r="I416" s="143">
        <f t="shared" si="125"/>
        <v>29.868190615618261</v>
      </c>
      <c r="J416" s="165">
        <v>689991.64241333294</v>
      </c>
      <c r="K416" s="167"/>
      <c r="L416" s="167">
        <v>1</v>
      </c>
      <c r="M416" s="171">
        <f t="shared" si="115"/>
        <v>689991.64241333294</v>
      </c>
      <c r="N416" s="170"/>
      <c r="O416" s="285"/>
      <c r="P416" s="114">
        <f t="shared" si="131"/>
        <v>0</v>
      </c>
      <c r="Q416" s="173"/>
      <c r="R416" s="177">
        <v>2016</v>
      </c>
      <c r="S416" s="98">
        <f>IFERROR(('General Input Sheet'!$G$38/(VLOOKUP(R416,'General Input Sheet'!$E$38:$G$44,3,FALSE))),1)</f>
        <v>1</v>
      </c>
      <c r="T416" s="199">
        <v>689991.64241333294</v>
      </c>
      <c r="U416" s="115" t="str">
        <f t="shared" si="126"/>
        <v/>
      </c>
      <c r="V416" s="115" t="str">
        <f t="shared" si="116"/>
        <v/>
      </c>
      <c r="W416" s="115" t="str">
        <f t="shared" si="116"/>
        <v/>
      </c>
      <c r="X416" s="115" t="str">
        <f t="shared" si="116"/>
        <v>y</v>
      </c>
      <c r="Y416" s="273" t="str">
        <f t="shared" si="127"/>
        <v/>
      </c>
      <c r="AA416" s="86" t="str">
        <f t="shared" si="117"/>
        <v/>
      </c>
      <c r="AB416" s="87" t="str">
        <f t="shared" si="118"/>
        <v/>
      </c>
      <c r="AC416" s="87" t="str">
        <f t="shared" si="128"/>
        <v/>
      </c>
      <c r="AD416" s="87">
        <f t="shared" si="129"/>
        <v>1</v>
      </c>
      <c r="AE416" s="87" t="str">
        <f t="shared" si="130"/>
        <v/>
      </c>
      <c r="AF416" s="94">
        <f t="shared" si="119"/>
        <v>1</v>
      </c>
      <c r="AH416" s="324" t="str">
        <f t="shared" si="120"/>
        <v/>
      </c>
      <c r="AI416" s="280" t="str">
        <f t="shared" si="121"/>
        <v/>
      </c>
      <c r="AJ416" s="280" t="str">
        <f t="shared" si="122"/>
        <v/>
      </c>
      <c r="AK416" s="280">
        <f t="shared" si="123"/>
        <v>689991.64241333294</v>
      </c>
      <c r="AL416" s="327" t="str">
        <f t="shared" si="124"/>
        <v/>
      </c>
    </row>
    <row r="417" spans="2:38">
      <c r="B417" s="176" t="s">
        <v>424</v>
      </c>
      <c r="C417" s="167"/>
      <c r="D417" s="167" t="s">
        <v>2229</v>
      </c>
      <c r="E417" s="167" t="s">
        <v>118</v>
      </c>
      <c r="F417" s="167" t="s">
        <v>2232</v>
      </c>
      <c r="G417" s="188"/>
      <c r="H417" s="285">
        <v>35702.78</v>
      </c>
      <c r="I417" s="143">
        <f t="shared" si="125"/>
        <v>16.533325359658125</v>
      </c>
      <c r="J417" s="165">
        <v>590285.67798429495</v>
      </c>
      <c r="K417" s="167"/>
      <c r="L417" s="167">
        <v>1</v>
      </c>
      <c r="M417" s="171">
        <f t="shared" si="115"/>
        <v>590285.67798429495</v>
      </c>
      <c r="N417" s="170"/>
      <c r="O417" s="285">
        <v>29520.781611542101</v>
      </c>
      <c r="P417" s="114">
        <f t="shared" si="131"/>
        <v>7.2769753466150915</v>
      </c>
      <c r="Q417" s="173">
        <v>214822</v>
      </c>
      <c r="R417" s="177">
        <v>2016</v>
      </c>
      <c r="S417" s="98">
        <f>IFERROR(('General Input Sheet'!$G$38/(VLOOKUP(R417,'General Input Sheet'!$E$38:$G$44,3,FALSE))),1)</f>
        <v>1</v>
      </c>
      <c r="T417" s="199">
        <v>805107.67798429495</v>
      </c>
      <c r="U417" s="115" t="str">
        <f t="shared" si="126"/>
        <v/>
      </c>
      <c r="V417" s="115" t="str">
        <f t="shared" si="116"/>
        <v/>
      </c>
      <c r="W417" s="115" t="str">
        <f t="shared" si="116"/>
        <v/>
      </c>
      <c r="X417" s="115" t="str">
        <f t="shared" si="116"/>
        <v>y</v>
      </c>
      <c r="Y417" s="273" t="str">
        <f t="shared" si="127"/>
        <v/>
      </c>
      <c r="AA417" s="86" t="str">
        <f t="shared" si="117"/>
        <v/>
      </c>
      <c r="AB417" s="87" t="str">
        <f t="shared" si="118"/>
        <v/>
      </c>
      <c r="AC417" s="87" t="str">
        <f t="shared" si="128"/>
        <v/>
      </c>
      <c r="AD417" s="87">
        <f t="shared" si="129"/>
        <v>1</v>
      </c>
      <c r="AE417" s="87" t="str">
        <f t="shared" si="130"/>
        <v/>
      </c>
      <c r="AF417" s="94">
        <f t="shared" si="119"/>
        <v>1</v>
      </c>
      <c r="AH417" s="324" t="str">
        <f t="shared" si="120"/>
        <v/>
      </c>
      <c r="AI417" s="280" t="str">
        <f t="shared" si="121"/>
        <v/>
      </c>
      <c r="AJ417" s="280" t="str">
        <f t="shared" si="122"/>
        <v/>
      </c>
      <c r="AK417" s="280">
        <f t="shared" si="123"/>
        <v>805107.67798429495</v>
      </c>
      <c r="AL417" s="327" t="str">
        <f t="shared" si="124"/>
        <v/>
      </c>
    </row>
    <row r="418" spans="2:38">
      <c r="B418" s="176" t="s">
        <v>425</v>
      </c>
      <c r="C418" s="167"/>
      <c r="D418" s="167" t="s">
        <v>2231</v>
      </c>
      <c r="E418" s="167" t="s">
        <v>118</v>
      </c>
      <c r="F418" s="167" t="s">
        <v>2233</v>
      </c>
      <c r="G418" s="188"/>
      <c r="H418" s="285">
        <v>12489.55</v>
      </c>
      <c r="I418" s="143">
        <f t="shared" si="125"/>
        <v>576.96227183644646</v>
      </c>
      <c r="J418" s="165">
        <v>7205999.1422148896</v>
      </c>
      <c r="K418" s="167"/>
      <c r="L418" s="167">
        <v>1</v>
      </c>
      <c r="M418" s="171">
        <f t="shared" si="115"/>
        <v>7205999.1422148906</v>
      </c>
      <c r="N418" s="170"/>
      <c r="O418" s="285"/>
      <c r="P418" s="114">
        <f t="shared" si="131"/>
        <v>0</v>
      </c>
      <c r="Q418" s="173"/>
      <c r="R418" s="177">
        <v>2016</v>
      </c>
      <c r="S418" s="98">
        <f>IFERROR(('General Input Sheet'!$G$38/(VLOOKUP(R418,'General Input Sheet'!$E$38:$G$44,3,FALSE))),1)</f>
        <v>1</v>
      </c>
      <c r="T418" s="199">
        <v>7205999.1422148896</v>
      </c>
      <c r="U418" s="115" t="str">
        <f t="shared" si="126"/>
        <v/>
      </c>
      <c r="V418" s="115" t="str">
        <f t="shared" si="116"/>
        <v/>
      </c>
      <c r="W418" s="115" t="str">
        <f t="shared" si="116"/>
        <v/>
      </c>
      <c r="X418" s="115" t="str">
        <f t="shared" si="116"/>
        <v/>
      </c>
      <c r="Y418" s="273" t="str">
        <f t="shared" si="127"/>
        <v>y</v>
      </c>
      <c r="AA418" s="86" t="str">
        <f t="shared" si="117"/>
        <v/>
      </c>
      <c r="AB418" s="87" t="str">
        <f t="shared" si="118"/>
        <v/>
      </c>
      <c r="AC418" s="87" t="str">
        <f t="shared" si="128"/>
        <v/>
      </c>
      <c r="AD418" s="87" t="str">
        <f t="shared" si="129"/>
        <v/>
      </c>
      <c r="AE418" s="87">
        <f t="shared" si="130"/>
        <v>1</v>
      </c>
      <c r="AF418" s="94">
        <f t="shared" si="119"/>
        <v>1</v>
      </c>
      <c r="AH418" s="324" t="str">
        <f t="shared" si="120"/>
        <v/>
      </c>
      <c r="AI418" s="280" t="str">
        <f t="shared" si="121"/>
        <v/>
      </c>
      <c r="AJ418" s="280" t="str">
        <f t="shared" si="122"/>
        <v/>
      </c>
      <c r="AK418" s="280" t="str">
        <f t="shared" si="123"/>
        <v/>
      </c>
      <c r="AL418" s="327">
        <f t="shared" si="124"/>
        <v>7205999.1422148896</v>
      </c>
    </row>
    <row r="419" spans="2:38">
      <c r="B419" s="176" t="s">
        <v>426</v>
      </c>
      <c r="C419" s="167"/>
      <c r="D419" s="167" t="s">
        <v>2229</v>
      </c>
      <c r="E419" s="167" t="s">
        <v>118</v>
      </c>
      <c r="F419" s="167" t="s">
        <v>2233</v>
      </c>
      <c r="G419" s="188"/>
      <c r="H419" s="285">
        <v>19620.93</v>
      </c>
      <c r="I419" s="143">
        <f t="shared" si="125"/>
        <v>35.166102851054099</v>
      </c>
      <c r="J419" s="165">
        <v>689991.64241333294</v>
      </c>
      <c r="K419" s="167"/>
      <c r="L419" s="167">
        <v>1</v>
      </c>
      <c r="M419" s="171">
        <f t="shared" si="115"/>
        <v>689991.64241333294</v>
      </c>
      <c r="N419" s="170"/>
      <c r="O419" s="285"/>
      <c r="P419" s="114">
        <f t="shared" si="131"/>
        <v>0</v>
      </c>
      <c r="Q419" s="173"/>
      <c r="R419" s="177">
        <v>2016</v>
      </c>
      <c r="S419" s="98">
        <f>IFERROR(('General Input Sheet'!$G$38/(VLOOKUP(R419,'General Input Sheet'!$E$38:$G$44,3,FALSE))),1)</f>
        <v>1</v>
      </c>
      <c r="T419" s="199">
        <v>689991.64241333294</v>
      </c>
      <c r="U419" s="115" t="str">
        <f t="shared" si="126"/>
        <v/>
      </c>
      <c r="V419" s="115" t="str">
        <f t="shared" si="116"/>
        <v/>
      </c>
      <c r="W419" s="115" t="str">
        <f t="shared" si="116"/>
        <v/>
      </c>
      <c r="X419" s="115" t="str">
        <f t="shared" si="116"/>
        <v>y</v>
      </c>
      <c r="Y419" s="273" t="str">
        <f t="shared" si="127"/>
        <v/>
      </c>
      <c r="AA419" s="86" t="str">
        <f t="shared" si="117"/>
        <v/>
      </c>
      <c r="AB419" s="87" t="str">
        <f t="shared" si="118"/>
        <v/>
      </c>
      <c r="AC419" s="87" t="str">
        <f t="shared" si="128"/>
        <v/>
      </c>
      <c r="AD419" s="87">
        <f t="shared" si="129"/>
        <v>1</v>
      </c>
      <c r="AE419" s="87" t="str">
        <f t="shared" si="130"/>
        <v/>
      </c>
      <c r="AF419" s="94">
        <f t="shared" si="119"/>
        <v>1</v>
      </c>
      <c r="AH419" s="324" t="str">
        <f t="shared" si="120"/>
        <v/>
      </c>
      <c r="AI419" s="280" t="str">
        <f t="shared" si="121"/>
        <v/>
      </c>
      <c r="AJ419" s="280" t="str">
        <f t="shared" si="122"/>
        <v/>
      </c>
      <c r="AK419" s="280">
        <f t="shared" si="123"/>
        <v>689991.64241333294</v>
      </c>
      <c r="AL419" s="327" t="str">
        <f t="shared" si="124"/>
        <v/>
      </c>
    </row>
    <row r="420" spans="2:38">
      <c r="B420" s="176" t="s">
        <v>427</v>
      </c>
      <c r="C420" s="167"/>
      <c r="D420" s="167" t="s">
        <v>2229</v>
      </c>
      <c r="E420" s="167" t="s">
        <v>118</v>
      </c>
      <c r="F420" s="167" t="s">
        <v>2236</v>
      </c>
      <c r="G420" s="188"/>
      <c r="H420" s="285"/>
      <c r="I420" s="143">
        <f t="shared" si="125"/>
        <v>0</v>
      </c>
      <c r="J420" s="165"/>
      <c r="K420" s="167"/>
      <c r="L420" s="167">
        <v>1</v>
      </c>
      <c r="M420" s="171">
        <f t="shared" si="115"/>
        <v>0</v>
      </c>
      <c r="N420" s="170"/>
      <c r="O420" s="285">
        <v>0</v>
      </c>
      <c r="P420" s="114">
        <f t="shared" si="131"/>
        <v>0</v>
      </c>
      <c r="Q420" s="173">
        <v>0</v>
      </c>
      <c r="R420" s="177">
        <v>2016</v>
      </c>
      <c r="S420" s="98">
        <f>IFERROR(('General Input Sheet'!$G$38/(VLOOKUP(R420,'General Input Sheet'!$E$38:$G$44,3,FALSE))),1)</f>
        <v>1</v>
      </c>
      <c r="T420" s="199">
        <v>0</v>
      </c>
      <c r="U420" s="115" t="str">
        <f t="shared" si="126"/>
        <v/>
      </c>
      <c r="V420" s="115" t="str">
        <f t="shared" si="116"/>
        <v/>
      </c>
      <c r="W420" s="115" t="str">
        <f t="shared" si="116"/>
        <v/>
      </c>
      <c r="X420" s="115" t="str">
        <f t="shared" si="116"/>
        <v>y</v>
      </c>
      <c r="Y420" s="273" t="str">
        <f t="shared" si="127"/>
        <v/>
      </c>
      <c r="AA420" s="86" t="str">
        <f t="shared" si="117"/>
        <v/>
      </c>
      <c r="AB420" s="87" t="str">
        <f t="shared" si="118"/>
        <v/>
      </c>
      <c r="AC420" s="87" t="str">
        <f t="shared" si="128"/>
        <v/>
      </c>
      <c r="AD420" s="87">
        <f t="shared" si="129"/>
        <v>1</v>
      </c>
      <c r="AE420" s="87" t="str">
        <f t="shared" si="130"/>
        <v/>
      </c>
      <c r="AF420" s="94">
        <f t="shared" si="119"/>
        <v>1</v>
      </c>
      <c r="AH420" s="324" t="str">
        <f t="shared" si="120"/>
        <v/>
      </c>
      <c r="AI420" s="280" t="str">
        <f t="shared" si="121"/>
        <v/>
      </c>
      <c r="AJ420" s="280" t="str">
        <f t="shared" si="122"/>
        <v/>
      </c>
      <c r="AK420" s="280">
        <f t="shared" si="123"/>
        <v>0</v>
      </c>
      <c r="AL420" s="327" t="str">
        <f t="shared" si="124"/>
        <v/>
      </c>
    </row>
    <row r="421" spans="2:38">
      <c r="B421" s="176" t="s">
        <v>428</v>
      </c>
      <c r="C421" s="167"/>
      <c r="D421" s="167" t="s">
        <v>2229</v>
      </c>
      <c r="E421" s="167" t="s">
        <v>118</v>
      </c>
      <c r="F421" s="167" t="s">
        <v>2232</v>
      </c>
      <c r="G421" s="188"/>
      <c r="H421" s="285">
        <v>19161.830000000002</v>
      </c>
      <c r="I421" s="143">
        <f t="shared" si="125"/>
        <v>30.805287281240616</v>
      </c>
      <c r="J421" s="165">
        <v>590285.67798429495</v>
      </c>
      <c r="K421" s="167"/>
      <c r="L421" s="167">
        <v>1</v>
      </c>
      <c r="M421" s="171">
        <f t="shared" si="115"/>
        <v>590285.67798429495</v>
      </c>
      <c r="N421" s="170"/>
      <c r="O421" s="285">
        <v>19161.7739389503</v>
      </c>
      <c r="P421" s="114">
        <f t="shared" si="131"/>
        <v>5.2187235022499224E-5</v>
      </c>
      <c r="Q421" s="173">
        <v>1</v>
      </c>
      <c r="R421" s="177">
        <v>2016</v>
      </c>
      <c r="S421" s="98">
        <f>IFERROR(('General Input Sheet'!$G$38/(VLOOKUP(R421,'General Input Sheet'!$E$38:$G$44,3,FALSE))),1)</f>
        <v>1</v>
      </c>
      <c r="T421" s="199">
        <v>590286.67798429495</v>
      </c>
      <c r="U421" s="115" t="str">
        <f t="shared" si="126"/>
        <v/>
      </c>
      <c r="V421" s="115" t="str">
        <f t="shared" si="116"/>
        <v/>
      </c>
      <c r="W421" s="115" t="str">
        <f t="shared" si="116"/>
        <v/>
      </c>
      <c r="X421" s="115" t="str">
        <f t="shared" si="116"/>
        <v>y</v>
      </c>
      <c r="Y421" s="273" t="str">
        <f t="shared" si="127"/>
        <v/>
      </c>
      <c r="AA421" s="86" t="str">
        <f t="shared" si="117"/>
        <v/>
      </c>
      <c r="AB421" s="87" t="str">
        <f t="shared" si="118"/>
        <v/>
      </c>
      <c r="AC421" s="87" t="str">
        <f t="shared" si="128"/>
        <v/>
      </c>
      <c r="AD421" s="87">
        <f t="shared" si="129"/>
        <v>1</v>
      </c>
      <c r="AE421" s="87" t="str">
        <f t="shared" si="130"/>
        <v/>
      </c>
      <c r="AF421" s="94">
        <f t="shared" si="119"/>
        <v>1</v>
      </c>
      <c r="AH421" s="324" t="str">
        <f t="shared" si="120"/>
        <v/>
      </c>
      <c r="AI421" s="280" t="str">
        <f t="shared" si="121"/>
        <v/>
      </c>
      <c r="AJ421" s="280" t="str">
        <f t="shared" si="122"/>
        <v/>
      </c>
      <c r="AK421" s="280">
        <f t="shared" si="123"/>
        <v>590286.67798429495</v>
      </c>
      <c r="AL421" s="327" t="str">
        <f t="shared" si="124"/>
        <v/>
      </c>
    </row>
    <row r="422" spans="2:38">
      <c r="B422" s="176" t="s">
        <v>429</v>
      </c>
      <c r="C422" s="167"/>
      <c r="D422" s="167" t="s">
        <v>2229</v>
      </c>
      <c r="E422" s="167" t="s">
        <v>118</v>
      </c>
      <c r="F422" s="167" t="s">
        <v>2232</v>
      </c>
      <c r="G422" s="188"/>
      <c r="H422" s="285">
        <v>78897.94</v>
      </c>
      <c r="I422" s="143">
        <f t="shared" si="125"/>
        <v>7.4816361236338356</v>
      </c>
      <c r="J422" s="165">
        <v>590285.67798429495</v>
      </c>
      <c r="K422" s="167"/>
      <c r="L422" s="167">
        <v>1</v>
      </c>
      <c r="M422" s="171">
        <f t="shared" si="115"/>
        <v>590285.67798429495</v>
      </c>
      <c r="N422" s="170"/>
      <c r="O422" s="285"/>
      <c r="P422" s="114">
        <f t="shared" si="131"/>
        <v>0</v>
      </c>
      <c r="Q422" s="173"/>
      <c r="R422" s="177">
        <v>2016</v>
      </c>
      <c r="S422" s="98">
        <f>IFERROR(('General Input Sheet'!$G$38/(VLOOKUP(R422,'General Input Sheet'!$E$38:$G$44,3,FALSE))),1)</f>
        <v>1</v>
      </c>
      <c r="T422" s="199">
        <v>590285.67798429495</v>
      </c>
      <c r="U422" s="115" t="str">
        <f t="shared" si="126"/>
        <v/>
      </c>
      <c r="V422" s="115" t="str">
        <f t="shared" si="116"/>
        <v/>
      </c>
      <c r="W422" s="115" t="str">
        <f t="shared" si="116"/>
        <v/>
      </c>
      <c r="X422" s="115" t="str">
        <f t="shared" si="116"/>
        <v>y</v>
      </c>
      <c r="Y422" s="273" t="str">
        <f t="shared" si="127"/>
        <v/>
      </c>
      <c r="AA422" s="86" t="str">
        <f t="shared" si="117"/>
        <v/>
      </c>
      <c r="AB422" s="87" t="str">
        <f t="shared" si="118"/>
        <v/>
      </c>
      <c r="AC422" s="87" t="str">
        <f t="shared" si="128"/>
        <v/>
      </c>
      <c r="AD422" s="87">
        <f t="shared" si="129"/>
        <v>1</v>
      </c>
      <c r="AE422" s="87" t="str">
        <f t="shared" si="130"/>
        <v/>
      </c>
      <c r="AF422" s="94">
        <f t="shared" si="119"/>
        <v>1</v>
      </c>
      <c r="AH422" s="324" t="str">
        <f t="shared" si="120"/>
        <v/>
      </c>
      <c r="AI422" s="280" t="str">
        <f t="shared" si="121"/>
        <v/>
      </c>
      <c r="AJ422" s="280" t="str">
        <f t="shared" si="122"/>
        <v/>
      </c>
      <c r="AK422" s="280">
        <f t="shared" si="123"/>
        <v>590285.67798429495</v>
      </c>
      <c r="AL422" s="327" t="str">
        <f t="shared" si="124"/>
        <v/>
      </c>
    </row>
    <row r="423" spans="2:38">
      <c r="B423" s="176" t="s">
        <v>429</v>
      </c>
      <c r="C423" s="167"/>
      <c r="D423" s="167" t="s">
        <v>2229</v>
      </c>
      <c r="E423" s="167" t="s">
        <v>118</v>
      </c>
      <c r="F423" s="167" t="s">
        <v>2233</v>
      </c>
      <c r="G423" s="188"/>
      <c r="H423" s="285">
        <v>33624.01</v>
      </c>
      <c r="I423" s="143">
        <f t="shared" si="125"/>
        <v>20.520801725116453</v>
      </c>
      <c r="J423" s="165">
        <v>689991.64241333294</v>
      </c>
      <c r="K423" s="167"/>
      <c r="L423" s="167">
        <v>1</v>
      </c>
      <c r="M423" s="171">
        <f t="shared" si="115"/>
        <v>689991.64241333294</v>
      </c>
      <c r="N423" s="170"/>
      <c r="O423" s="285"/>
      <c r="P423" s="114">
        <f t="shared" si="131"/>
        <v>0</v>
      </c>
      <c r="Q423" s="173"/>
      <c r="R423" s="177">
        <v>2016</v>
      </c>
      <c r="S423" s="98">
        <f>IFERROR(('General Input Sheet'!$G$38/(VLOOKUP(R423,'General Input Sheet'!$E$38:$G$44,3,FALSE))),1)</f>
        <v>1</v>
      </c>
      <c r="T423" s="199">
        <v>689991.64241333294</v>
      </c>
      <c r="U423" s="115" t="str">
        <f t="shared" si="126"/>
        <v/>
      </c>
      <c r="V423" s="115" t="str">
        <f t="shared" si="116"/>
        <v/>
      </c>
      <c r="W423" s="115" t="str">
        <f t="shared" si="116"/>
        <v/>
      </c>
      <c r="X423" s="115" t="str">
        <f t="shared" si="116"/>
        <v>y</v>
      </c>
      <c r="Y423" s="273" t="str">
        <f t="shared" si="127"/>
        <v/>
      </c>
      <c r="AA423" s="86" t="str">
        <f t="shared" si="117"/>
        <v/>
      </c>
      <c r="AB423" s="87" t="str">
        <f t="shared" si="118"/>
        <v/>
      </c>
      <c r="AC423" s="87" t="str">
        <f t="shared" si="128"/>
        <v/>
      </c>
      <c r="AD423" s="87">
        <f t="shared" si="129"/>
        <v>1</v>
      </c>
      <c r="AE423" s="87" t="str">
        <f t="shared" si="130"/>
        <v/>
      </c>
      <c r="AF423" s="94">
        <f t="shared" si="119"/>
        <v>1</v>
      </c>
      <c r="AH423" s="324" t="str">
        <f t="shared" si="120"/>
        <v/>
      </c>
      <c r="AI423" s="280" t="str">
        <f t="shared" si="121"/>
        <v/>
      </c>
      <c r="AJ423" s="280" t="str">
        <f t="shared" si="122"/>
        <v/>
      </c>
      <c r="AK423" s="280">
        <f t="shared" si="123"/>
        <v>689991.64241333294</v>
      </c>
      <c r="AL423" s="327" t="str">
        <f t="shared" si="124"/>
        <v/>
      </c>
    </row>
    <row r="424" spans="2:38">
      <c r="B424" s="176" t="s">
        <v>430</v>
      </c>
      <c r="C424" s="167"/>
      <c r="D424" s="167" t="s">
        <v>2229</v>
      </c>
      <c r="E424" s="167" t="s">
        <v>118</v>
      </c>
      <c r="F424" s="167" t="s">
        <v>2236</v>
      </c>
      <c r="G424" s="188"/>
      <c r="H424" s="285"/>
      <c r="I424" s="143">
        <f t="shared" si="125"/>
        <v>0</v>
      </c>
      <c r="J424" s="165"/>
      <c r="K424" s="167"/>
      <c r="L424" s="167">
        <v>1</v>
      </c>
      <c r="M424" s="171">
        <f t="shared" si="115"/>
        <v>0</v>
      </c>
      <c r="N424" s="170"/>
      <c r="O424" s="285">
        <v>0</v>
      </c>
      <c r="P424" s="114">
        <f t="shared" si="131"/>
        <v>0</v>
      </c>
      <c r="Q424" s="173">
        <v>0</v>
      </c>
      <c r="R424" s="177">
        <v>2016</v>
      </c>
      <c r="S424" s="98">
        <f>IFERROR(('General Input Sheet'!$G$38/(VLOOKUP(R424,'General Input Sheet'!$E$38:$G$44,3,FALSE))),1)</f>
        <v>1</v>
      </c>
      <c r="T424" s="199">
        <v>0</v>
      </c>
      <c r="U424" s="115" t="str">
        <f t="shared" si="126"/>
        <v/>
      </c>
      <c r="V424" s="115" t="str">
        <f t="shared" si="116"/>
        <v/>
      </c>
      <c r="W424" s="115" t="str">
        <f t="shared" si="116"/>
        <v/>
      </c>
      <c r="X424" s="115" t="str">
        <f t="shared" si="116"/>
        <v>y</v>
      </c>
      <c r="Y424" s="273" t="str">
        <f t="shared" si="127"/>
        <v/>
      </c>
      <c r="AA424" s="86" t="str">
        <f t="shared" si="117"/>
        <v/>
      </c>
      <c r="AB424" s="87" t="str">
        <f t="shared" si="118"/>
        <v/>
      </c>
      <c r="AC424" s="87" t="str">
        <f t="shared" si="128"/>
        <v/>
      </c>
      <c r="AD424" s="87">
        <f t="shared" si="129"/>
        <v>1</v>
      </c>
      <c r="AE424" s="87" t="str">
        <f t="shared" si="130"/>
        <v/>
      </c>
      <c r="AF424" s="94">
        <f t="shared" si="119"/>
        <v>1</v>
      </c>
      <c r="AH424" s="324" t="str">
        <f t="shared" si="120"/>
        <v/>
      </c>
      <c r="AI424" s="280" t="str">
        <f t="shared" si="121"/>
        <v/>
      </c>
      <c r="AJ424" s="280" t="str">
        <f t="shared" si="122"/>
        <v/>
      </c>
      <c r="AK424" s="280">
        <f t="shared" si="123"/>
        <v>0</v>
      </c>
      <c r="AL424" s="327" t="str">
        <f t="shared" si="124"/>
        <v/>
      </c>
    </row>
    <row r="425" spans="2:38">
      <c r="B425" s="176" t="s">
        <v>431</v>
      </c>
      <c r="C425" s="167"/>
      <c r="D425" s="167" t="s">
        <v>2231</v>
      </c>
      <c r="E425" s="167" t="s">
        <v>118</v>
      </c>
      <c r="F425" s="167" t="s">
        <v>2235</v>
      </c>
      <c r="G425" s="188"/>
      <c r="H425" s="285">
        <v>18496.560000000001</v>
      </c>
      <c r="I425" s="143">
        <f t="shared" si="125"/>
        <v>446.93687480469936</v>
      </c>
      <c r="J425" s="165">
        <v>8266794.7210376104</v>
      </c>
      <c r="K425" s="167"/>
      <c r="L425" s="167">
        <v>1</v>
      </c>
      <c r="M425" s="171">
        <f t="shared" si="115"/>
        <v>8266794.7210376104</v>
      </c>
      <c r="N425" s="170"/>
      <c r="O425" s="285"/>
      <c r="P425" s="114">
        <f t="shared" si="131"/>
        <v>0</v>
      </c>
      <c r="Q425" s="173"/>
      <c r="R425" s="177">
        <v>2016</v>
      </c>
      <c r="S425" s="98">
        <f>IFERROR(('General Input Sheet'!$G$38/(VLOOKUP(R425,'General Input Sheet'!$E$38:$G$44,3,FALSE))),1)</f>
        <v>1</v>
      </c>
      <c r="T425" s="199">
        <v>8266794.7210376104</v>
      </c>
      <c r="U425" s="115" t="str">
        <f t="shared" si="126"/>
        <v/>
      </c>
      <c r="V425" s="115" t="str">
        <f t="shared" si="116"/>
        <v/>
      </c>
      <c r="W425" s="115" t="str">
        <f t="shared" si="116"/>
        <v/>
      </c>
      <c r="X425" s="115" t="str">
        <f t="shared" si="116"/>
        <v/>
      </c>
      <c r="Y425" s="273" t="str">
        <f t="shared" si="127"/>
        <v>y</v>
      </c>
      <c r="AA425" s="86" t="str">
        <f t="shared" si="117"/>
        <v/>
      </c>
      <c r="AB425" s="87" t="str">
        <f t="shared" si="118"/>
        <v/>
      </c>
      <c r="AC425" s="87" t="str">
        <f t="shared" si="128"/>
        <v/>
      </c>
      <c r="AD425" s="87" t="str">
        <f t="shared" si="129"/>
        <v/>
      </c>
      <c r="AE425" s="87">
        <f t="shared" si="130"/>
        <v>1</v>
      </c>
      <c r="AF425" s="94">
        <f t="shared" si="119"/>
        <v>1</v>
      </c>
      <c r="AH425" s="324" t="str">
        <f t="shared" si="120"/>
        <v/>
      </c>
      <c r="AI425" s="280" t="str">
        <f t="shared" si="121"/>
        <v/>
      </c>
      <c r="AJ425" s="280" t="str">
        <f t="shared" si="122"/>
        <v/>
      </c>
      <c r="AK425" s="280" t="str">
        <f t="shared" si="123"/>
        <v/>
      </c>
      <c r="AL425" s="327">
        <f t="shared" si="124"/>
        <v>8266794.7210376104</v>
      </c>
    </row>
    <row r="426" spans="2:38">
      <c r="B426" s="176" t="s">
        <v>432</v>
      </c>
      <c r="C426" s="167"/>
      <c r="D426" s="167" t="s">
        <v>2229</v>
      </c>
      <c r="E426" s="167" t="s">
        <v>118</v>
      </c>
      <c r="F426" s="167" t="s">
        <v>2233</v>
      </c>
      <c r="G426" s="188"/>
      <c r="H426" s="285">
        <v>16688.080000000002</v>
      </c>
      <c r="I426" s="143">
        <f t="shared" si="125"/>
        <v>41.346376719990126</v>
      </c>
      <c r="J426" s="165">
        <v>689991.64241333294</v>
      </c>
      <c r="K426" s="167"/>
      <c r="L426" s="167">
        <v>1</v>
      </c>
      <c r="M426" s="171">
        <f t="shared" si="115"/>
        <v>689991.64241333294</v>
      </c>
      <c r="N426" s="170"/>
      <c r="O426" s="285"/>
      <c r="P426" s="114">
        <f t="shared" si="131"/>
        <v>0</v>
      </c>
      <c r="Q426" s="173"/>
      <c r="R426" s="177">
        <v>2016</v>
      </c>
      <c r="S426" s="98">
        <f>IFERROR(('General Input Sheet'!$G$38/(VLOOKUP(R426,'General Input Sheet'!$E$38:$G$44,3,FALSE))),1)</f>
        <v>1</v>
      </c>
      <c r="T426" s="199">
        <v>689991.64241333294</v>
      </c>
      <c r="U426" s="115" t="str">
        <f t="shared" si="126"/>
        <v/>
      </c>
      <c r="V426" s="115" t="str">
        <f t="shared" si="116"/>
        <v/>
      </c>
      <c r="W426" s="115" t="str">
        <f t="shared" si="116"/>
        <v/>
      </c>
      <c r="X426" s="115" t="str">
        <f t="shared" si="116"/>
        <v>y</v>
      </c>
      <c r="Y426" s="273" t="str">
        <f t="shared" si="127"/>
        <v/>
      </c>
      <c r="AA426" s="86" t="str">
        <f t="shared" si="117"/>
        <v/>
      </c>
      <c r="AB426" s="87" t="str">
        <f t="shared" si="118"/>
        <v/>
      </c>
      <c r="AC426" s="87" t="str">
        <f t="shared" si="128"/>
        <v/>
      </c>
      <c r="AD426" s="87">
        <f t="shared" si="129"/>
        <v>1</v>
      </c>
      <c r="AE426" s="87" t="str">
        <f t="shared" si="130"/>
        <v/>
      </c>
      <c r="AF426" s="94">
        <f t="shared" si="119"/>
        <v>1</v>
      </c>
      <c r="AH426" s="324" t="str">
        <f t="shared" si="120"/>
        <v/>
      </c>
      <c r="AI426" s="280" t="str">
        <f t="shared" si="121"/>
        <v/>
      </c>
      <c r="AJ426" s="280" t="str">
        <f t="shared" si="122"/>
        <v/>
      </c>
      <c r="AK426" s="280">
        <f t="shared" si="123"/>
        <v>689991.64241333294</v>
      </c>
      <c r="AL426" s="327" t="str">
        <f t="shared" si="124"/>
        <v/>
      </c>
    </row>
    <row r="427" spans="2:38">
      <c r="B427" s="176" t="s">
        <v>433</v>
      </c>
      <c r="C427" s="167"/>
      <c r="D427" s="167" t="s">
        <v>2231</v>
      </c>
      <c r="E427" s="167" t="s">
        <v>116</v>
      </c>
      <c r="F427" s="167" t="s">
        <v>2233</v>
      </c>
      <c r="G427" s="188"/>
      <c r="H427" s="285">
        <v>24917.34</v>
      </c>
      <c r="I427" s="143">
        <f t="shared" si="125"/>
        <v>316.41420520642009</v>
      </c>
      <c r="J427" s="165">
        <v>7884200.3319581402</v>
      </c>
      <c r="K427" s="167"/>
      <c r="L427" s="167">
        <v>1</v>
      </c>
      <c r="M427" s="171">
        <f t="shared" si="115"/>
        <v>7884200.3319581402</v>
      </c>
      <c r="N427" s="170"/>
      <c r="O427" s="285"/>
      <c r="P427" s="114">
        <f t="shared" si="131"/>
        <v>0</v>
      </c>
      <c r="Q427" s="173"/>
      <c r="R427" s="177">
        <v>2016</v>
      </c>
      <c r="S427" s="98">
        <f>IFERROR(('General Input Sheet'!$G$38/(VLOOKUP(R427,'General Input Sheet'!$E$38:$G$44,3,FALSE))),1)</f>
        <v>1</v>
      </c>
      <c r="T427" s="199">
        <v>7884200.3319581402</v>
      </c>
      <c r="U427" s="115" t="str">
        <f t="shared" si="126"/>
        <v/>
      </c>
      <c r="V427" s="115" t="str">
        <f t="shared" si="116"/>
        <v/>
      </c>
      <c r="W427" s="115" t="str">
        <f t="shared" si="116"/>
        <v/>
      </c>
      <c r="X427" s="115" t="str">
        <f t="shared" si="116"/>
        <v/>
      </c>
      <c r="Y427" s="273" t="str">
        <f t="shared" si="127"/>
        <v>y</v>
      </c>
      <c r="AA427" s="86" t="str">
        <f t="shared" si="117"/>
        <v/>
      </c>
      <c r="AB427" s="87" t="str">
        <f t="shared" si="118"/>
        <v/>
      </c>
      <c r="AC427" s="87" t="str">
        <f t="shared" si="128"/>
        <v/>
      </c>
      <c r="AD427" s="87" t="str">
        <f t="shared" si="129"/>
        <v/>
      </c>
      <c r="AE427" s="87">
        <f t="shared" si="130"/>
        <v>1</v>
      </c>
      <c r="AF427" s="94">
        <f t="shared" si="119"/>
        <v>1</v>
      </c>
      <c r="AH427" s="324" t="str">
        <f t="shared" si="120"/>
        <v/>
      </c>
      <c r="AI427" s="280" t="str">
        <f t="shared" si="121"/>
        <v/>
      </c>
      <c r="AJ427" s="280" t="str">
        <f t="shared" si="122"/>
        <v/>
      </c>
      <c r="AK427" s="280" t="str">
        <f t="shared" si="123"/>
        <v/>
      </c>
      <c r="AL427" s="327">
        <f t="shared" si="124"/>
        <v>7884200.3319581402</v>
      </c>
    </row>
    <row r="428" spans="2:38">
      <c r="B428" s="176" t="s">
        <v>434</v>
      </c>
      <c r="C428" s="167"/>
      <c r="D428" s="167" t="s">
        <v>2231</v>
      </c>
      <c r="E428" s="167" t="s">
        <v>116</v>
      </c>
      <c r="F428" s="167" t="s">
        <v>2232</v>
      </c>
      <c r="G428" s="188"/>
      <c r="H428" s="285">
        <v>16284.31</v>
      </c>
      <c r="I428" s="143">
        <f t="shared" si="125"/>
        <v>104.33358125945036</v>
      </c>
      <c r="J428" s="165">
        <v>1699000.38063908</v>
      </c>
      <c r="K428" s="167"/>
      <c r="L428" s="167">
        <v>1</v>
      </c>
      <c r="M428" s="171">
        <f t="shared" si="115"/>
        <v>1699000.38063908</v>
      </c>
      <c r="N428" s="170"/>
      <c r="O428" s="285"/>
      <c r="P428" s="114">
        <f t="shared" si="131"/>
        <v>0</v>
      </c>
      <c r="Q428" s="173"/>
      <c r="R428" s="177">
        <v>2016</v>
      </c>
      <c r="S428" s="98">
        <f>IFERROR(('General Input Sheet'!$G$38/(VLOOKUP(R428,'General Input Sheet'!$E$38:$G$44,3,FALSE))),1)</f>
        <v>1</v>
      </c>
      <c r="T428" s="199">
        <v>1699000.38063908</v>
      </c>
      <c r="U428" s="115" t="str">
        <f t="shared" si="126"/>
        <v/>
      </c>
      <c r="V428" s="115" t="str">
        <f t="shared" si="116"/>
        <v/>
      </c>
      <c r="W428" s="115" t="str">
        <f t="shared" si="116"/>
        <v/>
      </c>
      <c r="X428" s="115" t="str">
        <f t="shared" si="116"/>
        <v/>
      </c>
      <c r="Y428" s="273" t="str">
        <f t="shared" si="127"/>
        <v>y</v>
      </c>
      <c r="AA428" s="86" t="str">
        <f t="shared" si="117"/>
        <v/>
      </c>
      <c r="AB428" s="87" t="str">
        <f t="shared" si="118"/>
        <v/>
      </c>
      <c r="AC428" s="87" t="str">
        <f t="shared" si="128"/>
        <v/>
      </c>
      <c r="AD428" s="87" t="str">
        <f t="shared" si="129"/>
        <v/>
      </c>
      <c r="AE428" s="87">
        <f t="shared" si="130"/>
        <v>1</v>
      </c>
      <c r="AF428" s="94">
        <f t="shared" si="119"/>
        <v>1</v>
      </c>
      <c r="AH428" s="324" t="str">
        <f t="shared" si="120"/>
        <v/>
      </c>
      <c r="AI428" s="280" t="str">
        <f t="shared" si="121"/>
        <v/>
      </c>
      <c r="AJ428" s="280" t="str">
        <f t="shared" si="122"/>
        <v/>
      </c>
      <c r="AK428" s="280" t="str">
        <f t="shared" si="123"/>
        <v/>
      </c>
      <c r="AL428" s="327">
        <f t="shared" si="124"/>
        <v>1699000.38063908</v>
      </c>
    </row>
    <row r="429" spans="2:38">
      <c r="B429" s="176" t="s">
        <v>434</v>
      </c>
      <c r="C429" s="167"/>
      <c r="D429" s="167" t="s">
        <v>2231</v>
      </c>
      <c r="E429" s="167" t="s">
        <v>116</v>
      </c>
      <c r="F429" s="167" t="s">
        <v>2233</v>
      </c>
      <c r="G429" s="188"/>
      <c r="H429" s="285">
        <v>41502.14</v>
      </c>
      <c r="I429" s="143">
        <f t="shared" si="125"/>
        <v>196.65414635797913</v>
      </c>
      <c r="J429" s="165">
        <v>8161567.9137293398</v>
      </c>
      <c r="K429" s="167"/>
      <c r="L429" s="167">
        <v>1</v>
      </c>
      <c r="M429" s="171">
        <f t="shared" si="115"/>
        <v>8161567.9137293398</v>
      </c>
      <c r="N429" s="170"/>
      <c r="O429" s="285"/>
      <c r="P429" s="114">
        <f t="shared" si="131"/>
        <v>0</v>
      </c>
      <c r="Q429" s="173"/>
      <c r="R429" s="177">
        <v>2016</v>
      </c>
      <c r="S429" s="98">
        <f>IFERROR(('General Input Sheet'!$G$38/(VLOOKUP(R429,'General Input Sheet'!$E$38:$G$44,3,FALSE))),1)</f>
        <v>1</v>
      </c>
      <c r="T429" s="199">
        <v>8161567.9137293398</v>
      </c>
      <c r="U429" s="115" t="str">
        <f t="shared" si="126"/>
        <v/>
      </c>
      <c r="V429" s="115" t="str">
        <f t="shared" si="116"/>
        <v/>
      </c>
      <c r="W429" s="115" t="str">
        <f t="shared" si="116"/>
        <v/>
      </c>
      <c r="X429" s="115" t="str">
        <f t="shared" si="116"/>
        <v/>
      </c>
      <c r="Y429" s="273" t="str">
        <f t="shared" si="127"/>
        <v>y</v>
      </c>
      <c r="AA429" s="86" t="str">
        <f t="shared" si="117"/>
        <v/>
      </c>
      <c r="AB429" s="87" t="str">
        <f t="shared" si="118"/>
        <v/>
      </c>
      <c r="AC429" s="87" t="str">
        <f t="shared" si="128"/>
        <v/>
      </c>
      <c r="AD429" s="87" t="str">
        <f t="shared" si="129"/>
        <v/>
      </c>
      <c r="AE429" s="87">
        <f t="shared" si="130"/>
        <v>1</v>
      </c>
      <c r="AF429" s="94">
        <f t="shared" si="119"/>
        <v>1</v>
      </c>
      <c r="AH429" s="324" t="str">
        <f t="shared" si="120"/>
        <v/>
      </c>
      <c r="AI429" s="280" t="str">
        <f t="shared" si="121"/>
        <v/>
      </c>
      <c r="AJ429" s="280" t="str">
        <f t="shared" si="122"/>
        <v/>
      </c>
      <c r="AK429" s="280" t="str">
        <f t="shared" si="123"/>
        <v/>
      </c>
      <c r="AL429" s="327">
        <f t="shared" si="124"/>
        <v>8161567.9137293398</v>
      </c>
    </row>
    <row r="430" spans="2:38">
      <c r="B430" s="176" t="s">
        <v>435</v>
      </c>
      <c r="C430" s="167"/>
      <c r="D430" s="167" t="s">
        <v>2230</v>
      </c>
      <c r="E430" s="167" t="s">
        <v>116</v>
      </c>
      <c r="F430" s="167" t="s">
        <v>2232</v>
      </c>
      <c r="G430" s="188"/>
      <c r="H430" s="171">
        <v>101813.75</v>
      </c>
      <c r="I430" s="143">
        <f t="shared" si="125"/>
        <v>22.689600139444526</v>
      </c>
      <c r="J430" s="165">
        <v>2310113.2761973701</v>
      </c>
      <c r="K430" s="167"/>
      <c r="L430" s="167"/>
      <c r="M430" s="171">
        <v>7274582.76884792</v>
      </c>
      <c r="N430" s="170"/>
      <c r="O430" s="285"/>
      <c r="P430" s="114">
        <f t="shared" si="131"/>
        <v>0</v>
      </c>
      <c r="Q430" s="173"/>
      <c r="R430" s="177">
        <v>2016</v>
      </c>
      <c r="S430" s="32"/>
      <c r="T430" s="195">
        <v>2310113.2761973701</v>
      </c>
      <c r="U430" s="115" t="str">
        <f t="shared" si="126"/>
        <v/>
      </c>
      <c r="V430" s="115" t="str">
        <f t="shared" si="116"/>
        <v/>
      </c>
      <c r="W430" s="115" t="str">
        <f t="shared" si="116"/>
        <v/>
      </c>
      <c r="X430" s="115" t="str">
        <f t="shared" si="116"/>
        <v/>
      </c>
      <c r="Y430" s="273" t="str">
        <f t="shared" si="127"/>
        <v>y</v>
      </c>
      <c r="AA430" s="86" t="str">
        <f t="shared" si="117"/>
        <v/>
      </c>
      <c r="AB430" s="87" t="str">
        <f t="shared" si="118"/>
        <v/>
      </c>
      <c r="AC430" s="87" t="str">
        <f t="shared" si="128"/>
        <v/>
      </c>
      <c r="AD430" s="87" t="str">
        <f t="shared" si="129"/>
        <v/>
      </c>
      <c r="AE430" s="87">
        <f t="shared" si="130"/>
        <v>1</v>
      </c>
      <c r="AF430" s="94">
        <f t="shared" si="119"/>
        <v>1</v>
      </c>
      <c r="AH430" s="324" t="str">
        <f t="shared" si="120"/>
        <v/>
      </c>
      <c r="AI430" s="280" t="str">
        <f t="shared" si="121"/>
        <v/>
      </c>
      <c r="AJ430" s="280" t="str">
        <f t="shared" si="122"/>
        <v/>
      </c>
      <c r="AK430" s="280" t="str">
        <f t="shared" si="123"/>
        <v/>
      </c>
      <c r="AL430" s="327">
        <f t="shared" si="124"/>
        <v>2310113.2761973701</v>
      </c>
    </row>
    <row r="431" spans="2:38">
      <c r="B431" s="176" t="s">
        <v>435</v>
      </c>
      <c r="C431" s="167"/>
      <c r="D431" s="167" t="s">
        <v>2230</v>
      </c>
      <c r="E431" s="167" t="s">
        <v>116</v>
      </c>
      <c r="F431" s="167" t="s">
        <v>2233</v>
      </c>
      <c r="G431" s="188"/>
      <c r="H431" s="171">
        <v>24754.76</v>
      </c>
      <c r="I431" s="143">
        <f t="shared" si="125"/>
        <v>455.18583142082576</v>
      </c>
      <c r="J431" s="165">
        <v>11268016.012223</v>
      </c>
      <c r="K431" s="167"/>
      <c r="L431" s="167"/>
      <c r="M431" s="171">
        <v>7563394.8061349997</v>
      </c>
      <c r="N431" s="170"/>
      <c r="O431" s="285"/>
      <c r="P431" s="114">
        <f t="shared" si="131"/>
        <v>0</v>
      </c>
      <c r="Q431" s="173"/>
      <c r="R431" s="177">
        <v>2016</v>
      </c>
      <c r="S431" s="32"/>
      <c r="T431" s="195">
        <v>11268016.012223</v>
      </c>
      <c r="U431" s="115" t="str">
        <f t="shared" si="126"/>
        <v/>
      </c>
      <c r="V431" s="115" t="str">
        <f t="shared" si="116"/>
        <v/>
      </c>
      <c r="W431" s="115" t="str">
        <f t="shared" si="116"/>
        <v/>
      </c>
      <c r="X431" s="115" t="str">
        <f t="shared" si="116"/>
        <v/>
      </c>
      <c r="Y431" s="273" t="str">
        <f t="shared" si="127"/>
        <v>y</v>
      </c>
      <c r="AA431" s="86" t="str">
        <f t="shared" si="117"/>
        <v/>
      </c>
      <c r="AB431" s="87" t="str">
        <f t="shared" si="118"/>
        <v/>
      </c>
      <c r="AC431" s="87" t="str">
        <f t="shared" si="128"/>
        <v/>
      </c>
      <c r="AD431" s="87" t="str">
        <f t="shared" si="129"/>
        <v/>
      </c>
      <c r="AE431" s="87">
        <f t="shared" si="130"/>
        <v>1</v>
      </c>
      <c r="AF431" s="94">
        <f t="shared" si="119"/>
        <v>1</v>
      </c>
      <c r="AH431" s="324" t="str">
        <f t="shared" si="120"/>
        <v/>
      </c>
      <c r="AI431" s="280" t="str">
        <f t="shared" si="121"/>
        <v/>
      </c>
      <c r="AJ431" s="280" t="str">
        <f t="shared" si="122"/>
        <v/>
      </c>
      <c r="AK431" s="280" t="str">
        <f t="shared" si="123"/>
        <v/>
      </c>
      <c r="AL431" s="327">
        <f t="shared" si="124"/>
        <v>11268016.012223</v>
      </c>
    </row>
    <row r="432" spans="2:38">
      <c r="B432" s="176" t="s">
        <v>436</v>
      </c>
      <c r="C432" s="167"/>
      <c r="D432" s="167" t="s">
        <v>2229</v>
      </c>
      <c r="E432" s="167" t="s">
        <v>116</v>
      </c>
      <c r="F432" s="167" t="s">
        <v>2233</v>
      </c>
      <c r="G432" s="188"/>
      <c r="H432" s="285">
        <v>4684.3900000000003</v>
      </c>
      <c r="I432" s="143">
        <f t="shared" si="125"/>
        <v>121.18941114852521</v>
      </c>
      <c r="J432" s="165">
        <v>567698.46569004003</v>
      </c>
      <c r="K432" s="167"/>
      <c r="L432" s="167">
        <v>1</v>
      </c>
      <c r="M432" s="171">
        <f t="shared" ref="M432:M447" si="132">IFERROR(J432/100*100*L432,0)</f>
        <v>567698.46569004003</v>
      </c>
      <c r="N432" s="170"/>
      <c r="O432" s="285">
        <v>4684.3964664278001</v>
      </c>
      <c r="P432" s="114">
        <f t="shared" si="131"/>
        <v>165.08209873826206</v>
      </c>
      <c r="Q432" s="173">
        <v>773310</v>
      </c>
      <c r="R432" s="177">
        <v>2016</v>
      </c>
      <c r="S432" s="98">
        <f>IFERROR(('General Input Sheet'!$G$38/(VLOOKUP(R432,'General Input Sheet'!$E$38:$G$44,3,FALSE))),1)</f>
        <v>1</v>
      </c>
      <c r="T432" s="199">
        <v>1341008.46569004</v>
      </c>
      <c r="U432" s="115" t="str">
        <f t="shared" si="126"/>
        <v/>
      </c>
      <c r="V432" s="115" t="str">
        <f t="shared" si="116"/>
        <v>y</v>
      </c>
      <c r="W432" s="115" t="str">
        <f t="shared" si="116"/>
        <v/>
      </c>
      <c r="X432" s="115" t="str">
        <f t="shared" si="116"/>
        <v/>
      </c>
      <c r="Y432" s="273" t="str">
        <f t="shared" si="127"/>
        <v/>
      </c>
      <c r="AA432" s="86" t="str">
        <f t="shared" si="117"/>
        <v/>
      </c>
      <c r="AB432" s="87">
        <f t="shared" si="118"/>
        <v>1</v>
      </c>
      <c r="AC432" s="87" t="str">
        <f t="shared" si="128"/>
        <v/>
      </c>
      <c r="AD432" s="87" t="str">
        <f t="shared" si="129"/>
        <v/>
      </c>
      <c r="AE432" s="87" t="str">
        <f t="shared" si="130"/>
        <v/>
      </c>
      <c r="AF432" s="94">
        <f t="shared" si="119"/>
        <v>1</v>
      </c>
      <c r="AH432" s="324" t="str">
        <f t="shared" si="120"/>
        <v/>
      </c>
      <c r="AI432" s="280">
        <f t="shared" si="121"/>
        <v>1341008.46569004</v>
      </c>
      <c r="AJ432" s="280" t="str">
        <f t="shared" si="122"/>
        <v/>
      </c>
      <c r="AK432" s="280" t="str">
        <f t="shared" si="123"/>
        <v/>
      </c>
      <c r="AL432" s="327" t="str">
        <f t="shared" si="124"/>
        <v/>
      </c>
    </row>
    <row r="433" spans="2:38">
      <c r="B433" s="176" t="s">
        <v>437</v>
      </c>
      <c r="C433" s="167"/>
      <c r="D433" s="167" t="s">
        <v>2231</v>
      </c>
      <c r="E433" s="167" t="s">
        <v>116</v>
      </c>
      <c r="F433" s="167" t="s">
        <v>2234</v>
      </c>
      <c r="G433" s="188"/>
      <c r="H433" s="285">
        <v>15622.83</v>
      </c>
      <c r="I433" s="143">
        <f t="shared" si="125"/>
        <v>466.83901576545412</v>
      </c>
      <c r="J433" s="165">
        <v>7293346.5806710096</v>
      </c>
      <c r="K433" s="167"/>
      <c r="L433" s="167">
        <v>1</v>
      </c>
      <c r="M433" s="171">
        <f t="shared" si="132"/>
        <v>7293346.5806710096</v>
      </c>
      <c r="N433" s="170"/>
      <c r="O433" s="285">
        <v>2903.0884312225899</v>
      </c>
      <c r="P433" s="114">
        <f t="shared" si="131"/>
        <v>508.39161980968169</v>
      </c>
      <c r="Q433" s="173">
        <v>1475905.83</v>
      </c>
      <c r="R433" s="177">
        <v>2016</v>
      </c>
      <c r="S433" s="98">
        <f>IFERROR(('General Input Sheet'!$G$38/(VLOOKUP(R433,'General Input Sheet'!$E$38:$G$44,3,FALSE))),1)</f>
        <v>1</v>
      </c>
      <c r="T433" s="199">
        <v>8769252.4106710106</v>
      </c>
      <c r="U433" s="115" t="str">
        <f t="shared" si="126"/>
        <v/>
      </c>
      <c r="V433" s="115" t="str">
        <f t="shared" si="116"/>
        <v/>
      </c>
      <c r="W433" s="115" t="str">
        <f t="shared" si="116"/>
        <v/>
      </c>
      <c r="X433" s="115" t="str">
        <f t="shared" si="116"/>
        <v/>
      </c>
      <c r="Y433" s="273" t="str">
        <f t="shared" si="127"/>
        <v>y</v>
      </c>
      <c r="AA433" s="86" t="str">
        <f t="shared" si="117"/>
        <v/>
      </c>
      <c r="AB433" s="87" t="str">
        <f t="shared" si="118"/>
        <v/>
      </c>
      <c r="AC433" s="87" t="str">
        <f t="shared" si="128"/>
        <v/>
      </c>
      <c r="AD433" s="87" t="str">
        <f t="shared" si="129"/>
        <v/>
      </c>
      <c r="AE433" s="87">
        <f t="shared" si="130"/>
        <v>1</v>
      </c>
      <c r="AF433" s="94">
        <f t="shared" si="119"/>
        <v>1</v>
      </c>
      <c r="AH433" s="324" t="str">
        <f t="shared" si="120"/>
        <v/>
      </c>
      <c r="AI433" s="280" t="str">
        <f t="shared" si="121"/>
        <v/>
      </c>
      <c r="AJ433" s="280" t="str">
        <f t="shared" si="122"/>
        <v/>
      </c>
      <c r="AK433" s="280" t="str">
        <f t="shared" si="123"/>
        <v/>
      </c>
      <c r="AL433" s="327">
        <f t="shared" si="124"/>
        <v>8769252.4106710106</v>
      </c>
    </row>
    <row r="434" spans="2:38">
      <c r="B434" s="176" t="s">
        <v>438</v>
      </c>
      <c r="C434" s="167"/>
      <c r="D434" s="167" t="s">
        <v>2229</v>
      </c>
      <c r="E434" s="167" t="s">
        <v>116</v>
      </c>
      <c r="F434" s="167" t="s">
        <v>2233</v>
      </c>
      <c r="G434" s="188"/>
      <c r="H434" s="285">
        <v>5723.8</v>
      </c>
      <c r="I434" s="143">
        <f t="shared" si="125"/>
        <v>105.88003289926972</v>
      </c>
      <c r="J434" s="165">
        <v>606036.13230884005</v>
      </c>
      <c r="K434" s="167"/>
      <c r="L434" s="167">
        <v>1</v>
      </c>
      <c r="M434" s="171">
        <f t="shared" si="132"/>
        <v>606036.13230884005</v>
      </c>
      <c r="N434" s="170"/>
      <c r="O434" s="285">
        <v>18443.6425781137</v>
      </c>
      <c r="P434" s="114">
        <f t="shared" si="131"/>
        <v>119.0824372516454</v>
      </c>
      <c r="Q434" s="173">
        <v>2196313.91</v>
      </c>
      <c r="R434" s="177">
        <v>2016</v>
      </c>
      <c r="S434" s="98">
        <f>IFERROR(('General Input Sheet'!$G$38/(VLOOKUP(R434,'General Input Sheet'!$E$38:$G$44,3,FALSE))),1)</f>
        <v>1</v>
      </c>
      <c r="T434" s="199">
        <v>2802350.04230884</v>
      </c>
      <c r="U434" s="115" t="str">
        <f t="shared" si="126"/>
        <v/>
      </c>
      <c r="V434" s="115" t="str">
        <f t="shared" si="116"/>
        <v>y</v>
      </c>
      <c r="W434" s="115" t="str">
        <f t="shared" si="116"/>
        <v/>
      </c>
      <c r="X434" s="115" t="str">
        <f t="shared" si="116"/>
        <v/>
      </c>
      <c r="Y434" s="273" t="str">
        <f t="shared" si="127"/>
        <v/>
      </c>
      <c r="AA434" s="86" t="str">
        <f t="shared" si="117"/>
        <v/>
      </c>
      <c r="AB434" s="87">
        <f t="shared" si="118"/>
        <v>1</v>
      </c>
      <c r="AC434" s="87" t="str">
        <f t="shared" si="128"/>
        <v/>
      </c>
      <c r="AD434" s="87" t="str">
        <f t="shared" si="129"/>
        <v/>
      </c>
      <c r="AE434" s="87" t="str">
        <f t="shared" si="130"/>
        <v/>
      </c>
      <c r="AF434" s="94">
        <f t="shared" si="119"/>
        <v>1</v>
      </c>
      <c r="AH434" s="324" t="str">
        <f t="shared" si="120"/>
        <v/>
      </c>
      <c r="AI434" s="280">
        <f t="shared" si="121"/>
        <v>2802350.04230884</v>
      </c>
      <c r="AJ434" s="280" t="str">
        <f t="shared" si="122"/>
        <v/>
      </c>
      <c r="AK434" s="280" t="str">
        <f t="shared" si="123"/>
        <v/>
      </c>
      <c r="AL434" s="327" t="str">
        <f t="shared" si="124"/>
        <v/>
      </c>
    </row>
    <row r="435" spans="2:38">
      <c r="B435" s="176" t="s">
        <v>439</v>
      </c>
      <c r="C435" s="167"/>
      <c r="D435" s="167" t="s">
        <v>2231</v>
      </c>
      <c r="E435" s="167" t="s">
        <v>116</v>
      </c>
      <c r="F435" s="167" t="s">
        <v>2234</v>
      </c>
      <c r="G435" s="188"/>
      <c r="H435" s="285">
        <v>25806.23</v>
      </c>
      <c r="I435" s="143">
        <f t="shared" si="125"/>
        <v>300.53778623125191</v>
      </c>
      <c r="J435" s="165">
        <v>7755747.2351745199</v>
      </c>
      <c r="K435" s="167"/>
      <c r="L435" s="167">
        <v>1</v>
      </c>
      <c r="M435" s="171">
        <f t="shared" si="132"/>
        <v>7755747.235174519</v>
      </c>
      <c r="N435" s="170"/>
      <c r="O435" s="285">
        <v>56852.417654996498</v>
      </c>
      <c r="P435" s="114">
        <f t="shared" si="131"/>
        <v>57.616135515604078</v>
      </c>
      <c r="Q435" s="173">
        <v>3275616.6</v>
      </c>
      <c r="R435" s="177">
        <v>2016</v>
      </c>
      <c r="S435" s="98">
        <f>IFERROR(('General Input Sheet'!$G$38/(VLOOKUP(R435,'General Input Sheet'!$E$38:$G$44,3,FALSE))),1)</f>
        <v>1</v>
      </c>
      <c r="T435" s="199">
        <v>11031363.83517452</v>
      </c>
      <c r="U435" s="115" t="str">
        <f t="shared" si="126"/>
        <v/>
      </c>
      <c r="V435" s="115" t="str">
        <f t="shared" si="116"/>
        <v/>
      </c>
      <c r="W435" s="115" t="str">
        <f t="shared" si="116"/>
        <v/>
      </c>
      <c r="X435" s="115" t="str">
        <f t="shared" si="116"/>
        <v/>
      </c>
      <c r="Y435" s="273" t="str">
        <f t="shared" si="127"/>
        <v>y</v>
      </c>
      <c r="AA435" s="86" t="str">
        <f t="shared" si="117"/>
        <v/>
      </c>
      <c r="AB435" s="87" t="str">
        <f t="shared" si="118"/>
        <v/>
      </c>
      <c r="AC435" s="87" t="str">
        <f t="shared" si="128"/>
        <v/>
      </c>
      <c r="AD435" s="87" t="str">
        <f t="shared" si="129"/>
        <v/>
      </c>
      <c r="AE435" s="87">
        <f t="shared" si="130"/>
        <v>1</v>
      </c>
      <c r="AF435" s="94">
        <f t="shared" si="119"/>
        <v>1</v>
      </c>
      <c r="AH435" s="324" t="str">
        <f t="shared" si="120"/>
        <v/>
      </c>
      <c r="AI435" s="280" t="str">
        <f t="shared" si="121"/>
        <v/>
      </c>
      <c r="AJ435" s="280" t="str">
        <f t="shared" si="122"/>
        <v/>
      </c>
      <c r="AK435" s="280" t="str">
        <f t="shared" si="123"/>
        <v/>
      </c>
      <c r="AL435" s="327">
        <f t="shared" si="124"/>
        <v>11031363.83517452</v>
      </c>
    </row>
    <row r="436" spans="2:38">
      <c r="B436" s="176" t="s">
        <v>439</v>
      </c>
      <c r="C436" s="167"/>
      <c r="D436" s="167" t="s">
        <v>2231</v>
      </c>
      <c r="E436" s="167" t="s">
        <v>116</v>
      </c>
      <c r="F436" s="167" t="s">
        <v>2233</v>
      </c>
      <c r="G436" s="188"/>
      <c r="H436" s="285">
        <v>31898.6</v>
      </c>
      <c r="I436" s="143">
        <f t="shared" si="125"/>
        <v>255.85975289603118</v>
      </c>
      <c r="J436" s="165">
        <v>8161567.9137293398</v>
      </c>
      <c r="K436" s="167"/>
      <c r="L436" s="167">
        <v>1</v>
      </c>
      <c r="M436" s="171">
        <f t="shared" si="132"/>
        <v>8161567.9137293398</v>
      </c>
      <c r="N436" s="170"/>
      <c r="O436" s="285"/>
      <c r="P436" s="114">
        <f t="shared" si="131"/>
        <v>0</v>
      </c>
      <c r="Q436" s="173"/>
      <c r="R436" s="177">
        <v>2016</v>
      </c>
      <c r="S436" s="98">
        <f>IFERROR(('General Input Sheet'!$G$38/(VLOOKUP(R436,'General Input Sheet'!$E$38:$G$44,3,FALSE))),1)</f>
        <v>1</v>
      </c>
      <c r="T436" s="199">
        <v>8161567.9137293398</v>
      </c>
      <c r="U436" s="115" t="str">
        <f t="shared" si="126"/>
        <v/>
      </c>
      <c r="V436" s="115" t="str">
        <f t="shared" si="116"/>
        <v/>
      </c>
      <c r="W436" s="115" t="str">
        <f t="shared" si="116"/>
        <v/>
      </c>
      <c r="X436" s="115" t="str">
        <f t="shared" si="116"/>
        <v/>
      </c>
      <c r="Y436" s="273" t="str">
        <f t="shared" si="127"/>
        <v>y</v>
      </c>
      <c r="AA436" s="86" t="str">
        <f t="shared" si="117"/>
        <v/>
      </c>
      <c r="AB436" s="87" t="str">
        <f t="shared" si="118"/>
        <v/>
      </c>
      <c r="AC436" s="87" t="str">
        <f t="shared" si="128"/>
        <v/>
      </c>
      <c r="AD436" s="87" t="str">
        <f t="shared" si="129"/>
        <v/>
      </c>
      <c r="AE436" s="87">
        <f t="shared" si="130"/>
        <v>1</v>
      </c>
      <c r="AF436" s="94">
        <f t="shared" si="119"/>
        <v>1</v>
      </c>
      <c r="AH436" s="324" t="str">
        <f t="shared" si="120"/>
        <v/>
      </c>
      <c r="AI436" s="280" t="str">
        <f t="shared" si="121"/>
        <v/>
      </c>
      <c r="AJ436" s="280" t="str">
        <f t="shared" si="122"/>
        <v/>
      </c>
      <c r="AK436" s="280" t="str">
        <f t="shared" si="123"/>
        <v/>
      </c>
      <c r="AL436" s="327">
        <f t="shared" si="124"/>
        <v>8161567.9137293398</v>
      </c>
    </row>
    <row r="437" spans="2:38">
      <c r="B437" s="176" t="s">
        <v>440</v>
      </c>
      <c r="C437" s="167"/>
      <c r="D437" s="167" t="s">
        <v>2231</v>
      </c>
      <c r="E437" s="167" t="s">
        <v>116</v>
      </c>
      <c r="F437" s="167" t="s">
        <v>2232</v>
      </c>
      <c r="G437" s="188"/>
      <c r="H437" s="285">
        <v>110458.57</v>
      </c>
      <c r="I437" s="143">
        <f t="shared" si="125"/>
        <v>20.912347664748147</v>
      </c>
      <c r="J437" s="165">
        <v>2309948.01839092</v>
      </c>
      <c r="K437" s="167"/>
      <c r="L437" s="167">
        <v>1</v>
      </c>
      <c r="M437" s="171">
        <f t="shared" si="132"/>
        <v>2309948.01839092</v>
      </c>
      <c r="N437" s="170"/>
      <c r="O437" s="285"/>
      <c r="P437" s="114">
        <f t="shared" si="131"/>
        <v>0</v>
      </c>
      <c r="Q437" s="173"/>
      <c r="R437" s="177">
        <v>2016</v>
      </c>
      <c r="S437" s="98">
        <f>IFERROR(('General Input Sheet'!$G$38/(VLOOKUP(R437,'General Input Sheet'!$E$38:$G$44,3,FALSE))),1)</f>
        <v>1</v>
      </c>
      <c r="T437" s="199">
        <v>2309948.01839092</v>
      </c>
      <c r="U437" s="115" t="str">
        <f t="shared" si="126"/>
        <v/>
      </c>
      <c r="V437" s="115" t="str">
        <f t="shared" si="116"/>
        <v/>
      </c>
      <c r="W437" s="115" t="str">
        <f t="shared" si="116"/>
        <v/>
      </c>
      <c r="X437" s="115" t="str">
        <f t="shared" si="116"/>
        <v/>
      </c>
      <c r="Y437" s="273" t="str">
        <f t="shared" si="127"/>
        <v>y</v>
      </c>
      <c r="AA437" s="86" t="str">
        <f t="shared" si="117"/>
        <v/>
      </c>
      <c r="AB437" s="87" t="str">
        <f t="shared" si="118"/>
        <v/>
      </c>
      <c r="AC437" s="87" t="str">
        <f t="shared" si="128"/>
        <v/>
      </c>
      <c r="AD437" s="87" t="str">
        <f t="shared" si="129"/>
        <v/>
      </c>
      <c r="AE437" s="87">
        <f t="shared" si="130"/>
        <v>1</v>
      </c>
      <c r="AF437" s="94">
        <f t="shared" si="119"/>
        <v>1</v>
      </c>
      <c r="AH437" s="324" t="str">
        <f t="shared" si="120"/>
        <v/>
      </c>
      <c r="AI437" s="280" t="str">
        <f t="shared" si="121"/>
        <v/>
      </c>
      <c r="AJ437" s="280" t="str">
        <f t="shared" si="122"/>
        <v/>
      </c>
      <c r="AK437" s="280" t="str">
        <f t="shared" si="123"/>
        <v/>
      </c>
      <c r="AL437" s="327">
        <f t="shared" si="124"/>
        <v>2309948.01839092</v>
      </c>
    </row>
    <row r="438" spans="2:38">
      <c r="B438" s="176" t="s">
        <v>440</v>
      </c>
      <c r="C438" s="167"/>
      <c r="D438" s="167" t="s">
        <v>2231</v>
      </c>
      <c r="E438" s="167" t="s">
        <v>116</v>
      </c>
      <c r="F438" s="167" t="s">
        <v>2233</v>
      </c>
      <c r="G438" s="188"/>
      <c r="H438" s="285">
        <v>71092.27</v>
      </c>
      <c r="I438" s="143">
        <f t="shared" si="125"/>
        <v>114.80246605895886</v>
      </c>
      <c r="J438" s="165">
        <v>8161567.9137293398</v>
      </c>
      <c r="K438" s="167"/>
      <c r="L438" s="167">
        <v>1</v>
      </c>
      <c r="M438" s="171">
        <f t="shared" si="132"/>
        <v>8161567.9137293398</v>
      </c>
      <c r="N438" s="170"/>
      <c r="O438" s="285"/>
      <c r="P438" s="114">
        <f t="shared" si="131"/>
        <v>0</v>
      </c>
      <c r="Q438" s="173"/>
      <c r="R438" s="177">
        <v>2016</v>
      </c>
      <c r="S438" s="98">
        <f>IFERROR(('General Input Sheet'!$G$38/(VLOOKUP(R438,'General Input Sheet'!$E$38:$G$44,3,FALSE))),1)</f>
        <v>1</v>
      </c>
      <c r="T438" s="199">
        <v>8161567.9137293398</v>
      </c>
      <c r="U438" s="115" t="str">
        <f t="shared" si="126"/>
        <v/>
      </c>
      <c r="V438" s="115" t="str">
        <f t="shared" si="116"/>
        <v/>
      </c>
      <c r="W438" s="115" t="str">
        <f t="shared" si="116"/>
        <v/>
      </c>
      <c r="X438" s="115" t="str">
        <f t="shared" si="116"/>
        <v/>
      </c>
      <c r="Y438" s="273" t="str">
        <f t="shared" si="127"/>
        <v>y</v>
      </c>
      <c r="AA438" s="86" t="str">
        <f t="shared" si="117"/>
        <v/>
      </c>
      <c r="AB438" s="87" t="str">
        <f t="shared" si="118"/>
        <v/>
      </c>
      <c r="AC438" s="87" t="str">
        <f t="shared" si="128"/>
        <v/>
      </c>
      <c r="AD438" s="87" t="str">
        <f t="shared" si="129"/>
        <v/>
      </c>
      <c r="AE438" s="87">
        <f t="shared" si="130"/>
        <v>1</v>
      </c>
      <c r="AF438" s="94">
        <f t="shared" si="119"/>
        <v>1</v>
      </c>
      <c r="AH438" s="324" t="str">
        <f t="shared" si="120"/>
        <v/>
      </c>
      <c r="AI438" s="280" t="str">
        <f t="shared" si="121"/>
        <v/>
      </c>
      <c r="AJ438" s="280" t="str">
        <f t="shared" si="122"/>
        <v/>
      </c>
      <c r="AK438" s="280" t="str">
        <f t="shared" si="123"/>
        <v/>
      </c>
      <c r="AL438" s="327">
        <f t="shared" si="124"/>
        <v>8161567.9137293398</v>
      </c>
    </row>
    <row r="439" spans="2:38">
      <c r="B439" s="176" t="s">
        <v>441</v>
      </c>
      <c r="C439" s="167"/>
      <c r="D439" s="167" t="s">
        <v>2231</v>
      </c>
      <c r="E439" s="167" t="s">
        <v>116</v>
      </c>
      <c r="F439" s="167" t="s">
        <v>2234</v>
      </c>
      <c r="G439" s="188"/>
      <c r="H439" s="285">
        <v>119939.45</v>
      </c>
      <c r="I439" s="143">
        <f t="shared" si="125"/>
        <v>70.037405923793798</v>
      </c>
      <c r="J439" s="165">
        <v>8400247.9459265694</v>
      </c>
      <c r="K439" s="167"/>
      <c r="L439" s="167">
        <v>1</v>
      </c>
      <c r="M439" s="171">
        <f t="shared" si="132"/>
        <v>8400247.9459265694</v>
      </c>
      <c r="N439" s="170"/>
      <c r="O439" s="285"/>
      <c r="P439" s="114">
        <f t="shared" si="131"/>
        <v>0</v>
      </c>
      <c r="Q439" s="173"/>
      <c r="R439" s="177">
        <v>2016</v>
      </c>
      <c r="S439" s="98">
        <f>IFERROR(('General Input Sheet'!$G$38/(VLOOKUP(R439,'General Input Sheet'!$E$38:$G$44,3,FALSE))),1)</f>
        <v>1</v>
      </c>
      <c r="T439" s="199">
        <v>8400247.9459265694</v>
      </c>
      <c r="U439" s="115" t="str">
        <f t="shared" si="126"/>
        <v/>
      </c>
      <c r="V439" s="115" t="str">
        <f t="shared" si="116"/>
        <v/>
      </c>
      <c r="W439" s="115" t="str">
        <f t="shared" si="116"/>
        <v/>
      </c>
      <c r="X439" s="115" t="str">
        <f t="shared" si="116"/>
        <v/>
      </c>
      <c r="Y439" s="273" t="str">
        <f t="shared" si="127"/>
        <v>y</v>
      </c>
      <c r="AA439" s="86" t="str">
        <f t="shared" si="117"/>
        <v/>
      </c>
      <c r="AB439" s="87" t="str">
        <f t="shared" si="118"/>
        <v/>
      </c>
      <c r="AC439" s="87" t="str">
        <f t="shared" si="128"/>
        <v/>
      </c>
      <c r="AD439" s="87" t="str">
        <f t="shared" si="129"/>
        <v/>
      </c>
      <c r="AE439" s="87">
        <f t="shared" si="130"/>
        <v>1</v>
      </c>
      <c r="AF439" s="94">
        <f t="shared" si="119"/>
        <v>1</v>
      </c>
      <c r="AH439" s="324" t="str">
        <f t="shared" si="120"/>
        <v/>
      </c>
      <c r="AI439" s="280" t="str">
        <f t="shared" si="121"/>
        <v/>
      </c>
      <c r="AJ439" s="280" t="str">
        <f t="shared" si="122"/>
        <v/>
      </c>
      <c r="AK439" s="280" t="str">
        <f t="shared" si="123"/>
        <v/>
      </c>
      <c r="AL439" s="327">
        <f t="shared" si="124"/>
        <v>8400247.9459265694</v>
      </c>
    </row>
    <row r="440" spans="2:38">
      <c r="B440" s="176" t="s">
        <v>441</v>
      </c>
      <c r="C440" s="167"/>
      <c r="D440" s="167" t="s">
        <v>2231</v>
      </c>
      <c r="E440" s="167" t="s">
        <v>116</v>
      </c>
      <c r="F440" s="167" t="s">
        <v>2233</v>
      </c>
      <c r="G440" s="188"/>
      <c r="H440" s="285">
        <v>2101.75</v>
      </c>
      <c r="I440" s="143">
        <f t="shared" si="125"/>
        <v>3158.8547383376472</v>
      </c>
      <c r="J440" s="165">
        <v>6639122.9463011501</v>
      </c>
      <c r="K440" s="167"/>
      <c r="L440" s="167">
        <v>1</v>
      </c>
      <c r="M440" s="171">
        <f t="shared" si="132"/>
        <v>6639122.9463011511</v>
      </c>
      <c r="N440" s="170"/>
      <c r="O440" s="285"/>
      <c r="P440" s="114">
        <f t="shared" si="131"/>
        <v>0</v>
      </c>
      <c r="Q440" s="173"/>
      <c r="R440" s="177">
        <v>2016</v>
      </c>
      <c r="S440" s="98">
        <f>IFERROR(('General Input Sheet'!$G$38/(VLOOKUP(R440,'General Input Sheet'!$E$38:$G$44,3,FALSE))),1)</f>
        <v>1</v>
      </c>
      <c r="T440" s="199">
        <v>6639122.9463011501</v>
      </c>
      <c r="U440" s="115" t="str">
        <f t="shared" si="126"/>
        <v/>
      </c>
      <c r="V440" s="115" t="str">
        <f t="shared" si="116"/>
        <v/>
      </c>
      <c r="W440" s="115" t="str">
        <f t="shared" si="116"/>
        <v/>
      </c>
      <c r="X440" s="115" t="str">
        <f t="shared" si="116"/>
        <v/>
      </c>
      <c r="Y440" s="273" t="str">
        <f t="shared" si="127"/>
        <v>y</v>
      </c>
      <c r="AA440" s="86" t="str">
        <f t="shared" si="117"/>
        <v/>
      </c>
      <c r="AB440" s="87" t="str">
        <f t="shared" si="118"/>
        <v/>
      </c>
      <c r="AC440" s="87" t="str">
        <f t="shared" si="128"/>
        <v/>
      </c>
      <c r="AD440" s="87" t="str">
        <f t="shared" si="129"/>
        <v/>
      </c>
      <c r="AE440" s="87">
        <f t="shared" si="130"/>
        <v>1</v>
      </c>
      <c r="AF440" s="94">
        <f t="shared" si="119"/>
        <v>1</v>
      </c>
      <c r="AH440" s="324" t="str">
        <f t="shared" si="120"/>
        <v/>
      </c>
      <c r="AI440" s="280" t="str">
        <f t="shared" si="121"/>
        <v/>
      </c>
      <c r="AJ440" s="280" t="str">
        <f t="shared" si="122"/>
        <v/>
      </c>
      <c r="AK440" s="280" t="str">
        <f t="shared" si="123"/>
        <v/>
      </c>
      <c r="AL440" s="327">
        <f t="shared" si="124"/>
        <v>6639122.9463011501</v>
      </c>
    </row>
    <row r="441" spans="2:38">
      <c r="B441" s="176" t="s">
        <v>441</v>
      </c>
      <c r="C441" s="167"/>
      <c r="D441" s="167" t="s">
        <v>2231</v>
      </c>
      <c r="E441" s="167" t="s">
        <v>116</v>
      </c>
      <c r="F441" s="167" t="s">
        <v>2235</v>
      </c>
      <c r="G441" s="188"/>
      <c r="H441" s="285">
        <v>10519.32</v>
      </c>
      <c r="I441" s="143">
        <f t="shared" si="125"/>
        <v>750.12961676627867</v>
      </c>
      <c r="J441" s="165">
        <v>7890853.48024185</v>
      </c>
      <c r="K441" s="167"/>
      <c r="L441" s="167">
        <v>1</v>
      </c>
      <c r="M441" s="171">
        <f t="shared" si="132"/>
        <v>7890853.4802418491</v>
      </c>
      <c r="N441" s="170"/>
      <c r="O441" s="285"/>
      <c r="P441" s="114">
        <f t="shared" si="131"/>
        <v>0</v>
      </c>
      <c r="Q441" s="173"/>
      <c r="R441" s="177">
        <v>2016</v>
      </c>
      <c r="S441" s="98">
        <f>IFERROR(('General Input Sheet'!$G$38/(VLOOKUP(R441,'General Input Sheet'!$E$38:$G$44,3,FALSE))),1)</f>
        <v>1</v>
      </c>
      <c r="T441" s="199">
        <v>7890853.48024185</v>
      </c>
      <c r="U441" s="115" t="str">
        <f t="shared" si="126"/>
        <v/>
      </c>
      <c r="V441" s="115" t="str">
        <f t="shared" si="116"/>
        <v/>
      </c>
      <c r="W441" s="115" t="str">
        <f t="shared" si="116"/>
        <v/>
      </c>
      <c r="X441" s="115" t="str">
        <f t="shared" si="116"/>
        <v/>
      </c>
      <c r="Y441" s="273" t="str">
        <f t="shared" si="127"/>
        <v>y</v>
      </c>
      <c r="AA441" s="86" t="str">
        <f t="shared" si="117"/>
        <v/>
      </c>
      <c r="AB441" s="87" t="str">
        <f t="shared" si="118"/>
        <v/>
      </c>
      <c r="AC441" s="87" t="str">
        <f t="shared" si="128"/>
        <v/>
      </c>
      <c r="AD441" s="87" t="str">
        <f t="shared" si="129"/>
        <v/>
      </c>
      <c r="AE441" s="87">
        <f t="shared" si="130"/>
        <v>1</v>
      </c>
      <c r="AF441" s="94">
        <f t="shared" si="119"/>
        <v>1</v>
      </c>
      <c r="AH441" s="324" t="str">
        <f t="shared" si="120"/>
        <v/>
      </c>
      <c r="AI441" s="280" t="str">
        <f t="shared" si="121"/>
        <v/>
      </c>
      <c r="AJ441" s="280" t="str">
        <f t="shared" si="122"/>
        <v/>
      </c>
      <c r="AK441" s="280" t="str">
        <f t="shared" si="123"/>
        <v/>
      </c>
      <c r="AL441" s="327">
        <f t="shared" si="124"/>
        <v>7890853.48024185</v>
      </c>
    </row>
    <row r="442" spans="2:38">
      <c r="B442" s="176" t="s">
        <v>442</v>
      </c>
      <c r="C442" s="167"/>
      <c r="D442" s="167" t="s">
        <v>2229</v>
      </c>
      <c r="E442" s="167" t="s">
        <v>116</v>
      </c>
      <c r="F442" s="167" t="s">
        <v>2233</v>
      </c>
      <c r="G442" s="188"/>
      <c r="H442" s="285">
        <v>22658.68</v>
      </c>
      <c r="I442" s="143">
        <f t="shared" si="125"/>
        <v>30.451537442310538</v>
      </c>
      <c r="J442" s="165">
        <v>689991.64241333294</v>
      </c>
      <c r="K442" s="167"/>
      <c r="L442" s="167">
        <v>1</v>
      </c>
      <c r="M442" s="171">
        <f t="shared" si="132"/>
        <v>689991.64241333294</v>
      </c>
      <c r="N442" s="170"/>
      <c r="O442" s="285"/>
      <c r="P442" s="114">
        <f t="shared" si="131"/>
        <v>0</v>
      </c>
      <c r="Q442" s="173"/>
      <c r="R442" s="177">
        <v>2016</v>
      </c>
      <c r="S442" s="98">
        <f>IFERROR(('General Input Sheet'!$G$38/(VLOOKUP(R442,'General Input Sheet'!$E$38:$G$44,3,FALSE))),1)</f>
        <v>1</v>
      </c>
      <c r="T442" s="199">
        <v>689991.64241333294</v>
      </c>
      <c r="U442" s="115" t="str">
        <f t="shared" si="126"/>
        <v/>
      </c>
      <c r="V442" s="115" t="str">
        <f t="shared" si="116"/>
        <v>y</v>
      </c>
      <c r="W442" s="115" t="str">
        <f t="shared" si="116"/>
        <v/>
      </c>
      <c r="X442" s="115" t="str">
        <f t="shared" si="116"/>
        <v/>
      </c>
      <c r="Y442" s="273" t="str">
        <f t="shared" si="127"/>
        <v/>
      </c>
      <c r="AA442" s="86" t="str">
        <f t="shared" si="117"/>
        <v/>
      </c>
      <c r="AB442" s="87">
        <f t="shared" si="118"/>
        <v>1</v>
      </c>
      <c r="AC442" s="87" t="str">
        <f t="shared" si="128"/>
        <v/>
      </c>
      <c r="AD442" s="87" t="str">
        <f t="shared" si="129"/>
        <v/>
      </c>
      <c r="AE442" s="87" t="str">
        <f t="shared" si="130"/>
        <v/>
      </c>
      <c r="AF442" s="94">
        <f t="shared" si="119"/>
        <v>1</v>
      </c>
      <c r="AH442" s="324" t="str">
        <f t="shared" si="120"/>
        <v/>
      </c>
      <c r="AI442" s="280">
        <f t="shared" si="121"/>
        <v>689991.64241333294</v>
      </c>
      <c r="AJ442" s="280" t="str">
        <f t="shared" si="122"/>
        <v/>
      </c>
      <c r="AK442" s="280" t="str">
        <f t="shared" si="123"/>
        <v/>
      </c>
      <c r="AL442" s="327" t="str">
        <f t="shared" si="124"/>
        <v/>
      </c>
    </row>
    <row r="443" spans="2:38">
      <c r="B443" s="176" t="s">
        <v>443</v>
      </c>
      <c r="C443" s="167"/>
      <c r="D443" s="167" t="s">
        <v>2231</v>
      </c>
      <c r="E443" s="167" t="s">
        <v>116</v>
      </c>
      <c r="F443" s="167" t="s">
        <v>2233</v>
      </c>
      <c r="G443" s="188"/>
      <c r="H443" s="285">
        <v>84662</v>
      </c>
      <c r="I443" s="143">
        <f t="shared" si="125"/>
        <v>96.40178490620751</v>
      </c>
      <c r="J443" s="165">
        <v>8161567.9137293398</v>
      </c>
      <c r="K443" s="167"/>
      <c r="L443" s="167">
        <v>1</v>
      </c>
      <c r="M443" s="171">
        <f t="shared" si="132"/>
        <v>8161567.9137293398</v>
      </c>
      <c r="N443" s="170"/>
      <c r="O443" s="285"/>
      <c r="P443" s="114">
        <f t="shared" si="131"/>
        <v>0</v>
      </c>
      <c r="Q443" s="173"/>
      <c r="R443" s="177">
        <v>2016</v>
      </c>
      <c r="S443" s="98">
        <f>IFERROR(('General Input Sheet'!$G$38/(VLOOKUP(R443,'General Input Sheet'!$E$38:$G$44,3,FALSE))),1)</f>
        <v>1</v>
      </c>
      <c r="T443" s="199">
        <v>8161567.9137293398</v>
      </c>
      <c r="U443" s="115" t="str">
        <f t="shared" si="126"/>
        <v/>
      </c>
      <c r="V443" s="115" t="str">
        <f t="shared" si="116"/>
        <v/>
      </c>
      <c r="W443" s="115" t="str">
        <f t="shared" si="116"/>
        <v/>
      </c>
      <c r="X443" s="115" t="str">
        <f t="shared" si="116"/>
        <v/>
      </c>
      <c r="Y443" s="273" t="str">
        <f t="shared" si="127"/>
        <v>y</v>
      </c>
      <c r="AA443" s="86" t="str">
        <f t="shared" si="117"/>
        <v/>
      </c>
      <c r="AB443" s="87" t="str">
        <f t="shared" si="118"/>
        <v/>
      </c>
      <c r="AC443" s="87" t="str">
        <f t="shared" si="128"/>
        <v/>
      </c>
      <c r="AD443" s="87" t="str">
        <f t="shared" si="129"/>
        <v/>
      </c>
      <c r="AE443" s="87">
        <f t="shared" si="130"/>
        <v>1</v>
      </c>
      <c r="AF443" s="94">
        <f t="shared" si="119"/>
        <v>1</v>
      </c>
      <c r="AH443" s="324" t="str">
        <f t="shared" si="120"/>
        <v/>
      </c>
      <c r="AI443" s="280" t="str">
        <f t="shared" si="121"/>
        <v/>
      </c>
      <c r="AJ443" s="280" t="str">
        <f t="shared" si="122"/>
        <v/>
      </c>
      <c r="AK443" s="280" t="str">
        <f t="shared" si="123"/>
        <v/>
      </c>
      <c r="AL443" s="327">
        <f t="shared" si="124"/>
        <v>8161567.9137293398</v>
      </c>
    </row>
    <row r="444" spans="2:38">
      <c r="B444" s="176" t="s">
        <v>443</v>
      </c>
      <c r="C444" s="167"/>
      <c r="D444" s="167" t="s">
        <v>2231</v>
      </c>
      <c r="E444" s="167" t="s">
        <v>116</v>
      </c>
      <c r="F444" s="167" t="s">
        <v>2235</v>
      </c>
      <c r="G444" s="188"/>
      <c r="H444" s="285">
        <v>8491.32</v>
      </c>
      <c r="I444" s="143">
        <f t="shared" si="125"/>
        <v>918.02928996756339</v>
      </c>
      <c r="J444" s="165">
        <v>7795280.4704873702</v>
      </c>
      <c r="K444" s="167"/>
      <c r="L444" s="167">
        <v>1</v>
      </c>
      <c r="M444" s="171">
        <f t="shared" si="132"/>
        <v>7795280.4704873711</v>
      </c>
      <c r="N444" s="170"/>
      <c r="O444" s="285"/>
      <c r="P444" s="114">
        <f t="shared" si="131"/>
        <v>0</v>
      </c>
      <c r="Q444" s="173"/>
      <c r="R444" s="177">
        <v>2016</v>
      </c>
      <c r="S444" s="98">
        <f>IFERROR(('General Input Sheet'!$G$38/(VLOOKUP(R444,'General Input Sheet'!$E$38:$G$44,3,FALSE))),1)</f>
        <v>1</v>
      </c>
      <c r="T444" s="199">
        <v>7795280.4704873702</v>
      </c>
      <c r="U444" s="115" t="str">
        <f t="shared" si="126"/>
        <v/>
      </c>
      <c r="V444" s="115" t="str">
        <f t="shared" si="116"/>
        <v/>
      </c>
      <c r="W444" s="115" t="str">
        <f t="shared" si="116"/>
        <v/>
      </c>
      <c r="X444" s="115" t="str">
        <f t="shared" si="116"/>
        <v/>
      </c>
      <c r="Y444" s="273" t="str">
        <f t="shared" si="127"/>
        <v>y</v>
      </c>
      <c r="AA444" s="86" t="str">
        <f t="shared" si="117"/>
        <v/>
      </c>
      <c r="AB444" s="87" t="str">
        <f t="shared" si="118"/>
        <v/>
      </c>
      <c r="AC444" s="87" t="str">
        <f t="shared" si="128"/>
        <v/>
      </c>
      <c r="AD444" s="87" t="str">
        <f t="shared" si="129"/>
        <v/>
      </c>
      <c r="AE444" s="87">
        <f t="shared" si="130"/>
        <v>1</v>
      </c>
      <c r="AF444" s="94">
        <f t="shared" si="119"/>
        <v>1</v>
      </c>
      <c r="AH444" s="324" t="str">
        <f t="shared" si="120"/>
        <v/>
      </c>
      <c r="AI444" s="280" t="str">
        <f t="shared" si="121"/>
        <v/>
      </c>
      <c r="AJ444" s="280" t="str">
        <f t="shared" si="122"/>
        <v/>
      </c>
      <c r="AK444" s="280" t="str">
        <f t="shared" si="123"/>
        <v/>
      </c>
      <c r="AL444" s="327">
        <f t="shared" si="124"/>
        <v>7795280.4704873702</v>
      </c>
    </row>
    <row r="445" spans="2:38">
      <c r="B445" s="176" t="s">
        <v>444</v>
      </c>
      <c r="C445" s="167"/>
      <c r="D445" s="167" t="s">
        <v>2229</v>
      </c>
      <c r="E445" s="167" t="s">
        <v>116</v>
      </c>
      <c r="F445" s="167" t="s">
        <v>2233</v>
      </c>
      <c r="G445" s="188"/>
      <c r="H445" s="285">
        <v>7575.07</v>
      </c>
      <c r="I445" s="143">
        <f t="shared" si="125"/>
        <v>89.018120812161612</v>
      </c>
      <c r="J445" s="165">
        <v>674318.49642058101</v>
      </c>
      <c r="K445" s="167"/>
      <c r="L445" s="167">
        <v>1</v>
      </c>
      <c r="M445" s="171">
        <f t="shared" si="132"/>
        <v>674318.49642058101</v>
      </c>
      <c r="N445" s="170"/>
      <c r="O445" s="285"/>
      <c r="P445" s="114">
        <f t="shared" si="131"/>
        <v>0</v>
      </c>
      <c r="Q445" s="173"/>
      <c r="R445" s="177">
        <v>2016</v>
      </c>
      <c r="S445" s="98">
        <f>IFERROR(('General Input Sheet'!$G$38/(VLOOKUP(R445,'General Input Sheet'!$E$38:$G$44,3,FALSE))),1)</f>
        <v>1</v>
      </c>
      <c r="T445" s="199">
        <v>674318.49642058101</v>
      </c>
      <c r="U445" s="115" t="str">
        <f t="shared" si="126"/>
        <v/>
      </c>
      <c r="V445" s="115" t="str">
        <f t="shared" si="116"/>
        <v>y</v>
      </c>
      <c r="W445" s="115" t="str">
        <f t="shared" si="116"/>
        <v/>
      </c>
      <c r="X445" s="115" t="str">
        <f t="shared" si="116"/>
        <v/>
      </c>
      <c r="Y445" s="273" t="str">
        <f t="shared" si="127"/>
        <v/>
      </c>
      <c r="AA445" s="86" t="str">
        <f t="shared" si="117"/>
        <v/>
      </c>
      <c r="AB445" s="87">
        <f t="shared" si="118"/>
        <v>1</v>
      </c>
      <c r="AC445" s="87" t="str">
        <f t="shared" si="128"/>
        <v/>
      </c>
      <c r="AD445" s="87" t="str">
        <f t="shared" si="129"/>
        <v/>
      </c>
      <c r="AE445" s="87" t="str">
        <f t="shared" si="130"/>
        <v/>
      </c>
      <c r="AF445" s="94">
        <f t="shared" si="119"/>
        <v>1</v>
      </c>
      <c r="AH445" s="324" t="str">
        <f t="shared" si="120"/>
        <v/>
      </c>
      <c r="AI445" s="280">
        <f t="shared" si="121"/>
        <v>674318.49642058101</v>
      </c>
      <c r="AJ445" s="280" t="str">
        <f t="shared" si="122"/>
        <v/>
      </c>
      <c r="AK445" s="280" t="str">
        <f t="shared" si="123"/>
        <v/>
      </c>
      <c r="AL445" s="327" t="str">
        <f t="shared" si="124"/>
        <v/>
      </c>
    </row>
    <row r="446" spans="2:38">
      <c r="B446" s="176" t="s">
        <v>445</v>
      </c>
      <c r="C446" s="167"/>
      <c r="D446" s="167" t="s">
        <v>2229</v>
      </c>
      <c r="E446" s="167" t="s">
        <v>116</v>
      </c>
      <c r="F446" s="167" t="s">
        <v>2233</v>
      </c>
      <c r="G446" s="188"/>
      <c r="H446" s="285">
        <v>14785.4</v>
      </c>
      <c r="I446" s="143">
        <f t="shared" si="125"/>
        <v>46.667093376799613</v>
      </c>
      <c r="J446" s="165">
        <v>689991.64241333294</v>
      </c>
      <c r="K446" s="167"/>
      <c r="L446" s="167">
        <v>1</v>
      </c>
      <c r="M446" s="171">
        <f t="shared" si="132"/>
        <v>689991.64241333294</v>
      </c>
      <c r="N446" s="170"/>
      <c r="O446" s="285"/>
      <c r="P446" s="114">
        <f t="shared" si="131"/>
        <v>0</v>
      </c>
      <c r="Q446" s="173"/>
      <c r="R446" s="177">
        <v>2016</v>
      </c>
      <c r="S446" s="98">
        <f>IFERROR(('General Input Sheet'!$G$38/(VLOOKUP(R446,'General Input Sheet'!$E$38:$G$44,3,FALSE))),1)</f>
        <v>1</v>
      </c>
      <c r="T446" s="199">
        <v>689991.64241333294</v>
      </c>
      <c r="U446" s="115" t="str">
        <f t="shared" si="126"/>
        <v/>
      </c>
      <c r="V446" s="115" t="str">
        <f t="shared" si="116"/>
        <v>y</v>
      </c>
      <c r="W446" s="115" t="str">
        <f t="shared" si="116"/>
        <v/>
      </c>
      <c r="X446" s="115" t="str">
        <f t="shared" si="116"/>
        <v/>
      </c>
      <c r="Y446" s="273" t="str">
        <f t="shared" si="127"/>
        <v/>
      </c>
      <c r="AA446" s="86" t="str">
        <f t="shared" si="117"/>
        <v/>
      </c>
      <c r="AB446" s="87">
        <f t="shared" si="118"/>
        <v>1</v>
      </c>
      <c r="AC446" s="87" t="str">
        <f t="shared" si="128"/>
        <v/>
      </c>
      <c r="AD446" s="87" t="str">
        <f t="shared" si="129"/>
        <v/>
      </c>
      <c r="AE446" s="87" t="str">
        <f t="shared" si="130"/>
        <v/>
      </c>
      <c r="AF446" s="94">
        <f t="shared" si="119"/>
        <v>1</v>
      </c>
      <c r="AH446" s="324" t="str">
        <f t="shared" si="120"/>
        <v/>
      </c>
      <c r="AI446" s="280">
        <f t="shared" si="121"/>
        <v>689991.64241333294</v>
      </c>
      <c r="AJ446" s="280" t="str">
        <f t="shared" si="122"/>
        <v/>
      </c>
      <c r="AK446" s="280" t="str">
        <f t="shared" si="123"/>
        <v/>
      </c>
      <c r="AL446" s="327" t="str">
        <f t="shared" si="124"/>
        <v/>
      </c>
    </row>
    <row r="447" spans="2:38">
      <c r="B447" s="176" t="s">
        <v>446</v>
      </c>
      <c r="C447" s="167"/>
      <c r="D447" s="167" t="s">
        <v>2229</v>
      </c>
      <c r="E447" s="167" t="s">
        <v>116</v>
      </c>
      <c r="F447" s="167" t="s">
        <v>2233</v>
      </c>
      <c r="G447" s="188"/>
      <c r="H447" s="285">
        <v>3366.64</v>
      </c>
      <c r="I447" s="143">
        <f t="shared" si="125"/>
        <v>154.18770294830335</v>
      </c>
      <c r="J447" s="165">
        <v>519094.48825387598</v>
      </c>
      <c r="K447" s="167"/>
      <c r="L447" s="167">
        <v>1</v>
      </c>
      <c r="M447" s="171">
        <f t="shared" si="132"/>
        <v>519094.48825387598</v>
      </c>
      <c r="N447" s="170"/>
      <c r="O447" s="285"/>
      <c r="P447" s="114">
        <f t="shared" si="131"/>
        <v>0</v>
      </c>
      <c r="Q447" s="173"/>
      <c r="R447" s="177">
        <v>2016</v>
      </c>
      <c r="S447" s="98">
        <f>IFERROR(('General Input Sheet'!$G$38/(VLOOKUP(R447,'General Input Sheet'!$E$38:$G$44,3,FALSE))),1)</f>
        <v>1</v>
      </c>
      <c r="T447" s="199">
        <v>519094.48825387598</v>
      </c>
      <c r="U447" s="115" t="str">
        <f t="shared" si="126"/>
        <v/>
      </c>
      <c r="V447" s="115" t="str">
        <f t="shared" si="116"/>
        <v>y</v>
      </c>
      <c r="W447" s="115" t="str">
        <f t="shared" si="116"/>
        <v/>
      </c>
      <c r="X447" s="115" t="str">
        <f t="shared" si="116"/>
        <v/>
      </c>
      <c r="Y447" s="273" t="str">
        <f t="shared" si="127"/>
        <v/>
      </c>
      <c r="AA447" s="86" t="str">
        <f t="shared" si="117"/>
        <v/>
      </c>
      <c r="AB447" s="87">
        <f t="shared" si="118"/>
        <v>1</v>
      </c>
      <c r="AC447" s="87" t="str">
        <f t="shared" si="128"/>
        <v/>
      </c>
      <c r="AD447" s="87" t="str">
        <f t="shared" si="129"/>
        <v/>
      </c>
      <c r="AE447" s="87" t="str">
        <f t="shared" si="130"/>
        <v/>
      </c>
      <c r="AF447" s="94">
        <f t="shared" si="119"/>
        <v>1</v>
      </c>
      <c r="AH447" s="324" t="str">
        <f t="shared" si="120"/>
        <v/>
      </c>
      <c r="AI447" s="280">
        <f t="shared" si="121"/>
        <v>519094.48825387598</v>
      </c>
      <c r="AJ447" s="280" t="str">
        <f t="shared" si="122"/>
        <v/>
      </c>
      <c r="AK447" s="280" t="str">
        <f t="shared" si="123"/>
        <v/>
      </c>
      <c r="AL447" s="327" t="str">
        <f t="shared" si="124"/>
        <v/>
      </c>
    </row>
    <row r="448" spans="2:38">
      <c r="B448" s="176" t="s">
        <v>447</v>
      </c>
      <c r="C448" s="167"/>
      <c r="D448" s="167" t="s">
        <v>2230</v>
      </c>
      <c r="E448" s="167" t="s">
        <v>116</v>
      </c>
      <c r="F448" s="167" t="s">
        <v>2233</v>
      </c>
      <c r="G448" s="188"/>
      <c r="H448" s="171">
        <v>17485.98</v>
      </c>
      <c r="I448" s="143">
        <f t="shared" si="125"/>
        <v>617.3647984050765</v>
      </c>
      <c r="J448" s="165">
        <v>10795228.517615199</v>
      </c>
      <c r="K448" s="167"/>
      <c r="L448" s="167"/>
      <c r="M448" s="171">
        <v>7947755.2093417104</v>
      </c>
      <c r="N448" s="170"/>
      <c r="O448" s="285"/>
      <c r="P448" s="114">
        <f t="shared" si="131"/>
        <v>0</v>
      </c>
      <c r="Q448" s="173"/>
      <c r="R448" s="177">
        <v>2016</v>
      </c>
      <c r="S448" s="32"/>
      <c r="T448" s="195">
        <v>10795228.517615199</v>
      </c>
      <c r="U448" s="115" t="str">
        <f t="shared" si="126"/>
        <v/>
      </c>
      <c r="V448" s="115" t="str">
        <f t="shared" si="116"/>
        <v/>
      </c>
      <c r="W448" s="115" t="str">
        <f t="shared" si="116"/>
        <v/>
      </c>
      <c r="X448" s="115" t="str">
        <f t="shared" si="116"/>
        <v/>
      </c>
      <c r="Y448" s="273" t="str">
        <f t="shared" si="127"/>
        <v>y</v>
      </c>
      <c r="AA448" s="86" t="str">
        <f t="shared" si="117"/>
        <v/>
      </c>
      <c r="AB448" s="87" t="str">
        <f t="shared" si="118"/>
        <v/>
      </c>
      <c r="AC448" s="87" t="str">
        <f t="shared" si="128"/>
        <v/>
      </c>
      <c r="AD448" s="87" t="str">
        <f t="shared" si="129"/>
        <v/>
      </c>
      <c r="AE448" s="87">
        <f t="shared" si="130"/>
        <v>1</v>
      </c>
      <c r="AF448" s="94">
        <f t="shared" si="119"/>
        <v>1</v>
      </c>
      <c r="AH448" s="324" t="str">
        <f t="shared" si="120"/>
        <v/>
      </c>
      <c r="AI448" s="280" t="str">
        <f t="shared" si="121"/>
        <v/>
      </c>
      <c r="AJ448" s="280" t="str">
        <f t="shared" si="122"/>
        <v/>
      </c>
      <c r="AK448" s="280" t="str">
        <f t="shared" si="123"/>
        <v/>
      </c>
      <c r="AL448" s="327">
        <f t="shared" si="124"/>
        <v>10795228.517615199</v>
      </c>
    </row>
    <row r="449" spans="2:38">
      <c r="B449" s="176" t="s">
        <v>448</v>
      </c>
      <c r="C449" s="167"/>
      <c r="D449" s="167" t="s">
        <v>2229</v>
      </c>
      <c r="E449" s="167" t="s">
        <v>116</v>
      </c>
      <c r="F449" s="167" t="s">
        <v>2233</v>
      </c>
      <c r="G449" s="188"/>
      <c r="H449" s="285">
        <v>10087.23</v>
      </c>
      <c r="I449" s="143">
        <f t="shared" si="125"/>
        <v>68.402489326934443</v>
      </c>
      <c r="J449" s="165">
        <v>689991.64241333294</v>
      </c>
      <c r="K449" s="167"/>
      <c r="L449" s="167">
        <v>1</v>
      </c>
      <c r="M449" s="171">
        <f t="shared" ref="M449:M478" si="133">IFERROR(J449/100*100*L449,0)</f>
        <v>689991.64241333294</v>
      </c>
      <c r="N449" s="170"/>
      <c r="O449" s="285"/>
      <c r="P449" s="114">
        <f t="shared" si="131"/>
        <v>0</v>
      </c>
      <c r="Q449" s="173"/>
      <c r="R449" s="177">
        <v>2016</v>
      </c>
      <c r="S449" s="98">
        <f>IFERROR(('General Input Sheet'!$G$38/(VLOOKUP(R449,'General Input Sheet'!$E$38:$G$44,3,FALSE))),1)</f>
        <v>1</v>
      </c>
      <c r="T449" s="199">
        <v>689991.64241333294</v>
      </c>
      <c r="U449" s="115" t="str">
        <f t="shared" si="126"/>
        <v/>
      </c>
      <c r="V449" s="115" t="str">
        <f t="shared" si="116"/>
        <v>y</v>
      </c>
      <c r="W449" s="115" t="str">
        <f t="shared" si="116"/>
        <v/>
      </c>
      <c r="X449" s="115" t="str">
        <f t="shared" si="116"/>
        <v/>
      </c>
      <c r="Y449" s="273" t="str">
        <f t="shared" si="127"/>
        <v/>
      </c>
      <c r="AA449" s="86" t="str">
        <f t="shared" si="117"/>
        <v/>
      </c>
      <c r="AB449" s="87">
        <f t="shared" si="118"/>
        <v>1</v>
      </c>
      <c r="AC449" s="87" t="str">
        <f t="shared" si="128"/>
        <v/>
      </c>
      <c r="AD449" s="87" t="str">
        <f t="shared" si="129"/>
        <v/>
      </c>
      <c r="AE449" s="87" t="str">
        <f t="shared" si="130"/>
        <v/>
      </c>
      <c r="AF449" s="94">
        <f t="shared" si="119"/>
        <v>1</v>
      </c>
      <c r="AH449" s="324" t="str">
        <f t="shared" si="120"/>
        <v/>
      </c>
      <c r="AI449" s="280">
        <f t="shared" si="121"/>
        <v>689991.64241333294</v>
      </c>
      <c r="AJ449" s="280" t="str">
        <f t="shared" si="122"/>
        <v/>
      </c>
      <c r="AK449" s="280" t="str">
        <f t="shared" si="123"/>
        <v/>
      </c>
      <c r="AL449" s="327" t="str">
        <f t="shared" si="124"/>
        <v/>
      </c>
    </row>
    <row r="450" spans="2:38">
      <c r="B450" s="176" t="s">
        <v>449</v>
      </c>
      <c r="C450" s="167"/>
      <c r="D450" s="167" t="s">
        <v>2229</v>
      </c>
      <c r="E450" s="167" t="s">
        <v>116</v>
      </c>
      <c r="F450" s="167" t="s">
        <v>2236</v>
      </c>
      <c r="G450" s="188"/>
      <c r="H450" s="285"/>
      <c r="I450" s="143">
        <f t="shared" si="125"/>
        <v>0</v>
      </c>
      <c r="J450" s="165"/>
      <c r="K450" s="167"/>
      <c r="L450" s="167">
        <v>1</v>
      </c>
      <c r="M450" s="171">
        <f t="shared" si="133"/>
        <v>0</v>
      </c>
      <c r="N450" s="170"/>
      <c r="O450" s="285">
        <v>0</v>
      </c>
      <c r="P450" s="114">
        <f t="shared" si="131"/>
        <v>0</v>
      </c>
      <c r="Q450" s="173">
        <v>0</v>
      </c>
      <c r="R450" s="177">
        <v>2016</v>
      </c>
      <c r="S450" s="98">
        <f>IFERROR(('General Input Sheet'!$G$38/(VLOOKUP(R450,'General Input Sheet'!$E$38:$G$44,3,FALSE))),1)</f>
        <v>1</v>
      </c>
      <c r="T450" s="199">
        <v>0</v>
      </c>
      <c r="U450" s="115" t="str">
        <f t="shared" si="126"/>
        <v/>
      </c>
      <c r="V450" s="115" t="str">
        <f t="shared" si="116"/>
        <v>y</v>
      </c>
      <c r="W450" s="115" t="str">
        <f t="shared" si="116"/>
        <v/>
      </c>
      <c r="X450" s="115" t="str">
        <f t="shared" si="116"/>
        <v/>
      </c>
      <c r="Y450" s="273" t="str">
        <f t="shared" si="127"/>
        <v/>
      </c>
      <c r="AA450" s="86" t="str">
        <f t="shared" si="117"/>
        <v/>
      </c>
      <c r="AB450" s="87">
        <f t="shared" si="118"/>
        <v>1</v>
      </c>
      <c r="AC450" s="87" t="str">
        <f t="shared" si="128"/>
        <v/>
      </c>
      <c r="AD450" s="87" t="str">
        <f t="shared" si="129"/>
        <v/>
      </c>
      <c r="AE450" s="87" t="str">
        <f t="shared" si="130"/>
        <v/>
      </c>
      <c r="AF450" s="94">
        <f t="shared" si="119"/>
        <v>1</v>
      </c>
      <c r="AH450" s="324" t="str">
        <f t="shared" si="120"/>
        <v/>
      </c>
      <c r="AI450" s="280">
        <f t="shared" si="121"/>
        <v>0</v>
      </c>
      <c r="AJ450" s="280" t="str">
        <f t="shared" si="122"/>
        <v/>
      </c>
      <c r="AK450" s="280" t="str">
        <f t="shared" si="123"/>
        <v/>
      </c>
      <c r="AL450" s="327" t="str">
        <f t="shared" si="124"/>
        <v/>
      </c>
    </row>
    <row r="451" spans="2:38">
      <c r="B451" s="176" t="s">
        <v>450</v>
      </c>
      <c r="C451" s="167"/>
      <c r="D451" s="167" t="s">
        <v>2229</v>
      </c>
      <c r="E451" s="167" t="s">
        <v>116</v>
      </c>
      <c r="F451" s="167" t="s">
        <v>2234</v>
      </c>
      <c r="G451" s="188"/>
      <c r="H451" s="285">
        <v>6655.34</v>
      </c>
      <c r="I451" s="143">
        <f t="shared" si="125"/>
        <v>144.80768438046695</v>
      </c>
      <c r="J451" s="165">
        <v>963744.37416469702</v>
      </c>
      <c r="K451" s="167"/>
      <c r="L451" s="167">
        <v>1</v>
      </c>
      <c r="M451" s="171">
        <f t="shared" si="133"/>
        <v>963744.37416469702</v>
      </c>
      <c r="N451" s="170"/>
      <c r="O451" s="285">
        <v>9708.3135547622896</v>
      </c>
      <c r="P451" s="114">
        <f t="shared" si="131"/>
        <v>142.14621233809024</v>
      </c>
      <c r="Q451" s="173">
        <v>1380000</v>
      </c>
      <c r="R451" s="177">
        <v>2016</v>
      </c>
      <c r="S451" s="98">
        <f>IFERROR(('General Input Sheet'!$G$38/(VLOOKUP(R451,'General Input Sheet'!$E$38:$G$44,3,FALSE))),1)</f>
        <v>1</v>
      </c>
      <c r="T451" s="199">
        <v>2343744.3741646968</v>
      </c>
      <c r="U451" s="115" t="str">
        <f t="shared" si="126"/>
        <v/>
      </c>
      <c r="V451" s="115" t="str">
        <f t="shared" si="116"/>
        <v>y</v>
      </c>
      <c r="W451" s="115" t="str">
        <f t="shared" si="116"/>
        <v/>
      </c>
      <c r="X451" s="115" t="str">
        <f t="shared" si="116"/>
        <v/>
      </c>
      <c r="Y451" s="273" t="str">
        <f t="shared" si="127"/>
        <v/>
      </c>
      <c r="AA451" s="86" t="str">
        <f t="shared" si="117"/>
        <v/>
      </c>
      <c r="AB451" s="87">
        <f t="shared" si="118"/>
        <v>1</v>
      </c>
      <c r="AC451" s="87" t="str">
        <f t="shared" si="128"/>
        <v/>
      </c>
      <c r="AD451" s="87" t="str">
        <f t="shared" si="129"/>
        <v/>
      </c>
      <c r="AE451" s="87" t="str">
        <f t="shared" si="130"/>
        <v/>
      </c>
      <c r="AF451" s="94">
        <f t="shared" si="119"/>
        <v>1</v>
      </c>
      <c r="AH451" s="324" t="str">
        <f t="shared" si="120"/>
        <v/>
      </c>
      <c r="AI451" s="280">
        <f t="shared" si="121"/>
        <v>2343744.3741646968</v>
      </c>
      <c r="AJ451" s="280" t="str">
        <f t="shared" si="122"/>
        <v/>
      </c>
      <c r="AK451" s="280" t="str">
        <f t="shared" si="123"/>
        <v/>
      </c>
      <c r="AL451" s="327" t="str">
        <f t="shared" si="124"/>
        <v/>
      </c>
    </row>
    <row r="452" spans="2:38">
      <c r="B452" s="176" t="s">
        <v>450</v>
      </c>
      <c r="C452" s="167"/>
      <c r="D452" s="167" t="s">
        <v>2229</v>
      </c>
      <c r="E452" s="167" t="s">
        <v>116</v>
      </c>
      <c r="F452" s="167" t="s">
        <v>2233</v>
      </c>
      <c r="G452" s="188"/>
      <c r="H452" s="285">
        <v>3053.06</v>
      </c>
      <c r="I452" s="143">
        <f t="shared" si="125"/>
        <v>166.23596750964214</v>
      </c>
      <c r="J452" s="165">
        <v>507528.38296498801</v>
      </c>
      <c r="K452" s="167"/>
      <c r="L452" s="167">
        <v>1</v>
      </c>
      <c r="M452" s="171">
        <f t="shared" si="133"/>
        <v>507528.38296498801</v>
      </c>
      <c r="N452" s="170"/>
      <c r="O452" s="285"/>
      <c r="P452" s="114">
        <f t="shared" si="131"/>
        <v>0</v>
      </c>
      <c r="Q452" s="173"/>
      <c r="R452" s="177">
        <v>2016</v>
      </c>
      <c r="S452" s="98">
        <f>IFERROR(('General Input Sheet'!$G$38/(VLOOKUP(R452,'General Input Sheet'!$E$38:$G$44,3,FALSE))),1)</f>
        <v>1</v>
      </c>
      <c r="T452" s="199">
        <v>507528.38296498801</v>
      </c>
      <c r="U452" s="115" t="str">
        <f t="shared" si="126"/>
        <v/>
      </c>
      <c r="V452" s="115" t="str">
        <f t="shared" si="116"/>
        <v>y</v>
      </c>
      <c r="W452" s="115" t="str">
        <f t="shared" si="116"/>
        <v/>
      </c>
      <c r="X452" s="115" t="str">
        <f t="shared" si="116"/>
        <v/>
      </c>
      <c r="Y452" s="273" t="str">
        <f t="shared" si="127"/>
        <v/>
      </c>
      <c r="AA452" s="86" t="str">
        <f t="shared" si="117"/>
        <v/>
      </c>
      <c r="AB452" s="87">
        <f t="shared" si="118"/>
        <v>1</v>
      </c>
      <c r="AC452" s="87" t="str">
        <f t="shared" si="128"/>
        <v/>
      </c>
      <c r="AD452" s="87" t="str">
        <f t="shared" si="129"/>
        <v/>
      </c>
      <c r="AE452" s="87" t="str">
        <f t="shared" si="130"/>
        <v/>
      </c>
      <c r="AF452" s="94">
        <f t="shared" si="119"/>
        <v>1</v>
      </c>
      <c r="AH452" s="324" t="str">
        <f t="shared" si="120"/>
        <v/>
      </c>
      <c r="AI452" s="280">
        <f t="shared" si="121"/>
        <v>507528.38296498801</v>
      </c>
      <c r="AJ452" s="280" t="str">
        <f t="shared" si="122"/>
        <v/>
      </c>
      <c r="AK452" s="280" t="str">
        <f t="shared" si="123"/>
        <v/>
      </c>
      <c r="AL452" s="327" t="str">
        <f t="shared" si="124"/>
        <v/>
      </c>
    </row>
    <row r="453" spans="2:38">
      <c r="B453" s="176" t="s">
        <v>451</v>
      </c>
      <c r="C453" s="167"/>
      <c r="D453" s="167" t="s">
        <v>2231</v>
      </c>
      <c r="E453" s="167" t="s">
        <v>116</v>
      </c>
      <c r="F453" s="167" t="s">
        <v>2233</v>
      </c>
      <c r="G453" s="188"/>
      <c r="H453" s="285">
        <v>10922.35</v>
      </c>
      <c r="I453" s="143">
        <f t="shared" si="125"/>
        <v>651.91785042608319</v>
      </c>
      <c r="J453" s="165">
        <v>7120474.93360133</v>
      </c>
      <c r="K453" s="167"/>
      <c r="L453" s="167">
        <v>1</v>
      </c>
      <c r="M453" s="171">
        <f t="shared" si="133"/>
        <v>7120474.9336013291</v>
      </c>
      <c r="N453" s="170"/>
      <c r="O453" s="285"/>
      <c r="P453" s="114">
        <f t="shared" si="131"/>
        <v>0</v>
      </c>
      <c r="Q453" s="173"/>
      <c r="R453" s="177">
        <v>2016</v>
      </c>
      <c r="S453" s="98">
        <f>IFERROR(('General Input Sheet'!$G$38/(VLOOKUP(R453,'General Input Sheet'!$E$38:$G$44,3,FALSE))),1)</f>
        <v>1</v>
      </c>
      <c r="T453" s="199">
        <v>7120474.93360133</v>
      </c>
      <c r="U453" s="115" t="str">
        <f t="shared" si="126"/>
        <v/>
      </c>
      <c r="V453" s="115" t="str">
        <f t="shared" si="116"/>
        <v/>
      </c>
      <c r="W453" s="115" t="str">
        <f t="shared" si="116"/>
        <v/>
      </c>
      <c r="X453" s="115" t="str">
        <f t="shared" si="116"/>
        <v/>
      </c>
      <c r="Y453" s="273" t="str">
        <f t="shared" si="127"/>
        <v>y</v>
      </c>
      <c r="AA453" s="86" t="str">
        <f t="shared" si="117"/>
        <v/>
      </c>
      <c r="AB453" s="87" t="str">
        <f t="shared" si="118"/>
        <v/>
      </c>
      <c r="AC453" s="87" t="str">
        <f t="shared" si="128"/>
        <v/>
      </c>
      <c r="AD453" s="87" t="str">
        <f t="shared" si="129"/>
        <v/>
      </c>
      <c r="AE453" s="87">
        <f t="shared" si="130"/>
        <v>1</v>
      </c>
      <c r="AF453" s="94">
        <f t="shared" si="119"/>
        <v>1</v>
      </c>
      <c r="AH453" s="324" t="str">
        <f t="shared" si="120"/>
        <v/>
      </c>
      <c r="AI453" s="280" t="str">
        <f t="shared" si="121"/>
        <v/>
      </c>
      <c r="AJ453" s="280" t="str">
        <f t="shared" si="122"/>
        <v/>
      </c>
      <c r="AK453" s="280" t="str">
        <f t="shared" si="123"/>
        <v/>
      </c>
      <c r="AL453" s="327">
        <f t="shared" si="124"/>
        <v>7120474.93360133</v>
      </c>
    </row>
    <row r="454" spans="2:38">
      <c r="B454" s="176" t="s">
        <v>452</v>
      </c>
      <c r="C454" s="167"/>
      <c r="D454" s="167" t="s">
        <v>2229</v>
      </c>
      <c r="E454" s="167" t="s">
        <v>116</v>
      </c>
      <c r="F454" s="167" t="s">
        <v>2232</v>
      </c>
      <c r="G454" s="188"/>
      <c r="H454" s="285">
        <v>13719.4</v>
      </c>
      <c r="I454" s="143">
        <f t="shared" si="125"/>
        <v>43.025619049251056</v>
      </c>
      <c r="J454" s="165">
        <v>590285.67798429495</v>
      </c>
      <c r="K454" s="167"/>
      <c r="L454" s="167">
        <v>1</v>
      </c>
      <c r="M454" s="171">
        <f t="shared" si="133"/>
        <v>590285.67798429495</v>
      </c>
      <c r="N454" s="170"/>
      <c r="O454" s="285">
        <v>10159.0784678361</v>
      </c>
      <c r="P454" s="114">
        <f t="shared" si="131"/>
        <v>115.16792627444012</v>
      </c>
      <c r="Q454" s="173">
        <v>1170000</v>
      </c>
      <c r="R454" s="177">
        <v>2016</v>
      </c>
      <c r="S454" s="98">
        <f>IFERROR(('General Input Sheet'!$G$38/(VLOOKUP(R454,'General Input Sheet'!$E$38:$G$44,3,FALSE))),1)</f>
        <v>1</v>
      </c>
      <c r="T454" s="199">
        <v>1760285.6779842949</v>
      </c>
      <c r="U454" s="115" t="str">
        <f t="shared" si="126"/>
        <v/>
      </c>
      <c r="V454" s="115" t="str">
        <f t="shared" si="116"/>
        <v>y</v>
      </c>
      <c r="W454" s="115" t="str">
        <f t="shared" si="116"/>
        <v/>
      </c>
      <c r="X454" s="115" t="str">
        <f t="shared" si="116"/>
        <v/>
      </c>
      <c r="Y454" s="273" t="str">
        <f t="shared" si="127"/>
        <v/>
      </c>
      <c r="AA454" s="86" t="str">
        <f t="shared" si="117"/>
        <v/>
      </c>
      <c r="AB454" s="87">
        <f t="shared" si="118"/>
        <v>1</v>
      </c>
      <c r="AC454" s="87" t="str">
        <f t="shared" si="128"/>
        <v/>
      </c>
      <c r="AD454" s="87" t="str">
        <f t="shared" si="129"/>
        <v/>
      </c>
      <c r="AE454" s="87" t="str">
        <f t="shared" si="130"/>
        <v/>
      </c>
      <c r="AF454" s="94">
        <f t="shared" si="119"/>
        <v>1</v>
      </c>
      <c r="AH454" s="324" t="str">
        <f t="shared" si="120"/>
        <v/>
      </c>
      <c r="AI454" s="280">
        <f t="shared" si="121"/>
        <v>1760285.6779842949</v>
      </c>
      <c r="AJ454" s="280" t="str">
        <f t="shared" si="122"/>
        <v/>
      </c>
      <c r="AK454" s="280" t="str">
        <f t="shared" si="123"/>
        <v/>
      </c>
      <c r="AL454" s="327" t="str">
        <f t="shared" si="124"/>
        <v/>
      </c>
    </row>
    <row r="455" spans="2:38">
      <c r="B455" s="176" t="s">
        <v>453</v>
      </c>
      <c r="C455" s="167"/>
      <c r="D455" s="167" t="s">
        <v>2229</v>
      </c>
      <c r="E455" s="167" t="s">
        <v>116</v>
      </c>
      <c r="F455" s="167" t="s">
        <v>2232</v>
      </c>
      <c r="G455" s="188"/>
      <c r="H455" s="285">
        <v>12236.58</v>
      </c>
      <c r="I455" s="143">
        <f t="shared" si="125"/>
        <v>48.239432748716958</v>
      </c>
      <c r="J455" s="165">
        <v>590285.67798429495</v>
      </c>
      <c r="K455" s="167"/>
      <c r="L455" s="167">
        <v>1</v>
      </c>
      <c r="M455" s="171">
        <f t="shared" si="133"/>
        <v>590285.67798429495</v>
      </c>
      <c r="N455" s="170"/>
      <c r="O455" s="285">
        <v>19007.130541049301</v>
      </c>
      <c r="P455" s="114">
        <f t="shared" si="131"/>
        <v>224.65253188944911</v>
      </c>
      <c r="Q455" s="173">
        <v>4270000</v>
      </c>
      <c r="R455" s="177">
        <v>2016</v>
      </c>
      <c r="S455" s="98">
        <f>IFERROR(('General Input Sheet'!$G$38/(VLOOKUP(R455,'General Input Sheet'!$E$38:$G$44,3,FALSE))),1)</f>
        <v>1</v>
      </c>
      <c r="T455" s="199">
        <v>4860285.6779842954</v>
      </c>
      <c r="U455" s="115" t="str">
        <f t="shared" si="126"/>
        <v/>
      </c>
      <c r="V455" s="115" t="str">
        <f t="shared" si="116"/>
        <v>y</v>
      </c>
      <c r="W455" s="115" t="str">
        <f t="shared" si="116"/>
        <v/>
      </c>
      <c r="X455" s="115" t="str">
        <f t="shared" si="116"/>
        <v/>
      </c>
      <c r="Y455" s="273" t="str">
        <f t="shared" si="127"/>
        <v/>
      </c>
      <c r="AA455" s="86" t="str">
        <f t="shared" si="117"/>
        <v/>
      </c>
      <c r="AB455" s="87">
        <f t="shared" si="118"/>
        <v>1</v>
      </c>
      <c r="AC455" s="87" t="str">
        <f t="shared" si="128"/>
        <v/>
      </c>
      <c r="AD455" s="87" t="str">
        <f t="shared" si="129"/>
        <v/>
      </c>
      <c r="AE455" s="87" t="str">
        <f t="shared" si="130"/>
        <v/>
      </c>
      <c r="AF455" s="94">
        <f t="shared" si="119"/>
        <v>1</v>
      </c>
      <c r="AH455" s="324" t="str">
        <f t="shared" si="120"/>
        <v/>
      </c>
      <c r="AI455" s="280">
        <f t="shared" si="121"/>
        <v>4860285.6779842954</v>
      </c>
      <c r="AJ455" s="280" t="str">
        <f t="shared" si="122"/>
        <v/>
      </c>
      <c r="AK455" s="280" t="str">
        <f t="shared" si="123"/>
        <v/>
      </c>
      <c r="AL455" s="327" t="str">
        <f t="shared" si="124"/>
        <v/>
      </c>
    </row>
    <row r="456" spans="2:38">
      <c r="B456" s="176" t="s">
        <v>453</v>
      </c>
      <c r="C456" s="167"/>
      <c r="D456" s="167" t="s">
        <v>2229</v>
      </c>
      <c r="E456" s="167" t="s">
        <v>116</v>
      </c>
      <c r="F456" s="167" t="s">
        <v>2233</v>
      </c>
      <c r="G456" s="188"/>
      <c r="H456" s="285">
        <v>6770.5</v>
      </c>
      <c r="I456" s="143">
        <f t="shared" si="125"/>
        <v>95.213453033870181</v>
      </c>
      <c r="J456" s="165">
        <v>644642.68376581802</v>
      </c>
      <c r="K456" s="167"/>
      <c r="L456" s="167">
        <v>1</v>
      </c>
      <c r="M456" s="171">
        <f t="shared" si="133"/>
        <v>644642.68376581802</v>
      </c>
      <c r="N456" s="170"/>
      <c r="O456" s="285"/>
      <c r="P456" s="114">
        <f t="shared" si="131"/>
        <v>0</v>
      </c>
      <c r="Q456" s="173"/>
      <c r="R456" s="177">
        <v>2016</v>
      </c>
      <c r="S456" s="98">
        <f>IFERROR(('General Input Sheet'!$G$38/(VLOOKUP(R456,'General Input Sheet'!$E$38:$G$44,3,FALSE))),1)</f>
        <v>1</v>
      </c>
      <c r="T456" s="199">
        <v>644642.68376581802</v>
      </c>
      <c r="U456" s="115" t="str">
        <f t="shared" si="126"/>
        <v/>
      </c>
      <c r="V456" s="115" t="str">
        <f t="shared" si="116"/>
        <v>y</v>
      </c>
      <c r="W456" s="115" t="str">
        <f t="shared" si="116"/>
        <v/>
      </c>
      <c r="X456" s="115" t="str">
        <f t="shared" si="116"/>
        <v/>
      </c>
      <c r="Y456" s="273" t="str">
        <f t="shared" si="127"/>
        <v/>
      </c>
      <c r="AA456" s="86" t="str">
        <f t="shared" si="117"/>
        <v/>
      </c>
      <c r="AB456" s="87">
        <f t="shared" si="118"/>
        <v>1</v>
      </c>
      <c r="AC456" s="87" t="str">
        <f t="shared" si="128"/>
        <v/>
      </c>
      <c r="AD456" s="87" t="str">
        <f t="shared" si="129"/>
        <v/>
      </c>
      <c r="AE456" s="87" t="str">
        <f t="shared" si="130"/>
        <v/>
      </c>
      <c r="AF456" s="94">
        <f t="shared" si="119"/>
        <v>1</v>
      </c>
      <c r="AH456" s="324" t="str">
        <f t="shared" si="120"/>
        <v/>
      </c>
      <c r="AI456" s="280">
        <f t="shared" si="121"/>
        <v>644642.68376581802</v>
      </c>
      <c r="AJ456" s="280" t="str">
        <f t="shared" si="122"/>
        <v/>
      </c>
      <c r="AK456" s="280" t="str">
        <f t="shared" si="123"/>
        <v/>
      </c>
      <c r="AL456" s="327" t="str">
        <f t="shared" si="124"/>
        <v/>
      </c>
    </row>
    <row r="457" spans="2:38">
      <c r="B457" s="176" t="s">
        <v>454</v>
      </c>
      <c r="C457" s="167"/>
      <c r="D457" s="167" t="s">
        <v>2229</v>
      </c>
      <c r="E457" s="167" t="s">
        <v>116</v>
      </c>
      <c r="F457" s="167" t="s">
        <v>2232</v>
      </c>
      <c r="G457" s="188"/>
      <c r="H457" s="285">
        <v>10072.91</v>
      </c>
      <c r="I457" s="143">
        <f t="shared" si="125"/>
        <v>58.601305678725907</v>
      </c>
      <c r="J457" s="165">
        <v>590285.67798429495</v>
      </c>
      <c r="K457" s="167"/>
      <c r="L457" s="167">
        <v>1</v>
      </c>
      <c r="M457" s="171">
        <f t="shared" si="133"/>
        <v>590285.67798429495</v>
      </c>
      <c r="N457" s="170"/>
      <c r="O457" s="285">
        <v>10072.947981740201</v>
      </c>
      <c r="P457" s="114">
        <f t="shared" si="131"/>
        <v>121.31503133096568</v>
      </c>
      <c r="Q457" s="173">
        <v>1222000</v>
      </c>
      <c r="R457" s="177">
        <v>2016</v>
      </c>
      <c r="S457" s="98">
        <f>IFERROR(('General Input Sheet'!$G$38/(VLOOKUP(R457,'General Input Sheet'!$E$38:$G$44,3,FALSE))),1)</f>
        <v>1</v>
      </c>
      <c r="T457" s="199">
        <v>1812285.6779842949</v>
      </c>
      <c r="U457" s="115" t="str">
        <f t="shared" si="126"/>
        <v/>
      </c>
      <c r="V457" s="115" t="str">
        <f t="shared" si="116"/>
        <v>y</v>
      </c>
      <c r="W457" s="115" t="str">
        <f t="shared" si="116"/>
        <v/>
      </c>
      <c r="X457" s="115" t="str">
        <f t="shared" si="116"/>
        <v/>
      </c>
      <c r="Y457" s="273" t="str">
        <f t="shared" si="127"/>
        <v/>
      </c>
      <c r="AA457" s="86" t="str">
        <f t="shared" si="117"/>
        <v/>
      </c>
      <c r="AB457" s="87">
        <f t="shared" si="118"/>
        <v>1</v>
      </c>
      <c r="AC457" s="87" t="str">
        <f t="shared" si="128"/>
        <v/>
      </c>
      <c r="AD457" s="87" t="str">
        <f t="shared" si="129"/>
        <v/>
      </c>
      <c r="AE457" s="87" t="str">
        <f t="shared" si="130"/>
        <v/>
      </c>
      <c r="AF457" s="94">
        <f t="shared" si="119"/>
        <v>1</v>
      </c>
      <c r="AH457" s="324" t="str">
        <f t="shared" si="120"/>
        <v/>
      </c>
      <c r="AI457" s="280">
        <f t="shared" si="121"/>
        <v>1812285.6779842949</v>
      </c>
      <c r="AJ457" s="280" t="str">
        <f t="shared" si="122"/>
        <v/>
      </c>
      <c r="AK457" s="280" t="str">
        <f t="shared" si="123"/>
        <v/>
      </c>
      <c r="AL457" s="327" t="str">
        <f t="shared" si="124"/>
        <v/>
      </c>
    </row>
    <row r="458" spans="2:38">
      <c r="B458" s="176" t="s">
        <v>455</v>
      </c>
      <c r="C458" s="167"/>
      <c r="D458" s="167" t="s">
        <v>2229</v>
      </c>
      <c r="E458" s="167" t="s">
        <v>117</v>
      </c>
      <c r="F458" s="167" t="s">
        <v>2234</v>
      </c>
      <c r="G458" s="188"/>
      <c r="H458" s="285">
        <v>9578.64</v>
      </c>
      <c r="I458" s="143">
        <f t="shared" si="125"/>
        <v>110.21341778553845</v>
      </c>
      <c r="J458" s="165">
        <v>1055694.65213727</v>
      </c>
      <c r="K458" s="167"/>
      <c r="L458" s="167">
        <v>1</v>
      </c>
      <c r="M458" s="171">
        <f t="shared" si="133"/>
        <v>1055694.65213727</v>
      </c>
      <c r="N458" s="170"/>
      <c r="O458" s="285">
        <v>32702.507652464501</v>
      </c>
      <c r="P458" s="114">
        <f t="shared" si="131"/>
        <v>58.405307027152702</v>
      </c>
      <c r="Q458" s="173">
        <v>1910000</v>
      </c>
      <c r="R458" s="177">
        <v>2016</v>
      </c>
      <c r="S458" s="98">
        <f>IFERROR(('General Input Sheet'!$G$38/(VLOOKUP(R458,'General Input Sheet'!$E$38:$G$44,3,FALSE))),1)</f>
        <v>1</v>
      </c>
      <c r="T458" s="199">
        <v>2965694.6521372702</v>
      </c>
      <c r="U458" s="115" t="str">
        <f t="shared" si="126"/>
        <v/>
      </c>
      <c r="V458" s="115" t="str">
        <f t="shared" si="116"/>
        <v/>
      </c>
      <c r="W458" s="115" t="str">
        <f t="shared" si="116"/>
        <v>y</v>
      </c>
      <c r="X458" s="115" t="str">
        <f t="shared" si="116"/>
        <v/>
      </c>
      <c r="Y458" s="273" t="str">
        <f t="shared" si="127"/>
        <v/>
      </c>
      <c r="AA458" s="86" t="str">
        <f t="shared" si="117"/>
        <v/>
      </c>
      <c r="AB458" s="87" t="str">
        <f t="shared" si="118"/>
        <v/>
      </c>
      <c r="AC458" s="87">
        <f t="shared" si="128"/>
        <v>1</v>
      </c>
      <c r="AD458" s="87" t="str">
        <f t="shared" si="129"/>
        <v/>
      </c>
      <c r="AE458" s="87" t="str">
        <f t="shared" si="130"/>
        <v/>
      </c>
      <c r="AF458" s="94">
        <f t="shared" si="119"/>
        <v>1</v>
      </c>
      <c r="AH458" s="324" t="str">
        <f t="shared" si="120"/>
        <v/>
      </c>
      <c r="AI458" s="280" t="str">
        <f t="shared" si="121"/>
        <v/>
      </c>
      <c r="AJ458" s="280">
        <f t="shared" si="122"/>
        <v>2965694.6521372702</v>
      </c>
      <c r="AK458" s="280" t="str">
        <f t="shared" si="123"/>
        <v/>
      </c>
      <c r="AL458" s="327" t="str">
        <f t="shared" si="124"/>
        <v/>
      </c>
    </row>
    <row r="459" spans="2:38">
      <c r="B459" s="176" t="s">
        <v>455</v>
      </c>
      <c r="C459" s="167"/>
      <c r="D459" s="167" t="s">
        <v>2229</v>
      </c>
      <c r="E459" s="167" t="s">
        <v>117</v>
      </c>
      <c r="F459" s="167" t="s">
        <v>2233</v>
      </c>
      <c r="G459" s="188"/>
      <c r="H459" s="285">
        <v>24861.78</v>
      </c>
      <c r="I459" s="143">
        <f t="shared" si="125"/>
        <v>27.753107074929186</v>
      </c>
      <c r="J459" s="165">
        <v>689991.64241333294</v>
      </c>
      <c r="K459" s="167"/>
      <c r="L459" s="167">
        <v>1</v>
      </c>
      <c r="M459" s="171">
        <f t="shared" si="133"/>
        <v>689991.64241333294</v>
      </c>
      <c r="N459" s="170"/>
      <c r="O459" s="285"/>
      <c r="P459" s="114">
        <f t="shared" si="131"/>
        <v>0</v>
      </c>
      <c r="Q459" s="173"/>
      <c r="R459" s="177">
        <v>2016</v>
      </c>
      <c r="S459" s="98">
        <f>IFERROR(('General Input Sheet'!$G$38/(VLOOKUP(R459,'General Input Sheet'!$E$38:$G$44,3,FALSE))),1)</f>
        <v>1</v>
      </c>
      <c r="T459" s="199">
        <v>689991.64241333294</v>
      </c>
      <c r="U459" s="115" t="str">
        <f t="shared" si="126"/>
        <v/>
      </c>
      <c r="V459" s="115" t="str">
        <f t="shared" si="116"/>
        <v/>
      </c>
      <c r="W459" s="115" t="str">
        <f t="shared" si="116"/>
        <v>y</v>
      </c>
      <c r="X459" s="115" t="str">
        <f t="shared" si="116"/>
        <v/>
      </c>
      <c r="Y459" s="273" t="str">
        <f t="shared" si="127"/>
        <v/>
      </c>
      <c r="AA459" s="86" t="str">
        <f t="shared" si="117"/>
        <v/>
      </c>
      <c r="AB459" s="87" t="str">
        <f t="shared" si="118"/>
        <v/>
      </c>
      <c r="AC459" s="87">
        <f t="shared" si="128"/>
        <v>1</v>
      </c>
      <c r="AD459" s="87" t="str">
        <f t="shared" si="129"/>
        <v/>
      </c>
      <c r="AE459" s="87" t="str">
        <f t="shared" si="130"/>
        <v/>
      </c>
      <c r="AF459" s="94">
        <f t="shared" si="119"/>
        <v>1</v>
      </c>
      <c r="AH459" s="324" t="str">
        <f t="shared" si="120"/>
        <v/>
      </c>
      <c r="AI459" s="280" t="str">
        <f t="shared" si="121"/>
        <v/>
      </c>
      <c r="AJ459" s="280">
        <f t="shared" si="122"/>
        <v>689991.64241333294</v>
      </c>
      <c r="AK459" s="280" t="str">
        <f t="shared" si="123"/>
        <v/>
      </c>
      <c r="AL459" s="327" t="str">
        <f t="shared" si="124"/>
        <v/>
      </c>
    </row>
    <row r="460" spans="2:38">
      <c r="B460" s="176" t="s">
        <v>456</v>
      </c>
      <c r="C460" s="167"/>
      <c r="D460" s="167" t="s">
        <v>2229</v>
      </c>
      <c r="E460" s="167" t="s">
        <v>117</v>
      </c>
      <c r="F460" s="167" t="s">
        <v>2232</v>
      </c>
      <c r="G460" s="188"/>
      <c r="H460" s="285">
        <v>7449.32</v>
      </c>
      <c r="I460" s="143">
        <f t="shared" si="125"/>
        <v>75.637152221870053</v>
      </c>
      <c r="J460" s="165">
        <v>563445.35078942101</v>
      </c>
      <c r="K460" s="167"/>
      <c r="L460" s="167">
        <v>1</v>
      </c>
      <c r="M460" s="171">
        <f t="shared" si="133"/>
        <v>563445.35078942101</v>
      </c>
      <c r="N460" s="170"/>
      <c r="O460" s="285">
        <v>7449.4105555484803</v>
      </c>
      <c r="P460" s="114">
        <f t="shared" si="131"/>
        <v>69.804180629122783</v>
      </c>
      <c r="Q460" s="173">
        <v>520000</v>
      </c>
      <c r="R460" s="177">
        <v>2016</v>
      </c>
      <c r="S460" s="98">
        <f>IFERROR(('General Input Sheet'!$G$38/(VLOOKUP(R460,'General Input Sheet'!$E$38:$G$44,3,FALSE))),1)</f>
        <v>1</v>
      </c>
      <c r="T460" s="199">
        <v>1083445.350789421</v>
      </c>
      <c r="U460" s="115" t="str">
        <f t="shared" si="126"/>
        <v/>
      </c>
      <c r="V460" s="115" t="str">
        <f t="shared" si="116"/>
        <v/>
      </c>
      <c r="W460" s="115" t="str">
        <f t="shared" si="116"/>
        <v>y</v>
      </c>
      <c r="X460" s="115" t="str">
        <f t="shared" si="116"/>
        <v/>
      </c>
      <c r="Y460" s="273" t="str">
        <f t="shared" si="127"/>
        <v/>
      </c>
      <c r="AA460" s="86" t="str">
        <f t="shared" si="117"/>
        <v/>
      </c>
      <c r="AB460" s="87" t="str">
        <f t="shared" si="118"/>
        <v/>
      </c>
      <c r="AC460" s="87">
        <f t="shared" si="128"/>
        <v>1</v>
      </c>
      <c r="AD460" s="87" t="str">
        <f t="shared" si="129"/>
        <v/>
      </c>
      <c r="AE460" s="87" t="str">
        <f t="shared" si="130"/>
        <v/>
      </c>
      <c r="AF460" s="94">
        <f t="shared" si="119"/>
        <v>1</v>
      </c>
      <c r="AH460" s="324" t="str">
        <f t="shared" si="120"/>
        <v/>
      </c>
      <c r="AI460" s="280" t="str">
        <f t="shared" si="121"/>
        <v/>
      </c>
      <c r="AJ460" s="280">
        <f t="shared" si="122"/>
        <v>1083445.350789421</v>
      </c>
      <c r="AK460" s="280" t="str">
        <f t="shared" si="123"/>
        <v/>
      </c>
      <c r="AL460" s="327" t="str">
        <f t="shared" si="124"/>
        <v/>
      </c>
    </row>
    <row r="461" spans="2:38">
      <c r="B461" s="176" t="s">
        <v>457</v>
      </c>
      <c r="C461" s="167"/>
      <c r="D461" s="167" t="s">
        <v>2231</v>
      </c>
      <c r="E461" s="167" t="s">
        <v>117</v>
      </c>
      <c r="F461" s="167" t="s">
        <v>2234</v>
      </c>
      <c r="G461" s="188"/>
      <c r="H461" s="285">
        <v>60491.85</v>
      </c>
      <c r="I461" s="143">
        <f t="shared" si="125"/>
        <v>138.86578019892877</v>
      </c>
      <c r="J461" s="165">
        <v>8400247.9459265694</v>
      </c>
      <c r="K461" s="167"/>
      <c r="L461" s="167">
        <v>1</v>
      </c>
      <c r="M461" s="171">
        <f t="shared" si="133"/>
        <v>8400247.9459265694</v>
      </c>
      <c r="N461" s="170"/>
      <c r="O461" s="285"/>
      <c r="P461" s="114">
        <f t="shared" si="131"/>
        <v>0</v>
      </c>
      <c r="Q461" s="173"/>
      <c r="R461" s="177">
        <v>2016</v>
      </c>
      <c r="S461" s="98">
        <f>IFERROR(('General Input Sheet'!$G$38/(VLOOKUP(R461,'General Input Sheet'!$E$38:$G$44,3,FALSE))),1)</f>
        <v>1</v>
      </c>
      <c r="T461" s="199">
        <v>8400247.9459265694</v>
      </c>
      <c r="U461" s="115" t="str">
        <f t="shared" si="126"/>
        <v/>
      </c>
      <c r="V461" s="115" t="str">
        <f t="shared" si="116"/>
        <v/>
      </c>
      <c r="W461" s="115" t="str">
        <f t="shared" si="116"/>
        <v/>
      </c>
      <c r="X461" s="115" t="str">
        <f t="shared" si="116"/>
        <v/>
      </c>
      <c r="Y461" s="273" t="str">
        <f t="shared" si="127"/>
        <v>y</v>
      </c>
      <c r="AA461" s="86" t="str">
        <f t="shared" si="117"/>
        <v/>
      </c>
      <c r="AB461" s="87" t="str">
        <f t="shared" si="118"/>
        <v/>
      </c>
      <c r="AC461" s="87" t="str">
        <f t="shared" si="128"/>
        <v/>
      </c>
      <c r="AD461" s="87" t="str">
        <f t="shared" si="129"/>
        <v/>
      </c>
      <c r="AE461" s="87">
        <f t="shared" si="130"/>
        <v>1</v>
      </c>
      <c r="AF461" s="94">
        <f t="shared" si="119"/>
        <v>1</v>
      </c>
      <c r="AH461" s="324" t="str">
        <f t="shared" si="120"/>
        <v/>
      </c>
      <c r="AI461" s="280" t="str">
        <f t="shared" si="121"/>
        <v/>
      </c>
      <c r="AJ461" s="280" t="str">
        <f t="shared" si="122"/>
        <v/>
      </c>
      <c r="AK461" s="280" t="str">
        <f t="shared" si="123"/>
        <v/>
      </c>
      <c r="AL461" s="327">
        <f t="shared" si="124"/>
        <v>8400247.9459265694</v>
      </c>
    </row>
    <row r="462" spans="2:38">
      <c r="B462" s="176" t="s">
        <v>457</v>
      </c>
      <c r="C462" s="167"/>
      <c r="D462" s="167" t="s">
        <v>2231</v>
      </c>
      <c r="E462" s="167" t="s">
        <v>117</v>
      </c>
      <c r="F462" s="167" t="s">
        <v>2233</v>
      </c>
      <c r="G462" s="188"/>
      <c r="H462" s="285">
        <v>29911.59</v>
      </c>
      <c r="I462" s="143">
        <f t="shared" si="125"/>
        <v>272.69507442775159</v>
      </c>
      <c r="J462" s="165">
        <v>8156743.2613023901</v>
      </c>
      <c r="K462" s="167"/>
      <c r="L462" s="167">
        <v>1</v>
      </c>
      <c r="M462" s="171">
        <f t="shared" si="133"/>
        <v>8156743.2613023911</v>
      </c>
      <c r="N462" s="170"/>
      <c r="O462" s="285"/>
      <c r="P462" s="114">
        <f t="shared" si="131"/>
        <v>0</v>
      </c>
      <c r="Q462" s="173"/>
      <c r="R462" s="177">
        <v>2016</v>
      </c>
      <c r="S462" s="98">
        <f>IFERROR(('General Input Sheet'!$G$38/(VLOOKUP(R462,'General Input Sheet'!$E$38:$G$44,3,FALSE))),1)</f>
        <v>1</v>
      </c>
      <c r="T462" s="199">
        <v>8156743.2613023901</v>
      </c>
      <c r="U462" s="115" t="str">
        <f t="shared" si="126"/>
        <v/>
      </c>
      <c r="V462" s="115" t="str">
        <f t="shared" si="126"/>
        <v/>
      </c>
      <c r="W462" s="115" t="str">
        <f t="shared" si="126"/>
        <v/>
      </c>
      <c r="X462" s="115" t="str">
        <f t="shared" si="126"/>
        <v/>
      </c>
      <c r="Y462" s="273" t="str">
        <f t="shared" si="127"/>
        <v>y</v>
      </c>
      <c r="AA462" s="86" t="str">
        <f t="shared" ref="AA462:AA525" si="134">IF(U462="y",1,"")</f>
        <v/>
      </c>
      <c r="AB462" s="87" t="str">
        <f t="shared" ref="AB462:AB525" si="135">IF(V462="y",1,"")</f>
        <v/>
      </c>
      <c r="AC462" s="87" t="str">
        <f t="shared" si="128"/>
        <v/>
      </c>
      <c r="AD462" s="87" t="str">
        <f t="shared" si="129"/>
        <v/>
      </c>
      <c r="AE462" s="87">
        <f t="shared" si="130"/>
        <v>1</v>
      </c>
      <c r="AF462" s="94">
        <f t="shared" ref="AF462:AF525" si="136">SUM(AA462:AE462)</f>
        <v>1</v>
      </c>
      <c r="AH462" s="324" t="str">
        <f t="shared" ref="AH462:AH525" si="137">IF(AA462="","",(AA462/$AF462)*$T462)</f>
        <v/>
      </c>
      <c r="AI462" s="280" t="str">
        <f t="shared" ref="AI462:AI525" si="138">IF(AB462="","",(AB462/$AF462)*$T462)</f>
        <v/>
      </c>
      <c r="AJ462" s="280" t="str">
        <f t="shared" ref="AJ462:AJ525" si="139">IF(AC462="","",(AC462/$AF462)*$T462)</f>
        <v/>
      </c>
      <c r="AK462" s="280" t="str">
        <f t="shared" ref="AK462:AK525" si="140">IF(AD462="","",(AD462/$AF462)*$T462)</f>
        <v/>
      </c>
      <c r="AL462" s="327">
        <f t="shared" ref="AL462:AL525" si="141">IF(AE462="","",(AE462/$AF462)*$T462)</f>
        <v>8156743.2613023901</v>
      </c>
    </row>
    <row r="463" spans="2:38">
      <c r="B463" s="176" t="s">
        <v>458</v>
      </c>
      <c r="C463" s="167"/>
      <c r="D463" s="167" t="s">
        <v>2231</v>
      </c>
      <c r="E463" s="167" t="s">
        <v>117</v>
      </c>
      <c r="F463" s="167" t="s">
        <v>2234</v>
      </c>
      <c r="G463" s="188"/>
      <c r="H463" s="285">
        <v>48968.66</v>
      </c>
      <c r="I463" s="143">
        <f t="shared" ref="I463:I526" si="142">IFERROR(J463/H463,0)</f>
        <v>171.54334927536448</v>
      </c>
      <c r="J463" s="165">
        <v>8400247.9459265694</v>
      </c>
      <c r="K463" s="167"/>
      <c r="L463" s="167">
        <v>1</v>
      </c>
      <c r="M463" s="171">
        <f t="shared" si="133"/>
        <v>8400247.9459265694</v>
      </c>
      <c r="N463" s="170"/>
      <c r="O463" s="285">
        <v>252.89150355060499</v>
      </c>
      <c r="P463" s="114">
        <f t="shared" si="131"/>
        <v>516.62471125233435</v>
      </c>
      <c r="Q463" s="173">
        <v>130650</v>
      </c>
      <c r="R463" s="177">
        <v>2016</v>
      </c>
      <c r="S463" s="98">
        <f>IFERROR(('General Input Sheet'!$G$38/(VLOOKUP(R463,'General Input Sheet'!$E$38:$G$44,3,FALSE))),1)</f>
        <v>1</v>
      </c>
      <c r="T463" s="199">
        <v>8530897.9459265694</v>
      </c>
      <c r="U463" s="115" t="str">
        <f t="shared" ref="U463:X526" si="143">IF(AND(U$10=$E463,$D463="Local"),"y","")</f>
        <v/>
      </c>
      <c r="V463" s="115" t="str">
        <f t="shared" si="143"/>
        <v/>
      </c>
      <c r="W463" s="115" t="str">
        <f t="shared" si="143"/>
        <v/>
      </c>
      <c r="X463" s="115" t="str">
        <f t="shared" si="143"/>
        <v/>
      </c>
      <c r="Y463" s="273" t="str">
        <f t="shared" ref="Y463:Y526" si="144">IF($D463&lt;&gt;"Local","y","")</f>
        <v>y</v>
      </c>
      <c r="AA463" s="86" t="str">
        <f t="shared" si="134"/>
        <v/>
      </c>
      <c r="AB463" s="87" t="str">
        <f t="shared" si="135"/>
        <v/>
      </c>
      <c r="AC463" s="87" t="str">
        <f t="shared" ref="AC463:AC526" si="145">IF(W463="y",1,"")</f>
        <v/>
      </c>
      <c r="AD463" s="87" t="str">
        <f t="shared" ref="AD463:AD526" si="146">IF(X463="y",1,"")</f>
        <v/>
      </c>
      <c r="AE463" s="87">
        <f t="shared" ref="AE463:AE526" si="147">IF(Y463="y",1,"")</f>
        <v>1</v>
      </c>
      <c r="AF463" s="94">
        <f t="shared" si="136"/>
        <v>1</v>
      </c>
      <c r="AH463" s="324" t="str">
        <f t="shared" si="137"/>
        <v/>
      </c>
      <c r="AI463" s="280" t="str">
        <f t="shared" si="138"/>
        <v/>
      </c>
      <c r="AJ463" s="280" t="str">
        <f t="shared" si="139"/>
        <v/>
      </c>
      <c r="AK463" s="280" t="str">
        <f t="shared" si="140"/>
        <v/>
      </c>
      <c r="AL463" s="327">
        <f t="shared" si="141"/>
        <v>8530897.9459265694</v>
      </c>
    </row>
    <row r="464" spans="2:38">
      <c r="B464" s="176" t="s">
        <v>458</v>
      </c>
      <c r="C464" s="167"/>
      <c r="D464" s="167" t="s">
        <v>2231</v>
      </c>
      <c r="E464" s="167" t="s">
        <v>117</v>
      </c>
      <c r="F464" s="167" t="s">
        <v>2233</v>
      </c>
      <c r="G464" s="188"/>
      <c r="H464" s="285">
        <v>13746.32</v>
      </c>
      <c r="I464" s="143">
        <f t="shared" si="142"/>
        <v>529.20219875922578</v>
      </c>
      <c r="J464" s="165">
        <v>7274582.76884792</v>
      </c>
      <c r="K464" s="167"/>
      <c r="L464" s="167">
        <v>1</v>
      </c>
      <c r="M464" s="171">
        <f t="shared" si="133"/>
        <v>7274582.76884792</v>
      </c>
      <c r="N464" s="170"/>
      <c r="O464" s="285"/>
      <c r="P464" s="114">
        <f t="shared" ref="P464:P527" si="148">IFERROR(Q464/O464,0)</f>
        <v>0</v>
      </c>
      <c r="Q464" s="173"/>
      <c r="R464" s="177">
        <v>2016</v>
      </c>
      <c r="S464" s="98">
        <f>IFERROR(('General Input Sheet'!$G$38/(VLOOKUP(R464,'General Input Sheet'!$E$38:$G$44,3,FALSE))),1)</f>
        <v>1</v>
      </c>
      <c r="T464" s="199">
        <v>7274582.76884792</v>
      </c>
      <c r="U464" s="115" t="str">
        <f t="shared" si="143"/>
        <v/>
      </c>
      <c r="V464" s="115" t="str">
        <f t="shared" si="143"/>
        <v/>
      </c>
      <c r="W464" s="115" t="str">
        <f t="shared" si="143"/>
        <v/>
      </c>
      <c r="X464" s="115" t="str">
        <f t="shared" si="143"/>
        <v/>
      </c>
      <c r="Y464" s="273" t="str">
        <f t="shared" si="144"/>
        <v>y</v>
      </c>
      <c r="AA464" s="86" t="str">
        <f t="shared" si="134"/>
        <v/>
      </c>
      <c r="AB464" s="87" t="str">
        <f t="shared" si="135"/>
        <v/>
      </c>
      <c r="AC464" s="87" t="str">
        <f t="shared" si="145"/>
        <v/>
      </c>
      <c r="AD464" s="87" t="str">
        <f t="shared" si="146"/>
        <v/>
      </c>
      <c r="AE464" s="87">
        <f t="shared" si="147"/>
        <v>1</v>
      </c>
      <c r="AF464" s="94">
        <f t="shared" si="136"/>
        <v>1</v>
      </c>
      <c r="AH464" s="324" t="str">
        <f t="shared" si="137"/>
        <v/>
      </c>
      <c r="AI464" s="280" t="str">
        <f t="shared" si="138"/>
        <v/>
      </c>
      <c r="AJ464" s="280" t="str">
        <f t="shared" si="139"/>
        <v/>
      </c>
      <c r="AK464" s="280" t="str">
        <f t="shared" si="140"/>
        <v/>
      </c>
      <c r="AL464" s="327">
        <f t="shared" si="141"/>
        <v>7274582.76884792</v>
      </c>
    </row>
    <row r="465" spans="2:38">
      <c r="B465" s="176" t="s">
        <v>458</v>
      </c>
      <c r="C465" s="167"/>
      <c r="D465" s="167" t="s">
        <v>2231</v>
      </c>
      <c r="E465" s="167" t="s">
        <v>117</v>
      </c>
      <c r="F465" s="167" t="s">
        <v>2235</v>
      </c>
      <c r="G465" s="188"/>
      <c r="H465" s="285">
        <v>3570.85</v>
      </c>
      <c r="I465" s="143">
        <f t="shared" si="142"/>
        <v>2118.0936768934566</v>
      </c>
      <c r="J465" s="165">
        <v>7563394.8061349997</v>
      </c>
      <c r="K465" s="167"/>
      <c r="L465" s="167">
        <v>1</v>
      </c>
      <c r="M465" s="171">
        <f t="shared" si="133"/>
        <v>7563394.8061349988</v>
      </c>
      <c r="N465" s="170"/>
      <c r="O465" s="285"/>
      <c r="P465" s="114">
        <f t="shared" si="148"/>
        <v>0</v>
      </c>
      <c r="Q465" s="173"/>
      <c r="R465" s="177">
        <v>2016</v>
      </c>
      <c r="S465" s="98">
        <f>IFERROR(('General Input Sheet'!$G$38/(VLOOKUP(R465,'General Input Sheet'!$E$38:$G$44,3,FALSE))),1)</f>
        <v>1</v>
      </c>
      <c r="T465" s="199">
        <v>7563394.8061349997</v>
      </c>
      <c r="U465" s="115" t="str">
        <f t="shared" si="143"/>
        <v/>
      </c>
      <c r="V465" s="115" t="str">
        <f t="shared" si="143"/>
        <v/>
      </c>
      <c r="W465" s="115" t="str">
        <f t="shared" si="143"/>
        <v/>
      </c>
      <c r="X465" s="115" t="str">
        <f t="shared" si="143"/>
        <v/>
      </c>
      <c r="Y465" s="273" t="str">
        <f t="shared" si="144"/>
        <v>y</v>
      </c>
      <c r="AA465" s="86" t="str">
        <f t="shared" si="134"/>
        <v/>
      </c>
      <c r="AB465" s="87" t="str">
        <f t="shared" si="135"/>
        <v/>
      </c>
      <c r="AC465" s="87" t="str">
        <f t="shared" si="145"/>
        <v/>
      </c>
      <c r="AD465" s="87" t="str">
        <f t="shared" si="146"/>
        <v/>
      </c>
      <c r="AE465" s="87">
        <f t="shared" si="147"/>
        <v>1</v>
      </c>
      <c r="AF465" s="94">
        <f t="shared" si="136"/>
        <v>1</v>
      </c>
      <c r="AH465" s="324" t="str">
        <f t="shared" si="137"/>
        <v/>
      </c>
      <c r="AI465" s="280" t="str">
        <f t="shared" si="138"/>
        <v/>
      </c>
      <c r="AJ465" s="280" t="str">
        <f t="shared" si="139"/>
        <v/>
      </c>
      <c r="AK465" s="280" t="str">
        <f t="shared" si="140"/>
        <v/>
      </c>
      <c r="AL465" s="327">
        <f t="shared" si="141"/>
        <v>7563394.8061349997</v>
      </c>
    </row>
    <row r="466" spans="2:38">
      <c r="B466" s="176" t="s">
        <v>459</v>
      </c>
      <c r="C466" s="167"/>
      <c r="D466" s="167" t="s">
        <v>2229</v>
      </c>
      <c r="E466" s="167" t="s">
        <v>117</v>
      </c>
      <c r="F466" s="167" t="s">
        <v>2236</v>
      </c>
      <c r="G466" s="188"/>
      <c r="H466" s="285"/>
      <c r="I466" s="143">
        <f t="shared" si="142"/>
        <v>0</v>
      </c>
      <c r="J466" s="165"/>
      <c r="K466" s="167"/>
      <c r="L466" s="167">
        <v>1</v>
      </c>
      <c r="M466" s="171">
        <f t="shared" si="133"/>
        <v>0</v>
      </c>
      <c r="N466" s="170"/>
      <c r="O466" s="285">
        <v>0</v>
      </c>
      <c r="P466" s="114">
        <f t="shared" si="148"/>
        <v>0</v>
      </c>
      <c r="Q466" s="173">
        <v>0</v>
      </c>
      <c r="R466" s="177">
        <v>2016</v>
      </c>
      <c r="S466" s="98">
        <f>IFERROR(('General Input Sheet'!$G$38/(VLOOKUP(R466,'General Input Sheet'!$E$38:$G$44,3,FALSE))),1)</f>
        <v>1</v>
      </c>
      <c r="T466" s="199">
        <v>0</v>
      </c>
      <c r="U466" s="115" t="str">
        <f t="shared" si="143"/>
        <v/>
      </c>
      <c r="V466" s="115" t="str">
        <f t="shared" si="143"/>
        <v/>
      </c>
      <c r="W466" s="115" t="str">
        <f t="shared" si="143"/>
        <v>y</v>
      </c>
      <c r="X466" s="115" t="str">
        <f t="shared" si="143"/>
        <v/>
      </c>
      <c r="Y466" s="273" t="str">
        <f t="shared" si="144"/>
        <v/>
      </c>
      <c r="AA466" s="86" t="str">
        <f t="shared" si="134"/>
        <v/>
      </c>
      <c r="AB466" s="87" t="str">
        <f t="shared" si="135"/>
        <v/>
      </c>
      <c r="AC466" s="87">
        <f t="shared" si="145"/>
        <v>1</v>
      </c>
      <c r="AD466" s="87" t="str">
        <f t="shared" si="146"/>
        <v/>
      </c>
      <c r="AE466" s="87" t="str">
        <f t="shared" si="147"/>
        <v/>
      </c>
      <c r="AF466" s="94">
        <f t="shared" si="136"/>
        <v>1</v>
      </c>
      <c r="AH466" s="324" t="str">
        <f t="shared" si="137"/>
        <v/>
      </c>
      <c r="AI466" s="280" t="str">
        <f t="shared" si="138"/>
        <v/>
      </c>
      <c r="AJ466" s="280">
        <f t="shared" si="139"/>
        <v>0</v>
      </c>
      <c r="AK466" s="280" t="str">
        <f t="shared" si="140"/>
        <v/>
      </c>
      <c r="AL466" s="327" t="str">
        <f t="shared" si="141"/>
        <v/>
      </c>
    </row>
    <row r="467" spans="2:38">
      <c r="B467" s="176" t="s">
        <v>460</v>
      </c>
      <c r="C467" s="167"/>
      <c r="D467" s="167" t="s">
        <v>2231</v>
      </c>
      <c r="E467" s="167" t="s">
        <v>117</v>
      </c>
      <c r="F467" s="167" t="s">
        <v>2232</v>
      </c>
      <c r="G467" s="188"/>
      <c r="H467" s="285">
        <v>52875.76</v>
      </c>
      <c r="I467" s="143">
        <f t="shared" si="142"/>
        <v>43.686332232216046</v>
      </c>
      <c r="J467" s="165">
        <v>2309948.01839092</v>
      </c>
      <c r="K467" s="167"/>
      <c r="L467" s="167">
        <v>1</v>
      </c>
      <c r="M467" s="171">
        <f t="shared" si="133"/>
        <v>2309948.01839092</v>
      </c>
      <c r="N467" s="170"/>
      <c r="O467" s="285">
        <v>82515.077013718299</v>
      </c>
      <c r="P467" s="114">
        <f t="shared" si="148"/>
        <v>35.442613711840657</v>
      </c>
      <c r="Q467" s="173">
        <v>2924550</v>
      </c>
      <c r="R467" s="177">
        <v>2016</v>
      </c>
      <c r="S467" s="98">
        <f>IFERROR(('General Input Sheet'!$G$38/(VLOOKUP(R467,'General Input Sheet'!$E$38:$G$44,3,FALSE))),1)</f>
        <v>1</v>
      </c>
      <c r="T467" s="199">
        <v>5234498.01839092</v>
      </c>
      <c r="U467" s="115" t="str">
        <f t="shared" si="143"/>
        <v/>
      </c>
      <c r="V467" s="115" t="str">
        <f t="shared" si="143"/>
        <v/>
      </c>
      <c r="W467" s="115" t="str">
        <f t="shared" si="143"/>
        <v/>
      </c>
      <c r="X467" s="115" t="str">
        <f t="shared" si="143"/>
        <v/>
      </c>
      <c r="Y467" s="273" t="str">
        <f t="shared" si="144"/>
        <v>y</v>
      </c>
      <c r="AA467" s="86" t="str">
        <f t="shared" si="134"/>
        <v/>
      </c>
      <c r="AB467" s="87" t="str">
        <f t="shared" si="135"/>
        <v/>
      </c>
      <c r="AC467" s="87" t="str">
        <f t="shared" si="145"/>
        <v/>
      </c>
      <c r="AD467" s="87" t="str">
        <f t="shared" si="146"/>
        <v/>
      </c>
      <c r="AE467" s="87">
        <f t="shared" si="147"/>
        <v>1</v>
      </c>
      <c r="AF467" s="94">
        <f t="shared" si="136"/>
        <v>1</v>
      </c>
      <c r="AH467" s="324" t="str">
        <f t="shared" si="137"/>
        <v/>
      </c>
      <c r="AI467" s="280" t="str">
        <f t="shared" si="138"/>
        <v/>
      </c>
      <c r="AJ467" s="280" t="str">
        <f t="shared" si="139"/>
        <v/>
      </c>
      <c r="AK467" s="280" t="str">
        <f t="shared" si="140"/>
        <v/>
      </c>
      <c r="AL467" s="327">
        <f t="shared" si="141"/>
        <v>5234498.01839092</v>
      </c>
    </row>
    <row r="468" spans="2:38">
      <c r="B468" s="176" t="s">
        <v>460</v>
      </c>
      <c r="C468" s="167"/>
      <c r="D468" s="167" t="s">
        <v>2231</v>
      </c>
      <c r="E468" s="167" t="s">
        <v>117</v>
      </c>
      <c r="F468" s="167" t="s">
        <v>2234</v>
      </c>
      <c r="G468" s="188"/>
      <c r="H468" s="285">
        <v>29639.37</v>
      </c>
      <c r="I468" s="143">
        <f t="shared" si="142"/>
        <v>267.54279043094812</v>
      </c>
      <c r="J468" s="165">
        <v>7929799.7564153299</v>
      </c>
      <c r="K468" s="167"/>
      <c r="L468" s="167">
        <v>1</v>
      </c>
      <c r="M468" s="171">
        <f t="shared" si="133"/>
        <v>7929799.7564153299</v>
      </c>
      <c r="N468" s="170"/>
      <c r="O468" s="285"/>
      <c r="P468" s="114">
        <f t="shared" si="148"/>
        <v>0</v>
      </c>
      <c r="Q468" s="173"/>
      <c r="R468" s="177">
        <v>2016</v>
      </c>
      <c r="S468" s="98">
        <f>IFERROR(('General Input Sheet'!$G$38/(VLOOKUP(R468,'General Input Sheet'!$E$38:$G$44,3,FALSE))),1)</f>
        <v>1</v>
      </c>
      <c r="T468" s="199">
        <v>7929799.7564153299</v>
      </c>
      <c r="U468" s="115" t="str">
        <f t="shared" si="143"/>
        <v/>
      </c>
      <c r="V468" s="115" t="str">
        <f t="shared" si="143"/>
        <v/>
      </c>
      <c r="W468" s="115" t="str">
        <f t="shared" si="143"/>
        <v/>
      </c>
      <c r="X468" s="115" t="str">
        <f t="shared" si="143"/>
        <v/>
      </c>
      <c r="Y468" s="273" t="str">
        <f t="shared" si="144"/>
        <v>y</v>
      </c>
      <c r="AA468" s="86" t="str">
        <f t="shared" si="134"/>
        <v/>
      </c>
      <c r="AB468" s="87" t="str">
        <f t="shared" si="135"/>
        <v/>
      </c>
      <c r="AC468" s="87" t="str">
        <f t="shared" si="145"/>
        <v/>
      </c>
      <c r="AD468" s="87" t="str">
        <f t="shared" si="146"/>
        <v/>
      </c>
      <c r="AE468" s="87">
        <f t="shared" si="147"/>
        <v>1</v>
      </c>
      <c r="AF468" s="94">
        <f t="shared" si="136"/>
        <v>1</v>
      </c>
      <c r="AH468" s="324" t="str">
        <f t="shared" si="137"/>
        <v/>
      </c>
      <c r="AI468" s="280" t="str">
        <f t="shared" si="138"/>
        <v/>
      </c>
      <c r="AJ468" s="280" t="str">
        <f t="shared" si="139"/>
        <v/>
      </c>
      <c r="AK468" s="280" t="str">
        <f t="shared" si="140"/>
        <v/>
      </c>
      <c r="AL468" s="327">
        <f t="shared" si="141"/>
        <v>7929799.7564153299</v>
      </c>
    </row>
    <row r="469" spans="2:38">
      <c r="B469" s="176" t="s">
        <v>461</v>
      </c>
      <c r="C469" s="167"/>
      <c r="D469" s="167" t="s">
        <v>2229</v>
      </c>
      <c r="E469" s="167" t="s">
        <v>117</v>
      </c>
      <c r="F469" s="167" t="s">
        <v>2233</v>
      </c>
      <c r="G469" s="188"/>
      <c r="H469" s="285">
        <v>41372.519999999997</v>
      </c>
      <c r="I469" s="143">
        <f t="shared" si="142"/>
        <v>16.677534808450947</v>
      </c>
      <c r="J469" s="165">
        <v>689991.64241333294</v>
      </c>
      <c r="K469" s="167"/>
      <c r="L469" s="167">
        <v>1</v>
      </c>
      <c r="M469" s="171">
        <f t="shared" si="133"/>
        <v>689991.64241333294</v>
      </c>
      <c r="N469" s="170"/>
      <c r="O469" s="285">
        <v>34392.8069706405</v>
      </c>
      <c r="P469" s="114">
        <f t="shared" si="148"/>
        <v>132.08516576963186</v>
      </c>
      <c r="Q469" s="173">
        <v>4542779.6100000003</v>
      </c>
      <c r="R469" s="177">
        <v>2016</v>
      </c>
      <c r="S469" s="98">
        <f>IFERROR(('General Input Sheet'!$G$38/(VLOOKUP(R469,'General Input Sheet'!$E$38:$G$44,3,FALSE))),1)</f>
        <v>1</v>
      </c>
      <c r="T469" s="199">
        <v>5232771.2524133334</v>
      </c>
      <c r="U469" s="115" t="str">
        <f t="shared" si="143"/>
        <v/>
      </c>
      <c r="V469" s="115" t="str">
        <f t="shared" si="143"/>
        <v/>
      </c>
      <c r="W469" s="115" t="str">
        <f t="shared" si="143"/>
        <v>y</v>
      </c>
      <c r="X469" s="115" t="str">
        <f t="shared" si="143"/>
        <v/>
      </c>
      <c r="Y469" s="273" t="str">
        <f t="shared" si="144"/>
        <v/>
      </c>
      <c r="AA469" s="86" t="str">
        <f t="shared" si="134"/>
        <v/>
      </c>
      <c r="AB469" s="87" t="str">
        <f t="shared" si="135"/>
        <v/>
      </c>
      <c r="AC469" s="87">
        <f t="shared" si="145"/>
        <v>1</v>
      </c>
      <c r="AD469" s="87" t="str">
        <f t="shared" si="146"/>
        <v/>
      </c>
      <c r="AE469" s="87" t="str">
        <f t="shared" si="147"/>
        <v/>
      </c>
      <c r="AF469" s="94">
        <f t="shared" si="136"/>
        <v>1</v>
      </c>
      <c r="AH469" s="324" t="str">
        <f t="shared" si="137"/>
        <v/>
      </c>
      <c r="AI469" s="280" t="str">
        <f t="shared" si="138"/>
        <v/>
      </c>
      <c r="AJ469" s="280">
        <f t="shared" si="139"/>
        <v>5232771.2524133334</v>
      </c>
      <c r="AK469" s="280" t="str">
        <f t="shared" si="140"/>
        <v/>
      </c>
      <c r="AL469" s="327" t="str">
        <f t="shared" si="141"/>
        <v/>
      </c>
    </row>
    <row r="470" spans="2:38">
      <c r="B470" s="176" t="s">
        <v>462</v>
      </c>
      <c r="C470" s="167"/>
      <c r="D470" s="167" t="s">
        <v>2231</v>
      </c>
      <c r="E470" s="167" t="s">
        <v>117</v>
      </c>
      <c r="F470" s="167" t="s">
        <v>2239</v>
      </c>
      <c r="G470" s="188"/>
      <c r="H470" s="285">
        <v>158419.16</v>
      </c>
      <c r="I470" s="143">
        <f t="shared" si="142"/>
        <v>51.9013341228138</v>
      </c>
      <c r="J470" s="165">
        <v>8222165.7546154996</v>
      </c>
      <c r="K470" s="167"/>
      <c r="L470" s="167">
        <v>1</v>
      </c>
      <c r="M470" s="171">
        <f t="shared" si="133"/>
        <v>8222165.7546154996</v>
      </c>
      <c r="N470" s="170"/>
      <c r="O470" s="285">
        <v>151479.22084636</v>
      </c>
      <c r="P470" s="114">
        <f t="shared" si="148"/>
        <v>75.191580312869675</v>
      </c>
      <c r="Q470" s="173">
        <v>11389962</v>
      </c>
      <c r="R470" s="177">
        <v>2016</v>
      </c>
      <c r="S470" s="98">
        <f>IFERROR(('General Input Sheet'!$G$38/(VLOOKUP(R470,'General Input Sheet'!$E$38:$G$44,3,FALSE))),1)</f>
        <v>1</v>
      </c>
      <c r="T470" s="199">
        <v>19612127.754615501</v>
      </c>
      <c r="U470" s="115" t="str">
        <f t="shared" si="143"/>
        <v/>
      </c>
      <c r="V470" s="115" t="str">
        <f t="shared" si="143"/>
        <v/>
      </c>
      <c r="W470" s="115" t="str">
        <f t="shared" si="143"/>
        <v/>
      </c>
      <c r="X470" s="115" t="str">
        <f t="shared" si="143"/>
        <v/>
      </c>
      <c r="Y470" s="273" t="str">
        <f t="shared" si="144"/>
        <v>y</v>
      </c>
      <c r="AA470" s="86" t="str">
        <f t="shared" si="134"/>
        <v/>
      </c>
      <c r="AB470" s="87" t="str">
        <f t="shared" si="135"/>
        <v/>
      </c>
      <c r="AC470" s="87" t="str">
        <f t="shared" si="145"/>
        <v/>
      </c>
      <c r="AD470" s="87" t="str">
        <f t="shared" si="146"/>
        <v/>
      </c>
      <c r="AE470" s="87">
        <f t="shared" si="147"/>
        <v>1</v>
      </c>
      <c r="AF470" s="94">
        <f t="shared" si="136"/>
        <v>1</v>
      </c>
      <c r="AH470" s="324" t="str">
        <f t="shared" si="137"/>
        <v/>
      </c>
      <c r="AI470" s="280" t="str">
        <f t="shared" si="138"/>
        <v/>
      </c>
      <c r="AJ470" s="280" t="str">
        <f t="shared" si="139"/>
        <v/>
      </c>
      <c r="AK470" s="280" t="str">
        <f t="shared" si="140"/>
        <v/>
      </c>
      <c r="AL470" s="327">
        <f t="shared" si="141"/>
        <v>19612127.754615501</v>
      </c>
    </row>
    <row r="471" spans="2:38">
      <c r="B471" s="176" t="s">
        <v>463</v>
      </c>
      <c r="C471" s="167"/>
      <c r="D471" s="167" t="s">
        <v>2231</v>
      </c>
      <c r="E471" s="167" t="s">
        <v>117</v>
      </c>
      <c r="F471" s="167" t="s">
        <v>2235</v>
      </c>
      <c r="G471" s="188"/>
      <c r="H471" s="285">
        <v>1393.4</v>
      </c>
      <c r="I471" s="143">
        <f t="shared" si="142"/>
        <v>5354.3696759617842</v>
      </c>
      <c r="J471" s="165">
        <v>7460778.7064851504</v>
      </c>
      <c r="K471" s="167"/>
      <c r="L471" s="167">
        <v>1</v>
      </c>
      <c r="M471" s="171">
        <f t="shared" si="133"/>
        <v>7460778.7064851513</v>
      </c>
      <c r="N471" s="170"/>
      <c r="O471" s="285"/>
      <c r="P471" s="114">
        <f t="shared" si="148"/>
        <v>0</v>
      </c>
      <c r="Q471" s="173"/>
      <c r="R471" s="177">
        <v>2016</v>
      </c>
      <c r="S471" s="98">
        <f>IFERROR(('General Input Sheet'!$G$38/(VLOOKUP(R471,'General Input Sheet'!$E$38:$G$44,3,FALSE))),1)</f>
        <v>1</v>
      </c>
      <c r="T471" s="199">
        <v>7460778.7064851504</v>
      </c>
      <c r="U471" s="115" t="str">
        <f t="shared" si="143"/>
        <v/>
      </c>
      <c r="V471" s="115" t="str">
        <f t="shared" si="143"/>
        <v/>
      </c>
      <c r="W471" s="115" t="str">
        <f t="shared" si="143"/>
        <v/>
      </c>
      <c r="X471" s="115" t="str">
        <f t="shared" si="143"/>
        <v/>
      </c>
      <c r="Y471" s="273" t="str">
        <f t="shared" si="144"/>
        <v>y</v>
      </c>
      <c r="AA471" s="86" t="str">
        <f t="shared" si="134"/>
        <v/>
      </c>
      <c r="AB471" s="87" t="str">
        <f t="shared" si="135"/>
        <v/>
      </c>
      <c r="AC471" s="87" t="str">
        <f t="shared" si="145"/>
        <v/>
      </c>
      <c r="AD471" s="87" t="str">
        <f t="shared" si="146"/>
        <v/>
      </c>
      <c r="AE471" s="87">
        <f t="shared" si="147"/>
        <v>1</v>
      </c>
      <c r="AF471" s="94">
        <f t="shared" si="136"/>
        <v>1</v>
      </c>
      <c r="AH471" s="324" t="str">
        <f t="shared" si="137"/>
        <v/>
      </c>
      <c r="AI471" s="280" t="str">
        <f t="shared" si="138"/>
        <v/>
      </c>
      <c r="AJ471" s="280" t="str">
        <f t="shared" si="139"/>
        <v/>
      </c>
      <c r="AK471" s="280" t="str">
        <f t="shared" si="140"/>
        <v/>
      </c>
      <c r="AL471" s="327">
        <f t="shared" si="141"/>
        <v>7460778.7064851504</v>
      </c>
    </row>
    <row r="472" spans="2:38">
      <c r="B472" s="176" t="s">
        <v>464</v>
      </c>
      <c r="C472" s="167"/>
      <c r="D472" s="167" t="s">
        <v>2229</v>
      </c>
      <c r="E472" s="167" t="s">
        <v>117</v>
      </c>
      <c r="F472" s="167" t="s">
        <v>2233</v>
      </c>
      <c r="G472" s="188"/>
      <c r="H472" s="285">
        <v>3411.23</v>
      </c>
      <c r="I472" s="143">
        <f t="shared" si="142"/>
        <v>152.65436477127048</v>
      </c>
      <c r="J472" s="165">
        <v>520739.14873870101</v>
      </c>
      <c r="K472" s="167"/>
      <c r="L472" s="167">
        <v>1</v>
      </c>
      <c r="M472" s="171">
        <f t="shared" si="133"/>
        <v>520739.14873870101</v>
      </c>
      <c r="N472" s="170"/>
      <c r="O472" s="285">
        <v>4626.5093066397003</v>
      </c>
      <c r="P472" s="114">
        <f t="shared" si="148"/>
        <v>154.13202973062423</v>
      </c>
      <c r="Q472" s="173">
        <v>713093.27</v>
      </c>
      <c r="R472" s="177">
        <v>2016</v>
      </c>
      <c r="S472" s="98">
        <f>IFERROR(('General Input Sheet'!$G$38/(VLOOKUP(R472,'General Input Sheet'!$E$38:$G$44,3,FALSE))),1)</f>
        <v>1</v>
      </c>
      <c r="T472" s="199">
        <v>1233832.4187387009</v>
      </c>
      <c r="U472" s="115" t="str">
        <f t="shared" si="143"/>
        <v/>
      </c>
      <c r="V472" s="115" t="str">
        <f t="shared" si="143"/>
        <v/>
      </c>
      <c r="W472" s="115" t="str">
        <f t="shared" si="143"/>
        <v>y</v>
      </c>
      <c r="X472" s="115" t="str">
        <f t="shared" si="143"/>
        <v/>
      </c>
      <c r="Y472" s="273" t="str">
        <f t="shared" si="144"/>
        <v/>
      </c>
      <c r="AA472" s="86" t="str">
        <f t="shared" si="134"/>
        <v/>
      </c>
      <c r="AB472" s="87" t="str">
        <f t="shared" si="135"/>
        <v/>
      </c>
      <c r="AC472" s="87">
        <f t="shared" si="145"/>
        <v>1</v>
      </c>
      <c r="AD472" s="87" t="str">
        <f t="shared" si="146"/>
        <v/>
      </c>
      <c r="AE472" s="87" t="str">
        <f t="shared" si="147"/>
        <v/>
      </c>
      <c r="AF472" s="94">
        <f t="shared" si="136"/>
        <v>1</v>
      </c>
      <c r="AH472" s="324" t="str">
        <f t="shared" si="137"/>
        <v/>
      </c>
      <c r="AI472" s="280" t="str">
        <f t="shared" si="138"/>
        <v/>
      </c>
      <c r="AJ472" s="280">
        <f t="shared" si="139"/>
        <v>1233832.4187387009</v>
      </c>
      <c r="AK472" s="280" t="str">
        <f t="shared" si="140"/>
        <v/>
      </c>
      <c r="AL472" s="327" t="str">
        <f t="shared" si="141"/>
        <v/>
      </c>
    </row>
    <row r="473" spans="2:38">
      <c r="B473" s="176" t="s">
        <v>465</v>
      </c>
      <c r="C473" s="167"/>
      <c r="D473" s="167" t="s">
        <v>2229</v>
      </c>
      <c r="E473" s="167" t="s">
        <v>117</v>
      </c>
      <c r="F473" s="167" t="s">
        <v>2233</v>
      </c>
      <c r="G473" s="188"/>
      <c r="H473" s="285">
        <v>2008.15</v>
      </c>
      <c r="I473" s="143">
        <f t="shared" si="142"/>
        <v>233.5422423551139</v>
      </c>
      <c r="J473" s="165">
        <v>468987.853985422</v>
      </c>
      <c r="K473" s="167"/>
      <c r="L473" s="167">
        <v>1</v>
      </c>
      <c r="M473" s="171">
        <f t="shared" si="133"/>
        <v>468987.85398542206</v>
      </c>
      <c r="N473" s="170"/>
      <c r="O473" s="285">
        <v>2008.17836958461</v>
      </c>
      <c r="P473" s="114">
        <f t="shared" si="148"/>
        <v>218.96319403686991</v>
      </c>
      <c r="Q473" s="173">
        <v>439717.15</v>
      </c>
      <c r="R473" s="177">
        <v>2016</v>
      </c>
      <c r="S473" s="98">
        <f>IFERROR(('General Input Sheet'!$G$38/(VLOOKUP(R473,'General Input Sheet'!$E$38:$G$44,3,FALSE))),1)</f>
        <v>1</v>
      </c>
      <c r="T473" s="199">
        <v>908705.00398542196</v>
      </c>
      <c r="U473" s="115" t="str">
        <f t="shared" si="143"/>
        <v/>
      </c>
      <c r="V473" s="115" t="str">
        <f t="shared" si="143"/>
        <v/>
      </c>
      <c r="W473" s="115" t="str">
        <f t="shared" si="143"/>
        <v>y</v>
      </c>
      <c r="X473" s="115" t="str">
        <f t="shared" si="143"/>
        <v/>
      </c>
      <c r="Y473" s="273" t="str">
        <f t="shared" si="144"/>
        <v/>
      </c>
      <c r="AA473" s="86" t="str">
        <f t="shared" si="134"/>
        <v/>
      </c>
      <c r="AB473" s="87" t="str">
        <f t="shared" si="135"/>
        <v/>
      </c>
      <c r="AC473" s="87">
        <f t="shared" si="145"/>
        <v>1</v>
      </c>
      <c r="AD473" s="87" t="str">
        <f t="shared" si="146"/>
        <v/>
      </c>
      <c r="AE473" s="87" t="str">
        <f t="shared" si="147"/>
        <v/>
      </c>
      <c r="AF473" s="94">
        <f t="shared" si="136"/>
        <v>1</v>
      </c>
      <c r="AH473" s="324" t="str">
        <f t="shared" si="137"/>
        <v/>
      </c>
      <c r="AI473" s="280" t="str">
        <f t="shared" si="138"/>
        <v/>
      </c>
      <c r="AJ473" s="280">
        <f t="shared" si="139"/>
        <v>908705.00398542196</v>
      </c>
      <c r="AK473" s="280" t="str">
        <f t="shared" si="140"/>
        <v/>
      </c>
      <c r="AL473" s="327" t="str">
        <f t="shared" si="141"/>
        <v/>
      </c>
    </row>
    <row r="474" spans="2:38">
      <c r="B474" s="176" t="s">
        <v>466</v>
      </c>
      <c r="C474" s="167"/>
      <c r="D474" s="167" t="s">
        <v>2229</v>
      </c>
      <c r="E474" s="167" t="s">
        <v>117</v>
      </c>
      <c r="F474" s="167" t="s">
        <v>2233</v>
      </c>
      <c r="G474" s="188"/>
      <c r="H474" s="285">
        <v>8054.82</v>
      </c>
      <c r="I474" s="143">
        <f t="shared" si="142"/>
        <v>85.66195674308463</v>
      </c>
      <c r="J474" s="165">
        <v>689991.64241333294</v>
      </c>
      <c r="K474" s="167"/>
      <c r="L474" s="167">
        <v>1</v>
      </c>
      <c r="M474" s="171">
        <f t="shared" si="133"/>
        <v>689991.64241333294</v>
      </c>
      <c r="N474" s="170"/>
      <c r="O474" s="285">
        <v>15832.2416611185</v>
      </c>
      <c r="P474" s="114">
        <f t="shared" si="148"/>
        <v>49.669001827530543</v>
      </c>
      <c r="Q474" s="173">
        <v>786371.64</v>
      </c>
      <c r="R474" s="177">
        <v>2016</v>
      </c>
      <c r="S474" s="98">
        <f>IFERROR(('General Input Sheet'!$G$38/(VLOOKUP(R474,'General Input Sheet'!$E$38:$G$44,3,FALSE))),1)</f>
        <v>1</v>
      </c>
      <c r="T474" s="199">
        <v>1476363.282413333</v>
      </c>
      <c r="U474" s="115" t="str">
        <f t="shared" si="143"/>
        <v/>
      </c>
      <c r="V474" s="115" t="str">
        <f t="shared" si="143"/>
        <v/>
      </c>
      <c r="W474" s="115" t="str">
        <f t="shared" si="143"/>
        <v>y</v>
      </c>
      <c r="X474" s="115" t="str">
        <f t="shared" si="143"/>
        <v/>
      </c>
      <c r="Y474" s="273" t="str">
        <f t="shared" si="144"/>
        <v/>
      </c>
      <c r="AA474" s="86" t="str">
        <f t="shared" si="134"/>
        <v/>
      </c>
      <c r="AB474" s="87" t="str">
        <f t="shared" si="135"/>
        <v/>
      </c>
      <c r="AC474" s="87">
        <f t="shared" si="145"/>
        <v>1</v>
      </c>
      <c r="AD474" s="87" t="str">
        <f t="shared" si="146"/>
        <v/>
      </c>
      <c r="AE474" s="87" t="str">
        <f t="shared" si="147"/>
        <v/>
      </c>
      <c r="AF474" s="94">
        <f t="shared" si="136"/>
        <v>1</v>
      </c>
      <c r="AH474" s="324" t="str">
        <f t="shared" si="137"/>
        <v/>
      </c>
      <c r="AI474" s="280" t="str">
        <f t="shared" si="138"/>
        <v/>
      </c>
      <c r="AJ474" s="280">
        <f t="shared" si="139"/>
        <v>1476363.282413333</v>
      </c>
      <c r="AK474" s="280" t="str">
        <f t="shared" si="140"/>
        <v/>
      </c>
      <c r="AL474" s="327" t="str">
        <f t="shared" si="141"/>
        <v/>
      </c>
    </row>
    <row r="475" spans="2:38">
      <c r="B475" s="176" t="s">
        <v>467</v>
      </c>
      <c r="C475" s="167"/>
      <c r="D475" s="167" t="s">
        <v>2231</v>
      </c>
      <c r="E475" s="167" t="s">
        <v>117</v>
      </c>
      <c r="F475" s="167" t="s">
        <v>2235</v>
      </c>
      <c r="G475" s="188"/>
      <c r="H475" s="285">
        <v>7104.89</v>
      </c>
      <c r="I475" s="143">
        <f t="shared" si="142"/>
        <v>1087.974980234012</v>
      </c>
      <c r="J475" s="165">
        <v>7729942.5573148299</v>
      </c>
      <c r="K475" s="167"/>
      <c r="L475" s="167">
        <v>1</v>
      </c>
      <c r="M475" s="171">
        <f t="shared" si="133"/>
        <v>7729942.5573148299</v>
      </c>
      <c r="N475" s="170"/>
      <c r="O475" s="285">
        <v>405.611892042357</v>
      </c>
      <c r="P475" s="114">
        <f t="shared" si="148"/>
        <v>4.930821899549102E-3</v>
      </c>
      <c r="Q475" s="173">
        <v>2</v>
      </c>
      <c r="R475" s="177">
        <v>2016</v>
      </c>
      <c r="S475" s="98">
        <f>IFERROR(('General Input Sheet'!$G$38/(VLOOKUP(R475,'General Input Sheet'!$E$38:$G$44,3,FALSE))),1)</f>
        <v>1</v>
      </c>
      <c r="T475" s="199">
        <v>7729944.5573148299</v>
      </c>
      <c r="U475" s="115" t="str">
        <f t="shared" si="143"/>
        <v/>
      </c>
      <c r="V475" s="115" t="str">
        <f t="shared" si="143"/>
        <v/>
      </c>
      <c r="W475" s="115" t="str">
        <f t="shared" si="143"/>
        <v/>
      </c>
      <c r="X475" s="115" t="str">
        <f t="shared" si="143"/>
        <v/>
      </c>
      <c r="Y475" s="273" t="str">
        <f t="shared" si="144"/>
        <v>y</v>
      </c>
      <c r="AA475" s="86" t="str">
        <f t="shared" si="134"/>
        <v/>
      </c>
      <c r="AB475" s="87" t="str">
        <f t="shared" si="135"/>
        <v/>
      </c>
      <c r="AC475" s="87" t="str">
        <f t="shared" si="145"/>
        <v/>
      </c>
      <c r="AD475" s="87" t="str">
        <f t="shared" si="146"/>
        <v/>
      </c>
      <c r="AE475" s="87">
        <f t="shared" si="147"/>
        <v>1</v>
      </c>
      <c r="AF475" s="94">
        <f t="shared" si="136"/>
        <v>1</v>
      </c>
      <c r="AH475" s="324" t="str">
        <f t="shared" si="137"/>
        <v/>
      </c>
      <c r="AI475" s="280" t="str">
        <f t="shared" si="138"/>
        <v/>
      </c>
      <c r="AJ475" s="280" t="str">
        <f t="shared" si="139"/>
        <v/>
      </c>
      <c r="AK475" s="280" t="str">
        <f t="shared" si="140"/>
        <v/>
      </c>
      <c r="AL475" s="327">
        <f t="shared" si="141"/>
        <v>7729944.5573148299</v>
      </c>
    </row>
    <row r="476" spans="2:38">
      <c r="B476" s="176" t="s">
        <v>468</v>
      </c>
      <c r="C476" s="167"/>
      <c r="D476" s="167" t="s">
        <v>2229</v>
      </c>
      <c r="E476" s="167" t="s">
        <v>117</v>
      </c>
      <c r="F476" s="167" t="s">
        <v>2233</v>
      </c>
      <c r="G476" s="188"/>
      <c r="H476" s="285">
        <v>16405.669999999998</v>
      </c>
      <c r="I476" s="143">
        <f t="shared" si="142"/>
        <v>42.058120297027372</v>
      </c>
      <c r="J476" s="165">
        <v>689991.64241333294</v>
      </c>
      <c r="K476" s="167"/>
      <c r="L476" s="167">
        <v>1</v>
      </c>
      <c r="M476" s="171">
        <f t="shared" si="133"/>
        <v>689991.64241333294</v>
      </c>
      <c r="N476" s="170"/>
      <c r="O476" s="285">
        <v>46209.916329858999</v>
      </c>
      <c r="P476" s="114">
        <f t="shared" si="148"/>
        <v>19.408159140519626</v>
      </c>
      <c r="Q476" s="173">
        <v>896849.41</v>
      </c>
      <c r="R476" s="177">
        <v>2016</v>
      </c>
      <c r="S476" s="98">
        <f>IFERROR(('General Input Sheet'!$G$38/(VLOOKUP(R476,'General Input Sheet'!$E$38:$G$44,3,FALSE))),1)</f>
        <v>1</v>
      </c>
      <c r="T476" s="199">
        <v>1586841.052413333</v>
      </c>
      <c r="U476" s="115" t="str">
        <f t="shared" si="143"/>
        <v/>
      </c>
      <c r="V476" s="115" t="str">
        <f t="shared" si="143"/>
        <v/>
      </c>
      <c r="W476" s="115" t="str">
        <f t="shared" si="143"/>
        <v>y</v>
      </c>
      <c r="X476" s="115" t="str">
        <f t="shared" si="143"/>
        <v/>
      </c>
      <c r="Y476" s="273" t="str">
        <f t="shared" si="144"/>
        <v/>
      </c>
      <c r="AA476" s="86" t="str">
        <f t="shared" si="134"/>
        <v/>
      </c>
      <c r="AB476" s="87" t="str">
        <f t="shared" si="135"/>
        <v/>
      </c>
      <c r="AC476" s="87">
        <f t="shared" si="145"/>
        <v>1</v>
      </c>
      <c r="AD476" s="87" t="str">
        <f t="shared" si="146"/>
        <v/>
      </c>
      <c r="AE476" s="87" t="str">
        <f t="shared" si="147"/>
        <v/>
      </c>
      <c r="AF476" s="94">
        <f t="shared" si="136"/>
        <v>1</v>
      </c>
      <c r="AH476" s="324" t="str">
        <f t="shared" si="137"/>
        <v/>
      </c>
      <c r="AI476" s="280" t="str">
        <f t="shared" si="138"/>
        <v/>
      </c>
      <c r="AJ476" s="280">
        <f t="shared" si="139"/>
        <v>1586841.052413333</v>
      </c>
      <c r="AK476" s="280" t="str">
        <f t="shared" si="140"/>
        <v/>
      </c>
      <c r="AL476" s="327" t="str">
        <f t="shared" si="141"/>
        <v/>
      </c>
    </row>
    <row r="477" spans="2:38">
      <c r="B477" s="176" t="s">
        <v>469</v>
      </c>
      <c r="C477" s="167"/>
      <c r="D477" s="167" t="s">
        <v>2229</v>
      </c>
      <c r="E477" s="167" t="s">
        <v>117</v>
      </c>
      <c r="F477" s="167" t="s">
        <v>2232</v>
      </c>
      <c r="G477" s="188"/>
      <c r="H477" s="285">
        <v>30179.33</v>
      </c>
      <c r="I477" s="143">
        <f t="shared" si="142"/>
        <v>19.559270467047973</v>
      </c>
      <c r="J477" s="165">
        <v>590285.67798429495</v>
      </c>
      <c r="K477" s="167"/>
      <c r="L477" s="167">
        <v>1</v>
      </c>
      <c r="M477" s="171">
        <f t="shared" si="133"/>
        <v>590285.67798429495</v>
      </c>
      <c r="N477" s="170"/>
      <c r="O477" s="285">
        <v>28441.240378421899</v>
      </c>
      <c r="P477" s="114">
        <f t="shared" si="148"/>
        <v>147.84868536149688</v>
      </c>
      <c r="Q477" s="173">
        <v>4205000</v>
      </c>
      <c r="R477" s="177">
        <v>2016</v>
      </c>
      <c r="S477" s="98">
        <f>IFERROR(('General Input Sheet'!$G$38/(VLOOKUP(R477,'General Input Sheet'!$E$38:$G$44,3,FALSE))),1)</f>
        <v>1</v>
      </c>
      <c r="T477" s="199">
        <v>4795285.6779842954</v>
      </c>
      <c r="U477" s="115" t="str">
        <f t="shared" si="143"/>
        <v/>
      </c>
      <c r="V477" s="115" t="str">
        <f t="shared" si="143"/>
        <v/>
      </c>
      <c r="W477" s="115" t="str">
        <f t="shared" si="143"/>
        <v>y</v>
      </c>
      <c r="X477" s="115" t="str">
        <f t="shared" si="143"/>
        <v/>
      </c>
      <c r="Y477" s="273" t="str">
        <f t="shared" si="144"/>
        <v/>
      </c>
      <c r="AA477" s="86" t="str">
        <f t="shared" si="134"/>
        <v/>
      </c>
      <c r="AB477" s="87" t="str">
        <f t="shared" si="135"/>
        <v/>
      </c>
      <c r="AC477" s="87">
        <f t="shared" si="145"/>
        <v>1</v>
      </c>
      <c r="AD477" s="87" t="str">
        <f t="shared" si="146"/>
        <v/>
      </c>
      <c r="AE477" s="87" t="str">
        <f t="shared" si="147"/>
        <v/>
      </c>
      <c r="AF477" s="94">
        <f t="shared" si="136"/>
        <v>1</v>
      </c>
      <c r="AH477" s="324" t="str">
        <f t="shared" si="137"/>
        <v/>
      </c>
      <c r="AI477" s="280" t="str">
        <f t="shared" si="138"/>
        <v/>
      </c>
      <c r="AJ477" s="280">
        <f t="shared" si="139"/>
        <v>4795285.6779842954</v>
      </c>
      <c r="AK477" s="280" t="str">
        <f t="shared" si="140"/>
        <v/>
      </c>
      <c r="AL477" s="327" t="str">
        <f t="shared" si="141"/>
        <v/>
      </c>
    </row>
    <row r="478" spans="2:38">
      <c r="B478" s="176" t="s">
        <v>470</v>
      </c>
      <c r="C478" s="167"/>
      <c r="D478" s="167" t="s">
        <v>2229</v>
      </c>
      <c r="E478" s="167" t="s">
        <v>117</v>
      </c>
      <c r="F478" s="167" t="s">
        <v>2233</v>
      </c>
      <c r="G478" s="188"/>
      <c r="H478" s="285">
        <v>4032.1</v>
      </c>
      <c r="I478" s="143">
        <f t="shared" si="142"/>
        <v>134.82784617045533</v>
      </c>
      <c r="J478" s="165">
        <v>543639.35854389297</v>
      </c>
      <c r="K478" s="167"/>
      <c r="L478" s="167">
        <v>1</v>
      </c>
      <c r="M478" s="171">
        <f t="shared" si="133"/>
        <v>543639.35854389297</v>
      </c>
      <c r="N478" s="170"/>
      <c r="O478" s="285">
        <v>1585.98536568746</v>
      </c>
      <c r="P478" s="114">
        <f t="shared" si="148"/>
        <v>580.08101455666178</v>
      </c>
      <c r="Q478" s="173">
        <v>920000</v>
      </c>
      <c r="R478" s="177">
        <v>2016</v>
      </c>
      <c r="S478" s="98">
        <f>IFERROR(('General Input Sheet'!$G$38/(VLOOKUP(R478,'General Input Sheet'!$E$38:$G$44,3,FALSE))),1)</f>
        <v>1</v>
      </c>
      <c r="T478" s="199">
        <v>1463639.3585438929</v>
      </c>
      <c r="U478" s="115" t="str">
        <f t="shared" si="143"/>
        <v/>
      </c>
      <c r="V478" s="115" t="str">
        <f t="shared" si="143"/>
        <v/>
      </c>
      <c r="W478" s="115" t="str">
        <f t="shared" si="143"/>
        <v>y</v>
      </c>
      <c r="X478" s="115" t="str">
        <f t="shared" si="143"/>
        <v/>
      </c>
      <c r="Y478" s="273" t="str">
        <f t="shared" si="144"/>
        <v/>
      </c>
      <c r="AA478" s="86" t="str">
        <f t="shared" si="134"/>
        <v/>
      </c>
      <c r="AB478" s="87" t="str">
        <f t="shared" si="135"/>
        <v/>
      </c>
      <c r="AC478" s="87">
        <f t="shared" si="145"/>
        <v>1</v>
      </c>
      <c r="AD478" s="87" t="str">
        <f t="shared" si="146"/>
        <v/>
      </c>
      <c r="AE478" s="87" t="str">
        <f t="shared" si="147"/>
        <v/>
      </c>
      <c r="AF478" s="94">
        <f t="shared" si="136"/>
        <v>1</v>
      </c>
      <c r="AH478" s="324" t="str">
        <f t="shared" si="137"/>
        <v/>
      </c>
      <c r="AI478" s="280" t="str">
        <f t="shared" si="138"/>
        <v/>
      </c>
      <c r="AJ478" s="280">
        <f t="shared" si="139"/>
        <v>1463639.3585438929</v>
      </c>
      <c r="AK478" s="280" t="str">
        <f t="shared" si="140"/>
        <v/>
      </c>
      <c r="AL478" s="327" t="str">
        <f t="shared" si="141"/>
        <v/>
      </c>
    </row>
    <row r="479" spans="2:38">
      <c r="B479" s="176" t="s">
        <v>471</v>
      </c>
      <c r="C479" s="167"/>
      <c r="D479" s="167" t="s">
        <v>2230</v>
      </c>
      <c r="E479" s="167" t="s">
        <v>117</v>
      </c>
      <c r="F479" s="167" t="s">
        <v>2236</v>
      </c>
      <c r="G479" s="188"/>
      <c r="H479" s="171"/>
      <c r="I479" s="143">
        <f t="shared" si="142"/>
        <v>0</v>
      </c>
      <c r="J479" s="165"/>
      <c r="K479" s="167"/>
      <c r="L479" s="167"/>
      <c r="M479" s="171">
        <v>569261.98123055894</v>
      </c>
      <c r="N479" s="170"/>
      <c r="O479" s="285">
        <v>2446.1072668051402</v>
      </c>
      <c r="P479" s="114">
        <f t="shared" si="148"/>
        <v>597.87993349537055</v>
      </c>
      <c r="Q479" s="173">
        <v>1462478.45</v>
      </c>
      <c r="R479" s="177">
        <v>2016</v>
      </c>
      <c r="S479" s="32"/>
      <c r="T479" s="195">
        <v>1462478.45</v>
      </c>
      <c r="U479" s="115" t="str">
        <f t="shared" si="143"/>
        <v/>
      </c>
      <c r="V479" s="115" t="str">
        <f t="shared" si="143"/>
        <v/>
      </c>
      <c r="W479" s="115" t="str">
        <f t="shared" si="143"/>
        <v/>
      </c>
      <c r="X479" s="115" t="str">
        <f t="shared" si="143"/>
        <v/>
      </c>
      <c r="Y479" s="273" t="str">
        <f t="shared" si="144"/>
        <v>y</v>
      </c>
      <c r="AA479" s="86" t="str">
        <f t="shared" si="134"/>
        <v/>
      </c>
      <c r="AB479" s="87" t="str">
        <f t="shared" si="135"/>
        <v/>
      </c>
      <c r="AC479" s="87" t="str">
        <f t="shared" si="145"/>
        <v/>
      </c>
      <c r="AD479" s="87" t="str">
        <f t="shared" si="146"/>
        <v/>
      </c>
      <c r="AE479" s="87">
        <f t="shared" si="147"/>
        <v>1</v>
      </c>
      <c r="AF479" s="94">
        <f t="shared" si="136"/>
        <v>1</v>
      </c>
      <c r="AH479" s="324" t="str">
        <f t="shared" si="137"/>
        <v/>
      </c>
      <c r="AI479" s="280" t="str">
        <f t="shared" si="138"/>
        <v/>
      </c>
      <c r="AJ479" s="280" t="str">
        <f t="shared" si="139"/>
        <v/>
      </c>
      <c r="AK479" s="280" t="str">
        <f t="shared" si="140"/>
        <v/>
      </c>
      <c r="AL479" s="327">
        <f t="shared" si="141"/>
        <v>1462478.45</v>
      </c>
    </row>
    <row r="480" spans="2:38">
      <c r="B480" s="176" t="s">
        <v>472</v>
      </c>
      <c r="C480" s="167"/>
      <c r="D480" s="167" t="s">
        <v>2229</v>
      </c>
      <c r="E480" s="167" t="s">
        <v>117</v>
      </c>
      <c r="F480" s="167" t="s">
        <v>2236</v>
      </c>
      <c r="G480" s="188"/>
      <c r="H480" s="285"/>
      <c r="I480" s="143">
        <f t="shared" si="142"/>
        <v>0</v>
      </c>
      <c r="J480" s="165"/>
      <c r="K480" s="167"/>
      <c r="L480" s="167">
        <v>1</v>
      </c>
      <c r="M480" s="171">
        <f t="shared" ref="M480:M514" si="149">IFERROR(J480/100*100*L480,0)</f>
        <v>0</v>
      </c>
      <c r="N480" s="170"/>
      <c r="O480" s="285">
        <v>0</v>
      </c>
      <c r="P480" s="114">
        <f t="shared" si="148"/>
        <v>0</v>
      </c>
      <c r="Q480" s="173">
        <v>0</v>
      </c>
      <c r="R480" s="177">
        <v>2016</v>
      </c>
      <c r="S480" s="98">
        <f>IFERROR(('General Input Sheet'!$G$38/(VLOOKUP(R480,'General Input Sheet'!$E$38:$G$44,3,FALSE))),1)</f>
        <v>1</v>
      </c>
      <c r="T480" s="199">
        <v>0</v>
      </c>
      <c r="U480" s="115" t="str">
        <f t="shared" si="143"/>
        <v/>
      </c>
      <c r="V480" s="115" t="str">
        <f t="shared" si="143"/>
        <v/>
      </c>
      <c r="W480" s="115" t="str">
        <f t="shared" si="143"/>
        <v>y</v>
      </c>
      <c r="X480" s="115" t="str">
        <f t="shared" si="143"/>
        <v/>
      </c>
      <c r="Y480" s="273" t="str">
        <f t="shared" si="144"/>
        <v/>
      </c>
      <c r="AA480" s="86" t="str">
        <f t="shared" si="134"/>
        <v/>
      </c>
      <c r="AB480" s="87" t="str">
        <f t="shared" si="135"/>
        <v/>
      </c>
      <c r="AC480" s="87">
        <f t="shared" si="145"/>
        <v>1</v>
      </c>
      <c r="AD480" s="87" t="str">
        <f t="shared" si="146"/>
        <v/>
      </c>
      <c r="AE480" s="87" t="str">
        <f t="shared" si="147"/>
        <v/>
      </c>
      <c r="AF480" s="94">
        <f t="shared" si="136"/>
        <v>1</v>
      </c>
      <c r="AH480" s="324" t="str">
        <f t="shared" si="137"/>
        <v/>
      </c>
      <c r="AI480" s="280" t="str">
        <f t="shared" si="138"/>
        <v/>
      </c>
      <c r="AJ480" s="280">
        <f t="shared" si="139"/>
        <v>0</v>
      </c>
      <c r="AK480" s="280" t="str">
        <f t="shared" si="140"/>
        <v/>
      </c>
      <c r="AL480" s="327" t="str">
        <f t="shared" si="141"/>
        <v/>
      </c>
    </row>
    <row r="481" spans="2:38">
      <c r="B481" s="176" t="s">
        <v>473</v>
      </c>
      <c r="C481" s="167"/>
      <c r="D481" s="167" t="s">
        <v>2229</v>
      </c>
      <c r="E481" s="167" t="s">
        <v>117</v>
      </c>
      <c r="F481" s="167" t="s">
        <v>2233</v>
      </c>
      <c r="G481" s="188"/>
      <c r="H481" s="285">
        <v>3034.99</v>
      </c>
      <c r="I481" s="143">
        <f t="shared" si="142"/>
        <v>167.0061146493758</v>
      </c>
      <c r="J481" s="165">
        <v>506861.88789970899</v>
      </c>
      <c r="K481" s="167"/>
      <c r="L481" s="167">
        <v>1</v>
      </c>
      <c r="M481" s="171">
        <f t="shared" si="149"/>
        <v>506861.88789970899</v>
      </c>
      <c r="N481" s="170"/>
      <c r="O481" s="285">
        <v>3035.0234169999499</v>
      </c>
      <c r="P481" s="114">
        <f t="shared" si="148"/>
        <v>204.22939623072116</v>
      </c>
      <c r="Q481" s="173">
        <v>619841</v>
      </c>
      <c r="R481" s="177">
        <v>2016</v>
      </c>
      <c r="S481" s="98">
        <f>IFERROR(('General Input Sheet'!$G$38/(VLOOKUP(R481,'General Input Sheet'!$E$38:$G$44,3,FALSE))),1)</f>
        <v>1</v>
      </c>
      <c r="T481" s="199">
        <v>1126702.8878997089</v>
      </c>
      <c r="U481" s="115" t="str">
        <f t="shared" si="143"/>
        <v/>
      </c>
      <c r="V481" s="115" t="str">
        <f t="shared" si="143"/>
        <v/>
      </c>
      <c r="W481" s="115" t="str">
        <f t="shared" si="143"/>
        <v>y</v>
      </c>
      <c r="X481" s="115" t="str">
        <f t="shared" si="143"/>
        <v/>
      </c>
      <c r="Y481" s="273" t="str">
        <f t="shared" si="144"/>
        <v/>
      </c>
      <c r="AA481" s="86" t="str">
        <f t="shared" si="134"/>
        <v/>
      </c>
      <c r="AB481" s="87" t="str">
        <f t="shared" si="135"/>
        <v/>
      </c>
      <c r="AC481" s="87">
        <f t="shared" si="145"/>
        <v>1</v>
      </c>
      <c r="AD481" s="87" t="str">
        <f t="shared" si="146"/>
        <v/>
      </c>
      <c r="AE481" s="87" t="str">
        <f t="shared" si="147"/>
        <v/>
      </c>
      <c r="AF481" s="94">
        <f t="shared" si="136"/>
        <v>1</v>
      </c>
      <c r="AH481" s="324" t="str">
        <f t="shared" si="137"/>
        <v/>
      </c>
      <c r="AI481" s="280" t="str">
        <f t="shared" si="138"/>
        <v/>
      </c>
      <c r="AJ481" s="280">
        <f t="shared" si="139"/>
        <v>1126702.8878997089</v>
      </c>
      <c r="AK481" s="280" t="str">
        <f t="shared" si="140"/>
        <v/>
      </c>
      <c r="AL481" s="327" t="str">
        <f t="shared" si="141"/>
        <v/>
      </c>
    </row>
    <row r="482" spans="2:38">
      <c r="B482" s="176" t="s">
        <v>474</v>
      </c>
      <c r="C482" s="167"/>
      <c r="D482" s="167" t="s">
        <v>2231</v>
      </c>
      <c r="E482" s="167" t="s">
        <v>117</v>
      </c>
      <c r="F482" s="167" t="s">
        <v>2234</v>
      </c>
      <c r="G482" s="188"/>
      <c r="H482" s="285">
        <v>51032.13</v>
      </c>
      <c r="I482" s="143">
        <f t="shared" si="142"/>
        <v>164.60704160156689</v>
      </c>
      <c r="J482" s="165">
        <v>8400247.9459265694</v>
      </c>
      <c r="K482" s="167"/>
      <c r="L482" s="167">
        <v>1</v>
      </c>
      <c r="M482" s="171">
        <f t="shared" si="149"/>
        <v>8400247.9459265694</v>
      </c>
      <c r="N482" s="170"/>
      <c r="O482" s="285">
        <v>76223.324703423597</v>
      </c>
      <c r="P482" s="114">
        <f t="shared" si="148"/>
        <v>67.951610483442494</v>
      </c>
      <c r="Q482" s="173">
        <v>5179497.67</v>
      </c>
      <c r="R482" s="177">
        <v>2016</v>
      </c>
      <c r="S482" s="98">
        <f>IFERROR(('General Input Sheet'!$G$38/(VLOOKUP(R482,'General Input Sheet'!$E$38:$G$44,3,FALSE))),1)</f>
        <v>1</v>
      </c>
      <c r="T482" s="199">
        <v>13579745.615926569</v>
      </c>
      <c r="U482" s="115" t="str">
        <f t="shared" si="143"/>
        <v/>
      </c>
      <c r="V482" s="115" t="str">
        <f t="shared" si="143"/>
        <v/>
      </c>
      <c r="W482" s="115" t="str">
        <f t="shared" si="143"/>
        <v/>
      </c>
      <c r="X482" s="115" t="str">
        <f t="shared" si="143"/>
        <v/>
      </c>
      <c r="Y482" s="273" t="str">
        <f t="shared" si="144"/>
        <v>y</v>
      </c>
      <c r="AA482" s="86" t="str">
        <f t="shared" si="134"/>
        <v/>
      </c>
      <c r="AB482" s="87" t="str">
        <f t="shared" si="135"/>
        <v/>
      </c>
      <c r="AC482" s="87" t="str">
        <f t="shared" si="145"/>
        <v/>
      </c>
      <c r="AD482" s="87" t="str">
        <f t="shared" si="146"/>
        <v/>
      </c>
      <c r="AE482" s="87">
        <f t="shared" si="147"/>
        <v>1</v>
      </c>
      <c r="AF482" s="94">
        <f t="shared" si="136"/>
        <v>1</v>
      </c>
      <c r="AH482" s="324" t="str">
        <f t="shared" si="137"/>
        <v/>
      </c>
      <c r="AI482" s="280" t="str">
        <f t="shared" si="138"/>
        <v/>
      </c>
      <c r="AJ482" s="280" t="str">
        <f t="shared" si="139"/>
        <v/>
      </c>
      <c r="AK482" s="280" t="str">
        <f t="shared" si="140"/>
        <v/>
      </c>
      <c r="AL482" s="327">
        <f t="shared" si="141"/>
        <v>13579745.615926569</v>
      </c>
    </row>
    <row r="483" spans="2:38">
      <c r="B483" s="176" t="s">
        <v>474</v>
      </c>
      <c r="C483" s="167"/>
      <c r="D483" s="167" t="s">
        <v>2231</v>
      </c>
      <c r="E483" s="167" t="s">
        <v>117</v>
      </c>
      <c r="F483" s="167" t="s">
        <v>2233</v>
      </c>
      <c r="G483" s="188"/>
      <c r="H483" s="285">
        <v>26081.96</v>
      </c>
      <c r="I483" s="143">
        <f t="shared" si="142"/>
        <v>304.72231417200663</v>
      </c>
      <c r="J483" s="165">
        <v>7947755.2093417104</v>
      </c>
      <c r="K483" s="167"/>
      <c r="L483" s="167">
        <v>1</v>
      </c>
      <c r="M483" s="171">
        <f t="shared" si="149"/>
        <v>7947755.2093417104</v>
      </c>
      <c r="N483" s="170"/>
      <c r="O483" s="285"/>
      <c r="P483" s="114">
        <f t="shared" si="148"/>
        <v>0</v>
      </c>
      <c r="Q483" s="173"/>
      <c r="R483" s="177">
        <v>2016</v>
      </c>
      <c r="S483" s="98">
        <f>IFERROR(('General Input Sheet'!$G$38/(VLOOKUP(R483,'General Input Sheet'!$E$38:$G$44,3,FALSE))),1)</f>
        <v>1</v>
      </c>
      <c r="T483" s="199">
        <v>7947755.2093417104</v>
      </c>
      <c r="U483" s="115" t="str">
        <f t="shared" si="143"/>
        <v/>
      </c>
      <c r="V483" s="115" t="str">
        <f t="shared" si="143"/>
        <v/>
      </c>
      <c r="W483" s="115" t="str">
        <f t="shared" si="143"/>
        <v/>
      </c>
      <c r="X483" s="115" t="str">
        <f t="shared" si="143"/>
        <v/>
      </c>
      <c r="Y483" s="273" t="str">
        <f t="shared" si="144"/>
        <v>y</v>
      </c>
      <c r="AA483" s="86" t="str">
        <f t="shared" si="134"/>
        <v/>
      </c>
      <c r="AB483" s="87" t="str">
        <f t="shared" si="135"/>
        <v/>
      </c>
      <c r="AC483" s="87" t="str">
        <f t="shared" si="145"/>
        <v/>
      </c>
      <c r="AD483" s="87" t="str">
        <f t="shared" si="146"/>
        <v/>
      </c>
      <c r="AE483" s="87">
        <f t="shared" si="147"/>
        <v>1</v>
      </c>
      <c r="AF483" s="94">
        <f t="shared" si="136"/>
        <v>1</v>
      </c>
      <c r="AH483" s="324" t="str">
        <f t="shared" si="137"/>
        <v/>
      </c>
      <c r="AI483" s="280" t="str">
        <f t="shared" si="138"/>
        <v/>
      </c>
      <c r="AJ483" s="280" t="str">
        <f t="shared" si="139"/>
        <v/>
      </c>
      <c r="AK483" s="280" t="str">
        <f t="shared" si="140"/>
        <v/>
      </c>
      <c r="AL483" s="327">
        <f t="shared" si="141"/>
        <v>7947755.2093417104</v>
      </c>
    </row>
    <row r="484" spans="2:38">
      <c r="B484" s="176" t="s">
        <v>475</v>
      </c>
      <c r="C484" s="167"/>
      <c r="D484" s="167" t="s">
        <v>2229</v>
      </c>
      <c r="E484" s="167" t="s">
        <v>117</v>
      </c>
      <c r="F484" s="167" t="s">
        <v>2233</v>
      </c>
      <c r="G484" s="188"/>
      <c r="H484" s="285">
        <v>20724.77</v>
      </c>
      <c r="I484" s="143">
        <f t="shared" si="142"/>
        <v>33.29309046196088</v>
      </c>
      <c r="J484" s="165">
        <v>689991.64241333294</v>
      </c>
      <c r="K484" s="167"/>
      <c r="L484" s="167">
        <v>1</v>
      </c>
      <c r="M484" s="171">
        <f t="shared" si="149"/>
        <v>689991.64241333294</v>
      </c>
      <c r="N484" s="170"/>
      <c r="O484" s="285">
        <v>20724.7216756895</v>
      </c>
      <c r="P484" s="114">
        <f t="shared" si="148"/>
        <v>53.2386884256332</v>
      </c>
      <c r="Q484" s="173">
        <v>1103357</v>
      </c>
      <c r="R484" s="177">
        <v>2016</v>
      </c>
      <c r="S484" s="98">
        <f>IFERROR(('General Input Sheet'!$G$38/(VLOOKUP(R484,'General Input Sheet'!$E$38:$G$44,3,FALSE))),1)</f>
        <v>1</v>
      </c>
      <c r="T484" s="199">
        <v>1793348.6424133331</v>
      </c>
      <c r="U484" s="115" t="str">
        <f t="shared" si="143"/>
        <v/>
      </c>
      <c r="V484" s="115" t="str">
        <f t="shared" si="143"/>
        <v/>
      </c>
      <c r="W484" s="115" t="str">
        <f t="shared" si="143"/>
        <v>y</v>
      </c>
      <c r="X484" s="115" t="str">
        <f t="shared" si="143"/>
        <v/>
      </c>
      <c r="Y484" s="273" t="str">
        <f t="shared" si="144"/>
        <v/>
      </c>
      <c r="AA484" s="86" t="str">
        <f t="shared" si="134"/>
        <v/>
      </c>
      <c r="AB484" s="87" t="str">
        <f t="shared" si="135"/>
        <v/>
      </c>
      <c r="AC484" s="87">
        <f t="shared" si="145"/>
        <v>1</v>
      </c>
      <c r="AD484" s="87" t="str">
        <f t="shared" si="146"/>
        <v/>
      </c>
      <c r="AE484" s="87" t="str">
        <f t="shared" si="147"/>
        <v/>
      </c>
      <c r="AF484" s="94">
        <f t="shared" si="136"/>
        <v>1</v>
      </c>
      <c r="AH484" s="324" t="str">
        <f t="shared" si="137"/>
        <v/>
      </c>
      <c r="AI484" s="280" t="str">
        <f t="shared" si="138"/>
        <v/>
      </c>
      <c r="AJ484" s="280">
        <f t="shared" si="139"/>
        <v>1793348.6424133331</v>
      </c>
      <c r="AK484" s="280" t="str">
        <f t="shared" si="140"/>
        <v/>
      </c>
      <c r="AL484" s="327" t="str">
        <f t="shared" si="141"/>
        <v/>
      </c>
    </row>
    <row r="485" spans="2:38">
      <c r="B485" s="176" t="s">
        <v>476</v>
      </c>
      <c r="C485" s="167"/>
      <c r="D485" s="167" t="s">
        <v>2229</v>
      </c>
      <c r="E485" s="167" t="s">
        <v>117</v>
      </c>
      <c r="F485" s="167" t="s">
        <v>2232</v>
      </c>
      <c r="G485" s="188"/>
      <c r="H485" s="285">
        <v>25860.44</v>
      </c>
      <c r="I485" s="143">
        <f t="shared" si="142"/>
        <v>22.825817270869909</v>
      </c>
      <c r="J485" s="165">
        <v>590285.67798429495</v>
      </c>
      <c r="K485" s="167"/>
      <c r="L485" s="167">
        <v>1</v>
      </c>
      <c r="M485" s="171">
        <f t="shared" si="149"/>
        <v>590285.67798429495</v>
      </c>
      <c r="N485" s="170"/>
      <c r="O485" s="285">
        <v>22766.581612484399</v>
      </c>
      <c r="P485" s="114">
        <f t="shared" si="148"/>
        <v>65.603524737371174</v>
      </c>
      <c r="Q485" s="173">
        <v>1493568</v>
      </c>
      <c r="R485" s="177">
        <v>2016</v>
      </c>
      <c r="S485" s="98">
        <f>IFERROR(('General Input Sheet'!$G$38/(VLOOKUP(R485,'General Input Sheet'!$E$38:$G$44,3,FALSE))),1)</f>
        <v>1</v>
      </c>
      <c r="T485" s="199">
        <v>2083853.6779842949</v>
      </c>
      <c r="U485" s="115" t="str">
        <f t="shared" si="143"/>
        <v/>
      </c>
      <c r="V485" s="115" t="str">
        <f t="shared" si="143"/>
        <v/>
      </c>
      <c r="W485" s="115" t="str">
        <f t="shared" si="143"/>
        <v>y</v>
      </c>
      <c r="X485" s="115" t="str">
        <f t="shared" si="143"/>
        <v/>
      </c>
      <c r="Y485" s="273" t="str">
        <f t="shared" si="144"/>
        <v/>
      </c>
      <c r="AA485" s="86" t="str">
        <f t="shared" si="134"/>
        <v/>
      </c>
      <c r="AB485" s="87" t="str">
        <f t="shared" si="135"/>
        <v/>
      </c>
      <c r="AC485" s="87">
        <f t="shared" si="145"/>
        <v>1</v>
      </c>
      <c r="AD485" s="87" t="str">
        <f t="shared" si="146"/>
        <v/>
      </c>
      <c r="AE485" s="87" t="str">
        <f t="shared" si="147"/>
        <v/>
      </c>
      <c r="AF485" s="94">
        <f t="shared" si="136"/>
        <v>1</v>
      </c>
      <c r="AH485" s="324" t="str">
        <f t="shared" si="137"/>
        <v/>
      </c>
      <c r="AI485" s="280" t="str">
        <f t="shared" si="138"/>
        <v/>
      </c>
      <c r="AJ485" s="280">
        <f t="shared" si="139"/>
        <v>2083853.6779842949</v>
      </c>
      <c r="AK485" s="280" t="str">
        <f t="shared" si="140"/>
        <v/>
      </c>
      <c r="AL485" s="327" t="str">
        <f t="shared" si="141"/>
        <v/>
      </c>
    </row>
    <row r="486" spans="2:38">
      <c r="B486" s="176" t="s">
        <v>477</v>
      </c>
      <c r="C486" s="167"/>
      <c r="D486" s="167" t="s">
        <v>2229</v>
      </c>
      <c r="E486" s="167" t="s">
        <v>117</v>
      </c>
      <c r="F486" s="167" t="s">
        <v>2232</v>
      </c>
      <c r="G486" s="188"/>
      <c r="H486" s="285">
        <v>54256.66</v>
      </c>
      <c r="I486" s="143">
        <f t="shared" si="142"/>
        <v>10.879506368145309</v>
      </c>
      <c r="J486" s="165">
        <v>590285.67798429495</v>
      </c>
      <c r="K486" s="167"/>
      <c r="L486" s="167">
        <v>1</v>
      </c>
      <c r="M486" s="171">
        <f t="shared" si="149"/>
        <v>590285.67798429495</v>
      </c>
      <c r="N486" s="170"/>
      <c r="O486" s="285">
        <v>55531.057217272697</v>
      </c>
      <c r="P486" s="114">
        <f t="shared" si="148"/>
        <v>25.953746826050139</v>
      </c>
      <c r="Q486" s="173">
        <v>1441239</v>
      </c>
      <c r="R486" s="177">
        <v>2016</v>
      </c>
      <c r="S486" s="98">
        <f>IFERROR(('General Input Sheet'!$G$38/(VLOOKUP(R486,'General Input Sheet'!$E$38:$G$44,3,FALSE))),1)</f>
        <v>1</v>
      </c>
      <c r="T486" s="199">
        <v>2031524.6779842949</v>
      </c>
      <c r="U486" s="115" t="str">
        <f t="shared" si="143"/>
        <v/>
      </c>
      <c r="V486" s="115" t="str">
        <f t="shared" si="143"/>
        <v/>
      </c>
      <c r="W486" s="115" t="str">
        <f t="shared" si="143"/>
        <v>y</v>
      </c>
      <c r="X486" s="115" t="str">
        <f t="shared" si="143"/>
        <v/>
      </c>
      <c r="Y486" s="273" t="str">
        <f t="shared" si="144"/>
        <v/>
      </c>
      <c r="AA486" s="86" t="str">
        <f t="shared" si="134"/>
        <v/>
      </c>
      <c r="AB486" s="87" t="str">
        <f t="shared" si="135"/>
        <v/>
      </c>
      <c r="AC486" s="87">
        <f t="shared" si="145"/>
        <v>1</v>
      </c>
      <c r="AD486" s="87" t="str">
        <f t="shared" si="146"/>
        <v/>
      </c>
      <c r="AE486" s="87" t="str">
        <f t="shared" si="147"/>
        <v/>
      </c>
      <c r="AF486" s="94">
        <f t="shared" si="136"/>
        <v>1</v>
      </c>
      <c r="AH486" s="324" t="str">
        <f t="shared" si="137"/>
        <v/>
      </c>
      <c r="AI486" s="280" t="str">
        <f t="shared" si="138"/>
        <v/>
      </c>
      <c r="AJ486" s="280">
        <f t="shared" si="139"/>
        <v>2031524.6779842949</v>
      </c>
      <c r="AK486" s="280" t="str">
        <f t="shared" si="140"/>
        <v/>
      </c>
      <c r="AL486" s="327" t="str">
        <f t="shared" si="141"/>
        <v/>
      </c>
    </row>
    <row r="487" spans="2:38">
      <c r="B487" s="176" t="s">
        <v>477</v>
      </c>
      <c r="C487" s="167"/>
      <c r="D487" s="167" t="s">
        <v>2229</v>
      </c>
      <c r="E487" s="167" t="s">
        <v>117</v>
      </c>
      <c r="F487" s="167" t="s">
        <v>2233</v>
      </c>
      <c r="G487" s="188"/>
      <c r="H487" s="285">
        <v>1725.9</v>
      </c>
      <c r="I487" s="143">
        <f t="shared" si="142"/>
        <v>265.70330058032675</v>
      </c>
      <c r="J487" s="165">
        <v>458577.32647158601</v>
      </c>
      <c r="K487" s="167"/>
      <c r="L487" s="167">
        <v>1</v>
      </c>
      <c r="M487" s="171">
        <f t="shared" si="149"/>
        <v>458577.32647158601</v>
      </c>
      <c r="N487" s="170"/>
      <c r="O487" s="285"/>
      <c r="P487" s="114">
        <f t="shared" si="148"/>
        <v>0</v>
      </c>
      <c r="Q487" s="173"/>
      <c r="R487" s="177">
        <v>2016</v>
      </c>
      <c r="S487" s="98">
        <f>IFERROR(('General Input Sheet'!$G$38/(VLOOKUP(R487,'General Input Sheet'!$E$38:$G$44,3,FALSE))),1)</f>
        <v>1</v>
      </c>
      <c r="T487" s="199">
        <v>458577.32647158601</v>
      </c>
      <c r="U487" s="115" t="str">
        <f t="shared" si="143"/>
        <v/>
      </c>
      <c r="V487" s="115" t="str">
        <f t="shared" si="143"/>
        <v/>
      </c>
      <c r="W487" s="115" t="str">
        <f t="shared" si="143"/>
        <v>y</v>
      </c>
      <c r="X487" s="115" t="str">
        <f t="shared" si="143"/>
        <v/>
      </c>
      <c r="Y487" s="273" t="str">
        <f t="shared" si="144"/>
        <v/>
      </c>
      <c r="AA487" s="86" t="str">
        <f t="shared" si="134"/>
        <v/>
      </c>
      <c r="AB487" s="87" t="str">
        <f t="shared" si="135"/>
        <v/>
      </c>
      <c r="AC487" s="87">
        <f t="shared" si="145"/>
        <v>1</v>
      </c>
      <c r="AD487" s="87" t="str">
        <f t="shared" si="146"/>
        <v/>
      </c>
      <c r="AE487" s="87" t="str">
        <f t="shared" si="147"/>
        <v/>
      </c>
      <c r="AF487" s="94">
        <f t="shared" si="136"/>
        <v>1</v>
      </c>
      <c r="AH487" s="324" t="str">
        <f t="shared" si="137"/>
        <v/>
      </c>
      <c r="AI487" s="280" t="str">
        <f t="shared" si="138"/>
        <v/>
      </c>
      <c r="AJ487" s="280">
        <f t="shared" si="139"/>
        <v>458577.32647158601</v>
      </c>
      <c r="AK487" s="280" t="str">
        <f t="shared" si="140"/>
        <v/>
      </c>
      <c r="AL487" s="327" t="str">
        <f t="shared" si="141"/>
        <v/>
      </c>
    </row>
    <row r="488" spans="2:38">
      <c r="B488" s="176" t="s">
        <v>478</v>
      </c>
      <c r="C488" s="167"/>
      <c r="D488" s="167" t="s">
        <v>2231</v>
      </c>
      <c r="E488" s="167" t="s">
        <v>117</v>
      </c>
      <c r="F488" s="167" t="s">
        <v>2235</v>
      </c>
      <c r="G488" s="188"/>
      <c r="H488" s="285">
        <v>8102.35</v>
      </c>
      <c r="I488" s="143">
        <f t="shared" si="142"/>
        <v>959.83876110846234</v>
      </c>
      <c r="J488" s="165">
        <v>7776949.5860671503</v>
      </c>
      <c r="K488" s="167"/>
      <c r="L488" s="167">
        <v>1</v>
      </c>
      <c r="M488" s="171">
        <f t="shared" si="149"/>
        <v>7776949.5860671513</v>
      </c>
      <c r="N488" s="170"/>
      <c r="O488" s="285">
        <v>33194.859800791703</v>
      </c>
      <c r="P488" s="114">
        <f t="shared" si="148"/>
        <v>16.085335898519599</v>
      </c>
      <c r="Q488" s="173">
        <v>533950.47</v>
      </c>
      <c r="R488" s="177">
        <v>2016</v>
      </c>
      <c r="S488" s="98">
        <f>IFERROR(('General Input Sheet'!$G$38/(VLOOKUP(R488,'General Input Sheet'!$E$38:$G$44,3,FALSE))),1)</f>
        <v>1</v>
      </c>
      <c r="T488" s="199">
        <v>8310900.0560671501</v>
      </c>
      <c r="U488" s="115" t="str">
        <f t="shared" si="143"/>
        <v/>
      </c>
      <c r="V488" s="115" t="str">
        <f t="shared" si="143"/>
        <v/>
      </c>
      <c r="W488" s="115" t="str">
        <f t="shared" si="143"/>
        <v/>
      </c>
      <c r="X488" s="115" t="str">
        <f t="shared" si="143"/>
        <v/>
      </c>
      <c r="Y488" s="273" t="str">
        <f t="shared" si="144"/>
        <v>y</v>
      </c>
      <c r="AA488" s="86" t="str">
        <f t="shared" si="134"/>
        <v/>
      </c>
      <c r="AB488" s="87" t="str">
        <f t="shared" si="135"/>
        <v/>
      </c>
      <c r="AC488" s="87" t="str">
        <f t="shared" si="145"/>
        <v/>
      </c>
      <c r="AD488" s="87" t="str">
        <f t="shared" si="146"/>
        <v/>
      </c>
      <c r="AE488" s="87">
        <f t="shared" si="147"/>
        <v>1</v>
      </c>
      <c r="AF488" s="94">
        <f t="shared" si="136"/>
        <v>1</v>
      </c>
      <c r="AH488" s="324" t="str">
        <f t="shared" si="137"/>
        <v/>
      </c>
      <c r="AI488" s="280" t="str">
        <f t="shared" si="138"/>
        <v/>
      </c>
      <c r="AJ488" s="280" t="str">
        <f t="shared" si="139"/>
        <v/>
      </c>
      <c r="AK488" s="280" t="str">
        <f t="shared" si="140"/>
        <v/>
      </c>
      <c r="AL488" s="327">
        <f t="shared" si="141"/>
        <v>8310900.0560671501</v>
      </c>
    </row>
    <row r="489" spans="2:38">
      <c r="B489" s="176" t="s">
        <v>479</v>
      </c>
      <c r="C489" s="167"/>
      <c r="D489" s="167" t="s">
        <v>2229</v>
      </c>
      <c r="E489" s="167" t="s">
        <v>117</v>
      </c>
      <c r="F489" s="167" t="s">
        <v>2232</v>
      </c>
      <c r="G489" s="188"/>
      <c r="H489" s="285">
        <v>104343.87</v>
      </c>
      <c r="I489" s="143">
        <f t="shared" si="142"/>
        <v>5.6571188895360596</v>
      </c>
      <c r="J489" s="165">
        <v>590285.67798429495</v>
      </c>
      <c r="K489" s="167"/>
      <c r="L489" s="167">
        <v>1</v>
      </c>
      <c r="M489" s="171">
        <f t="shared" si="149"/>
        <v>590285.67798429495</v>
      </c>
      <c r="N489" s="170"/>
      <c r="O489" s="285">
        <v>30769.014571385502</v>
      </c>
      <c r="P489" s="114">
        <f t="shared" si="148"/>
        <v>28.267703146036602</v>
      </c>
      <c r="Q489" s="173">
        <v>869769.37</v>
      </c>
      <c r="R489" s="177">
        <v>2016</v>
      </c>
      <c r="S489" s="98">
        <f>IFERROR(('General Input Sheet'!$G$38/(VLOOKUP(R489,'General Input Sheet'!$E$38:$G$44,3,FALSE))),1)</f>
        <v>1</v>
      </c>
      <c r="T489" s="199">
        <v>1460055.0479842951</v>
      </c>
      <c r="U489" s="115" t="str">
        <f t="shared" si="143"/>
        <v/>
      </c>
      <c r="V489" s="115" t="str">
        <f t="shared" si="143"/>
        <v/>
      </c>
      <c r="W489" s="115" t="str">
        <f t="shared" si="143"/>
        <v>y</v>
      </c>
      <c r="X489" s="115" t="str">
        <f t="shared" si="143"/>
        <v/>
      </c>
      <c r="Y489" s="273" t="str">
        <f t="shared" si="144"/>
        <v/>
      </c>
      <c r="AA489" s="86" t="str">
        <f t="shared" si="134"/>
        <v/>
      </c>
      <c r="AB489" s="87" t="str">
        <f t="shared" si="135"/>
        <v/>
      </c>
      <c r="AC489" s="87">
        <f t="shared" si="145"/>
        <v>1</v>
      </c>
      <c r="AD489" s="87" t="str">
        <f t="shared" si="146"/>
        <v/>
      </c>
      <c r="AE489" s="87" t="str">
        <f t="shared" si="147"/>
        <v/>
      </c>
      <c r="AF489" s="94">
        <f t="shared" si="136"/>
        <v>1</v>
      </c>
      <c r="AH489" s="324" t="str">
        <f t="shared" si="137"/>
        <v/>
      </c>
      <c r="AI489" s="280" t="str">
        <f t="shared" si="138"/>
        <v/>
      </c>
      <c r="AJ489" s="280">
        <f t="shared" si="139"/>
        <v>1460055.0479842951</v>
      </c>
      <c r="AK489" s="280" t="str">
        <f t="shared" si="140"/>
        <v/>
      </c>
      <c r="AL489" s="327" t="str">
        <f t="shared" si="141"/>
        <v/>
      </c>
    </row>
    <row r="490" spans="2:38">
      <c r="B490" s="176" t="s">
        <v>480</v>
      </c>
      <c r="C490" s="167"/>
      <c r="D490" s="167" t="s">
        <v>2229</v>
      </c>
      <c r="E490" s="167" t="s">
        <v>117</v>
      </c>
      <c r="F490" s="167" t="s">
        <v>2233</v>
      </c>
      <c r="G490" s="188"/>
      <c r="H490" s="285">
        <v>1514.75</v>
      </c>
      <c r="I490" s="143">
        <f t="shared" si="142"/>
        <v>297.59977291398974</v>
      </c>
      <c r="J490" s="165">
        <v>450789.25602146599</v>
      </c>
      <c r="K490" s="167"/>
      <c r="L490" s="167">
        <v>1</v>
      </c>
      <c r="M490" s="171">
        <f t="shared" si="149"/>
        <v>450789.25602146599</v>
      </c>
      <c r="N490" s="170"/>
      <c r="O490" s="285">
        <v>1514.77527768143</v>
      </c>
      <c r="P490" s="114">
        <f t="shared" si="148"/>
        <v>180.68422691643676</v>
      </c>
      <c r="Q490" s="173">
        <v>273696</v>
      </c>
      <c r="R490" s="177">
        <v>2016</v>
      </c>
      <c r="S490" s="98">
        <f>IFERROR(('General Input Sheet'!$G$38/(VLOOKUP(R490,'General Input Sheet'!$E$38:$G$44,3,FALSE))),1)</f>
        <v>1</v>
      </c>
      <c r="T490" s="199">
        <v>724485.25602146599</v>
      </c>
      <c r="U490" s="115" t="str">
        <f t="shared" si="143"/>
        <v/>
      </c>
      <c r="V490" s="115" t="str">
        <f t="shared" si="143"/>
        <v/>
      </c>
      <c r="W490" s="115" t="str">
        <f t="shared" si="143"/>
        <v>y</v>
      </c>
      <c r="X490" s="115" t="str">
        <f t="shared" si="143"/>
        <v/>
      </c>
      <c r="Y490" s="273" t="str">
        <f t="shared" si="144"/>
        <v/>
      </c>
      <c r="AA490" s="86" t="str">
        <f t="shared" si="134"/>
        <v/>
      </c>
      <c r="AB490" s="87" t="str">
        <f t="shared" si="135"/>
        <v/>
      </c>
      <c r="AC490" s="87">
        <f t="shared" si="145"/>
        <v>1</v>
      </c>
      <c r="AD490" s="87" t="str">
        <f t="shared" si="146"/>
        <v/>
      </c>
      <c r="AE490" s="87" t="str">
        <f t="shared" si="147"/>
        <v/>
      </c>
      <c r="AF490" s="94">
        <f t="shared" si="136"/>
        <v>1</v>
      </c>
      <c r="AH490" s="324" t="str">
        <f t="shared" si="137"/>
        <v/>
      </c>
      <c r="AI490" s="280" t="str">
        <f t="shared" si="138"/>
        <v/>
      </c>
      <c r="AJ490" s="280">
        <f t="shared" si="139"/>
        <v>724485.25602146599</v>
      </c>
      <c r="AK490" s="280" t="str">
        <f t="shared" si="140"/>
        <v/>
      </c>
      <c r="AL490" s="327" t="str">
        <f t="shared" si="141"/>
        <v/>
      </c>
    </row>
    <row r="491" spans="2:38">
      <c r="B491" s="176" t="s">
        <v>481</v>
      </c>
      <c r="C491" s="167"/>
      <c r="D491" s="167" t="s">
        <v>2231</v>
      </c>
      <c r="E491" s="167" t="s">
        <v>117</v>
      </c>
      <c r="F491" s="167" t="s">
        <v>2233</v>
      </c>
      <c r="G491" s="188"/>
      <c r="H491" s="285">
        <v>9300.56</v>
      </c>
      <c r="I491" s="143">
        <f t="shared" si="142"/>
        <v>756.08045917430024</v>
      </c>
      <c r="J491" s="165">
        <v>7031971.6753781298</v>
      </c>
      <c r="K491" s="167"/>
      <c r="L491" s="167">
        <v>1</v>
      </c>
      <c r="M491" s="171">
        <f t="shared" si="149"/>
        <v>7031971.6753781289</v>
      </c>
      <c r="N491" s="170"/>
      <c r="O491" s="285"/>
      <c r="P491" s="114">
        <f t="shared" si="148"/>
        <v>0</v>
      </c>
      <c r="Q491" s="173"/>
      <c r="R491" s="177">
        <v>2016</v>
      </c>
      <c r="S491" s="98">
        <f>IFERROR(('General Input Sheet'!$G$38/(VLOOKUP(R491,'General Input Sheet'!$E$38:$G$44,3,FALSE))),1)</f>
        <v>1</v>
      </c>
      <c r="T491" s="199">
        <v>7031971.6753781298</v>
      </c>
      <c r="U491" s="115" t="str">
        <f t="shared" si="143"/>
        <v/>
      </c>
      <c r="V491" s="115" t="str">
        <f t="shared" si="143"/>
        <v/>
      </c>
      <c r="W491" s="115" t="str">
        <f t="shared" si="143"/>
        <v/>
      </c>
      <c r="X491" s="115" t="str">
        <f t="shared" si="143"/>
        <v/>
      </c>
      <c r="Y491" s="273" t="str">
        <f t="shared" si="144"/>
        <v>y</v>
      </c>
      <c r="AA491" s="86" t="str">
        <f t="shared" si="134"/>
        <v/>
      </c>
      <c r="AB491" s="87" t="str">
        <f t="shared" si="135"/>
        <v/>
      </c>
      <c r="AC491" s="87" t="str">
        <f t="shared" si="145"/>
        <v/>
      </c>
      <c r="AD491" s="87" t="str">
        <f t="shared" si="146"/>
        <v/>
      </c>
      <c r="AE491" s="87">
        <f t="shared" si="147"/>
        <v>1</v>
      </c>
      <c r="AF491" s="94">
        <f t="shared" si="136"/>
        <v>1</v>
      </c>
      <c r="AH491" s="324" t="str">
        <f t="shared" si="137"/>
        <v/>
      </c>
      <c r="AI491" s="280" t="str">
        <f t="shared" si="138"/>
        <v/>
      </c>
      <c r="AJ491" s="280" t="str">
        <f t="shared" si="139"/>
        <v/>
      </c>
      <c r="AK491" s="280" t="str">
        <f t="shared" si="140"/>
        <v/>
      </c>
      <c r="AL491" s="327">
        <f t="shared" si="141"/>
        <v>7031971.6753781298</v>
      </c>
    </row>
    <row r="492" spans="2:38">
      <c r="B492" s="176" t="s">
        <v>482</v>
      </c>
      <c r="C492" s="167"/>
      <c r="D492" s="167" t="s">
        <v>2229</v>
      </c>
      <c r="E492" s="167" t="s">
        <v>117</v>
      </c>
      <c r="F492" s="167" t="s">
        <v>2233</v>
      </c>
      <c r="G492" s="188"/>
      <c r="H492" s="285">
        <v>1134.33</v>
      </c>
      <c r="I492" s="143">
        <f t="shared" si="142"/>
        <v>385.03594173502597</v>
      </c>
      <c r="J492" s="165">
        <v>436757.81978829199</v>
      </c>
      <c r="K492" s="167"/>
      <c r="L492" s="167">
        <v>1</v>
      </c>
      <c r="M492" s="171">
        <f t="shared" si="149"/>
        <v>436757.81978829199</v>
      </c>
      <c r="N492" s="170"/>
      <c r="O492" s="285">
        <v>1134.32733188975</v>
      </c>
      <c r="P492" s="114">
        <f t="shared" si="148"/>
        <v>149.02929273366965</v>
      </c>
      <c r="Q492" s="173">
        <v>169048</v>
      </c>
      <c r="R492" s="177">
        <v>2016</v>
      </c>
      <c r="S492" s="98">
        <f>IFERROR(('General Input Sheet'!$G$38/(VLOOKUP(R492,'General Input Sheet'!$E$38:$G$44,3,FALSE))),1)</f>
        <v>1</v>
      </c>
      <c r="T492" s="199">
        <v>605805.81978829205</v>
      </c>
      <c r="U492" s="115" t="str">
        <f t="shared" si="143"/>
        <v/>
      </c>
      <c r="V492" s="115" t="str">
        <f t="shared" si="143"/>
        <v/>
      </c>
      <c r="W492" s="115" t="str">
        <f t="shared" si="143"/>
        <v>y</v>
      </c>
      <c r="X492" s="115" t="str">
        <f t="shared" si="143"/>
        <v/>
      </c>
      <c r="Y492" s="273" t="str">
        <f t="shared" si="144"/>
        <v/>
      </c>
      <c r="AA492" s="86" t="str">
        <f t="shared" si="134"/>
        <v/>
      </c>
      <c r="AB492" s="87" t="str">
        <f t="shared" si="135"/>
        <v/>
      </c>
      <c r="AC492" s="87">
        <f t="shared" si="145"/>
        <v>1</v>
      </c>
      <c r="AD492" s="87" t="str">
        <f t="shared" si="146"/>
        <v/>
      </c>
      <c r="AE492" s="87" t="str">
        <f t="shared" si="147"/>
        <v/>
      </c>
      <c r="AF492" s="94">
        <f t="shared" si="136"/>
        <v>1</v>
      </c>
      <c r="AH492" s="324" t="str">
        <f t="shared" si="137"/>
        <v/>
      </c>
      <c r="AI492" s="280" t="str">
        <f t="shared" si="138"/>
        <v/>
      </c>
      <c r="AJ492" s="280">
        <f t="shared" si="139"/>
        <v>605805.81978829205</v>
      </c>
      <c r="AK492" s="280" t="str">
        <f t="shared" si="140"/>
        <v/>
      </c>
      <c r="AL492" s="327" t="str">
        <f t="shared" si="141"/>
        <v/>
      </c>
    </row>
    <row r="493" spans="2:38">
      <c r="B493" s="176" t="s">
        <v>483</v>
      </c>
      <c r="C493" s="167"/>
      <c r="D493" s="167" t="s">
        <v>2229</v>
      </c>
      <c r="E493" s="167" t="s">
        <v>117</v>
      </c>
      <c r="F493" s="167" t="s">
        <v>2233</v>
      </c>
      <c r="G493" s="188"/>
      <c r="H493" s="285">
        <v>34453.769999999997</v>
      </c>
      <c r="I493" s="143">
        <f t="shared" si="142"/>
        <v>20.026593386248674</v>
      </c>
      <c r="J493" s="165">
        <v>689991.64241333294</v>
      </c>
      <c r="K493" s="167"/>
      <c r="L493" s="167">
        <v>1</v>
      </c>
      <c r="M493" s="171">
        <f t="shared" si="149"/>
        <v>689991.64241333294</v>
      </c>
      <c r="N493" s="170"/>
      <c r="O493" s="285">
        <v>32942.231903343898</v>
      </c>
      <c r="P493" s="114">
        <f t="shared" si="148"/>
        <v>131.95629891606561</v>
      </c>
      <c r="Q493" s="173">
        <v>4346935</v>
      </c>
      <c r="R493" s="177">
        <v>2016</v>
      </c>
      <c r="S493" s="98">
        <f>IFERROR(('General Input Sheet'!$G$38/(VLOOKUP(R493,'General Input Sheet'!$E$38:$G$44,3,FALSE))),1)</f>
        <v>1</v>
      </c>
      <c r="T493" s="199">
        <v>5036926.6424133331</v>
      </c>
      <c r="U493" s="115" t="str">
        <f t="shared" si="143"/>
        <v/>
      </c>
      <c r="V493" s="115" t="str">
        <f t="shared" si="143"/>
        <v/>
      </c>
      <c r="W493" s="115" t="str">
        <f t="shared" si="143"/>
        <v>y</v>
      </c>
      <c r="X493" s="115" t="str">
        <f t="shared" si="143"/>
        <v/>
      </c>
      <c r="Y493" s="273" t="str">
        <f t="shared" si="144"/>
        <v/>
      </c>
      <c r="AA493" s="86" t="str">
        <f t="shared" si="134"/>
        <v/>
      </c>
      <c r="AB493" s="87" t="str">
        <f t="shared" si="135"/>
        <v/>
      </c>
      <c r="AC493" s="87">
        <f t="shared" si="145"/>
        <v>1</v>
      </c>
      <c r="AD493" s="87" t="str">
        <f t="shared" si="146"/>
        <v/>
      </c>
      <c r="AE493" s="87" t="str">
        <f t="shared" si="147"/>
        <v/>
      </c>
      <c r="AF493" s="94">
        <f t="shared" si="136"/>
        <v>1</v>
      </c>
      <c r="AH493" s="324" t="str">
        <f t="shared" si="137"/>
        <v/>
      </c>
      <c r="AI493" s="280" t="str">
        <f t="shared" si="138"/>
        <v/>
      </c>
      <c r="AJ493" s="280">
        <f t="shared" si="139"/>
        <v>5036926.6424133331</v>
      </c>
      <c r="AK493" s="280" t="str">
        <f t="shared" si="140"/>
        <v/>
      </c>
      <c r="AL493" s="327" t="str">
        <f t="shared" si="141"/>
        <v/>
      </c>
    </row>
    <row r="494" spans="2:38">
      <c r="B494" s="176" t="s">
        <v>484</v>
      </c>
      <c r="C494" s="167"/>
      <c r="D494" s="167" t="s">
        <v>2231</v>
      </c>
      <c r="E494" s="167" t="s">
        <v>117</v>
      </c>
      <c r="F494" s="167" t="s">
        <v>2234</v>
      </c>
      <c r="G494" s="188"/>
      <c r="H494" s="285">
        <v>21595.03</v>
      </c>
      <c r="I494" s="143">
        <f t="shared" si="142"/>
        <v>350.2902302863659</v>
      </c>
      <c r="J494" s="165">
        <v>7564528.0317409802</v>
      </c>
      <c r="K494" s="167"/>
      <c r="L494" s="167">
        <v>1</v>
      </c>
      <c r="M494" s="171">
        <f t="shared" si="149"/>
        <v>7564528.0317409812</v>
      </c>
      <c r="N494" s="170"/>
      <c r="O494" s="285">
        <v>21594.992018835801</v>
      </c>
      <c r="P494" s="114">
        <f t="shared" si="148"/>
        <v>96.334835325961507</v>
      </c>
      <c r="Q494" s="173">
        <v>2080350</v>
      </c>
      <c r="R494" s="177">
        <v>2016</v>
      </c>
      <c r="S494" s="98">
        <f>IFERROR(('General Input Sheet'!$G$38/(VLOOKUP(R494,'General Input Sheet'!$E$38:$G$44,3,FALSE))),1)</f>
        <v>1</v>
      </c>
      <c r="T494" s="199">
        <v>9644878.0317409802</v>
      </c>
      <c r="U494" s="115" t="str">
        <f t="shared" si="143"/>
        <v/>
      </c>
      <c r="V494" s="115" t="str">
        <f t="shared" si="143"/>
        <v/>
      </c>
      <c r="W494" s="115" t="str">
        <f t="shared" si="143"/>
        <v/>
      </c>
      <c r="X494" s="115" t="str">
        <f t="shared" si="143"/>
        <v/>
      </c>
      <c r="Y494" s="273" t="str">
        <f t="shared" si="144"/>
        <v>y</v>
      </c>
      <c r="AA494" s="86" t="str">
        <f t="shared" si="134"/>
        <v/>
      </c>
      <c r="AB494" s="87" t="str">
        <f t="shared" si="135"/>
        <v/>
      </c>
      <c r="AC494" s="87" t="str">
        <f t="shared" si="145"/>
        <v/>
      </c>
      <c r="AD494" s="87" t="str">
        <f t="shared" si="146"/>
        <v/>
      </c>
      <c r="AE494" s="87">
        <f t="shared" si="147"/>
        <v>1</v>
      </c>
      <c r="AF494" s="94">
        <f t="shared" si="136"/>
        <v>1</v>
      </c>
      <c r="AH494" s="324" t="str">
        <f t="shared" si="137"/>
        <v/>
      </c>
      <c r="AI494" s="280" t="str">
        <f t="shared" si="138"/>
        <v/>
      </c>
      <c r="AJ494" s="280" t="str">
        <f t="shared" si="139"/>
        <v/>
      </c>
      <c r="AK494" s="280" t="str">
        <f t="shared" si="140"/>
        <v/>
      </c>
      <c r="AL494" s="327">
        <f t="shared" si="141"/>
        <v>9644878.0317409802</v>
      </c>
    </row>
    <row r="495" spans="2:38">
      <c r="B495" s="176" t="s">
        <v>485</v>
      </c>
      <c r="C495" s="167"/>
      <c r="D495" s="167" t="s">
        <v>2229</v>
      </c>
      <c r="E495" s="167" t="s">
        <v>117</v>
      </c>
      <c r="F495" s="167" t="s">
        <v>2233</v>
      </c>
      <c r="G495" s="188"/>
      <c r="H495" s="285">
        <v>4521.84</v>
      </c>
      <c r="I495" s="143">
        <f t="shared" si="142"/>
        <v>124.21999912154698</v>
      </c>
      <c r="J495" s="165">
        <v>561702.960827776</v>
      </c>
      <c r="K495" s="167"/>
      <c r="L495" s="167">
        <v>1</v>
      </c>
      <c r="M495" s="171">
        <f t="shared" si="149"/>
        <v>561702.960827776</v>
      </c>
      <c r="N495" s="170"/>
      <c r="O495" s="285">
        <v>4521.8248148932198</v>
      </c>
      <c r="P495" s="114">
        <f t="shared" si="148"/>
        <v>225.57264859985222</v>
      </c>
      <c r="Q495" s="173">
        <v>1020000</v>
      </c>
      <c r="R495" s="177">
        <v>2016</v>
      </c>
      <c r="S495" s="98">
        <f>IFERROR(('General Input Sheet'!$G$38/(VLOOKUP(R495,'General Input Sheet'!$E$38:$G$44,3,FALSE))),1)</f>
        <v>1</v>
      </c>
      <c r="T495" s="199">
        <v>1581702.960827776</v>
      </c>
      <c r="U495" s="115" t="str">
        <f t="shared" si="143"/>
        <v/>
      </c>
      <c r="V495" s="115" t="str">
        <f t="shared" si="143"/>
        <v/>
      </c>
      <c r="W495" s="115" t="str">
        <f t="shared" si="143"/>
        <v>y</v>
      </c>
      <c r="X495" s="115" t="str">
        <f t="shared" si="143"/>
        <v/>
      </c>
      <c r="Y495" s="273" t="str">
        <f t="shared" si="144"/>
        <v/>
      </c>
      <c r="AA495" s="86" t="str">
        <f t="shared" si="134"/>
        <v/>
      </c>
      <c r="AB495" s="87" t="str">
        <f t="shared" si="135"/>
        <v/>
      </c>
      <c r="AC495" s="87">
        <f t="shared" si="145"/>
        <v>1</v>
      </c>
      <c r="AD495" s="87" t="str">
        <f t="shared" si="146"/>
        <v/>
      </c>
      <c r="AE495" s="87" t="str">
        <f t="shared" si="147"/>
        <v/>
      </c>
      <c r="AF495" s="94">
        <f t="shared" si="136"/>
        <v>1</v>
      </c>
      <c r="AH495" s="324" t="str">
        <f t="shared" si="137"/>
        <v/>
      </c>
      <c r="AI495" s="280" t="str">
        <f t="shared" si="138"/>
        <v/>
      </c>
      <c r="AJ495" s="280">
        <f t="shared" si="139"/>
        <v>1581702.960827776</v>
      </c>
      <c r="AK495" s="280" t="str">
        <f t="shared" si="140"/>
        <v/>
      </c>
      <c r="AL495" s="327" t="str">
        <f t="shared" si="141"/>
        <v/>
      </c>
    </row>
    <row r="496" spans="2:38">
      <c r="B496" s="176" t="s">
        <v>486</v>
      </c>
      <c r="C496" s="167"/>
      <c r="D496" s="167" t="s">
        <v>2229</v>
      </c>
      <c r="E496" s="167" t="s">
        <v>117</v>
      </c>
      <c r="F496" s="167" t="s">
        <v>2233</v>
      </c>
      <c r="G496" s="188"/>
      <c r="H496" s="285">
        <v>55462.68</v>
      </c>
      <c r="I496" s="143">
        <f t="shared" si="142"/>
        <v>12.440647340037174</v>
      </c>
      <c r="J496" s="165">
        <v>689991.64241333294</v>
      </c>
      <c r="K496" s="167"/>
      <c r="L496" s="167">
        <v>1</v>
      </c>
      <c r="M496" s="171">
        <f t="shared" si="149"/>
        <v>689991.64241333294</v>
      </c>
      <c r="N496" s="170"/>
      <c r="O496" s="285">
        <v>55462.638687804501</v>
      </c>
      <c r="P496" s="114">
        <f t="shared" si="148"/>
        <v>157.32841560455179</v>
      </c>
      <c r="Q496" s="173">
        <v>8725849.0700000003</v>
      </c>
      <c r="R496" s="177">
        <v>2016</v>
      </c>
      <c r="S496" s="98">
        <f>IFERROR(('General Input Sheet'!$G$38/(VLOOKUP(R496,'General Input Sheet'!$E$38:$G$44,3,FALSE))),1)</f>
        <v>1</v>
      </c>
      <c r="T496" s="199">
        <v>9415840.7124133334</v>
      </c>
      <c r="U496" s="115" t="str">
        <f t="shared" si="143"/>
        <v/>
      </c>
      <c r="V496" s="115" t="str">
        <f t="shared" si="143"/>
        <v/>
      </c>
      <c r="W496" s="115" t="str">
        <f t="shared" si="143"/>
        <v>y</v>
      </c>
      <c r="X496" s="115" t="str">
        <f t="shared" si="143"/>
        <v/>
      </c>
      <c r="Y496" s="273" t="str">
        <f t="shared" si="144"/>
        <v/>
      </c>
      <c r="AA496" s="86" t="str">
        <f t="shared" si="134"/>
        <v/>
      </c>
      <c r="AB496" s="87" t="str">
        <f t="shared" si="135"/>
        <v/>
      </c>
      <c r="AC496" s="87">
        <f t="shared" si="145"/>
        <v>1</v>
      </c>
      <c r="AD496" s="87" t="str">
        <f t="shared" si="146"/>
        <v/>
      </c>
      <c r="AE496" s="87" t="str">
        <f t="shared" si="147"/>
        <v/>
      </c>
      <c r="AF496" s="94">
        <f t="shared" si="136"/>
        <v>1</v>
      </c>
      <c r="AH496" s="324" t="str">
        <f t="shared" si="137"/>
        <v/>
      </c>
      <c r="AI496" s="280" t="str">
        <f t="shared" si="138"/>
        <v/>
      </c>
      <c r="AJ496" s="280">
        <f t="shared" si="139"/>
        <v>9415840.7124133334</v>
      </c>
      <c r="AK496" s="280" t="str">
        <f t="shared" si="140"/>
        <v/>
      </c>
      <c r="AL496" s="327" t="str">
        <f t="shared" si="141"/>
        <v/>
      </c>
    </row>
    <row r="497" spans="2:38">
      <c r="B497" s="176" t="s">
        <v>487</v>
      </c>
      <c r="C497" s="167"/>
      <c r="D497" s="167" t="s">
        <v>2231</v>
      </c>
      <c r="E497" s="167" t="s">
        <v>117</v>
      </c>
      <c r="F497" s="167" t="s">
        <v>2234</v>
      </c>
      <c r="G497" s="188"/>
      <c r="H497" s="285">
        <v>100457.84</v>
      </c>
      <c r="I497" s="143">
        <f t="shared" si="142"/>
        <v>83.619635320912437</v>
      </c>
      <c r="J497" s="165">
        <v>8400247.9459265694</v>
      </c>
      <c r="K497" s="167"/>
      <c r="L497" s="167">
        <v>1</v>
      </c>
      <c r="M497" s="171">
        <f t="shared" si="149"/>
        <v>8400247.9459265694</v>
      </c>
      <c r="N497" s="170"/>
      <c r="O497" s="285">
        <v>112646.443765056</v>
      </c>
      <c r="P497" s="114">
        <f t="shared" si="148"/>
        <v>12.04432163726128</v>
      </c>
      <c r="Q497" s="173">
        <v>1356750</v>
      </c>
      <c r="R497" s="177">
        <v>2016</v>
      </c>
      <c r="S497" s="98">
        <f>IFERROR(('General Input Sheet'!$G$38/(VLOOKUP(R497,'General Input Sheet'!$E$38:$G$44,3,FALSE))),1)</f>
        <v>1</v>
      </c>
      <c r="T497" s="199">
        <v>9756997.9459265694</v>
      </c>
      <c r="U497" s="115" t="str">
        <f t="shared" si="143"/>
        <v/>
      </c>
      <c r="V497" s="115" t="str">
        <f t="shared" si="143"/>
        <v/>
      </c>
      <c r="W497" s="115" t="str">
        <f t="shared" si="143"/>
        <v/>
      </c>
      <c r="X497" s="115" t="str">
        <f t="shared" si="143"/>
        <v/>
      </c>
      <c r="Y497" s="273" t="str">
        <f t="shared" si="144"/>
        <v>y</v>
      </c>
      <c r="AA497" s="86" t="str">
        <f t="shared" si="134"/>
        <v/>
      </c>
      <c r="AB497" s="87" t="str">
        <f t="shared" si="135"/>
        <v/>
      </c>
      <c r="AC497" s="87" t="str">
        <f t="shared" si="145"/>
        <v/>
      </c>
      <c r="AD497" s="87" t="str">
        <f t="shared" si="146"/>
        <v/>
      </c>
      <c r="AE497" s="87">
        <f t="shared" si="147"/>
        <v>1</v>
      </c>
      <c r="AF497" s="94">
        <f t="shared" si="136"/>
        <v>1</v>
      </c>
      <c r="AH497" s="324" t="str">
        <f t="shared" si="137"/>
        <v/>
      </c>
      <c r="AI497" s="280" t="str">
        <f t="shared" si="138"/>
        <v/>
      </c>
      <c r="AJ497" s="280" t="str">
        <f t="shared" si="139"/>
        <v/>
      </c>
      <c r="AK497" s="280" t="str">
        <f t="shared" si="140"/>
        <v/>
      </c>
      <c r="AL497" s="327">
        <f t="shared" si="141"/>
        <v>9756997.9459265694</v>
      </c>
    </row>
    <row r="498" spans="2:38">
      <c r="B498" s="176" t="s">
        <v>488</v>
      </c>
      <c r="C498" s="167"/>
      <c r="D498" s="167" t="s">
        <v>2229</v>
      </c>
      <c r="E498" s="167" t="s">
        <v>117</v>
      </c>
      <c r="F498" s="167" t="s">
        <v>2232</v>
      </c>
      <c r="G498" s="188"/>
      <c r="H498" s="285">
        <v>33194.46</v>
      </c>
      <c r="I498" s="143">
        <f t="shared" si="142"/>
        <v>17.782656442800846</v>
      </c>
      <c r="J498" s="165">
        <v>590285.67798429495</v>
      </c>
      <c r="K498" s="167"/>
      <c r="L498" s="167">
        <v>1</v>
      </c>
      <c r="M498" s="171">
        <f t="shared" si="149"/>
        <v>590285.67798429495</v>
      </c>
      <c r="N498" s="170"/>
      <c r="O498" s="285"/>
      <c r="P498" s="114">
        <f t="shared" si="148"/>
        <v>0</v>
      </c>
      <c r="Q498" s="173"/>
      <c r="R498" s="177">
        <v>2016</v>
      </c>
      <c r="S498" s="98">
        <f>IFERROR(('General Input Sheet'!$G$38/(VLOOKUP(R498,'General Input Sheet'!$E$38:$G$44,3,FALSE))),1)</f>
        <v>1</v>
      </c>
      <c r="T498" s="199">
        <v>590285.67798429495</v>
      </c>
      <c r="U498" s="115" t="str">
        <f t="shared" si="143"/>
        <v/>
      </c>
      <c r="V498" s="115" t="str">
        <f t="shared" si="143"/>
        <v/>
      </c>
      <c r="W498" s="115" t="str">
        <f t="shared" si="143"/>
        <v>y</v>
      </c>
      <c r="X498" s="115" t="str">
        <f t="shared" si="143"/>
        <v/>
      </c>
      <c r="Y498" s="273" t="str">
        <f t="shared" si="144"/>
        <v/>
      </c>
      <c r="AA498" s="86" t="str">
        <f t="shared" si="134"/>
        <v/>
      </c>
      <c r="AB498" s="87" t="str">
        <f t="shared" si="135"/>
        <v/>
      </c>
      <c r="AC498" s="87">
        <f t="shared" si="145"/>
        <v>1</v>
      </c>
      <c r="AD498" s="87" t="str">
        <f t="shared" si="146"/>
        <v/>
      </c>
      <c r="AE498" s="87" t="str">
        <f t="shared" si="147"/>
        <v/>
      </c>
      <c r="AF498" s="94">
        <f t="shared" si="136"/>
        <v>1</v>
      </c>
      <c r="AH498" s="324" t="str">
        <f t="shared" si="137"/>
        <v/>
      </c>
      <c r="AI498" s="280" t="str">
        <f t="shared" si="138"/>
        <v/>
      </c>
      <c r="AJ498" s="280">
        <f t="shared" si="139"/>
        <v>590285.67798429495</v>
      </c>
      <c r="AK498" s="280" t="str">
        <f t="shared" si="140"/>
        <v/>
      </c>
      <c r="AL498" s="327" t="str">
        <f t="shared" si="141"/>
        <v/>
      </c>
    </row>
    <row r="499" spans="2:38">
      <c r="B499" s="176" t="s">
        <v>489</v>
      </c>
      <c r="C499" s="167"/>
      <c r="D499" s="167" t="s">
        <v>2229</v>
      </c>
      <c r="E499" s="167" t="s">
        <v>117</v>
      </c>
      <c r="F499" s="167" t="s">
        <v>2233</v>
      </c>
      <c r="G499" s="188"/>
      <c r="H499" s="285">
        <v>10751.242978210001</v>
      </c>
      <c r="I499" s="143">
        <f t="shared" si="142"/>
        <v>64.177848441502832</v>
      </c>
      <c r="J499" s="165">
        <v>689991.64241333294</v>
      </c>
      <c r="K499" s="167"/>
      <c r="L499" s="167">
        <v>1</v>
      </c>
      <c r="M499" s="171">
        <f t="shared" si="149"/>
        <v>689991.64241333294</v>
      </c>
      <c r="N499" s="170"/>
      <c r="O499" s="285">
        <v>10751.2242049909</v>
      </c>
      <c r="P499" s="114">
        <f t="shared" si="148"/>
        <v>33.69346532944958</v>
      </c>
      <c r="Q499" s="173">
        <v>362246</v>
      </c>
      <c r="R499" s="177">
        <v>2016</v>
      </c>
      <c r="S499" s="98">
        <f>IFERROR(('General Input Sheet'!$G$38/(VLOOKUP(R499,'General Input Sheet'!$E$38:$G$44,3,FALSE))),1)</f>
        <v>1</v>
      </c>
      <c r="T499" s="199">
        <v>1052237.6424133331</v>
      </c>
      <c r="U499" s="115" t="str">
        <f t="shared" si="143"/>
        <v/>
      </c>
      <c r="V499" s="115" t="str">
        <f t="shared" si="143"/>
        <v/>
      </c>
      <c r="W499" s="115" t="str">
        <f t="shared" si="143"/>
        <v>y</v>
      </c>
      <c r="X499" s="115" t="str">
        <f t="shared" si="143"/>
        <v/>
      </c>
      <c r="Y499" s="273" t="str">
        <f t="shared" si="144"/>
        <v/>
      </c>
      <c r="AA499" s="86" t="str">
        <f t="shared" si="134"/>
        <v/>
      </c>
      <c r="AB499" s="87" t="str">
        <f t="shared" si="135"/>
        <v/>
      </c>
      <c r="AC499" s="87">
        <f t="shared" si="145"/>
        <v>1</v>
      </c>
      <c r="AD499" s="87" t="str">
        <f t="shared" si="146"/>
        <v/>
      </c>
      <c r="AE499" s="87" t="str">
        <f t="shared" si="147"/>
        <v/>
      </c>
      <c r="AF499" s="94">
        <f t="shared" si="136"/>
        <v>1</v>
      </c>
      <c r="AH499" s="324" t="str">
        <f t="shared" si="137"/>
        <v/>
      </c>
      <c r="AI499" s="280" t="str">
        <f t="shared" si="138"/>
        <v/>
      </c>
      <c r="AJ499" s="280">
        <f t="shared" si="139"/>
        <v>1052237.6424133331</v>
      </c>
      <c r="AK499" s="280" t="str">
        <f t="shared" si="140"/>
        <v/>
      </c>
      <c r="AL499" s="327" t="str">
        <f t="shared" si="141"/>
        <v/>
      </c>
    </row>
    <row r="500" spans="2:38">
      <c r="B500" s="176" t="s">
        <v>490</v>
      </c>
      <c r="C500" s="167"/>
      <c r="D500" s="167" t="s">
        <v>2231</v>
      </c>
      <c r="E500" s="167" t="s">
        <v>117</v>
      </c>
      <c r="F500" s="167" t="s">
        <v>2234</v>
      </c>
      <c r="G500" s="188"/>
      <c r="H500" s="285">
        <v>93282.94</v>
      </c>
      <c r="I500" s="143">
        <f t="shared" si="142"/>
        <v>90.051277821288323</v>
      </c>
      <c r="J500" s="165">
        <v>8400247.9459265694</v>
      </c>
      <c r="K500" s="167"/>
      <c r="L500" s="167">
        <v>1</v>
      </c>
      <c r="M500" s="171">
        <f t="shared" si="149"/>
        <v>8400247.9459265694</v>
      </c>
      <c r="N500" s="170"/>
      <c r="O500" s="285">
        <v>84188.282762407107</v>
      </c>
      <c r="P500" s="114">
        <f t="shared" si="148"/>
        <v>13.847532717706992</v>
      </c>
      <c r="Q500" s="173">
        <v>1165800</v>
      </c>
      <c r="R500" s="177">
        <v>2016</v>
      </c>
      <c r="S500" s="98">
        <f>IFERROR(('General Input Sheet'!$G$38/(VLOOKUP(R500,'General Input Sheet'!$E$38:$G$44,3,FALSE))),1)</f>
        <v>1</v>
      </c>
      <c r="T500" s="199">
        <v>9566047.9459265694</v>
      </c>
      <c r="U500" s="115" t="str">
        <f t="shared" si="143"/>
        <v/>
      </c>
      <c r="V500" s="115" t="str">
        <f t="shared" si="143"/>
        <v/>
      </c>
      <c r="W500" s="115" t="str">
        <f t="shared" si="143"/>
        <v/>
      </c>
      <c r="X500" s="115" t="str">
        <f t="shared" si="143"/>
        <v/>
      </c>
      <c r="Y500" s="273" t="str">
        <f t="shared" si="144"/>
        <v>y</v>
      </c>
      <c r="AA500" s="86" t="str">
        <f t="shared" si="134"/>
        <v/>
      </c>
      <c r="AB500" s="87" t="str">
        <f t="shared" si="135"/>
        <v/>
      </c>
      <c r="AC500" s="87" t="str">
        <f t="shared" si="145"/>
        <v/>
      </c>
      <c r="AD500" s="87" t="str">
        <f t="shared" si="146"/>
        <v/>
      </c>
      <c r="AE500" s="87">
        <f t="shared" si="147"/>
        <v>1</v>
      </c>
      <c r="AF500" s="94">
        <f t="shared" si="136"/>
        <v>1</v>
      </c>
      <c r="AH500" s="324" t="str">
        <f t="shared" si="137"/>
        <v/>
      </c>
      <c r="AI500" s="280" t="str">
        <f t="shared" si="138"/>
        <v/>
      </c>
      <c r="AJ500" s="280" t="str">
        <f t="shared" si="139"/>
        <v/>
      </c>
      <c r="AK500" s="280" t="str">
        <f t="shared" si="140"/>
        <v/>
      </c>
      <c r="AL500" s="327">
        <f t="shared" si="141"/>
        <v>9566047.9459265694</v>
      </c>
    </row>
    <row r="501" spans="2:38">
      <c r="B501" s="176" t="s">
        <v>491</v>
      </c>
      <c r="C501" s="167"/>
      <c r="D501" s="167" t="s">
        <v>2229</v>
      </c>
      <c r="E501" s="167" t="s">
        <v>117</v>
      </c>
      <c r="F501" s="167" t="s">
        <v>2236</v>
      </c>
      <c r="G501" s="188"/>
      <c r="H501" s="285"/>
      <c r="I501" s="143">
        <f t="shared" si="142"/>
        <v>0</v>
      </c>
      <c r="J501" s="165"/>
      <c r="K501" s="167"/>
      <c r="L501" s="167">
        <v>1</v>
      </c>
      <c r="M501" s="171">
        <f t="shared" si="149"/>
        <v>0</v>
      </c>
      <c r="N501" s="170"/>
      <c r="O501" s="285">
        <v>9094.6777933391604</v>
      </c>
      <c r="P501" s="114">
        <f t="shared" si="148"/>
        <v>19.943481684732177</v>
      </c>
      <c r="Q501" s="173">
        <v>181379.54</v>
      </c>
      <c r="R501" s="177">
        <v>2016</v>
      </c>
      <c r="S501" s="98">
        <f>IFERROR(('General Input Sheet'!$G$38/(VLOOKUP(R501,'General Input Sheet'!$E$38:$G$44,3,FALSE))),1)</f>
        <v>1</v>
      </c>
      <c r="T501" s="199">
        <v>181379.54</v>
      </c>
      <c r="U501" s="115" t="str">
        <f t="shared" si="143"/>
        <v/>
      </c>
      <c r="V501" s="115" t="str">
        <f t="shared" si="143"/>
        <v/>
      </c>
      <c r="W501" s="115" t="str">
        <f t="shared" si="143"/>
        <v>y</v>
      </c>
      <c r="X501" s="115" t="str">
        <f t="shared" si="143"/>
        <v/>
      </c>
      <c r="Y501" s="273" t="str">
        <f t="shared" si="144"/>
        <v/>
      </c>
      <c r="AA501" s="86" t="str">
        <f t="shared" si="134"/>
        <v/>
      </c>
      <c r="AB501" s="87" t="str">
        <f t="shared" si="135"/>
        <v/>
      </c>
      <c r="AC501" s="87">
        <f t="shared" si="145"/>
        <v>1</v>
      </c>
      <c r="AD501" s="87" t="str">
        <f t="shared" si="146"/>
        <v/>
      </c>
      <c r="AE501" s="87" t="str">
        <f t="shared" si="147"/>
        <v/>
      </c>
      <c r="AF501" s="94">
        <f t="shared" si="136"/>
        <v>1</v>
      </c>
      <c r="AH501" s="324" t="str">
        <f t="shared" si="137"/>
        <v/>
      </c>
      <c r="AI501" s="280" t="str">
        <f t="shared" si="138"/>
        <v/>
      </c>
      <c r="AJ501" s="280">
        <f t="shared" si="139"/>
        <v>181379.54</v>
      </c>
      <c r="AK501" s="280" t="str">
        <f t="shared" si="140"/>
        <v/>
      </c>
      <c r="AL501" s="327" t="str">
        <f t="shared" si="141"/>
        <v/>
      </c>
    </row>
    <row r="502" spans="2:38">
      <c r="B502" s="176" t="s">
        <v>492</v>
      </c>
      <c r="C502" s="167"/>
      <c r="D502" s="167" t="s">
        <v>2231</v>
      </c>
      <c r="E502" s="167" t="s">
        <v>117</v>
      </c>
      <c r="F502" s="167" t="s">
        <v>2235</v>
      </c>
      <c r="G502" s="188"/>
      <c r="H502" s="285">
        <v>187570.07</v>
      </c>
      <c r="I502" s="143">
        <f t="shared" si="142"/>
        <v>49.475812137440535</v>
      </c>
      <c r="J502" s="165">
        <v>9280181.5459265709</v>
      </c>
      <c r="K502" s="167"/>
      <c r="L502" s="167">
        <v>1</v>
      </c>
      <c r="M502" s="171">
        <f t="shared" si="149"/>
        <v>9280181.5459265709</v>
      </c>
      <c r="N502" s="170"/>
      <c r="O502" s="285">
        <v>187570.023179118</v>
      </c>
      <c r="P502" s="114">
        <f t="shared" si="148"/>
        <v>26.339827208327755</v>
      </c>
      <c r="Q502" s="173">
        <v>4940562</v>
      </c>
      <c r="R502" s="177">
        <v>2016</v>
      </c>
      <c r="S502" s="98">
        <f>IFERROR(('General Input Sheet'!$G$38/(VLOOKUP(R502,'General Input Sheet'!$E$38:$G$44,3,FALSE))),1)</f>
        <v>1</v>
      </c>
      <c r="T502" s="199">
        <v>14220743.545926571</v>
      </c>
      <c r="U502" s="115" t="str">
        <f t="shared" si="143"/>
        <v/>
      </c>
      <c r="V502" s="115" t="str">
        <f t="shared" si="143"/>
        <v/>
      </c>
      <c r="W502" s="115" t="str">
        <f t="shared" si="143"/>
        <v/>
      </c>
      <c r="X502" s="115" t="str">
        <f t="shared" si="143"/>
        <v/>
      </c>
      <c r="Y502" s="273" t="str">
        <f t="shared" si="144"/>
        <v>y</v>
      </c>
      <c r="AA502" s="86" t="str">
        <f t="shared" si="134"/>
        <v/>
      </c>
      <c r="AB502" s="87" t="str">
        <f t="shared" si="135"/>
        <v/>
      </c>
      <c r="AC502" s="87" t="str">
        <f t="shared" si="145"/>
        <v/>
      </c>
      <c r="AD502" s="87" t="str">
        <f t="shared" si="146"/>
        <v/>
      </c>
      <c r="AE502" s="87">
        <f t="shared" si="147"/>
        <v>1</v>
      </c>
      <c r="AF502" s="94">
        <f t="shared" si="136"/>
        <v>1</v>
      </c>
      <c r="AH502" s="324" t="str">
        <f t="shared" si="137"/>
        <v/>
      </c>
      <c r="AI502" s="280" t="str">
        <f t="shared" si="138"/>
        <v/>
      </c>
      <c r="AJ502" s="280" t="str">
        <f t="shared" si="139"/>
        <v/>
      </c>
      <c r="AK502" s="280" t="str">
        <f t="shared" si="140"/>
        <v/>
      </c>
      <c r="AL502" s="327">
        <f t="shared" si="141"/>
        <v>14220743.545926571</v>
      </c>
    </row>
    <row r="503" spans="2:38">
      <c r="B503" s="176" t="s">
        <v>493</v>
      </c>
      <c r="C503" s="167"/>
      <c r="D503" s="167" t="s">
        <v>2229</v>
      </c>
      <c r="E503" s="167" t="s">
        <v>117</v>
      </c>
      <c r="F503" s="167" t="s">
        <v>2233</v>
      </c>
      <c r="G503" s="188"/>
      <c r="H503" s="285">
        <v>1086.67</v>
      </c>
      <c r="I503" s="143">
        <f t="shared" si="142"/>
        <v>400.30545172140023</v>
      </c>
      <c r="J503" s="165">
        <v>434999.925222094</v>
      </c>
      <c r="K503" s="167"/>
      <c r="L503" s="167">
        <v>1</v>
      </c>
      <c r="M503" s="171">
        <f t="shared" si="149"/>
        <v>434999.92522209394</v>
      </c>
      <c r="N503" s="170"/>
      <c r="O503" s="285">
        <v>941.76397261216596</v>
      </c>
      <c r="P503" s="114">
        <f t="shared" si="148"/>
        <v>194.8418131679436</v>
      </c>
      <c r="Q503" s="173">
        <v>183495</v>
      </c>
      <c r="R503" s="177">
        <v>2016</v>
      </c>
      <c r="S503" s="98">
        <f>IFERROR(('General Input Sheet'!$G$38/(VLOOKUP(R503,'General Input Sheet'!$E$38:$G$44,3,FALSE))),1)</f>
        <v>1</v>
      </c>
      <c r="T503" s="199">
        <v>618494.92522209394</v>
      </c>
      <c r="U503" s="115" t="str">
        <f t="shared" si="143"/>
        <v/>
      </c>
      <c r="V503" s="115" t="str">
        <f t="shared" si="143"/>
        <v/>
      </c>
      <c r="W503" s="115" t="str">
        <f t="shared" si="143"/>
        <v>y</v>
      </c>
      <c r="X503" s="115" t="str">
        <f t="shared" si="143"/>
        <v/>
      </c>
      <c r="Y503" s="273" t="str">
        <f t="shared" si="144"/>
        <v/>
      </c>
      <c r="AA503" s="86" t="str">
        <f t="shared" si="134"/>
        <v/>
      </c>
      <c r="AB503" s="87" t="str">
        <f t="shared" si="135"/>
        <v/>
      </c>
      <c r="AC503" s="87">
        <f t="shared" si="145"/>
        <v>1</v>
      </c>
      <c r="AD503" s="87" t="str">
        <f t="shared" si="146"/>
        <v/>
      </c>
      <c r="AE503" s="87" t="str">
        <f t="shared" si="147"/>
        <v/>
      </c>
      <c r="AF503" s="94">
        <f t="shared" si="136"/>
        <v>1</v>
      </c>
      <c r="AH503" s="324" t="str">
        <f t="shared" si="137"/>
        <v/>
      </c>
      <c r="AI503" s="280" t="str">
        <f t="shared" si="138"/>
        <v/>
      </c>
      <c r="AJ503" s="280">
        <f t="shared" si="139"/>
        <v>618494.92522209394</v>
      </c>
      <c r="AK503" s="280" t="str">
        <f t="shared" si="140"/>
        <v/>
      </c>
      <c r="AL503" s="327" t="str">
        <f t="shared" si="141"/>
        <v/>
      </c>
    </row>
    <row r="504" spans="2:38">
      <c r="B504" s="176" t="s">
        <v>494</v>
      </c>
      <c r="C504" s="167"/>
      <c r="D504" s="167" t="s">
        <v>2231</v>
      </c>
      <c r="E504" s="167" t="s">
        <v>117</v>
      </c>
      <c r="F504" s="167" t="s">
        <v>2232</v>
      </c>
      <c r="G504" s="188"/>
      <c r="H504" s="285">
        <v>12592.28</v>
      </c>
      <c r="I504" s="143">
        <f t="shared" si="142"/>
        <v>121.86384741746926</v>
      </c>
      <c r="J504" s="165">
        <v>1534543.68855805</v>
      </c>
      <c r="K504" s="167"/>
      <c r="L504" s="167">
        <v>1</v>
      </c>
      <c r="M504" s="171">
        <f t="shared" si="149"/>
        <v>1534543.68855805</v>
      </c>
      <c r="N504" s="170"/>
      <c r="O504" s="285"/>
      <c r="P504" s="114">
        <f t="shared" si="148"/>
        <v>0</v>
      </c>
      <c r="Q504" s="173"/>
      <c r="R504" s="177">
        <v>2016</v>
      </c>
      <c r="S504" s="98">
        <f>IFERROR(('General Input Sheet'!$G$38/(VLOOKUP(R504,'General Input Sheet'!$E$38:$G$44,3,FALSE))),1)</f>
        <v>1</v>
      </c>
      <c r="T504" s="199">
        <v>1534543.68855805</v>
      </c>
      <c r="U504" s="115" t="str">
        <f t="shared" si="143"/>
        <v/>
      </c>
      <c r="V504" s="115" t="str">
        <f t="shared" si="143"/>
        <v/>
      </c>
      <c r="W504" s="115" t="str">
        <f t="shared" si="143"/>
        <v/>
      </c>
      <c r="X504" s="115" t="str">
        <f t="shared" si="143"/>
        <v/>
      </c>
      <c r="Y504" s="273" t="str">
        <f t="shared" si="144"/>
        <v>y</v>
      </c>
      <c r="AA504" s="86" t="str">
        <f t="shared" si="134"/>
        <v/>
      </c>
      <c r="AB504" s="87" t="str">
        <f t="shared" si="135"/>
        <v/>
      </c>
      <c r="AC504" s="87" t="str">
        <f t="shared" si="145"/>
        <v/>
      </c>
      <c r="AD504" s="87" t="str">
        <f t="shared" si="146"/>
        <v/>
      </c>
      <c r="AE504" s="87">
        <f t="shared" si="147"/>
        <v>1</v>
      </c>
      <c r="AF504" s="94">
        <f t="shared" si="136"/>
        <v>1</v>
      </c>
      <c r="AH504" s="324" t="str">
        <f t="shared" si="137"/>
        <v/>
      </c>
      <c r="AI504" s="280" t="str">
        <f t="shared" si="138"/>
        <v/>
      </c>
      <c r="AJ504" s="280" t="str">
        <f t="shared" si="139"/>
        <v/>
      </c>
      <c r="AK504" s="280" t="str">
        <f t="shared" si="140"/>
        <v/>
      </c>
      <c r="AL504" s="327">
        <f t="shared" si="141"/>
        <v>1534543.68855805</v>
      </c>
    </row>
    <row r="505" spans="2:38">
      <c r="B505" s="176" t="s">
        <v>495</v>
      </c>
      <c r="C505" s="167"/>
      <c r="D505" s="167" t="s">
        <v>2229</v>
      </c>
      <c r="E505" s="167" t="s">
        <v>117</v>
      </c>
      <c r="F505" s="167" t="s">
        <v>2232</v>
      </c>
      <c r="G505" s="188"/>
      <c r="H505" s="285">
        <v>26053.71</v>
      </c>
      <c r="I505" s="143">
        <f t="shared" si="142"/>
        <v>22.656492222577704</v>
      </c>
      <c r="J505" s="165">
        <v>590285.67798429495</v>
      </c>
      <c r="K505" s="167"/>
      <c r="L505" s="167">
        <v>1</v>
      </c>
      <c r="M505" s="171">
        <f t="shared" si="149"/>
        <v>590285.67798429495</v>
      </c>
      <c r="N505" s="170"/>
      <c r="O505" s="285">
        <v>54580.061276598499</v>
      </c>
      <c r="P505" s="114">
        <f t="shared" si="148"/>
        <v>34.219236041803079</v>
      </c>
      <c r="Q505" s="173">
        <v>1867688</v>
      </c>
      <c r="R505" s="177">
        <v>2016</v>
      </c>
      <c r="S505" s="98">
        <f>IFERROR(('General Input Sheet'!$G$38/(VLOOKUP(R505,'General Input Sheet'!$E$38:$G$44,3,FALSE))),1)</f>
        <v>1</v>
      </c>
      <c r="T505" s="199">
        <v>2457973.6779842949</v>
      </c>
      <c r="U505" s="115" t="str">
        <f t="shared" si="143"/>
        <v/>
      </c>
      <c r="V505" s="115" t="str">
        <f t="shared" si="143"/>
        <v/>
      </c>
      <c r="W505" s="115" t="str">
        <f t="shared" si="143"/>
        <v>y</v>
      </c>
      <c r="X505" s="115" t="str">
        <f t="shared" si="143"/>
        <v/>
      </c>
      <c r="Y505" s="273" t="str">
        <f t="shared" si="144"/>
        <v/>
      </c>
      <c r="AA505" s="86" t="str">
        <f t="shared" si="134"/>
        <v/>
      </c>
      <c r="AB505" s="87" t="str">
        <f t="shared" si="135"/>
        <v/>
      </c>
      <c r="AC505" s="87">
        <f t="shared" si="145"/>
        <v>1</v>
      </c>
      <c r="AD505" s="87" t="str">
        <f t="shared" si="146"/>
        <v/>
      </c>
      <c r="AE505" s="87" t="str">
        <f t="shared" si="147"/>
        <v/>
      </c>
      <c r="AF505" s="94">
        <f t="shared" si="136"/>
        <v>1</v>
      </c>
      <c r="AH505" s="324" t="str">
        <f t="shared" si="137"/>
        <v/>
      </c>
      <c r="AI505" s="280" t="str">
        <f t="shared" si="138"/>
        <v/>
      </c>
      <c r="AJ505" s="280">
        <f t="shared" si="139"/>
        <v>2457973.6779842949</v>
      </c>
      <c r="AK505" s="280" t="str">
        <f t="shared" si="140"/>
        <v/>
      </c>
      <c r="AL505" s="327" t="str">
        <f t="shared" si="141"/>
        <v/>
      </c>
    </row>
    <row r="506" spans="2:38">
      <c r="B506" s="176" t="s">
        <v>495</v>
      </c>
      <c r="C506" s="167"/>
      <c r="D506" s="167" t="s">
        <v>2229</v>
      </c>
      <c r="E506" s="167" t="s">
        <v>117</v>
      </c>
      <c r="F506" s="167" t="s">
        <v>2233</v>
      </c>
      <c r="G506" s="188"/>
      <c r="H506" s="285">
        <v>15933.98</v>
      </c>
      <c r="I506" s="143">
        <f t="shared" si="142"/>
        <v>43.303157303657528</v>
      </c>
      <c r="J506" s="165">
        <v>689991.64241333294</v>
      </c>
      <c r="K506" s="167"/>
      <c r="L506" s="167">
        <v>1</v>
      </c>
      <c r="M506" s="171">
        <f t="shared" si="149"/>
        <v>689991.64241333294</v>
      </c>
      <c r="N506" s="170"/>
      <c r="O506" s="285"/>
      <c r="P506" s="114">
        <f t="shared" si="148"/>
        <v>0</v>
      </c>
      <c r="Q506" s="173"/>
      <c r="R506" s="177">
        <v>2016</v>
      </c>
      <c r="S506" s="98">
        <f>IFERROR(('General Input Sheet'!$G$38/(VLOOKUP(R506,'General Input Sheet'!$E$38:$G$44,3,FALSE))),1)</f>
        <v>1</v>
      </c>
      <c r="T506" s="199">
        <v>689991.64241333294</v>
      </c>
      <c r="U506" s="115" t="str">
        <f t="shared" si="143"/>
        <v/>
      </c>
      <c r="V506" s="115" t="str">
        <f t="shared" si="143"/>
        <v/>
      </c>
      <c r="W506" s="115" t="str">
        <f t="shared" si="143"/>
        <v>y</v>
      </c>
      <c r="X506" s="115" t="str">
        <f t="shared" si="143"/>
        <v/>
      </c>
      <c r="Y506" s="273" t="str">
        <f t="shared" si="144"/>
        <v/>
      </c>
      <c r="AA506" s="86" t="str">
        <f t="shared" si="134"/>
        <v/>
      </c>
      <c r="AB506" s="87" t="str">
        <f t="shared" si="135"/>
        <v/>
      </c>
      <c r="AC506" s="87">
        <f t="shared" si="145"/>
        <v>1</v>
      </c>
      <c r="AD506" s="87" t="str">
        <f t="shared" si="146"/>
        <v/>
      </c>
      <c r="AE506" s="87" t="str">
        <f t="shared" si="147"/>
        <v/>
      </c>
      <c r="AF506" s="94">
        <f t="shared" si="136"/>
        <v>1</v>
      </c>
      <c r="AH506" s="324" t="str">
        <f t="shared" si="137"/>
        <v/>
      </c>
      <c r="AI506" s="280" t="str">
        <f t="shared" si="138"/>
        <v/>
      </c>
      <c r="AJ506" s="280">
        <f t="shared" si="139"/>
        <v>689991.64241333294</v>
      </c>
      <c r="AK506" s="280" t="str">
        <f t="shared" si="140"/>
        <v/>
      </c>
      <c r="AL506" s="327" t="str">
        <f t="shared" si="141"/>
        <v/>
      </c>
    </row>
    <row r="507" spans="2:38">
      <c r="B507" s="176" t="s">
        <v>496</v>
      </c>
      <c r="C507" s="167"/>
      <c r="D507" s="167" t="s">
        <v>2231</v>
      </c>
      <c r="E507" s="167" t="s">
        <v>117</v>
      </c>
      <c r="F507" s="167" t="s">
        <v>2232</v>
      </c>
      <c r="G507" s="188"/>
      <c r="H507" s="285">
        <v>21395.89</v>
      </c>
      <c r="I507" s="143">
        <f t="shared" si="142"/>
        <v>90.049494924714054</v>
      </c>
      <c r="J507" s="165">
        <v>1926689.0879647401</v>
      </c>
      <c r="K507" s="167"/>
      <c r="L507" s="167">
        <v>1</v>
      </c>
      <c r="M507" s="171">
        <f t="shared" si="149"/>
        <v>1926689.0879647403</v>
      </c>
      <c r="N507" s="170"/>
      <c r="O507" s="285">
        <v>21395.8171807246</v>
      </c>
      <c r="P507" s="114">
        <f t="shared" si="148"/>
        <v>24.262733019969616</v>
      </c>
      <c r="Q507" s="173">
        <v>519121</v>
      </c>
      <c r="R507" s="177">
        <v>2016</v>
      </c>
      <c r="S507" s="98">
        <f>IFERROR(('General Input Sheet'!$G$38/(VLOOKUP(R507,'General Input Sheet'!$E$38:$G$44,3,FALSE))),1)</f>
        <v>1</v>
      </c>
      <c r="T507" s="199">
        <v>2445810.0879647401</v>
      </c>
      <c r="U507" s="115" t="str">
        <f t="shared" si="143"/>
        <v/>
      </c>
      <c r="V507" s="115" t="str">
        <f t="shared" si="143"/>
        <v/>
      </c>
      <c r="W507" s="115" t="str">
        <f t="shared" si="143"/>
        <v/>
      </c>
      <c r="X507" s="115" t="str">
        <f t="shared" si="143"/>
        <v/>
      </c>
      <c r="Y507" s="273" t="str">
        <f t="shared" si="144"/>
        <v>y</v>
      </c>
      <c r="AA507" s="86" t="str">
        <f t="shared" si="134"/>
        <v/>
      </c>
      <c r="AB507" s="87" t="str">
        <f t="shared" si="135"/>
        <v/>
      </c>
      <c r="AC507" s="87" t="str">
        <f t="shared" si="145"/>
        <v/>
      </c>
      <c r="AD507" s="87" t="str">
        <f t="shared" si="146"/>
        <v/>
      </c>
      <c r="AE507" s="87">
        <f t="shared" si="147"/>
        <v>1</v>
      </c>
      <c r="AF507" s="94">
        <f t="shared" si="136"/>
        <v>1</v>
      </c>
      <c r="AH507" s="324" t="str">
        <f t="shared" si="137"/>
        <v/>
      </c>
      <c r="AI507" s="280" t="str">
        <f t="shared" si="138"/>
        <v/>
      </c>
      <c r="AJ507" s="280" t="str">
        <f t="shared" si="139"/>
        <v/>
      </c>
      <c r="AK507" s="280" t="str">
        <f t="shared" si="140"/>
        <v/>
      </c>
      <c r="AL507" s="327">
        <f t="shared" si="141"/>
        <v>2445810.0879647401</v>
      </c>
    </row>
    <row r="508" spans="2:38">
      <c r="B508" s="176" t="s">
        <v>497</v>
      </c>
      <c r="C508" s="167"/>
      <c r="D508" s="167" t="s">
        <v>2231</v>
      </c>
      <c r="E508" s="167" t="s">
        <v>117</v>
      </c>
      <c r="F508" s="167" t="s">
        <v>2234</v>
      </c>
      <c r="G508" s="188"/>
      <c r="H508" s="285">
        <v>17804.55</v>
      </c>
      <c r="I508" s="143">
        <f t="shared" si="142"/>
        <v>415.19794579096464</v>
      </c>
      <c r="J508" s="165">
        <v>7392412.5857325196</v>
      </c>
      <c r="K508" s="167"/>
      <c r="L508" s="167">
        <v>1</v>
      </c>
      <c r="M508" s="171">
        <f t="shared" si="149"/>
        <v>7392412.5857325196</v>
      </c>
      <c r="N508" s="170"/>
      <c r="O508" s="285"/>
      <c r="P508" s="114">
        <f t="shared" si="148"/>
        <v>0</v>
      </c>
      <c r="Q508" s="173"/>
      <c r="R508" s="177">
        <v>2016</v>
      </c>
      <c r="S508" s="98">
        <f>IFERROR(('General Input Sheet'!$G$38/(VLOOKUP(R508,'General Input Sheet'!$E$38:$G$44,3,FALSE))),1)</f>
        <v>1</v>
      </c>
      <c r="T508" s="199">
        <v>7392412.5857325196</v>
      </c>
      <c r="U508" s="115" t="str">
        <f t="shared" si="143"/>
        <v/>
      </c>
      <c r="V508" s="115" t="str">
        <f t="shared" si="143"/>
        <v/>
      </c>
      <c r="W508" s="115" t="str">
        <f t="shared" si="143"/>
        <v/>
      </c>
      <c r="X508" s="115" t="str">
        <f t="shared" si="143"/>
        <v/>
      </c>
      <c r="Y508" s="273" t="str">
        <f t="shared" si="144"/>
        <v>y</v>
      </c>
      <c r="AA508" s="86" t="str">
        <f t="shared" si="134"/>
        <v/>
      </c>
      <c r="AB508" s="87" t="str">
        <f t="shared" si="135"/>
        <v/>
      </c>
      <c r="AC508" s="87" t="str">
        <f t="shared" si="145"/>
        <v/>
      </c>
      <c r="AD508" s="87" t="str">
        <f t="shared" si="146"/>
        <v/>
      </c>
      <c r="AE508" s="87">
        <f t="shared" si="147"/>
        <v>1</v>
      </c>
      <c r="AF508" s="94">
        <f t="shared" si="136"/>
        <v>1</v>
      </c>
      <c r="AH508" s="324" t="str">
        <f t="shared" si="137"/>
        <v/>
      </c>
      <c r="AI508" s="280" t="str">
        <f t="shared" si="138"/>
        <v/>
      </c>
      <c r="AJ508" s="280" t="str">
        <f t="shared" si="139"/>
        <v/>
      </c>
      <c r="AK508" s="280" t="str">
        <f t="shared" si="140"/>
        <v/>
      </c>
      <c r="AL508" s="327">
        <f t="shared" si="141"/>
        <v>7392412.5857325196</v>
      </c>
    </row>
    <row r="509" spans="2:38">
      <c r="B509" s="176" t="s">
        <v>498</v>
      </c>
      <c r="C509" s="167"/>
      <c r="D509" s="167" t="s">
        <v>2229</v>
      </c>
      <c r="E509" s="167" t="s">
        <v>117</v>
      </c>
      <c r="F509" s="167" t="s">
        <v>2233</v>
      </c>
      <c r="G509" s="188"/>
      <c r="H509" s="285">
        <v>5767.05</v>
      </c>
      <c r="I509" s="143">
        <f t="shared" si="142"/>
        <v>105.36259754047025</v>
      </c>
      <c r="J509" s="165">
        <v>607631.368145769</v>
      </c>
      <c r="K509" s="167"/>
      <c r="L509" s="167">
        <v>1</v>
      </c>
      <c r="M509" s="171">
        <f t="shared" si="149"/>
        <v>607631.368145769</v>
      </c>
      <c r="N509" s="170"/>
      <c r="O509" s="285">
        <v>23571.460293634202</v>
      </c>
      <c r="P509" s="114">
        <f t="shared" si="148"/>
        <v>35.722861015420605</v>
      </c>
      <c r="Q509" s="173">
        <v>842040</v>
      </c>
      <c r="R509" s="177">
        <v>2016</v>
      </c>
      <c r="S509" s="98">
        <f>IFERROR(('General Input Sheet'!$G$38/(VLOOKUP(R509,'General Input Sheet'!$E$38:$G$44,3,FALSE))),1)</f>
        <v>1</v>
      </c>
      <c r="T509" s="199">
        <v>1449671.368145769</v>
      </c>
      <c r="U509" s="115" t="str">
        <f t="shared" si="143"/>
        <v/>
      </c>
      <c r="V509" s="115" t="str">
        <f t="shared" si="143"/>
        <v/>
      </c>
      <c r="W509" s="115" t="str">
        <f t="shared" si="143"/>
        <v>y</v>
      </c>
      <c r="X509" s="115" t="str">
        <f t="shared" si="143"/>
        <v/>
      </c>
      <c r="Y509" s="273" t="str">
        <f t="shared" si="144"/>
        <v/>
      </c>
      <c r="AA509" s="86" t="str">
        <f t="shared" si="134"/>
        <v/>
      </c>
      <c r="AB509" s="87" t="str">
        <f t="shared" si="135"/>
        <v/>
      </c>
      <c r="AC509" s="87">
        <f t="shared" si="145"/>
        <v>1</v>
      </c>
      <c r="AD509" s="87" t="str">
        <f t="shared" si="146"/>
        <v/>
      </c>
      <c r="AE509" s="87" t="str">
        <f t="shared" si="147"/>
        <v/>
      </c>
      <c r="AF509" s="94">
        <f t="shared" si="136"/>
        <v>1</v>
      </c>
      <c r="AH509" s="324" t="str">
        <f t="shared" si="137"/>
        <v/>
      </c>
      <c r="AI509" s="280" t="str">
        <f t="shared" si="138"/>
        <v/>
      </c>
      <c r="AJ509" s="280">
        <f t="shared" si="139"/>
        <v>1449671.368145769</v>
      </c>
      <c r="AK509" s="280" t="str">
        <f t="shared" si="140"/>
        <v/>
      </c>
      <c r="AL509" s="327" t="str">
        <f t="shared" si="141"/>
        <v/>
      </c>
    </row>
    <row r="510" spans="2:38">
      <c r="B510" s="176" t="s">
        <v>499</v>
      </c>
      <c r="C510" s="167"/>
      <c r="D510" s="167" t="s">
        <v>2231</v>
      </c>
      <c r="E510" s="167" t="s">
        <v>117</v>
      </c>
      <c r="F510" s="167" t="s">
        <v>2232</v>
      </c>
      <c r="G510" s="188"/>
      <c r="H510" s="285">
        <v>13849.61</v>
      </c>
      <c r="I510" s="143">
        <f t="shared" si="142"/>
        <v>114.8443764202277</v>
      </c>
      <c r="J510" s="165">
        <v>1590549.8241133499</v>
      </c>
      <c r="K510" s="167"/>
      <c r="L510" s="167">
        <v>1</v>
      </c>
      <c r="M510" s="171">
        <f t="shared" si="149"/>
        <v>1590549.8241133499</v>
      </c>
      <c r="N510" s="170"/>
      <c r="O510" s="285"/>
      <c r="P510" s="114">
        <f t="shared" si="148"/>
        <v>0</v>
      </c>
      <c r="Q510" s="173"/>
      <c r="R510" s="177">
        <v>2016</v>
      </c>
      <c r="S510" s="98">
        <f>IFERROR(('General Input Sheet'!$G$38/(VLOOKUP(R510,'General Input Sheet'!$E$38:$G$44,3,FALSE))),1)</f>
        <v>1</v>
      </c>
      <c r="T510" s="199">
        <v>1590549.8241133499</v>
      </c>
      <c r="U510" s="115" t="str">
        <f t="shared" si="143"/>
        <v/>
      </c>
      <c r="V510" s="115" t="str">
        <f t="shared" si="143"/>
        <v/>
      </c>
      <c r="W510" s="115" t="str">
        <f t="shared" si="143"/>
        <v/>
      </c>
      <c r="X510" s="115" t="str">
        <f t="shared" si="143"/>
        <v/>
      </c>
      <c r="Y510" s="273" t="str">
        <f t="shared" si="144"/>
        <v>y</v>
      </c>
      <c r="AA510" s="86" t="str">
        <f t="shared" si="134"/>
        <v/>
      </c>
      <c r="AB510" s="87" t="str">
        <f t="shared" si="135"/>
        <v/>
      </c>
      <c r="AC510" s="87" t="str">
        <f t="shared" si="145"/>
        <v/>
      </c>
      <c r="AD510" s="87" t="str">
        <f t="shared" si="146"/>
        <v/>
      </c>
      <c r="AE510" s="87">
        <f t="shared" si="147"/>
        <v>1</v>
      </c>
      <c r="AF510" s="94">
        <f t="shared" si="136"/>
        <v>1</v>
      </c>
      <c r="AH510" s="324" t="str">
        <f t="shared" si="137"/>
        <v/>
      </c>
      <c r="AI510" s="280" t="str">
        <f t="shared" si="138"/>
        <v/>
      </c>
      <c r="AJ510" s="280" t="str">
        <f t="shared" si="139"/>
        <v/>
      </c>
      <c r="AK510" s="280" t="str">
        <f t="shared" si="140"/>
        <v/>
      </c>
      <c r="AL510" s="327">
        <f t="shared" si="141"/>
        <v>1590549.8241133499</v>
      </c>
    </row>
    <row r="511" spans="2:38">
      <c r="B511" s="176" t="s">
        <v>499</v>
      </c>
      <c r="C511" s="167"/>
      <c r="D511" s="167" t="s">
        <v>2231</v>
      </c>
      <c r="E511" s="167" t="s">
        <v>117</v>
      </c>
      <c r="F511" s="167" t="s">
        <v>2233</v>
      </c>
      <c r="G511" s="188"/>
      <c r="H511" s="285">
        <v>22334</v>
      </c>
      <c r="I511" s="143">
        <f t="shared" si="142"/>
        <v>346.70117305259919</v>
      </c>
      <c r="J511" s="165">
        <v>7743223.9989567501</v>
      </c>
      <c r="K511" s="167"/>
      <c r="L511" s="167">
        <v>1</v>
      </c>
      <c r="M511" s="171">
        <f t="shared" si="149"/>
        <v>7743223.9989567501</v>
      </c>
      <c r="N511" s="170"/>
      <c r="O511" s="285"/>
      <c r="P511" s="114">
        <f t="shared" si="148"/>
        <v>0</v>
      </c>
      <c r="Q511" s="173"/>
      <c r="R511" s="177">
        <v>2016</v>
      </c>
      <c r="S511" s="98">
        <f>IFERROR(('General Input Sheet'!$G$38/(VLOOKUP(R511,'General Input Sheet'!$E$38:$G$44,3,FALSE))),1)</f>
        <v>1</v>
      </c>
      <c r="T511" s="199">
        <v>7743223.9989567501</v>
      </c>
      <c r="U511" s="115" t="str">
        <f t="shared" si="143"/>
        <v/>
      </c>
      <c r="V511" s="115" t="str">
        <f t="shared" si="143"/>
        <v/>
      </c>
      <c r="W511" s="115" t="str">
        <f t="shared" si="143"/>
        <v/>
      </c>
      <c r="X511" s="115" t="str">
        <f t="shared" si="143"/>
        <v/>
      </c>
      <c r="Y511" s="273" t="str">
        <f t="shared" si="144"/>
        <v>y</v>
      </c>
      <c r="AA511" s="86" t="str">
        <f t="shared" si="134"/>
        <v/>
      </c>
      <c r="AB511" s="87" t="str">
        <f t="shared" si="135"/>
        <v/>
      </c>
      <c r="AC511" s="87" t="str">
        <f t="shared" si="145"/>
        <v/>
      </c>
      <c r="AD511" s="87" t="str">
        <f t="shared" si="146"/>
        <v/>
      </c>
      <c r="AE511" s="87">
        <f t="shared" si="147"/>
        <v>1</v>
      </c>
      <c r="AF511" s="94">
        <f t="shared" si="136"/>
        <v>1</v>
      </c>
      <c r="AH511" s="324" t="str">
        <f t="shared" si="137"/>
        <v/>
      </c>
      <c r="AI511" s="280" t="str">
        <f t="shared" si="138"/>
        <v/>
      </c>
      <c r="AJ511" s="280" t="str">
        <f t="shared" si="139"/>
        <v/>
      </c>
      <c r="AK511" s="280" t="str">
        <f t="shared" si="140"/>
        <v/>
      </c>
      <c r="AL511" s="327">
        <f t="shared" si="141"/>
        <v>7743223.9989567501</v>
      </c>
    </row>
    <row r="512" spans="2:38">
      <c r="B512" s="176" t="s">
        <v>500</v>
      </c>
      <c r="C512" s="167"/>
      <c r="D512" s="167" t="s">
        <v>2229</v>
      </c>
      <c r="E512" s="167" t="s">
        <v>117</v>
      </c>
      <c r="F512" s="167" t="s">
        <v>2236</v>
      </c>
      <c r="G512" s="188"/>
      <c r="H512" s="285"/>
      <c r="I512" s="143">
        <f t="shared" si="142"/>
        <v>0</v>
      </c>
      <c r="J512" s="165"/>
      <c r="K512" s="167"/>
      <c r="L512" s="167">
        <v>1</v>
      </c>
      <c r="M512" s="171">
        <f t="shared" si="149"/>
        <v>0</v>
      </c>
      <c r="N512" s="170"/>
      <c r="O512" s="285">
        <v>36183.5366108007</v>
      </c>
      <c r="P512" s="114">
        <f t="shared" si="148"/>
        <v>183.79002532369762</v>
      </c>
      <c r="Q512" s="173">
        <v>6650173.1100000003</v>
      </c>
      <c r="R512" s="177">
        <v>2016</v>
      </c>
      <c r="S512" s="98">
        <f>IFERROR(('General Input Sheet'!$G$38/(VLOOKUP(R512,'General Input Sheet'!$E$38:$G$44,3,FALSE))),1)</f>
        <v>1</v>
      </c>
      <c r="T512" s="199">
        <v>6650173.1100000003</v>
      </c>
      <c r="U512" s="115" t="str">
        <f t="shared" si="143"/>
        <v/>
      </c>
      <c r="V512" s="115" t="str">
        <f t="shared" si="143"/>
        <v/>
      </c>
      <c r="W512" s="115" t="str">
        <f t="shared" si="143"/>
        <v>y</v>
      </c>
      <c r="X512" s="115" t="str">
        <f t="shared" si="143"/>
        <v/>
      </c>
      <c r="Y512" s="273" t="str">
        <f t="shared" si="144"/>
        <v/>
      </c>
      <c r="AA512" s="86" t="str">
        <f t="shared" si="134"/>
        <v/>
      </c>
      <c r="AB512" s="87" t="str">
        <f t="shared" si="135"/>
        <v/>
      </c>
      <c r="AC512" s="87">
        <f t="shared" si="145"/>
        <v>1</v>
      </c>
      <c r="AD512" s="87" t="str">
        <f t="shared" si="146"/>
        <v/>
      </c>
      <c r="AE512" s="87" t="str">
        <f t="shared" si="147"/>
        <v/>
      </c>
      <c r="AF512" s="94">
        <f t="shared" si="136"/>
        <v>1</v>
      </c>
      <c r="AH512" s="324" t="str">
        <f t="shared" si="137"/>
        <v/>
      </c>
      <c r="AI512" s="280" t="str">
        <f t="shared" si="138"/>
        <v/>
      </c>
      <c r="AJ512" s="280">
        <f t="shared" si="139"/>
        <v>6650173.1100000003</v>
      </c>
      <c r="AK512" s="280" t="str">
        <f t="shared" si="140"/>
        <v/>
      </c>
      <c r="AL512" s="327" t="str">
        <f t="shared" si="141"/>
        <v/>
      </c>
    </row>
    <row r="513" spans="2:38">
      <c r="B513" s="176" t="s">
        <v>501</v>
      </c>
      <c r="C513" s="167"/>
      <c r="D513" s="167" t="s">
        <v>2229</v>
      </c>
      <c r="E513" s="167" t="s">
        <v>117</v>
      </c>
      <c r="F513" s="167" t="s">
        <v>2233</v>
      </c>
      <c r="G513" s="188"/>
      <c r="H513" s="285">
        <v>4039.13</v>
      </c>
      <c r="I513" s="143">
        <f t="shared" si="142"/>
        <v>134.65737758502868</v>
      </c>
      <c r="J513" s="165">
        <v>543898.65352501697</v>
      </c>
      <c r="K513" s="167"/>
      <c r="L513" s="167">
        <v>1</v>
      </c>
      <c r="M513" s="171">
        <f t="shared" si="149"/>
        <v>543898.65352501697</v>
      </c>
      <c r="N513" s="170"/>
      <c r="O513" s="285">
        <v>4039.14643146157</v>
      </c>
      <c r="P513" s="114">
        <f t="shared" si="148"/>
        <v>78.485394223573152</v>
      </c>
      <c r="Q513" s="173">
        <v>317014</v>
      </c>
      <c r="R513" s="177">
        <v>2016</v>
      </c>
      <c r="S513" s="98">
        <f>IFERROR(('General Input Sheet'!$G$38/(VLOOKUP(R513,'General Input Sheet'!$E$38:$G$44,3,FALSE))),1)</f>
        <v>1</v>
      </c>
      <c r="T513" s="199">
        <v>860912.65352501697</v>
      </c>
      <c r="U513" s="115" t="str">
        <f t="shared" si="143"/>
        <v/>
      </c>
      <c r="V513" s="115" t="str">
        <f t="shared" si="143"/>
        <v/>
      </c>
      <c r="W513" s="115" t="str">
        <f t="shared" si="143"/>
        <v>y</v>
      </c>
      <c r="X513" s="115" t="str">
        <f t="shared" si="143"/>
        <v/>
      </c>
      <c r="Y513" s="273" t="str">
        <f t="shared" si="144"/>
        <v/>
      </c>
      <c r="AA513" s="86" t="str">
        <f t="shared" si="134"/>
        <v/>
      </c>
      <c r="AB513" s="87" t="str">
        <f t="shared" si="135"/>
        <v/>
      </c>
      <c r="AC513" s="87">
        <f t="shared" si="145"/>
        <v>1</v>
      </c>
      <c r="AD513" s="87" t="str">
        <f t="shared" si="146"/>
        <v/>
      </c>
      <c r="AE513" s="87" t="str">
        <f t="shared" si="147"/>
        <v/>
      </c>
      <c r="AF513" s="94">
        <f t="shared" si="136"/>
        <v>1</v>
      </c>
      <c r="AH513" s="324" t="str">
        <f t="shared" si="137"/>
        <v/>
      </c>
      <c r="AI513" s="280" t="str">
        <f t="shared" si="138"/>
        <v/>
      </c>
      <c r="AJ513" s="280">
        <f t="shared" si="139"/>
        <v>860912.65352501697</v>
      </c>
      <c r="AK513" s="280" t="str">
        <f t="shared" si="140"/>
        <v/>
      </c>
      <c r="AL513" s="327" t="str">
        <f t="shared" si="141"/>
        <v/>
      </c>
    </row>
    <row r="514" spans="2:38">
      <c r="B514" s="176" t="s">
        <v>502</v>
      </c>
      <c r="C514" s="167"/>
      <c r="D514" s="167" t="s">
        <v>2229</v>
      </c>
      <c r="E514" s="167" t="s">
        <v>117</v>
      </c>
      <c r="F514" s="167" t="s">
        <v>2233</v>
      </c>
      <c r="G514" s="188"/>
      <c r="H514" s="285">
        <v>4726.78</v>
      </c>
      <c r="I514" s="143">
        <f t="shared" si="142"/>
        <v>120.43335658324673</v>
      </c>
      <c r="J514" s="165">
        <v>569261.98123055894</v>
      </c>
      <c r="K514" s="167"/>
      <c r="L514" s="167">
        <v>1</v>
      </c>
      <c r="M514" s="171">
        <f t="shared" si="149"/>
        <v>569261.98123055894</v>
      </c>
      <c r="N514" s="170"/>
      <c r="O514" s="285">
        <v>4726.7411156174803</v>
      </c>
      <c r="P514" s="114">
        <f t="shared" si="148"/>
        <v>98.503385019675676</v>
      </c>
      <c r="Q514" s="173">
        <v>465600</v>
      </c>
      <c r="R514" s="177">
        <v>2016</v>
      </c>
      <c r="S514" s="98">
        <f>IFERROR(('General Input Sheet'!$G$38/(VLOOKUP(R514,'General Input Sheet'!$E$38:$G$44,3,FALSE))),1)</f>
        <v>1</v>
      </c>
      <c r="T514" s="199">
        <v>1034861.9812305589</v>
      </c>
      <c r="U514" s="115" t="str">
        <f t="shared" si="143"/>
        <v/>
      </c>
      <c r="V514" s="115" t="str">
        <f t="shared" si="143"/>
        <v/>
      </c>
      <c r="W514" s="115" t="str">
        <f t="shared" si="143"/>
        <v>y</v>
      </c>
      <c r="X514" s="115" t="str">
        <f t="shared" si="143"/>
        <v/>
      </c>
      <c r="Y514" s="273" t="str">
        <f t="shared" si="144"/>
        <v/>
      </c>
      <c r="AA514" s="86" t="str">
        <f t="shared" si="134"/>
        <v/>
      </c>
      <c r="AB514" s="87" t="str">
        <f t="shared" si="135"/>
        <v/>
      </c>
      <c r="AC514" s="87">
        <f t="shared" si="145"/>
        <v>1</v>
      </c>
      <c r="AD514" s="87" t="str">
        <f t="shared" si="146"/>
        <v/>
      </c>
      <c r="AE514" s="87" t="str">
        <f t="shared" si="147"/>
        <v/>
      </c>
      <c r="AF514" s="94">
        <f t="shared" si="136"/>
        <v>1</v>
      </c>
      <c r="AH514" s="324" t="str">
        <f t="shared" si="137"/>
        <v/>
      </c>
      <c r="AI514" s="280" t="str">
        <f t="shared" si="138"/>
        <v/>
      </c>
      <c r="AJ514" s="280">
        <f t="shared" si="139"/>
        <v>1034861.9812305589</v>
      </c>
      <c r="AK514" s="280" t="str">
        <f t="shared" si="140"/>
        <v/>
      </c>
      <c r="AL514" s="327" t="str">
        <f t="shared" si="141"/>
        <v/>
      </c>
    </row>
    <row r="515" spans="2:38">
      <c r="B515" s="176" t="s">
        <v>503</v>
      </c>
      <c r="C515" s="167"/>
      <c r="D515" s="167" t="s">
        <v>2230</v>
      </c>
      <c r="E515" s="167" t="s">
        <v>117</v>
      </c>
      <c r="F515" s="167" t="s">
        <v>2232</v>
      </c>
      <c r="G515" s="188"/>
      <c r="H515" s="171">
        <v>23186.84</v>
      </c>
      <c r="I515" s="143">
        <f t="shared" si="142"/>
        <v>86.580762241976913</v>
      </c>
      <c r="J515" s="165">
        <v>2007534.2811827599</v>
      </c>
      <c r="K515" s="167"/>
      <c r="L515" s="167"/>
      <c r="M515" s="171">
        <v>612716.57426917995</v>
      </c>
      <c r="N515" s="170"/>
      <c r="O515" s="285">
        <v>7778.23252661485</v>
      </c>
      <c r="P515" s="114">
        <f t="shared" si="148"/>
        <v>88.249740239989791</v>
      </c>
      <c r="Q515" s="173">
        <v>686427</v>
      </c>
      <c r="R515" s="177">
        <v>2016</v>
      </c>
      <c r="S515" s="32"/>
      <c r="T515" s="195">
        <v>2693961.2811827599</v>
      </c>
      <c r="U515" s="115" t="str">
        <f t="shared" si="143"/>
        <v/>
      </c>
      <c r="V515" s="115" t="str">
        <f t="shared" si="143"/>
        <v/>
      </c>
      <c r="W515" s="115" t="str">
        <f t="shared" si="143"/>
        <v/>
      </c>
      <c r="X515" s="115" t="str">
        <f t="shared" si="143"/>
        <v/>
      </c>
      <c r="Y515" s="273" t="str">
        <f t="shared" si="144"/>
        <v>y</v>
      </c>
      <c r="AA515" s="86" t="str">
        <f t="shared" si="134"/>
        <v/>
      </c>
      <c r="AB515" s="87" t="str">
        <f t="shared" si="135"/>
        <v/>
      </c>
      <c r="AC515" s="87" t="str">
        <f t="shared" si="145"/>
        <v/>
      </c>
      <c r="AD515" s="87" t="str">
        <f t="shared" si="146"/>
        <v/>
      </c>
      <c r="AE515" s="87">
        <f t="shared" si="147"/>
        <v>1</v>
      </c>
      <c r="AF515" s="94">
        <f t="shared" si="136"/>
        <v>1</v>
      </c>
      <c r="AH515" s="324" t="str">
        <f t="shared" si="137"/>
        <v/>
      </c>
      <c r="AI515" s="280" t="str">
        <f t="shared" si="138"/>
        <v/>
      </c>
      <c r="AJ515" s="280" t="str">
        <f t="shared" si="139"/>
        <v/>
      </c>
      <c r="AK515" s="280" t="str">
        <f t="shared" si="140"/>
        <v/>
      </c>
      <c r="AL515" s="327">
        <f t="shared" si="141"/>
        <v>2693961.2811827599</v>
      </c>
    </row>
    <row r="516" spans="2:38">
      <c r="B516" s="176" t="s">
        <v>504</v>
      </c>
      <c r="C516" s="167"/>
      <c r="D516" s="167" t="s">
        <v>2230</v>
      </c>
      <c r="E516" s="167" t="s">
        <v>117</v>
      </c>
      <c r="F516" s="167" t="s">
        <v>2232</v>
      </c>
      <c r="G516" s="188"/>
      <c r="H516" s="171">
        <v>8119.12</v>
      </c>
      <c r="I516" s="143">
        <f t="shared" si="142"/>
        <v>164.84081149634443</v>
      </c>
      <c r="J516" s="165">
        <v>1338362.3294362</v>
      </c>
      <c r="K516" s="167"/>
      <c r="L516" s="167"/>
      <c r="M516" s="171">
        <v>450344.06534974999</v>
      </c>
      <c r="N516" s="170"/>
      <c r="O516" s="285">
        <v>6145.3130411282</v>
      </c>
      <c r="P516" s="114">
        <f t="shared" si="148"/>
        <v>207.72290060029994</v>
      </c>
      <c r="Q516" s="173">
        <v>1276522.25</v>
      </c>
      <c r="R516" s="177">
        <v>2016</v>
      </c>
      <c r="S516" s="32"/>
      <c r="T516" s="195">
        <v>2614884.5794361997</v>
      </c>
      <c r="U516" s="115" t="str">
        <f t="shared" si="143"/>
        <v/>
      </c>
      <c r="V516" s="115" t="str">
        <f t="shared" si="143"/>
        <v/>
      </c>
      <c r="W516" s="115" t="str">
        <f t="shared" si="143"/>
        <v/>
      </c>
      <c r="X516" s="115" t="str">
        <f t="shared" si="143"/>
        <v/>
      </c>
      <c r="Y516" s="273" t="str">
        <f t="shared" si="144"/>
        <v>y</v>
      </c>
      <c r="AA516" s="86" t="str">
        <f t="shared" si="134"/>
        <v/>
      </c>
      <c r="AB516" s="87" t="str">
        <f t="shared" si="135"/>
        <v/>
      </c>
      <c r="AC516" s="87" t="str">
        <f t="shared" si="145"/>
        <v/>
      </c>
      <c r="AD516" s="87" t="str">
        <f t="shared" si="146"/>
        <v/>
      </c>
      <c r="AE516" s="87">
        <f t="shared" si="147"/>
        <v>1</v>
      </c>
      <c r="AF516" s="94">
        <f t="shared" si="136"/>
        <v>1</v>
      </c>
      <c r="AH516" s="324" t="str">
        <f t="shared" si="137"/>
        <v/>
      </c>
      <c r="AI516" s="280" t="str">
        <f t="shared" si="138"/>
        <v/>
      </c>
      <c r="AJ516" s="280" t="str">
        <f t="shared" si="139"/>
        <v/>
      </c>
      <c r="AK516" s="280" t="str">
        <f t="shared" si="140"/>
        <v/>
      </c>
      <c r="AL516" s="327">
        <f t="shared" si="141"/>
        <v>2614884.5794361997</v>
      </c>
    </row>
    <row r="517" spans="2:38">
      <c r="B517" s="176" t="s">
        <v>505</v>
      </c>
      <c r="C517" s="167"/>
      <c r="D517" s="167" t="s">
        <v>2229</v>
      </c>
      <c r="E517" s="167" t="s">
        <v>117</v>
      </c>
      <c r="F517" s="167" t="s">
        <v>2236</v>
      </c>
      <c r="G517" s="188"/>
      <c r="H517" s="285"/>
      <c r="I517" s="143">
        <f t="shared" si="142"/>
        <v>0</v>
      </c>
      <c r="J517" s="165"/>
      <c r="K517" s="167"/>
      <c r="L517" s="167">
        <v>1</v>
      </c>
      <c r="M517" s="171">
        <f t="shared" ref="M517:M523" si="150">IFERROR(J517/100*100*L517,0)</f>
        <v>0</v>
      </c>
      <c r="N517" s="170"/>
      <c r="O517" s="285">
        <v>0</v>
      </c>
      <c r="P517" s="114">
        <f t="shared" si="148"/>
        <v>0</v>
      </c>
      <c r="Q517" s="173">
        <v>0</v>
      </c>
      <c r="R517" s="177">
        <v>2016</v>
      </c>
      <c r="S517" s="98">
        <f>IFERROR(('General Input Sheet'!$G$38/(VLOOKUP(R517,'General Input Sheet'!$E$38:$G$44,3,FALSE))),1)</f>
        <v>1</v>
      </c>
      <c r="T517" s="199">
        <v>0</v>
      </c>
      <c r="U517" s="115" t="str">
        <f t="shared" si="143"/>
        <v/>
      </c>
      <c r="V517" s="115" t="str">
        <f t="shared" si="143"/>
        <v/>
      </c>
      <c r="W517" s="115" t="str">
        <f t="shared" si="143"/>
        <v>y</v>
      </c>
      <c r="X517" s="115" t="str">
        <f t="shared" si="143"/>
        <v/>
      </c>
      <c r="Y517" s="273" t="str">
        <f t="shared" si="144"/>
        <v/>
      </c>
      <c r="AA517" s="86" t="str">
        <f t="shared" si="134"/>
        <v/>
      </c>
      <c r="AB517" s="87" t="str">
        <f t="shared" si="135"/>
        <v/>
      </c>
      <c r="AC517" s="87">
        <f t="shared" si="145"/>
        <v>1</v>
      </c>
      <c r="AD517" s="87" t="str">
        <f t="shared" si="146"/>
        <v/>
      </c>
      <c r="AE517" s="87" t="str">
        <f t="shared" si="147"/>
        <v/>
      </c>
      <c r="AF517" s="94">
        <f t="shared" si="136"/>
        <v>1</v>
      </c>
      <c r="AH517" s="324" t="str">
        <f t="shared" si="137"/>
        <v/>
      </c>
      <c r="AI517" s="280" t="str">
        <f t="shared" si="138"/>
        <v/>
      </c>
      <c r="AJ517" s="280">
        <f t="shared" si="139"/>
        <v>0</v>
      </c>
      <c r="AK517" s="280" t="str">
        <f t="shared" si="140"/>
        <v/>
      </c>
      <c r="AL517" s="327" t="str">
        <f t="shared" si="141"/>
        <v/>
      </c>
    </row>
    <row r="518" spans="2:38">
      <c r="B518" s="176" t="s">
        <v>506</v>
      </c>
      <c r="C518" s="167"/>
      <c r="D518" s="167" t="s">
        <v>2229</v>
      </c>
      <c r="E518" s="167" t="s">
        <v>117</v>
      </c>
      <c r="F518" s="167" t="s">
        <v>2233</v>
      </c>
      <c r="G518" s="188"/>
      <c r="H518" s="285">
        <v>2938.83</v>
      </c>
      <c r="I518" s="143">
        <f t="shared" si="142"/>
        <v>171.26377373043491</v>
      </c>
      <c r="J518" s="165">
        <v>503315.116152214</v>
      </c>
      <c r="K518" s="167"/>
      <c r="L518" s="167">
        <v>1</v>
      </c>
      <c r="M518" s="171">
        <f t="shared" si="150"/>
        <v>503315.116152214</v>
      </c>
      <c r="N518" s="170"/>
      <c r="O518" s="285">
        <v>2938.8726868751501</v>
      </c>
      <c r="P518" s="114">
        <f t="shared" si="148"/>
        <v>421.19863699035648</v>
      </c>
      <c r="Q518" s="173">
        <v>1237849.17</v>
      </c>
      <c r="R518" s="177">
        <v>2016</v>
      </c>
      <c r="S518" s="98">
        <f>IFERROR(('General Input Sheet'!$G$38/(VLOOKUP(R518,'General Input Sheet'!$E$38:$G$44,3,FALSE))),1)</f>
        <v>1</v>
      </c>
      <c r="T518" s="199">
        <v>1741164.2861522138</v>
      </c>
      <c r="U518" s="115" t="str">
        <f t="shared" si="143"/>
        <v/>
      </c>
      <c r="V518" s="115" t="str">
        <f t="shared" si="143"/>
        <v/>
      </c>
      <c r="W518" s="115" t="str">
        <f t="shared" si="143"/>
        <v>y</v>
      </c>
      <c r="X518" s="115" t="str">
        <f t="shared" si="143"/>
        <v/>
      </c>
      <c r="Y518" s="273" t="str">
        <f t="shared" si="144"/>
        <v/>
      </c>
      <c r="AA518" s="86" t="str">
        <f t="shared" si="134"/>
        <v/>
      </c>
      <c r="AB518" s="87" t="str">
        <f t="shared" si="135"/>
        <v/>
      </c>
      <c r="AC518" s="87">
        <f t="shared" si="145"/>
        <v>1</v>
      </c>
      <c r="AD518" s="87" t="str">
        <f t="shared" si="146"/>
        <v/>
      </c>
      <c r="AE518" s="87" t="str">
        <f t="shared" si="147"/>
        <v/>
      </c>
      <c r="AF518" s="94">
        <f t="shared" si="136"/>
        <v>1</v>
      </c>
      <c r="AH518" s="324" t="str">
        <f t="shared" si="137"/>
        <v/>
      </c>
      <c r="AI518" s="280" t="str">
        <f t="shared" si="138"/>
        <v/>
      </c>
      <c r="AJ518" s="280">
        <f t="shared" si="139"/>
        <v>1741164.2861522138</v>
      </c>
      <c r="AK518" s="280" t="str">
        <f t="shared" si="140"/>
        <v/>
      </c>
      <c r="AL518" s="327" t="str">
        <f t="shared" si="141"/>
        <v/>
      </c>
    </row>
    <row r="519" spans="2:38">
      <c r="B519" s="176" t="s">
        <v>507</v>
      </c>
      <c r="C519" s="167"/>
      <c r="D519" s="167" t="s">
        <v>2231</v>
      </c>
      <c r="E519" s="167" t="s">
        <v>117</v>
      </c>
      <c r="F519" s="167" t="s">
        <v>2232</v>
      </c>
      <c r="G519" s="188"/>
      <c r="H519" s="285">
        <v>24143.26</v>
      </c>
      <c r="I519" s="143">
        <f t="shared" si="142"/>
        <v>84.871186594980557</v>
      </c>
      <c r="J519" s="165">
        <v>2049067.1244711301</v>
      </c>
      <c r="K519" s="167"/>
      <c r="L519" s="167">
        <v>1</v>
      </c>
      <c r="M519" s="171">
        <f t="shared" si="150"/>
        <v>2049067.1244711303</v>
      </c>
      <c r="N519" s="170"/>
      <c r="O519" s="285">
        <v>47911.253899673196</v>
      </c>
      <c r="P519" s="114">
        <f t="shared" si="148"/>
        <v>604.42854784473775</v>
      </c>
      <c r="Q519" s="173">
        <v>28958929.620000001</v>
      </c>
      <c r="R519" s="177">
        <v>2016</v>
      </c>
      <c r="S519" s="98">
        <f>IFERROR(('General Input Sheet'!$G$38/(VLOOKUP(R519,'General Input Sheet'!$E$38:$G$44,3,FALSE))),1)</f>
        <v>1</v>
      </c>
      <c r="T519" s="199">
        <v>31007996.744471133</v>
      </c>
      <c r="U519" s="115" t="str">
        <f t="shared" si="143"/>
        <v/>
      </c>
      <c r="V519" s="115" t="str">
        <f t="shared" si="143"/>
        <v/>
      </c>
      <c r="W519" s="115" t="str">
        <f t="shared" si="143"/>
        <v/>
      </c>
      <c r="X519" s="115" t="str">
        <f t="shared" si="143"/>
        <v/>
      </c>
      <c r="Y519" s="273" t="str">
        <f t="shared" si="144"/>
        <v>y</v>
      </c>
      <c r="AA519" s="86" t="str">
        <f t="shared" si="134"/>
        <v/>
      </c>
      <c r="AB519" s="87" t="str">
        <f t="shared" si="135"/>
        <v/>
      </c>
      <c r="AC519" s="87" t="str">
        <f t="shared" si="145"/>
        <v/>
      </c>
      <c r="AD519" s="87" t="str">
        <f t="shared" si="146"/>
        <v/>
      </c>
      <c r="AE519" s="87">
        <f t="shared" si="147"/>
        <v>1</v>
      </c>
      <c r="AF519" s="94">
        <f t="shared" si="136"/>
        <v>1</v>
      </c>
      <c r="AH519" s="324" t="str">
        <f t="shared" si="137"/>
        <v/>
      </c>
      <c r="AI519" s="280" t="str">
        <f t="shared" si="138"/>
        <v/>
      </c>
      <c r="AJ519" s="280" t="str">
        <f t="shared" si="139"/>
        <v/>
      </c>
      <c r="AK519" s="280" t="str">
        <f t="shared" si="140"/>
        <v/>
      </c>
      <c r="AL519" s="327">
        <f t="shared" si="141"/>
        <v>31007996.744471133</v>
      </c>
    </row>
    <row r="520" spans="2:38">
      <c r="B520" s="176" t="s">
        <v>507</v>
      </c>
      <c r="C520" s="167"/>
      <c r="D520" s="167" t="s">
        <v>2231</v>
      </c>
      <c r="E520" s="167" t="s">
        <v>117</v>
      </c>
      <c r="F520" s="167" t="s">
        <v>2233</v>
      </c>
      <c r="G520" s="188"/>
      <c r="H520" s="285">
        <v>20208.09</v>
      </c>
      <c r="I520" s="143">
        <f t="shared" si="142"/>
        <v>377.43350486583097</v>
      </c>
      <c r="J520" s="165">
        <v>7627210.2353441501</v>
      </c>
      <c r="K520" s="167"/>
      <c r="L520" s="167">
        <v>1</v>
      </c>
      <c r="M520" s="171">
        <f t="shared" si="150"/>
        <v>7627210.2353441501</v>
      </c>
      <c r="N520" s="170"/>
      <c r="O520" s="285"/>
      <c r="P520" s="114">
        <f t="shared" si="148"/>
        <v>0</v>
      </c>
      <c r="Q520" s="173"/>
      <c r="R520" s="177">
        <v>2016</v>
      </c>
      <c r="S520" s="98">
        <f>IFERROR(('General Input Sheet'!$G$38/(VLOOKUP(R520,'General Input Sheet'!$E$38:$G$44,3,FALSE))),1)</f>
        <v>1</v>
      </c>
      <c r="T520" s="199">
        <v>7627210.2353441501</v>
      </c>
      <c r="U520" s="115" t="str">
        <f t="shared" si="143"/>
        <v/>
      </c>
      <c r="V520" s="115" t="str">
        <f t="shared" si="143"/>
        <v/>
      </c>
      <c r="W520" s="115" t="str">
        <f t="shared" si="143"/>
        <v/>
      </c>
      <c r="X520" s="115" t="str">
        <f t="shared" si="143"/>
        <v/>
      </c>
      <c r="Y520" s="273" t="str">
        <f t="shared" si="144"/>
        <v>y</v>
      </c>
      <c r="AA520" s="86" t="str">
        <f t="shared" si="134"/>
        <v/>
      </c>
      <c r="AB520" s="87" t="str">
        <f t="shared" si="135"/>
        <v/>
      </c>
      <c r="AC520" s="87" t="str">
        <f t="shared" si="145"/>
        <v/>
      </c>
      <c r="AD520" s="87" t="str">
        <f t="shared" si="146"/>
        <v/>
      </c>
      <c r="AE520" s="87">
        <f t="shared" si="147"/>
        <v>1</v>
      </c>
      <c r="AF520" s="94">
        <f t="shared" si="136"/>
        <v>1</v>
      </c>
      <c r="AH520" s="324" t="str">
        <f t="shared" si="137"/>
        <v/>
      </c>
      <c r="AI520" s="280" t="str">
        <f t="shared" si="138"/>
        <v/>
      </c>
      <c r="AJ520" s="280" t="str">
        <f t="shared" si="139"/>
        <v/>
      </c>
      <c r="AK520" s="280" t="str">
        <f t="shared" si="140"/>
        <v/>
      </c>
      <c r="AL520" s="327">
        <f t="shared" si="141"/>
        <v>7627210.2353441501</v>
      </c>
    </row>
    <row r="521" spans="2:38">
      <c r="B521" s="176" t="s">
        <v>507</v>
      </c>
      <c r="C521" s="167"/>
      <c r="D521" s="167" t="s">
        <v>2231</v>
      </c>
      <c r="E521" s="167" t="s">
        <v>117</v>
      </c>
      <c r="F521" s="167" t="s">
        <v>2235</v>
      </c>
      <c r="G521" s="188"/>
      <c r="H521" s="285">
        <v>6252.7</v>
      </c>
      <c r="I521" s="143">
        <f t="shared" si="142"/>
        <v>1229.8337724061253</v>
      </c>
      <c r="J521" s="165">
        <v>7689781.6287237797</v>
      </c>
      <c r="K521" s="167"/>
      <c r="L521" s="167">
        <v>1</v>
      </c>
      <c r="M521" s="171">
        <f t="shared" si="150"/>
        <v>7689781.6287237797</v>
      </c>
      <c r="N521" s="170"/>
      <c r="O521" s="285"/>
      <c r="P521" s="114">
        <f t="shared" si="148"/>
        <v>0</v>
      </c>
      <c r="Q521" s="173"/>
      <c r="R521" s="177">
        <v>2016</v>
      </c>
      <c r="S521" s="98">
        <f>IFERROR(('General Input Sheet'!$G$38/(VLOOKUP(R521,'General Input Sheet'!$E$38:$G$44,3,FALSE))),1)</f>
        <v>1</v>
      </c>
      <c r="T521" s="199">
        <v>7689781.6287237797</v>
      </c>
      <c r="U521" s="115" t="str">
        <f t="shared" si="143"/>
        <v/>
      </c>
      <c r="V521" s="115" t="str">
        <f t="shared" si="143"/>
        <v/>
      </c>
      <c r="W521" s="115" t="str">
        <f t="shared" si="143"/>
        <v/>
      </c>
      <c r="X521" s="115" t="str">
        <f t="shared" si="143"/>
        <v/>
      </c>
      <c r="Y521" s="273" t="str">
        <f t="shared" si="144"/>
        <v>y</v>
      </c>
      <c r="AA521" s="86" t="str">
        <f t="shared" si="134"/>
        <v/>
      </c>
      <c r="AB521" s="87" t="str">
        <f t="shared" si="135"/>
        <v/>
      </c>
      <c r="AC521" s="87" t="str">
        <f t="shared" si="145"/>
        <v/>
      </c>
      <c r="AD521" s="87" t="str">
        <f t="shared" si="146"/>
        <v/>
      </c>
      <c r="AE521" s="87">
        <f t="shared" si="147"/>
        <v>1</v>
      </c>
      <c r="AF521" s="94">
        <f t="shared" si="136"/>
        <v>1</v>
      </c>
      <c r="AH521" s="324" t="str">
        <f t="shared" si="137"/>
        <v/>
      </c>
      <c r="AI521" s="280" t="str">
        <f t="shared" si="138"/>
        <v/>
      </c>
      <c r="AJ521" s="280" t="str">
        <f t="shared" si="139"/>
        <v/>
      </c>
      <c r="AK521" s="280" t="str">
        <f t="shared" si="140"/>
        <v/>
      </c>
      <c r="AL521" s="327">
        <f t="shared" si="141"/>
        <v>7689781.6287237797</v>
      </c>
    </row>
    <row r="522" spans="2:38">
      <c r="B522" s="176" t="s">
        <v>508</v>
      </c>
      <c r="C522" s="167"/>
      <c r="D522" s="167" t="s">
        <v>2231</v>
      </c>
      <c r="E522" s="167" t="s">
        <v>117</v>
      </c>
      <c r="F522" s="167" t="s">
        <v>2234</v>
      </c>
      <c r="G522" s="188"/>
      <c r="H522" s="285">
        <v>9145.2000000000007</v>
      </c>
      <c r="I522" s="143">
        <f t="shared" si="142"/>
        <v>765.3430127456578</v>
      </c>
      <c r="J522" s="165">
        <v>6999214.92016159</v>
      </c>
      <c r="K522" s="167"/>
      <c r="L522" s="167">
        <v>1</v>
      </c>
      <c r="M522" s="171">
        <f t="shared" si="150"/>
        <v>6999214.92016159</v>
      </c>
      <c r="N522" s="170"/>
      <c r="O522" s="285"/>
      <c r="P522" s="114">
        <f t="shared" si="148"/>
        <v>0</v>
      </c>
      <c r="Q522" s="173"/>
      <c r="R522" s="177">
        <v>2016</v>
      </c>
      <c r="S522" s="98">
        <f>IFERROR(('General Input Sheet'!$G$38/(VLOOKUP(R522,'General Input Sheet'!$E$38:$G$44,3,FALSE))),1)</f>
        <v>1</v>
      </c>
      <c r="T522" s="199">
        <v>6999214.92016159</v>
      </c>
      <c r="U522" s="115" t="str">
        <f t="shared" si="143"/>
        <v/>
      </c>
      <c r="V522" s="115" t="str">
        <f t="shared" si="143"/>
        <v/>
      </c>
      <c r="W522" s="115" t="str">
        <f t="shared" si="143"/>
        <v/>
      </c>
      <c r="X522" s="115" t="str">
        <f t="shared" si="143"/>
        <v/>
      </c>
      <c r="Y522" s="273" t="str">
        <f t="shared" si="144"/>
        <v>y</v>
      </c>
      <c r="AA522" s="86" t="str">
        <f t="shared" si="134"/>
        <v/>
      </c>
      <c r="AB522" s="87" t="str">
        <f t="shared" si="135"/>
        <v/>
      </c>
      <c r="AC522" s="87" t="str">
        <f t="shared" si="145"/>
        <v/>
      </c>
      <c r="AD522" s="87" t="str">
        <f t="shared" si="146"/>
        <v/>
      </c>
      <c r="AE522" s="87">
        <f t="shared" si="147"/>
        <v>1</v>
      </c>
      <c r="AF522" s="94">
        <f t="shared" si="136"/>
        <v>1</v>
      </c>
      <c r="AH522" s="324" t="str">
        <f t="shared" si="137"/>
        <v/>
      </c>
      <c r="AI522" s="280" t="str">
        <f t="shared" si="138"/>
        <v/>
      </c>
      <c r="AJ522" s="280" t="str">
        <f t="shared" si="139"/>
        <v/>
      </c>
      <c r="AK522" s="280" t="str">
        <f t="shared" si="140"/>
        <v/>
      </c>
      <c r="AL522" s="327">
        <f t="shared" si="141"/>
        <v>6999214.92016159</v>
      </c>
    </row>
    <row r="523" spans="2:38">
      <c r="B523" s="176" t="s">
        <v>508</v>
      </c>
      <c r="C523" s="167"/>
      <c r="D523" s="167" t="s">
        <v>2231</v>
      </c>
      <c r="E523" s="167" t="s">
        <v>117</v>
      </c>
      <c r="F523" s="167" t="s">
        <v>2235</v>
      </c>
      <c r="G523" s="188"/>
      <c r="H523" s="285">
        <v>26221.87</v>
      </c>
      <c r="I523" s="143">
        <f t="shared" si="142"/>
        <v>329.14751406292459</v>
      </c>
      <c r="J523" s="165">
        <v>8630863.3245811798</v>
      </c>
      <c r="K523" s="167"/>
      <c r="L523" s="167">
        <v>1</v>
      </c>
      <c r="M523" s="171">
        <f t="shared" si="150"/>
        <v>8630863.3245811798</v>
      </c>
      <c r="N523" s="170"/>
      <c r="O523" s="285"/>
      <c r="P523" s="114">
        <f t="shared" si="148"/>
        <v>0</v>
      </c>
      <c r="Q523" s="173"/>
      <c r="R523" s="177">
        <v>2016</v>
      </c>
      <c r="S523" s="98">
        <f>IFERROR(('General Input Sheet'!$G$38/(VLOOKUP(R523,'General Input Sheet'!$E$38:$G$44,3,FALSE))),1)</f>
        <v>1</v>
      </c>
      <c r="T523" s="199">
        <v>8630863.3245811798</v>
      </c>
      <c r="U523" s="115" t="str">
        <f t="shared" si="143"/>
        <v/>
      </c>
      <c r="V523" s="115" t="str">
        <f t="shared" si="143"/>
        <v/>
      </c>
      <c r="W523" s="115" t="str">
        <f t="shared" si="143"/>
        <v/>
      </c>
      <c r="X523" s="115" t="str">
        <f t="shared" si="143"/>
        <v/>
      </c>
      <c r="Y523" s="273" t="str">
        <f t="shared" si="144"/>
        <v>y</v>
      </c>
      <c r="AA523" s="86" t="str">
        <f t="shared" si="134"/>
        <v/>
      </c>
      <c r="AB523" s="87" t="str">
        <f t="shared" si="135"/>
        <v/>
      </c>
      <c r="AC523" s="87" t="str">
        <f t="shared" si="145"/>
        <v/>
      </c>
      <c r="AD523" s="87" t="str">
        <f t="shared" si="146"/>
        <v/>
      </c>
      <c r="AE523" s="87">
        <f t="shared" si="147"/>
        <v>1</v>
      </c>
      <c r="AF523" s="94">
        <f t="shared" si="136"/>
        <v>1</v>
      </c>
      <c r="AH523" s="324" t="str">
        <f t="shared" si="137"/>
        <v/>
      </c>
      <c r="AI523" s="280" t="str">
        <f t="shared" si="138"/>
        <v/>
      </c>
      <c r="AJ523" s="280" t="str">
        <f t="shared" si="139"/>
        <v/>
      </c>
      <c r="AK523" s="280" t="str">
        <f t="shared" si="140"/>
        <v/>
      </c>
      <c r="AL523" s="327">
        <f t="shared" si="141"/>
        <v>8630863.3245811798</v>
      </c>
    </row>
    <row r="524" spans="2:38">
      <c r="B524" s="176" t="s">
        <v>509</v>
      </c>
      <c r="C524" s="167"/>
      <c r="D524" s="167" t="s">
        <v>2230</v>
      </c>
      <c r="E524" s="167" t="s">
        <v>117</v>
      </c>
      <c r="F524" s="167" t="s">
        <v>2232</v>
      </c>
      <c r="G524" s="188"/>
      <c r="H524" s="171">
        <v>6099.57</v>
      </c>
      <c r="I524" s="143">
        <f t="shared" si="142"/>
        <v>204.7147863867699</v>
      </c>
      <c r="J524" s="165">
        <v>1248672.1696011501</v>
      </c>
      <c r="K524" s="167"/>
      <c r="L524" s="167"/>
      <c r="M524" s="171">
        <v>8400247.9459265694</v>
      </c>
      <c r="N524" s="170"/>
      <c r="O524" s="285">
        <v>5072.8538977014096</v>
      </c>
      <c r="P524" s="114">
        <f t="shared" si="148"/>
        <v>811.16633023169447</v>
      </c>
      <c r="Q524" s="173">
        <v>4114928.28</v>
      </c>
      <c r="R524" s="177">
        <v>2016</v>
      </c>
      <c r="S524" s="32"/>
      <c r="T524" s="195">
        <v>5363600.4496011501</v>
      </c>
      <c r="U524" s="115" t="str">
        <f t="shared" si="143"/>
        <v/>
      </c>
      <c r="V524" s="115" t="str">
        <f t="shared" si="143"/>
        <v/>
      </c>
      <c r="W524" s="115" t="str">
        <f t="shared" si="143"/>
        <v/>
      </c>
      <c r="X524" s="115" t="str">
        <f t="shared" si="143"/>
        <v/>
      </c>
      <c r="Y524" s="273" t="str">
        <f t="shared" si="144"/>
        <v>y</v>
      </c>
      <c r="AA524" s="86" t="str">
        <f t="shared" si="134"/>
        <v/>
      </c>
      <c r="AB524" s="87" t="str">
        <f t="shared" si="135"/>
        <v/>
      </c>
      <c r="AC524" s="87" t="str">
        <f t="shared" si="145"/>
        <v/>
      </c>
      <c r="AD524" s="87" t="str">
        <f t="shared" si="146"/>
        <v/>
      </c>
      <c r="AE524" s="87">
        <f t="shared" si="147"/>
        <v>1</v>
      </c>
      <c r="AF524" s="94">
        <f t="shared" si="136"/>
        <v>1</v>
      </c>
      <c r="AH524" s="324" t="str">
        <f t="shared" si="137"/>
        <v/>
      </c>
      <c r="AI524" s="280" t="str">
        <f t="shared" si="138"/>
        <v/>
      </c>
      <c r="AJ524" s="280" t="str">
        <f t="shared" si="139"/>
        <v/>
      </c>
      <c r="AK524" s="280" t="str">
        <f t="shared" si="140"/>
        <v/>
      </c>
      <c r="AL524" s="327">
        <f t="shared" si="141"/>
        <v>5363600.4496011501</v>
      </c>
    </row>
    <row r="525" spans="2:38">
      <c r="B525" s="176" t="s">
        <v>509</v>
      </c>
      <c r="C525" s="167"/>
      <c r="D525" s="167" t="s">
        <v>2230</v>
      </c>
      <c r="E525" s="167" t="s">
        <v>117</v>
      </c>
      <c r="F525" s="167" t="s">
        <v>2233</v>
      </c>
      <c r="G525" s="188"/>
      <c r="H525" s="171">
        <v>10407.299999999999</v>
      </c>
      <c r="I525" s="143">
        <f t="shared" si="142"/>
        <v>993.03429401662299</v>
      </c>
      <c r="J525" s="165">
        <v>10334805.8081192</v>
      </c>
      <c r="K525" s="167"/>
      <c r="L525" s="167"/>
      <c r="M525" s="171">
        <v>7756045.5359742101</v>
      </c>
      <c r="N525" s="170"/>
      <c r="O525" s="285"/>
      <c r="P525" s="114">
        <f t="shared" si="148"/>
        <v>0</v>
      </c>
      <c r="Q525" s="173"/>
      <c r="R525" s="177">
        <v>2016</v>
      </c>
      <c r="S525" s="32"/>
      <c r="T525" s="195">
        <v>10334805.8081192</v>
      </c>
      <c r="U525" s="115" t="str">
        <f t="shared" si="143"/>
        <v/>
      </c>
      <c r="V525" s="115" t="str">
        <f t="shared" si="143"/>
        <v/>
      </c>
      <c r="W525" s="115" t="str">
        <f t="shared" si="143"/>
        <v/>
      </c>
      <c r="X525" s="115" t="str">
        <f t="shared" si="143"/>
        <v/>
      </c>
      <c r="Y525" s="273" t="str">
        <f t="shared" si="144"/>
        <v>y</v>
      </c>
      <c r="AA525" s="86" t="str">
        <f t="shared" si="134"/>
        <v/>
      </c>
      <c r="AB525" s="87" t="str">
        <f t="shared" si="135"/>
        <v/>
      </c>
      <c r="AC525" s="87" t="str">
        <f t="shared" si="145"/>
        <v/>
      </c>
      <c r="AD525" s="87" t="str">
        <f t="shared" si="146"/>
        <v/>
      </c>
      <c r="AE525" s="87">
        <f t="shared" si="147"/>
        <v>1</v>
      </c>
      <c r="AF525" s="94">
        <f t="shared" si="136"/>
        <v>1</v>
      </c>
      <c r="AH525" s="324" t="str">
        <f t="shared" si="137"/>
        <v/>
      </c>
      <c r="AI525" s="280" t="str">
        <f t="shared" si="138"/>
        <v/>
      </c>
      <c r="AJ525" s="280" t="str">
        <f t="shared" si="139"/>
        <v/>
      </c>
      <c r="AK525" s="280" t="str">
        <f t="shared" si="140"/>
        <v/>
      </c>
      <c r="AL525" s="327">
        <f t="shared" si="141"/>
        <v>10334805.8081192</v>
      </c>
    </row>
    <row r="526" spans="2:38">
      <c r="B526" s="176" t="s">
        <v>509</v>
      </c>
      <c r="C526" s="167"/>
      <c r="D526" s="167" t="s">
        <v>2230</v>
      </c>
      <c r="E526" s="167" t="s">
        <v>117</v>
      </c>
      <c r="F526" s="167" t="s">
        <v>2235</v>
      </c>
      <c r="G526" s="188"/>
      <c r="H526" s="171">
        <v>11729.02</v>
      </c>
      <c r="I526" s="143">
        <f t="shared" si="142"/>
        <v>1133.8399856230017</v>
      </c>
      <c r="J526" s="165">
        <v>13298831.868171901</v>
      </c>
      <c r="K526" s="167"/>
      <c r="L526" s="167"/>
      <c r="M526" s="171">
        <v>8161567.9137293398</v>
      </c>
      <c r="N526" s="170"/>
      <c r="O526" s="285"/>
      <c r="P526" s="114">
        <f t="shared" si="148"/>
        <v>0</v>
      </c>
      <c r="Q526" s="173"/>
      <c r="R526" s="177">
        <v>2016</v>
      </c>
      <c r="S526" s="32"/>
      <c r="T526" s="195">
        <v>13298831.868171901</v>
      </c>
      <c r="U526" s="115" t="str">
        <f t="shared" si="143"/>
        <v/>
      </c>
      <c r="V526" s="115" t="str">
        <f t="shared" si="143"/>
        <v/>
      </c>
      <c r="W526" s="115" t="str">
        <f t="shared" si="143"/>
        <v/>
      </c>
      <c r="X526" s="115" t="str">
        <f t="shared" ref="V526:X589" si="151">IF(AND(X$10=$E526,$D526="Local"),"y","")</f>
        <v/>
      </c>
      <c r="Y526" s="273" t="str">
        <f t="shared" si="144"/>
        <v>y</v>
      </c>
      <c r="AA526" s="86" t="str">
        <f t="shared" ref="AA526:AA589" si="152">IF(U526="y",1,"")</f>
        <v/>
      </c>
      <c r="AB526" s="87" t="str">
        <f t="shared" ref="AB526:AB589" si="153">IF(V526="y",1,"")</f>
        <v/>
      </c>
      <c r="AC526" s="87" t="str">
        <f t="shared" si="145"/>
        <v/>
      </c>
      <c r="AD526" s="87" t="str">
        <f t="shared" si="146"/>
        <v/>
      </c>
      <c r="AE526" s="87">
        <f t="shared" si="147"/>
        <v>1</v>
      </c>
      <c r="AF526" s="94">
        <f t="shared" ref="AF526:AF589" si="154">SUM(AA526:AE526)</f>
        <v>1</v>
      </c>
      <c r="AH526" s="324" t="str">
        <f t="shared" ref="AH526:AH589" si="155">IF(AA526="","",(AA526/$AF526)*$T526)</f>
        <v/>
      </c>
      <c r="AI526" s="280" t="str">
        <f t="shared" ref="AI526:AI589" si="156">IF(AB526="","",(AB526/$AF526)*$T526)</f>
        <v/>
      </c>
      <c r="AJ526" s="280" t="str">
        <f t="shared" ref="AJ526:AJ589" si="157">IF(AC526="","",(AC526/$AF526)*$T526)</f>
        <v/>
      </c>
      <c r="AK526" s="280" t="str">
        <f t="shared" ref="AK526:AK589" si="158">IF(AD526="","",(AD526/$AF526)*$T526)</f>
        <v/>
      </c>
      <c r="AL526" s="327">
        <f t="shared" ref="AL526:AL589" si="159">IF(AE526="","",(AE526/$AF526)*$T526)</f>
        <v>13298831.868171901</v>
      </c>
    </row>
    <row r="527" spans="2:38">
      <c r="B527" s="176" t="s">
        <v>510</v>
      </c>
      <c r="C527" s="167"/>
      <c r="D527" s="167" t="s">
        <v>2229</v>
      </c>
      <c r="E527" s="167" t="s">
        <v>117</v>
      </c>
      <c r="F527" s="167" t="s">
        <v>2233</v>
      </c>
      <c r="G527" s="188"/>
      <c r="H527" s="285">
        <v>918.09375799999998</v>
      </c>
      <c r="I527" s="143">
        <f t="shared" ref="I527:I590" si="160">IFERROR(J527/H527,0)</f>
        <v>467.03525028716945</v>
      </c>
      <c r="J527" s="165">
        <v>428782.14805461798</v>
      </c>
      <c r="K527" s="167"/>
      <c r="L527" s="167">
        <v>1</v>
      </c>
      <c r="M527" s="171">
        <f t="shared" ref="M527:M529" si="161">IFERROR(J527/100*100*L527,0)</f>
        <v>428782.14805461792</v>
      </c>
      <c r="N527" s="170"/>
      <c r="O527" s="285">
        <v>849.88633892729501</v>
      </c>
      <c r="P527" s="114">
        <f t="shared" si="148"/>
        <v>1235.5652301993664</v>
      </c>
      <c r="Q527" s="173">
        <v>1050090.01</v>
      </c>
      <c r="R527" s="177">
        <v>2016</v>
      </c>
      <c r="S527" s="98">
        <f>IFERROR(('General Input Sheet'!$G$38/(VLOOKUP(R527,'General Input Sheet'!$E$38:$G$44,3,FALSE))),1)</f>
        <v>1</v>
      </c>
      <c r="T527" s="199">
        <v>1478872.1580546179</v>
      </c>
      <c r="U527" s="115" t="str">
        <f t="shared" ref="U527:X590" si="162">IF(AND(U$10=$E527,$D527="Local"),"y","")</f>
        <v/>
      </c>
      <c r="V527" s="115" t="str">
        <f t="shared" si="151"/>
        <v/>
      </c>
      <c r="W527" s="115" t="str">
        <f t="shared" si="151"/>
        <v>y</v>
      </c>
      <c r="X527" s="115" t="str">
        <f t="shared" si="151"/>
        <v/>
      </c>
      <c r="Y527" s="273" t="str">
        <f t="shared" ref="Y527:Y590" si="163">IF($D527&lt;&gt;"Local","y","")</f>
        <v/>
      </c>
      <c r="AA527" s="86" t="str">
        <f t="shared" si="152"/>
        <v/>
      </c>
      <c r="AB527" s="87" t="str">
        <f t="shared" si="153"/>
        <v/>
      </c>
      <c r="AC527" s="87">
        <f t="shared" ref="AC527:AC590" si="164">IF(W527="y",1,"")</f>
        <v>1</v>
      </c>
      <c r="AD527" s="87" t="str">
        <f t="shared" ref="AD527:AD590" si="165">IF(X527="y",1,"")</f>
        <v/>
      </c>
      <c r="AE527" s="87" t="str">
        <f t="shared" ref="AE527:AE590" si="166">IF(Y527="y",1,"")</f>
        <v/>
      </c>
      <c r="AF527" s="94">
        <f t="shared" si="154"/>
        <v>1</v>
      </c>
      <c r="AH527" s="324" t="str">
        <f t="shared" si="155"/>
        <v/>
      </c>
      <c r="AI527" s="280" t="str">
        <f t="shared" si="156"/>
        <v/>
      </c>
      <c r="AJ527" s="280">
        <f t="shared" si="157"/>
        <v>1478872.1580546179</v>
      </c>
      <c r="AK527" s="280" t="str">
        <f t="shared" si="158"/>
        <v/>
      </c>
      <c r="AL527" s="327" t="str">
        <f t="shared" si="159"/>
        <v/>
      </c>
    </row>
    <row r="528" spans="2:38">
      <c r="B528" s="176" t="s">
        <v>511</v>
      </c>
      <c r="C528" s="167"/>
      <c r="D528" s="167" t="s">
        <v>2231</v>
      </c>
      <c r="E528" s="167" t="s">
        <v>117</v>
      </c>
      <c r="F528" s="167" t="s">
        <v>2234</v>
      </c>
      <c r="G528" s="188"/>
      <c r="H528" s="285">
        <v>2094.11</v>
      </c>
      <c r="I528" s="143">
        <f t="shared" si="160"/>
        <v>3189.4427665642111</v>
      </c>
      <c r="J528" s="165">
        <v>6679043.9918897804</v>
      </c>
      <c r="K528" s="167"/>
      <c r="L528" s="167">
        <v>1</v>
      </c>
      <c r="M528" s="171">
        <f t="shared" si="161"/>
        <v>6679043.9918897795</v>
      </c>
      <c r="N528" s="170"/>
      <c r="O528" s="285"/>
      <c r="P528" s="114">
        <f t="shared" ref="P528:P591" si="167">IFERROR(Q528/O528,0)</f>
        <v>0</v>
      </c>
      <c r="Q528" s="173"/>
      <c r="R528" s="177">
        <v>2016</v>
      </c>
      <c r="S528" s="98">
        <f>IFERROR(('General Input Sheet'!$G$38/(VLOOKUP(R528,'General Input Sheet'!$E$38:$G$44,3,FALSE))),1)</f>
        <v>1</v>
      </c>
      <c r="T528" s="199">
        <v>6679043.9918897804</v>
      </c>
      <c r="U528" s="115" t="str">
        <f t="shared" si="162"/>
        <v/>
      </c>
      <c r="V528" s="115" t="str">
        <f t="shared" si="151"/>
        <v/>
      </c>
      <c r="W528" s="115" t="str">
        <f t="shared" si="151"/>
        <v/>
      </c>
      <c r="X528" s="115" t="str">
        <f t="shared" si="151"/>
        <v/>
      </c>
      <c r="Y528" s="273" t="str">
        <f t="shared" si="163"/>
        <v>y</v>
      </c>
      <c r="AA528" s="86" t="str">
        <f t="shared" si="152"/>
        <v/>
      </c>
      <c r="AB528" s="87" t="str">
        <f t="shared" si="153"/>
        <v/>
      </c>
      <c r="AC528" s="87" t="str">
        <f t="shared" si="164"/>
        <v/>
      </c>
      <c r="AD528" s="87" t="str">
        <f t="shared" si="165"/>
        <v/>
      </c>
      <c r="AE528" s="87">
        <f t="shared" si="166"/>
        <v>1</v>
      </c>
      <c r="AF528" s="94">
        <f t="shared" si="154"/>
        <v>1</v>
      </c>
      <c r="AH528" s="324" t="str">
        <f t="shared" si="155"/>
        <v/>
      </c>
      <c r="AI528" s="280" t="str">
        <f t="shared" si="156"/>
        <v/>
      </c>
      <c r="AJ528" s="280" t="str">
        <f t="shared" si="157"/>
        <v/>
      </c>
      <c r="AK528" s="280" t="str">
        <f t="shared" si="158"/>
        <v/>
      </c>
      <c r="AL528" s="327">
        <f t="shared" si="159"/>
        <v>6679043.9918897804</v>
      </c>
    </row>
    <row r="529" spans="2:38">
      <c r="B529" s="176" t="s">
        <v>511</v>
      </c>
      <c r="C529" s="167"/>
      <c r="D529" s="167" t="s">
        <v>2231</v>
      </c>
      <c r="E529" s="167" t="s">
        <v>117</v>
      </c>
      <c r="F529" s="167" t="s">
        <v>2235</v>
      </c>
      <c r="G529" s="188"/>
      <c r="H529" s="285">
        <v>2104.79</v>
      </c>
      <c r="I529" s="143">
        <f t="shared" si="160"/>
        <v>3560.5947345820487</v>
      </c>
      <c r="J529" s="165">
        <v>7494304.1914009498</v>
      </c>
      <c r="K529" s="167"/>
      <c r="L529" s="167">
        <v>1</v>
      </c>
      <c r="M529" s="171">
        <f t="shared" si="161"/>
        <v>7494304.1914009508</v>
      </c>
      <c r="N529" s="170"/>
      <c r="O529" s="285"/>
      <c r="P529" s="114">
        <f t="shared" si="167"/>
        <v>0</v>
      </c>
      <c r="Q529" s="173"/>
      <c r="R529" s="177">
        <v>2016</v>
      </c>
      <c r="S529" s="98">
        <f>IFERROR(('General Input Sheet'!$G$38/(VLOOKUP(R529,'General Input Sheet'!$E$38:$G$44,3,FALSE))),1)</f>
        <v>1</v>
      </c>
      <c r="T529" s="199">
        <v>7494304.1914009498</v>
      </c>
      <c r="U529" s="115" t="str">
        <f t="shared" si="162"/>
        <v/>
      </c>
      <c r="V529" s="115" t="str">
        <f t="shared" si="151"/>
        <v/>
      </c>
      <c r="W529" s="115" t="str">
        <f t="shared" si="151"/>
        <v/>
      </c>
      <c r="X529" s="115" t="str">
        <f t="shared" si="151"/>
        <v/>
      </c>
      <c r="Y529" s="273" t="str">
        <f t="shared" si="163"/>
        <v>y</v>
      </c>
      <c r="AA529" s="86" t="str">
        <f t="shared" si="152"/>
        <v/>
      </c>
      <c r="AB529" s="87" t="str">
        <f t="shared" si="153"/>
        <v/>
      </c>
      <c r="AC529" s="87" t="str">
        <f t="shared" si="164"/>
        <v/>
      </c>
      <c r="AD529" s="87" t="str">
        <f t="shared" si="165"/>
        <v/>
      </c>
      <c r="AE529" s="87">
        <f t="shared" si="166"/>
        <v>1</v>
      </c>
      <c r="AF529" s="94">
        <f t="shared" si="154"/>
        <v>1</v>
      </c>
      <c r="AH529" s="324" t="str">
        <f t="shared" si="155"/>
        <v/>
      </c>
      <c r="AI529" s="280" t="str">
        <f t="shared" si="156"/>
        <v/>
      </c>
      <c r="AJ529" s="280" t="str">
        <f t="shared" si="157"/>
        <v/>
      </c>
      <c r="AK529" s="280" t="str">
        <f t="shared" si="158"/>
        <v/>
      </c>
      <c r="AL529" s="327">
        <f t="shared" si="159"/>
        <v>7494304.1914009498</v>
      </c>
    </row>
    <row r="530" spans="2:38">
      <c r="B530" s="176" t="s">
        <v>512</v>
      </c>
      <c r="C530" s="167"/>
      <c r="D530" s="167" t="s">
        <v>2230</v>
      </c>
      <c r="E530" s="167" t="s">
        <v>117</v>
      </c>
      <c r="F530" s="167" t="s">
        <v>2233</v>
      </c>
      <c r="G530" s="188"/>
      <c r="H530" s="171">
        <v>50556.4</v>
      </c>
      <c r="I530" s="143">
        <f t="shared" si="160"/>
        <v>229.62839947193035</v>
      </c>
      <c r="J530" s="165">
        <v>11609185.2150627</v>
      </c>
      <c r="K530" s="167"/>
      <c r="L530" s="167"/>
      <c r="M530" s="171">
        <v>669454.59469073301</v>
      </c>
      <c r="N530" s="170"/>
      <c r="O530" s="285"/>
      <c r="P530" s="114">
        <f t="shared" si="167"/>
        <v>0</v>
      </c>
      <c r="Q530" s="173"/>
      <c r="R530" s="177">
        <v>2016</v>
      </c>
      <c r="S530" s="32"/>
      <c r="T530" s="195">
        <v>11609185.2150627</v>
      </c>
      <c r="U530" s="115" t="str">
        <f t="shared" si="162"/>
        <v/>
      </c>
      <c r="V530" s="115" t="str">
        <f t="shared" si="151"/>
        <v/>
      </c>
      <c r="W530" s="115" t="str">
        <f t="shared" si="151"/>
        <v/>
      </c>
      <c r="X530" s="115" t="str">
        <f t="shared" si="151"/>
        <v/>
      </c>
      <c r="Y530" s="273" t="str">
        <f t="shared" si="163"/>
        <v>y</v>
      </c>
      <c r="AA530" s="86" t="str">
        <f t="shared" si="152"/>
        <v/>
      </c>
      <c r="AB530" s="87" t="str">
        <f t="shared" si="153"/>
        <v/>
      </c>
      <c r="AC530" s="87" t="str">
        <f t="shared" si="164"/>
        <v/>
      </c>
      <c r="AD530" s="87" t="str">
        <f t="shared" si="165"/>
        <v/>
      </c>
      <c r="AE530" s="87">
        <f t="shared" si="166"/>
        <v>1</v>
      </c>
      <c r="AF530" s="94">
        <f t="shared" si="154"/>
        <v>1</v>
      </c>
      <c r="AH530" s="324" t="str">
        <f t="shared" si="155"/>
        <v/>
      </c>
      <c r="AI530" s="280" t="str">
        <f t="shared" si="156"/>
        <v/>
      </c>
      <c r="AJ530" s="280" t="str">
        <f t="shared" si="157"/>
        <v/>
      </c>
      <c r="AK530" s="280" t="str">
        <f t="shared" si="158"/>
        <v/>
      </c>
      <c r="AL530" s="327">
        <f t="shared" si="159"/>
        <v>11609185.2150627</v>
      </c>
    </row>
    <row r="531" spans="2:38">
      <c r="B531" s="176" t="s">
        <v>513</v>
      </c>
      <c r="C531" s="167"/>
      <c r="D531" s="167" t="s">
        <v>2229</v>
      </c>
      <c r="E531" s="167" t="s">
        <v>117</v>
      </c>
      <c r="F531" s="167" t="s">
        <v>2236</v>
      </c>
      <c r="G531" s="188"/>
      <c r="H531" s="285"/>
      <c r="I531" s="143">
        <f t="shared" si="160"/>
        <v>0</v>
      </c>
      <c r="J531" s="165"/>
      <c r="K531" s="167"/>
      <c r="L531" s="167">
        <v>1</v>
      </c>
      <c r="M531" s="171">
        <f t="shared" ref="M531:M542" si="168">IFERROR(J531/100*100*L531,0)</f>
        <v>0</v>
      </c>
      <c r="N531" s="170"/>
      <c r="O531" s="285">
        <v>0</v>
      </c>
      <c r="P531" s="114">
        <f t="shared" si="167"/>
        <v>0</v>
      </c>
      <c r="Q531" s="173">
        <v>0</v>
      </c>
      <c r="R531" s="177">
        <v>2016</v>
      </c>
      <c r="S531" s="98">
        <f>IFERROR(('General Input Sheet'!$G$38/(VLOOKUP(R531,'General Input Sheet'!$E$38:$G$44,3,FALSE))),1)</f>
        <v>1</v>
      </c>
      <c r="T531" s="199">
        <v>0</v>
      </c>
      <c r="U531" s="115" t="str">
        <f t="shared" si="162"/>
        <v/>
      </c>
      <c r="V531" s="115" t="str">
        <f t="shared" si="151"/>
        <v/>
      </c>
      <c r="W531" s="115" t="str">
        <f t="shared" si="151"/>
        <v>y</v>
      </c>
      <c r="X531" s="115" t="str">
        <f t="shared" si="151"/>
        <v/>
      </c>
      <c r="Y531" s="273" t="str">
        <f t="shared" si="163"/>
        <v/>
      </c>
      <c r="AA531" s="86" t="str">
        <f t="shared" si="152"/>
        <v/>
      </c>
      <c r="AB531" s="87" t="str">
        <f t="shared" si="153"/>
        <v/>
      </c>
      <c r="AC531" s="87">
        <f t="shared" si="164"/>
        <v>1</v>
      </c>
      <c r="AD531" s="87" t="str">
        <f t="shared" si="165"/>
        <v/>
      </c>
      <c r="AE531" s="87" t="str">
        <f t="shared" si="166"/>
        <v/>
      </c>
      <c r="AF531" s="94">
        <f t="shared" si="154"/>
        <v>1</v>
      </c>
      <c r="AH531" s="324" t="str">
        <f t="shared" si="155"/>
        <v/>
      </c>
      <c r="AI531" s="280" t="str">
        <f t="shared" si="156"/>
        <v/>
      </c>
      <c r="AJ531" s="280">
        <f t="shared" si="157"/>
        <v>0</v>
      </c>
      <c r="AK531" s="280" t="str">
        <f t="shared" si="158"/>
        <v/>
      </c>
      <c r="AL531" s="327" t="str">
        <f t="shared" si="159"/>
        <v/>
      </c>
    </row>
    <row r="532" spans="2:38">
      <c r="B532" s="176" t="s">
        <v>514</v>
      </c>
      <c r="C532" s="167"/>
      <c r="D532" s="167" t="s">
        <v>2231</v>
      </c>
      <c r="E532" s="167" t="s">
        <v>117</v>
      </c>
      <c r="F532" s="167" t="s">
        <v>2236</v>
      </c>
      <c r="G532" s="188"/>
      <c r="H532" s="285"/>
      <c r="I532" s="143">
        <f t="shared" si="160"/>
        <v>0</v>
      </c>
      <c r="J532" s="165"/>
      <c r="K532" s="167"/>
      <c r="L532" s="167">
        <v>1</v>
      </c>
      <c r="M532" s="171">
        <f t="shared" si="168"/>
        <v>0</v>
      </c>
      <c r="N532" s="170"/>
      <c r="O532" s="285">
        <v>0</v>
      </c>
      <c r="P532" s="114">
        <f t="shared" si="167"/>
        <v>0</v>
      </c>
      <c r="Q532" s="173">
        <v>0</v>
      </c>
      <c r="R532" s="177">
        <v>2016</v>
      </c>
      <c r="S532" s="98">
        <f>IFERROR(('General Input Sheet'!$G$38/(VLOOKUP(R532,'General Input Sheet'!$E$38:$G$44,3,FALSE))),1)</f>
        <v>1</v>
      </c>
      <c r="T532" s="199">
        <v>0</v>
      </c>
      <c r="U532" s="115" t="str">
        <f t="shared" si="162"/>
        <v/>
      </c>
      <c r="V532" s="115" t="str">
        <f t="shared" si="151"/>
        <v/>
      </c>
      <c r="W532" s="115" t="str">
        <f t="shared" si="151"/>
        <v/>
      </c>
      <c r="X532" s="115" t="str">
        <f t="shared" si="151"/>
        <v/>
      </c>
      <c r="Y532" s="273" t="str">
        <f t="shared" si="163"/>
        <v>y</v>
      </c>
      <c r="AA532" s="86" t="str">
        <f t="shared" si="152"/>
        <v/>
      </c>
      <c r="AB532" s="87" t="str">
        <f t="shared" si="153"/>
        <v/>
      </c>
      <c r="AC532" s="87" t="str">
        <f t="shared" si="164"/>
        <v/>
      </c>
      <c r="AD532" s="87" t="str">
        <f t="shared" si="165"/>
        <v/>
      </c>
      <c r="AE532" s="87">
        <f t="shared" si="166"/>
        <v>1</v>
      </c>
      <c r="AF532" s="94">
        <f t="shared" si="154"/>
        <v>1</v>
      </c>
      <c r="AH532" s="324" t="str">
        <f t="shared" si="155"/>
        <v/>
      </c>
      <c r="AI532" s="280" t="str">
        <f t="shared" si="156"/>
        <v/>
      </c>
      <c r="AJ532" s="280" t="str">
        <f t="shared" si="157"/>
        <v/>
      </c>
      <c r="AK532" s="280" t="str">
        <f t="shared" si="158"/>
        <v/>
      </c>
      <c r="AL532" s="327">
        <f t="shared" si="159"/>
        <v>0</v>
      </c>
    </row>
    <row r="533" spans="2:38">
      <c r="B533" s="176" t="s">
        <v>515</v>
      </c>
      <c r="C533" s="167"/>
      <c r="D533" s="167" t="s">
        <v>2231</v>
      </c>
      <c r="E533" s="167" t="s">
        <v>117</v>
      </c>
      <c r="F533" s="167" t="s">
        <v>2233</v>
      </c>
      <c r="G533" s="188"/>
      <c r="H533" s="285">
        <v>82709.005360199997</v>
      </c>
      <c r="I533" s="143">
        <f t="shared" si="160"/>
        <v>98.67810498005008</v>
      </c>
      <c r="J533" s="165">
        <v>8161567.9137293398</v>
      </c>
      <c r="K533" s="167"/>
      <c r="L533" s="167">
        <v>1</v>
      </c>
      <c r="M533" s="171">
        <f t="shared" si="168"/>
        <v>8161567.9137293398</v>
      </c>
      <c r="N533" s="170"/>
      <c r="O533" s="285">
        <v>0</v>
      </c>
      <c r="P533" s="114">
        <f t="shared" si="167"/>
        <v>0</v>
      </c>
      <c r="Q533" s="173">
        <v>0</v>
      </c>
      <c r="R533" s="177">
        <v>2016</v>
      </c>
      <c r="S533" s="98">
        <f>IFERROR(('General Input Sheet'!$G$38/(VLOOKUP(R533,'General Input Sheet'!$E$38:$G$44,3,FALSE))),1)</f>
        <v>1</v>
      </c>
      <c r="T533" s="199">
        <v>8161567.9137293398</v>
      </c>
      <c r="U533" s="115" t="str">
        <f t="shared" si="162"/>
        <v/>
      </c>
      <c r="V533" s="115" t="str">
        <f t="shared" si="151"/>
        <v/>
      </c>
      <c r="W533" s="115" t="str">
        <f t="shared" si="151"/>
        <v/>
      </c>
      <c r="X533" s="115" t="str">
        <f t="shared" si="151"/>
        <v/>
      </c>
      <c r="Y533" s="273" t="str">
        <f t="shared" si="163"/>
        <v>y</v>
      </c>
      <c r="AA533" s="86" t="str">
        <f t="shared" si="152"/>
        <v/>
      </c>
      <c r="AB533" s="87" t="str">
        <f t="shared" si="153"/>
        <v/>
      </c>
      <c r="AC533" s="87" t="str">
        <f t="shared" si="164"/>
        <v/>
      </c>
      <c r="AD533" s="87" t="str">
        <f t="shared" si="165"/>
        <v/>
      </c>
      <c r="AE533" s="87">
        <f t="shared" si="166"/>
        <v>1</v>
      </c>
      <c r="AF533" s="94">
        <f t="shared" si="154"/>
        <v>1</v>
      </c>
      <c r="AH533" s="324" t="str">
        <f t="shared" si="155"/>
        <v/>
      </c>
      <c r="AI533" s="280" t="str">
        <f t="shared" si="156"/>
        <v/>
      </c>
      <c r="AJ533" s="280" t="str">
        <f t="shared" si="157"/>
        <v/>
      </c>
      <c r="AK533" s="280" t="str">
        <f t="shared" si="158"/>
        <v/>
      </c>
      <c r="AL533" s="327">
        <f t="shared" si="159"/>
        <v>8161567.9137293398</v>
      </c>
    </row>
    <row r="534" spans="2:38">
      <c r="B534" s="176" t="s">
        <v>516</v>
      </c>
      <c r="C534" s="167"/>
      <c r="D534" s="167" t="s">
        <v>2229</v>
      </c>
      <c r="E534" s="167" t="s">
        <v>117</v>
      </c>
      <c r="F534" s="167" t="s">
        <v>2233</v>
      </c>
      <c r="G534" s="188"/>
      <c r="H534" s="285">
        <v>2914.13</v>
      </c>
      <c r="I534" s="143">
        <f t="shared" si="160"/>
        <v>172.40276848735229</v>
      </c>
      <c r="J534" s="165">
        <v>502404.07973204798</v>
      </c>
      <c r="K534" s="167"/>
      <c r="L534" s="167">
        <v>1</v>
      </c>
      <c r="M534" s="171">
        <f t="shared" si="168"/>
        <v>502404.07973204803</v>
      </c>
      <c r="N534" s="170"/>
      <c r="O534" s="285"/>
      <c r="P534" s="114">
        <f t="shared" si="167"/>
        <v>0</v>
      </c>
      <c r="Q534" s="173"/>
      <c r="R534" s="177">
        <v>2016</v>
      </c>
      <c r="S534" s="98">
        <f>IFERROR(('General Input Sheet'!$G$38/(VLOOKUP(R534,'General Input Sheet'!$E$38:$G$44,3,FALSE))),1)</f>
        <v>1</v>
      </c>
      <c r="T534" s="199">
        <v>502404.07973204798</v>
      </c>
      <c r="U534" s="115" t="str">
        <f t="shared" si="162"/>
        <v/>
      </c>
      <c r="V534" s="115" t="str">
        <f t="shared" si="151"/>
        <v/>
      </c>
      <c r="W534" s="115" t="str">
        <f t="shared" si="151"/>
        <v>y</v>
      </c>
      <c r="X534" s="115" t="str">
        <f t="shared" si="151"/>
        <v/>
      </c>
      <c r="Y534" s="273" t="str">
        <f t="shared" si="163"/>
        <v/>
      </c>
      <c r="AA534" s="86" t="str">
        <f t="shared" si="152"/>
        <v/>
      </c>
      <c r="AB534" s="87" t="str">
        <f t="shared" si="153"/>
        <v/>
      </c>
      <c r="AC534" s="87">
        <f t="shared" si="164"/>
        <v>1</v>
      </c>
      <c r="AD534" s="87" t="str">
        <f t="shared" si="165"/>
        <v/>
      </c>
      <c r="AE534" s="87" t="str">
        <f t="shared" si="166"/>
        <v/>
      </c>
      <c r="AF534" s="94">
        <f t="shared" si="154"/>
        <v>1</v>
      </c>
      <c r="AH534" s="324" t="str">
        <f t="shared" si="155"/>
        <v/>
      </c>
      <c r="AI534" s="280" t="str">
        <f t="shared" si="156"/>
        <v/>
      </c>
      <c r="AJ534" s="280">
        <f t="shared" si="157"/>
        <v>502404.07973204798</v>
      </c>
      <c r="AK534" s="280" t="str">
        <f t="shared" si="158"/>
        <v/>
      </c>
      <c r="AL534" s="327" t="str">
        <f t="shared" si="159"/>
        <v/>
      </c>
    </row>
    <row r="535" spans="2:38">
      <c r="B535" s="176" t="s">
        <v>517</v>
      </c>
      <c r="C535" s="167"/>
      <c r="D535" s="167" t="s">
        <v>2231</v>
      </c>
      <c r="E535" s="167" t="s">
        <v>115</v>
      </c>
      <c r="F535" s="167" t="s">
        <v>2232</v>
      </c>
      <c r="G535" s="188"/>
      <c r="H535" s="285">
        <v>39966.81</v>
      </c>
      <c r="I535" s="143">
        <f t="shared" si="160"/>
        <v>57.796657236114669</v>
      </c>
      <c r="J535" s="165">
        <v>2309948.01839092</v>
      </c>
      <c r="K535" s="167"/>
      <c r="L535" s="167">
        <v>1</v>
      </c>
      <c r="M535" s="171">
        <f t="shared" si="168"/>
        <v>2309948.01839092</v>
      </c>
      <c r="N535" s="170"/>
      <c r="O535" s="285">
        <v>47908.3435284589</v>
      </c>
      <c r="P535" s="114">
        <f t="shared" si="167"/>
        <v>178.33735422149829</v>
      </c>
      <c r="Q535" s="173">
        <v>8543847.2300000004</v>
      </c>
      <c r="R535" s="177">
        <v>2016</v>
      </c>
      <c r="S535" s="98">
        <f>IFERROR(('General Input Sheet'!$G$38/(VLOOKUP(R535,'General Input Sheet'!$E$38:$G$44,3,FALSE))),1)</f>
        <v>1</v>
      </c>
      <c r="T535" s="199">
        <v>10853795.24839092</v>
      </c>
      <c r="U535" s="115" t="str">
        <f t="shared" si="162"/>
        <v/>
      </c>
      <c r="V535" s="115" t="str">
        <f t="shared" si="151"/>
        <v/>
      </c>
      <c r="W535" s="115" t="str">
        <f t="shared" si="151"/>
        <v/>
      </c>
      <c r="X535" s="115" t="str">
        <f t="shared" si="151"/>
        <v/>
      </c>
      <c r="Y535" s="273" t="str">
        <f t="shared" si="163"/>
        <v>y</v>
      </c>
      <c r="AA535" s="86" t="str">
        <f t="shared" si="152"/>
        <v/>
      </c>
      <c r="AB535" s="87" t="str">
        <f t="shared" si="153"/>
        <v/>
      </c>
      <c r="AC535" s="87" t="str">
        <f t="shared" si="164"/>
        <v/>
      </c>
      <c r="AD535" s="87" t="str">
        <f t="shared" si="165"/>
        <v/>
      </c>
      <c r="AE535" s="87">
        <f t="shared" si="166"/>
        <v>1</v>
      </c>
      <c r="AF535" s="94">
        <f t="shared" si="154"/>
        <v>1</v>
      </c>
      <c r="AH535" s="324" t="str">
        <f t="shared" si="155"/>
        <v/>
      </c>
      <c r="AI535" s="280" t="str">
        <f t="shared" si="156"/>
        <v/>
      </c>
      <c r="AJ535" s="280" t="str">
        <f t="shared" si="157"/>
        <v/>
      </c>
      <c r="AK535" s="280" t="str">
        <f t="shared" si="158"/>
        <v/>
      </c>
      <c r="AL535" s="327">
        <f t="shared" si="159"/>
        <v>10853795.24839092</v>
      </c>
    </row>
    <row r="536" spans="2:38">
      <c r="B536" s="176" t="s">
        <v>517</v>
      </c>
      <c r="C536" s="167"/>
      <c r="D536" s="167" t="s">
        <v>2231</v>
      </c>
      <c r="E536" s="167" t="s">
        <v>115</v>
      </c>
      <c r="F536" s="167" t="s">
        <v>2234</v>
      </c>
      <c r="G536" s="188"/>
      <c r="H536" s="285">
        <v>6036.54</v>
      </c>
      <c r="I536" s="143">
        <f t="shared" si="160"/>
        <v>1136.0910515745727</v>
      </c>
      <c r="J536" s="165">
        <v>6858059.0764719704</v>
      </c>
      <c r="K536" s="167"/>
      <c r="L536" s="167">
        <v>1</v>
      </c>
      <c r="M536" s="171">
        <f t="shared" si="168"/>
        <v>6858059.0764719704</v>
      </c>
      <c r="N536" s="170"/>
      <c r="O536" s="285"/>
      <c r="P536" s="114">
        <f t="shared" si="167"/>
        <v>0</v>
      </c>
      <c r="Q536" s="173"/>
      <c r="R536" s="177">
        <v>2016</v>
      </c>
      <c r="S536" s="98">
        <f>IFERROR(('General Input Sheet'!$G$38/(VLOOKUP(R536,'General Input Sheet'!$E$38:$G$44,3,FALSE))),1)</f>
        <v>1</v>
      </c>
      <c r="T536" s="199">
        <v>6858059.0764719704</v>
      </c>
      <c r="U536" s="115" t="str">
        <f t="shared" si="162"/>
        <v/>
      </c>
      <c r="V536" s="115" t="str">
        <f t="shared" si="151"/>
        <v/>
      </c>
      <c r="W536" s="115" t="str">
        <f t="shared" si="151"/>
        <v/>
      </c>
      <c r="X536" s="115" t="str">
        <f t="shared" si="151"/>
        <v/>
      </c>
      <c r="Y536" s="273" t="str">
        <f t="shared" si="163"/>
        <v>y</v>
      </c>
      <c r="AA536" s="86" t="str">
        <f t="shared" si="152"/>
        <v/>
      </c>
      <c r="AB536" s="87" t="str">
        <f t="shared" si="153"/>
        <v/>
      </c>
      <c r="AC536" s="87" t="str">
        <f t="shared" si="164"/>
        <v/>
      </c>
      <c r="AD536" s="87" t="str">
        <f t="shared" si="165"/>
        <v/>
      </c>
      <c r="AE536" s="87">
        <f t="shared" si="166"/>
        <v>1</v>
      </c>
      <c r="AF536" s="94">
        <f t="shared" si="154"/>
        <v>1</v>
      </c>
      <c r="AH536" s="324" t="str">
        <f t="shared" si="155"/>
        <v/>
      </c>
      <c r="AI536" s="280" t="str">
        <f t="shared" si="156"/>
        <v/>
      </c>
      <c r="AJ536" s="280" t="str">
        <f t="shared" si="157"/>
        <v/>
      </c>
      <c r="AK536" s="280" t="str">
        <f t="shared" si="158"/>
        <v/>
      </c>
      <c r="AL536" s="327">
        <f t="shared" si="159"/>
        <v>6858059.0764719704</v>
      </c>
    </row>
    <row r="537" spans="2:38">
      <c r="B537" s="176" t="s">
        <v>517</v>
      </c>
      <c r="C537" s="167"/>
      <c r="D537" s="167" t="s">
        <v>2231</v>
      </c>
      <c r="E537" s="167" t="s">
        <v>115</v>
      </c>
      <c r="F537" s="167" t="s">
        <v>2233</v>
      </c>
      <c r="G537" s="188"/>
      <c r="H537" s="285">
        <v>4433.3500000000004</v>
      </c>
      <c r="I537" s="143">
        <f t="shared" si="160"/>
        <v>1526.2412147557873</v>
      </c>
      <c r="J537" s="165">
        <v>6766361.4894375699</v>
      </c>
      <c r="K537" s="167"/>
      <c r="L537" s="167">
        <v>1</v>
      </c>
      <c r="M537" s="171">
        <f t="shared" si="168"/>
        <v>6766361.4894375699</v>
      </c>
      <c r="N537" s="170"/>
      <c r="O537" s="285"/>
      <c r="P537" s="114">
        <f t="shared" si="167"/>
        <v>0</v>
      </c>
      <c r="Q537" s="173"/>
      <c r="R537" s="177">
        <v>2016</v>
      </c>
      <c r="S537" s="98">
        <f>IFERROR(('General Input Sheet'!$G$38/(VLOOKUP(R537,'General Input Sheet'!$E$38:$G$44,3,FALSE))),1)</f>
        <v>1</v>
      </c>
      <c r="T537" s="199">
        <v>6766361.4894375699</v>
      </c>
      <c r="U537" s="115" t="str">
        <f t="shared" si="162"/>
        <v/>
      </c>
      <c r="V537" s="115" t="str">
        <f t="shared" si="151"/>
        <v/>
      </c>
      <c r="W537" s="115" t="str">
        <f t="shared" si="151"/>
        <v/>
      </c>
      <c r="X537" s="115" t="str">
        <f t="shared" si="151"/>
        <v/>
      </c>
      <c r="Y537" s="273" t="str">
        <f t="shared" si="163"/>
        <v>y</v>
      </c>
      <c r="AA537" s="86" t="str">
        <f t="shared" si="152"/>
        <v/>
      </c>
      <c r="AB537" s="87" t="str">
        <f t="shared" si="153"/>
        <v/>
      </c>
      <c r="AC537" s="87" t="str">
        <f t="shared" si="164"/>
        <v/>
      </c>
      <c r="AD537" s="87" t="str">
        <f t="shared" si="165"/>
        <v/>
      </c>
      <c r="AE537" s="87">
        <f t="shared" si="166"/>
        <v>1</v>
      </c>
      <c r="AF537" s="94">
        <f t="shared" si="154"/>
        <v>1</v>
      </c>
      <c r="AH537" s="324" t="str">
        <f t="shared" si="155"/>
        <v/>
      </c>
      <c r="AI537" s="280" t="str">
        <f t="shared" si="156"/>
        <v/>
      </c>
      <c r="AJ537" s="280" t="str">
        <f t="shared" si="157"/>
        <v/>
      </c>
      <c r="AK537" s="280" t="str">
        <f t="shared" si="158"/>
        <v/>
      </c>
      <c r="AL537" s="327">
        <f t="shared" si="159"/>
        <v>6766361.4894375699</v>
      </c>
    </row>
    <row r="538" spans="2:38">
      <c r="B538" s="176" t="s">
        <v>518</v>
      </c>
      <c r="C538" s="167"/>
      <c r="D538" s="167" t="s">
        <v>2231</v>
      </c>
      <c r="E538" s="167" t="s">
        <v>115</v>
      </c>
      <c r="F538" s="167" t="s">
        <v>2232</v>
      </c>
      <c r="G538" s="188"/>
      <c r="H538" s="285">
        <v>12301.02</v>
      </c>
      <c r="I538" s="143">
        <f t="shared" si="160"/>
        <v>123.69461144551589</v>
      </c>
      <c r="J538" s="165">
        <v>1521569.8892835199</v>
      </c>
      <c r="K538" s="167"/>
      <c r="L538" s="167">
        <v>1</v>
      </c>
      <c r="M538" s="171">
        <f t="shared" si="168"/>
        <v>1521569.8892835199</v>
      </c>
      <c r="N538" s="170"/>
      <c r="O538" s="285">
        <v>11361.7015858912</v>
      </c>
      <c r="P538" s="114">
        <f t="shared" si="167"/>
        <v>203.79285202097478</v>
      </c>
      <c r="Q538" s="173">
        <v>2315433.5699999998</v>
      </c>
      <c r="R538" s="177">
        <v>2016</v>
      </c>
      <c r="S538" s="98">
        <f>IFERROR(('General Input Sheet'!$G$38/(VLOOKUP(R538,'General Input Sheet'!$E$38:$G$44,3,FALSE))),1)</f>
        <v>1</v>
      </c>
      <c r="T538" s="199">
        <v>3837003.4592835195</v>
      </c>
      <c r="U538" s="115" t="str">
        <f t="shared" si="162"/>
        <v/>
      </c>
      <c r="V538" s="115" t="str">
        <f t="shared" si="151"/>
        <v/>
      </c>
      <c r="W538" s="115" t="str">
        <f t="shared" si="151"/>
        <v/>
      </c>
      <c r="X538" s="115" t="str">
        <f t="shared" si="151"/>
        <v/>
      </c>
      <c r="Y538" s="273" t="str">
        <f t="shared" si="163"/>
        <v>y</v>
      </c>
      <c r="AA538" s="86" t="str">
        <f t="shared" si="152"/>
        <v/>
      </c>
      <c r="AB538" s="87" t="str">
        <f t="shared" si="153"/>
        <v/>
      </c>
      <c r="AC538" s="87" t="str">
        <f t="shared" si="164"/>
        <v/>
      </c>
      <c r="AD538" s="87" t="str">
        <f t="shared" si="165"/>
        <v/>
      </c>
      <c r="AE538" s="87">
        <f t="shared" si="166"/>
        <v>1</v>
      </c>
      <c r="AF538" s="94">
        <f t="shared" si="154"/>
        <v>1</v>
      </c>
      <c r="AH538" s="324" t="str">
        <f t="shared" si="155"/>
        <v/>
      </c>
      <c r="AI538" s="280" t="str">
        <f t="shared" si="156"/>
        <v/>
      </c>
      <c r="AJ538" s="280" t="str">
        <f t="shared" si="157"/>
        <v/>
      </c>
      <c r="AK538" s="280" t="str">
        <f t="shared" si="158"/>
        <v/>
      </c>
      <c r="AL538" s="327">
        <f t="shared" si="159"/>
        <v>3837003.4592835195</v>
      </c>
    </row>
    <row r="539" spans="2:38">
      <c r="B539" s="176" t="s">
        <v>519</v>
      </c>
      <c r="C539" s="167"/>
      <c r="D539" s="167" t="s">
        <v>2229</v>
      </c>
      <c r="E539" s="167" t="s">
        <v>115</v>
      </c>
      <c r="F539" s="167" t="s">
        <v>2236</v>
      </c>
      <c r="G539" s="188"/>
      <c r="H539" s="285"/>
      <c r="I539" s="143">
        <f t="shared" si="160"/>
        <v>0</v>
      </c>
      <c r="J539" s="165"/>
      <c r="K539" s="167"/>
      <c r="L539" s="167">
        <v>1</v>
      </c>
      <c r="M539" s="171">
        <f t="shared" si="168"/>
        <v>0</v>
      </c>
      <c r="N539" s="170"/>
      <c r="O539" s="285">
        <v>714.52048343140495</v>
      </c>
      <c r="P539" s="114">
        <f t="shared" si="167"/>
        <v>334.29990537553471</v>
      </c>
      <c r="Q539" s="173">
        <v>238864.13</v>
      </c>
      <c r="R539" s="177">
        <v>2016</v>
      </c>
      <c r="S539" s="98">
        <f>IFERROR(('General Input Sheet'!$G$38/(VLOOKUP(R539,'General Input Sheet'!$E$38:$G$44,3,FALSE))),1)</f>
        <v>1</v>
      </c>
      <c r="T539" s="199">
        <v>238864.13</v>
      </c>
      <c r="U539" s="115" t="str">
        <f t="shared" si="162"/>
        <v>y</v>
      </c>
      <c r="V539" s="115" t="str">
        <f t="shared" si="151"/>
        <v/>
      </c>
      <c r="W539" s="115" t="str">
        <f t="shared" si="151"/>
        <v/>
      </c>
      <c r="X539" s="115" t="str">
        <f t="shared" si="151"/>
        <v/>
      </c>
      <c r="Y539" s="273" t="str">
        <f t="shared" si="163"/>
        <v/>
      </c>
      <c r="AA539" s="86">
        <f t="shared" si="152"/>
        <v>1</v>
      </c>
      <c r="AB539" s="87" t="str">
        <f t="shared" si="153"/>
        <v/>
      </c>
      <c r="AC539" s="87" t="str">
        <f t="shared" si="164"/>
        <v/>
      </c>
      <c r="AD539" s="87" t="str">
        <f t="shared" si="165"/>
        <v/>
      </c>
      <c r="AE539" s="87" t="str">
        <f t="shared" si="166"/>
        <v/>
      </c>
      <c r="AF539" s="94">
        <f t="shared" si="154"/>
        <v>1</v>
      </c>
      <c r="AH539" s="324">
        <f t="shared" si="155"/>
        <v>238864.13</v>
      </c>
      <c r="AI539" s="280" t="str">
        <f t="shared" si="156"/>
        <v/>
      </c>
      <c r="AJ539" s="280" t="str">
        <f t="shared" si="157"/>
        <v/>
      </c>
      <c r="AK539" s="280" t="str">
        <f t="shared" si="158"/>
        <v/>
      </c>
      <c r="AL539" s="327" t="str">
        <f t="shared" si="159"/>
        <v/>
      </c>
    </row>
    <row r="540" spans="2:38">
      <c r="B540" s="176" t="s">
        <v>520</v>
      </c>
      <c r="C540" s="167"/>
      <c r="D540" s="167" t="s">
        <v>2229</v>
      </c>
      <c r="E540" s="167" t="s">
        <v>115</v>
      </c>
      <c r="F540" s="167" t="s">
        <v>2233</v>
      </c>
      <c r="G540" s="188"/>
      <c r="H540" s="285">
        <v>1206.29</v>
      </c>
      <c r="I540" s="143">
        <f t="shared" si="160"/>
        <v>364.26729654429533</v>
      </c>
      <c r="J540" s="165">
        <v>439411.99714841798</v>
      </c>
      <c r="K540" s="167"/>
      <c r="L540" s="167">
        <v>1</v>
      </c>
      <c r="M540" s="171">
        <f t="shared" si="168"/>
        <v>439411.99714841798</v>
      </c>
      <c r="N540" s="170"/>
      <c r="O540" s="285">
        <v>1206.30413391447</v>
      </c>
      <c r="P540" s="114">
        <f t="shared" si="167"/>
        <v>810.43243781946308</v>
      </c>
      <c r="Q540" s="173">
        <v>977628</v>
      </c>
      <c r="R540" s="177">
        <v>2016</v>
      </c>
      <c r="S540" s="98">
        <f>IFERROR(('General Input Sheet'!$G$38/(VLOOKUP(R540,'General Input Sheet'!$E$38:$G$44,3,FALSE))),1)</f>
        <v>1</v>
      </c>
      <c r="T540" s="199">
        <v>1417039.9971484179</v>
      </c>
      <c r="U540" s="115" t="str">
        <f t="shared" si="162"/>
        <v>y</v>
      </c>
      <c r="V540" s="115" t="str">
        <f t="shared" si="151"/>
        <v/>
      </c>
      <c r="W540" s="115" t="str">
        <f t="shared" si="151"/>
        <v/>
      </c>
      <c r="X540" s="115" t="str">
        <f t="shared" si="151"/>
        <v/>
      </c>
      <c r="Y540" s="273" t="str">
        <f t="shared" si="163"/>
        <v/>
      </c>
      <c r="AA540" s="86">
        <f t="shared" si="152"/>
        <v>1</v>
      </c>
      <c r="AB540" s="87" t="str">
        <f t="shared" si="153"/>
        <v/>
      </c>
      <c r="AC540" s="87" t="str">
        <f t="shared" si="164"/>
        <v/>
      </c>
      <c r="AD540" s="87" t="str">
        <f t="shared" si="165"/>
        <v/>
      </c>
      <c r="AE540" s="87" t="str">
        <f t="shared" si="166"/>
        <v/>
      </c>
      <c r="AF540" s="94">
        <f t="shared" si="154"/>
        <v>1</v>
      </c>
      <c r="AH540" s="324">
        <f t="shared" si="155"/>
        <v>1417039.9971484179</v>
      </c>
      <c r="AI540" s="280" t="str">
        <f t="shared" si="156"/>
        <v/>
      </c>
      <c r="AJ540" s="280" t="str">
        <f t="shared" si="157"/>
        <v/>
      </c>
      <c r="AK540" s="280" t="str">
        <f t="shared" si="158"/>
        <v/>
      </c>
      <c r="AL540" s="327" t="str">
        <f t="shared" si="159"/>
        <v/>
      </c>
    </row>
    <row r="541" spans="2:38">
      <c r="B541" s="176" t="s">
        <v>521</v>
      </c>
      <c r="C541" s="167"/>
      <c r="D541" s="167" t="s">
        <v>2229</v>
      </c>
      <c r="E541" s="167" t="s">
        <v>115</v>
      </c>
      <c r="F541" s="167" t="s">
        <v>2233</v>
      </c>
      <c r="G541" s="188"/>
      <c r="H541" s="285">
        <v>16448.509999999998</v>
      </c>
      <c r="I541" s="143">
        <f t="shared" si="160"/>
        <v>41.948580291669764</v>
      </c>
      <c r="J541" s="165">
        <v>689991.64241333294</v>
      </c>
      <c r="K541" s="167"/>
      <c r="L541" s="167">
        <v>1</v>
      </c>
      <c r="M541" s="171">
        <f t="shared" si="168"/>
        <v>689991.64241333294</v>
      </c>
      <c r="N541" s="170"/>
      <c r="O541" s="285">
        <v>13594.8297445597</v>
      </c>
      <c r="P541" s="114">
        <f t="shared" si="167"/>
        <v>210.37409469173369</v>
      </c>
      <c r="Q541" s="173">
        <v>2860000</v>
      </c>
      <c r="R541" s="177">
        <v>2016</v>
      </c>
      <c r="S541" s="98">
        <f>IFERROR(('General Input Sheet'!$G$38/(VLOOKUP(R541,'General Input Sheet'!$E$38:$G$44,3,FALSE))),1)</f>
        <v>1</v>
      </c>
      <c r="T541" s="199">
        <v>3549991.6424133331</v>
      </c>
      <c r="U541" s="115" t="str">
        <f t="shared" si="162"/>
        <v>y</v>
      </c>
      <c r="V541" s="115" t="str">
        <f t="shared" si="151"/>
        <v/>
      </c>
      <c r="W541" s="115" t="str">
        <f t="shared" si="151"/>
        <v/>
      </c>
      <c r="X541" s="115" t="str">
        <f t="shared" si="151"/>
        <v/>
      </c>
      <c r="Y541" s="273" t="str">
        <f t="shared" si="163"/>
        <v/>
      </c>
      <c r="AA541" s="86">
        <f t="shared" si="152"/>
        <v>1</v>
      </c>
      <c r="AB541" s="87" t="str">
        <f t="shared" si="153"/>
        <v/>
      </c>
      <c r="AC541" s="87" t="str">
        <f t="shared" si="164"/>
        <v/>
      </c>
      <c r="AD541" s="87" t="str">
        <f t="shared" si="165"/>
        <v/>
      </c>
      <c r="AE541" s="87" t="str">
        <f t="shared" si="166"/>
        <v/>
      </c>
      <c r="AF541" s="94">
        <f t="shared" si="154"/>
        <v>1</v>
      </c>
      <c r="AH541" s="324">
        <f t="shared" si="155"/>
        <v>3549991.6424133331</v>
      </c>
      <c r="AI541" s="280" t="str">
        <f t="shared" si="156"/>
        <v/>
      </c>
      <c r="AJ541" s="280" t="str">
        <f t="shared" si="157"/>
        <v/>
      </c>
      <c r="AK541" s="280" t="str">
        <f t="shared" si="158"/>
        <v/>
      </c>
      <c r="AL541" s="327" t="str">
        <f t="shared" si="159"/>
        <v/>
      </c>
    </row>
    <row r="542" spans="2:38">
      <c r="B542" s="176" t="s">
        <v>522</v>
      </c>
      <c r="C542" s="167"/>
      <c r="D542" s="167" t="s">
        <v>2229</v>
      </c>
      <c r="E542" s="167" t="s">
        <v>115</v>
      </c>
      <c r="F542" s="167" t="s">
        <v>2233</v>
      </c>
      <c r="G542" s="188"/>
      <c r="H542" s="285">
        <v>2548.56</v>
      </c>
      <c r="I542" s="143">
        <f t="shared" si="160"/>
        <v>191.84181336634845</v>
      </c>
      <c r="J542" s="165">
        <v>488920.37187294097</v>
      </c>
      <c r="K542" s="167"/>
      <c r="L542" s="167">
        <v>1</v>
      </c>
      <c r="M542" s="171">
        <f t="shared" si="168"/>
        <v>488920.37187294097</v>
      </c>
      <c r="N542" s="170"/>
      <c r="O542" s="285">
        <v>2548.5607923340199</v>
      </c>
      <c r="P542" s="114">
        <f t="shared" si="167"/>
        <v>3.9237831917055476E-4</v>
      </c>
      <c r="Q542" s="173">
        <v>1</v>
      </c>
      <c r="R542" s="177">
        <v>2016</v>
      </c>
      <c r="S542" s="98">
        <f>IFERROR(('General Input Sheet'!$G$38/(VLOOKUP(R542,'General Input Sheet'!$E$38:$G$44,3,FALSE))),1)</f>
        <v>1</v>
      </c>
      <c r="T542" s="199">
        <v>488921.37187294097</v>
      </c>
      <c r="U542" s="115" t="str">
        <f t="shared" si="162"/>
        <v>y</v>
      </c>
      <c r="V542" s="115" t="str">
        <f t="shared" si="151"/>
        <v/>
      </c>
      <c r="W542" s="115" t="str">
        <f t="shared" si="151"/>
        <v/>
      </c>
      <c r="X542" s="115" t="str">
        <f t="shared" si="151"/>
        <v/>
      </c>
      <c r="Y542" s="273" t="str">
        <f t="shared" si="163"/>
        <v/>
      </c>
      <c r="AA542" s="86">
        <f t="shared" si="152"/>
        <v>1</v>
      </c>
      <c r="AB542" s="87" t="str">
        <f t="shared" si="153"/>
        <v/>
      </c>
      <c r="AC542" s="87" t="str">
        <f t="shared" si="164"/>
        <v/>
      </c>
      <c r="AD542" s="87" t="str">
        <f t="shared" si="165"/>
        <v/>
      </c>
      <c r="AE542" s="87" t="str">
        <f t="shared" si="166"/>
        <v/>
      </c>
      <c r="AF542" s="94">
        <f t="shared" si="154"/>
        <v>1</v>
      </c>
      <c r="AH542" s="324">
        <f t="shared" si="155"/>
        <v>488921.37187294097</v>
      </c>
      <c r="AI542" s="280" t="str">
        <f t="shared" si="156"/>
        <v/>
      </c>
      <c r="AJ542" s="280" t="str">
        <f t="shared" si="157"/>
        <v/>
      </c>
      <c r="AK542" s="280" t="str">
        <f t="shared" si="158"/>
        <v/>
      </c>
      <c r="AL542" s="327" t="str">
        <f t="shared" si="159"/>
        <v/>
      </c>
    </row>
    <row r="543" spans="2:38">
      <c r="B543" s="176" t="s">
        <v>523</v>
      </c>
      <c r="C543" s="167"/>
      <c r="D543" s="167" t="s">
        <v>2230</v>
      </c>
      <c r="E543" s="167" t="s">
        <v>115</v>
      </c>
      <c r="F543" s="167" t="s">
        <v>2236</v>
      </c>
      <c r="G543" s="188"/>
      <c r="H543" s="171"/>
      <c r="I543" s="143">
        <f t="shared" si="160"/>
        <v>0</v>
      </c>
      <c r="J543" s="165"/>
      <c r="K543" s="167"/>
      <c r="L543" s="167"/>
      <c r="M543" s="171">
        <v>2127053.3508456801</v>
      </c>
      <c r="N543" s="170"/>
      <c r="O543" s="285">
        <v>0</v>
      </c>
      <c r="P543" s="114">
        <f t="shared" si="167"/>
        <v>0</v>
      </c>
      <c r="Q543" s="173">
        <v>0</v>
      </c>
      <c r="R543" s="177">
        <v>2016</v>
      </c>
      <c r="S543" s="32"/>
      <c r="T543" s="195">
        <v>0</v>
      </c>
      <c r="U543" s="115" t="str">
        <f t="shared" si="162"/>
        <v/>
      </c>
      <c r="V543" s="115" t="str">
        <f t="shared" si="151"/>
        <v/>
      </c>
      <c r="W543" s="115" t="str">
        <f t="shared" si="151"/>
        <v/>
      </c>
      <c r="X543" s="115" t="str">
        <f t="shared" si="151"/>
        <v/>
      </c>
      <c r="Y543" s="273" t="str">
        <f t="shared" si="163"/>
        <v>y</v>
      </c>
      <c r="AA543" s="86" t="str">
        <f t="shared" si="152"/>
        <v/>
      </c>
      <c r="AB543" s="87" t="str">
        <f t="shared" si="153"/>
        <v/>
      </c>
      <c r="AC543" s="87" t="str">
        <f t="shared" si="164"/>
        <v/>
      </c>
      <c r="AD543" s="87" t="str">
        <f t="shared" si="165"/>
        <v/>
      </c>
      <c r="AE543" s="87">
        <f t="shared" si="166"/>
        <v>1</v>
      </c>
      <c r="AF543" s="94">
        <f t="shared" si="154"/>
        <v>1</v>
      </c>
      <c r="AH543" s="324" t="str">
        <f t="shared" si="155"/>
        <v/>
      </c>
      <c r="AI543" s="280" t="str">
        <f t="shared" si="156"/>
        <v/>
      </c>
      <c r="AJ543" s="280" t="str">
        <f t="shared" si="157"/>
        <v/>
      </c>
      <c r="AK543" s="280" t="str">
        <f t="shared" si="158"/>
        <v/>
      </c>
      <c r="AL543" s="327">
        <f t="shared" si="159"/>
        <v>0</v>
      </c>
    </row>
    <row r="544" spans="2:38">
      <c r="B544" s="176" t="s">
        <v>524</v>
      </c>
      <c r="C544" s="167"/>
      <c r="D544" s="167" t="s">
        <v>2231</v>
      </c>
      <c r="E544" s="167" t="s">
        <v>115</v>
      </c>
      <c r="F544" s="167" t="s">
        <v>2232</v>
      </c>
      <c r="G544" s="188"/>
      <c r="H544" s="285">
        <v>44527.75</v>
      </c>
      <c r="I544" s="143">
        <f t="shared" si="160"/>
        <v>51.876594222499904</v>
      </c>
      <c r="J544" s="165">
        <v>2309948.01839092</v>
      </c>
      <c r="K544" s="167"/>
      <c r="L544" s="167">
        <v>1</v>
      </c>
      <c r="M544" s="171">
        <f t="shared" ref="M544:M607" si="169">IFERROR(J544/100*100*L544,0)</f>
        <v>2309948.01839092</v>
      </c>
      <c r="N544" s="170"/>
      <c r="O544" s="285">
        <v>52236.609693701401</v>
      </c>
      <c r="P544" s="114">
        <f t="shared" si="167"/>
        <v>10.913563941894569</v>
      </c>
      <c r="Q544" s="173">
        <v>570087.57999999996</v>
      </c>
      <c r="R544" s="177">
        <v>2016</v>
      </c>
      <c r="S544" s="98">
        <f>IFERROR(('General Input Sheet'!$G$38/(VLOOKUP(R544,'General Input Sheet'!$E$38:$G$44,3,FALSE))),1)</f>
        <v>1</v>
      </c>
      <c r="T544" s="199">
        <v>2880035.5983909201</v>
      </c>
      <c r="U544" s="115" t="str">
        <f t="shared" si="162"/>
        <v/>
      </c>
      <c r="V544" s="115" t="str">
        <f t="shared" si="151"/>
        <v/>
      </c>
      <c r="W544" s="115" t="str">
        <f t="shared" si="151"/>
        <v/>
      </c>
      <c r="X544" s="115" t="str">
        <f t="shared" si="151"/>
        <v/>
      </c>
      <c r="Y544" s="273" t="str">
        <f t="shared" si="163"/>
        <v>y</v>
      </c>
      <c r="AA544" s="86" t="str">
        <f t="shared" si="152"/>
        <v/>
      </c>
      <c r="AB544" s="87" t="str">
        <f t="shared" si="153"/>
        <v/>
      </c>
      <c r="AC544" s="87" t="str">
        <f t="shared" si="164"/>
        <v/>
      </c>
      <c r="AD544" s="87" t="str">
        <f t="shared" si="165"/>
        <v/>
      </c>
      <c r="AE544" s="87">
        <f t="shared" si="166"/>
        <v>1</v>
      </c>
      <c r="AF544" s="94">
        <f t="shared" si="154"/>
        <v>1</v>
      </c>
      <c r="AH544" s="324" t="str">
        <f t="shared" si="155"/>
        <v/>
      </c>
      <c r="AI544" s="280" t="str">
        <f t="shared" si="156"/>
        <v/>
      </c>
      <c r="AJ544" s="280" t="str">
        <f t="shared" si="157"/>
        <v/>
      </c>
      <c r="AK544" s="280" t="str">
        <f t="shared" si="158"/>
        <v/>
      </c>
      <c r="AL544" s="327">
        <f t="shared" si="159"/>
        <v>2880035.5983909201</v>
      </c>
    </row>
    <row r="545" spans="2:38">
      <c r="B545" s="176" t="s">
        <v>524</v>
      </c>
      <c r="C545" s="167"/>
      <c r="D545" s="167" t="s">
        <v>2231</v>
      </c>
      <c r="E545" s="167" t="s">
        <v>115</v>
      </c>
      <c r="F545" s="167" t="s">
        <v>2233</v>
      </c>
      <c r="G545" s="188"/>
      <c r="H545" s="285">
        <v>26808.1</v>
      </c>
      <c r="I545" s="143">
        <f t="shared" si="160"/>
        <v>297.94657750025925</v>
      </c>
      <c r="J545" s="165">
        <v>7987381.6442847</v>
      </c>
      <c r="K545" s="167"/>
      <c r="L545" s="167">
        <v>1</v>
      </c>
      <c r="M545" s="171">
        <f t="shared" si="169"/>
        <v>7987381.6442847</v>
      </c>
      <c r="N545" s="170"/>
      <c r="O545" s="285"/>
      <c r="P545" s="114">
        <f t="shared" si="167"/>
        <v>0</v>
      </c>
      <c r="Q545" s="173"/>
      <c r="R545" s="177">
        <v>2016</v>
      </c>
      <c r="S545" s="98">
        <f>IFERROR(('General Input Sheet'!$G$38/(VLOOKUP(R545,'General Input Sheet'!$E$38:$G$44,3,FALSE))),1)</f>
        <v>1</v>
      </c>
      <c r="T545" s="199">
        <v>7987381.6442847</v>
      </c>
      <c r="U545" s="115" t="str">
        <f t="shared" si="162"/>
        <v/>
      </c>
      <c r="V545" s="115" t="str">
        <f t="shared" si="151"/>
        <v/>
      </c>
      <c r="W545" s="115" t="str">
        <f t="shared" si="151"/>
        <v/>
      </c>
      <c r="X545" s="115" t="str">
        <f t="shared" si="151"/>
        <v/>
      </c>
      <c r="Y545" s="273" t="str">
        <f t="shared" si="163"/>
        <v>y</v>
      </c>
      <c r="AA545" s="86" t="str">
        <f t="shared" si="152"/>
        <v/>
      </c>
      <c r="AB545" s="87" t="str">
        <f t="shared" si="153"/>
        <v/>
      </c>
      <c r="AC545" s="87" t="str">
        <f t="shared" si="164"/>
        <v/>
      </c>
      <c r="AD545" s="87" t="str">
        <f t="shared" si="165"/>
        <v/>
      </c>
      <c r="AE545" s="87">
        <f t="shared" si="166"/>
        <v>1</v>
      </c>
      <c r="AF545" s="94">
        <f t="shared" si="154"/>
        <v>1</v>
      </c>
      <c r="AH545" s="324" t="str">
        <f t="shared" si="155"/>
        <v/>
      </c>
      <c r="AI545" s="280" t="str">
        <f t="shared" si="156"/>
        <v/>
      </c>
      <c r="AJ545" s="280" t="str">
        <f t="shared" si="157"/>
        <v/>
      </c>
      <c r="AK545" s="280" t="str">
        <f t="shared" si="158"/>
        <v/>
      </c>
      <c r="AL545" s="327">
        <f t="shared" si="159"/>
        <v>7987381.6442847</v>
      </c>
    </row>
    <row r="546" spans="2:38">
      <c r="B546" s="176" t="s">
        <v>525</v>
      </c>
      <c r="C546" s="167"/>
      <c r="D546" s="167" t="s">
        <v>2229</v>
      </c>
      <c r="E546" s="167" t="s">
        <v>115</v>
      </c>
      <c r="F546" s="167" t="s">
        <v>2236</v>
      </c>
      <c r="G546" s="188"/>
      <c r="H546" s="285"/>
      <c r="I546" s="143">
        <f t="shared" si="160"/>
        <v>0</v>
      </c>
      <c r="J546" s="165"/>
      <c r="K546" s="167"/>
      <c r="L546" s="167">
        <v>1</v>
      </c>
      <c r="M546" s="171">
        <f t="shared" si="169"/>
        <v>0</v>
      </c>
      <c r="N546" s="170"/>
      <c r="O546" s="285">
        <v>91.794806896406897</v>
      </c>
      <c r="P546" s="114">
        <f t="shared" si="167"/>
        <v>1.6340793675755465E-3</v>
      </c>
      <c r="Q546" s="173">
        <v>0.15</v>
      </c>
      <c r="R546" s="177">
        <v>2016</v>
      </c>
      <c r="S546" s="98">
        <f>IFERROR(('General Input Sheet'!$G$38/(VLOOKUP(R546,'General Input Sheet'!$E$38:$G$44,3,FALSE))),1)</f>
        <v>1</v>
      </c>
      <c r="T546" s="199">
        <v>0.15</v>
      </c>
      <c r="U546" s="115" t="str">
        <f t="shared" si="162"/>
        <v>y</v>
      </c>
      <c r="V546" s="115" t="str">
        <f t="shared" si="151"/>
        <v/>
      </c>
      <c r="W546" s="115" t="str">
        <f t="shared" si="151"/>
        <v/>
      </c>
      <c r="X546" s="115" t="str">
        <f t="shared" si="151"/>
        <v/>
      </c>
      <c r="Y546" s="273" t="str">
        <f t="shared" si="163"/>
        <v/>
      </c>
      <c r="AA546" s="86">
        <f t="shared" si="152"/>
        <v>1</v>
      </c>
      <c r="AB546" s="87" t="str">
        <f t="shared" si="153"/>
        <v/>
      </c>
      <c r="AC546" s="87" t="str">
        <f t="shared" si="164"/>
        <v/>
      </c>
      <c r="AD546" s="87" t="str">
        <f t="shared" si="165"/>
        <v/>
      </c>
      <c r="AE546" s="87" t="str">
        <f t="shared" si="166"/>
        <v/>
      </c>
      <c r="AF546" s="94">
        <f t="shared" si="154"/>
        <v>1</v>
      </c>
      <c r="AH546" s="324">
        <f t="shared" si="155"/>
        <v>0.15</v>
      </c>
      <c r="AI546" s="280" t="str">
        <f t="shared" si="156"/>
        <v/>
      </c>
      <c r="AJ546" s="280" t="str">
        <f t="shared" si="157"/>
        <v/>
      </c>
      <c r="AK546" s="280" t="str">
        <f t="shared" si="158"/>
        <v/>
      </c>
      <c r="AL546" s="327" t="str">
        <f t="shared" si="159"/>
        <v/>
      </c>
    </row>
    <row r="547" spans="2:38">
      <c r="B547" s="176" t="s">
        <v>526</v>
      </c>
      <c r="C547" s="167"/>
      <c r="D547" s="167" t="s">
        <v>2231</v>
      </c>
      <c r="E547" s="167" t="s">
        <v>115</v>
      </c>
      <c r="F547" s="167" t="s">
        <v>2232</v>
      </c>
      <c r="G547" s="188"/>
      <c r="H547" s="285">
        <v>7715.02</v>
      </c>
      <c r="I547" s="143">
        <f t="shared" si="160"/>
        <v>170.7438816739114</v>
      </c>
      <c r="J547" s="165">
        <v>1317292.4619918601</v>
      </c>
      <c r="K547" s="167"/>
      <c r="L547" s="167">
        <v>1</v>
      </c>
      <c r="M547" s="171">
        <f t="shared" si="169"/>
        <v>1317292.4619918601</v>
      </c>
      <c r="N547" s="170"/>
      <c r="O547" s="285">
        <v>7444.2139969731697</v>
      </c>
      <c r="P547" s="114">
        <f t="shared" si="167"/>
        <v>9.4032761589688473E-4</v>
      </c>
      <c r="Q547" s="173">
        <v>7</v>
      </c>
      <c r="R547" s="177">
        <v>2016</v>
      </c>
      <c r="S547" s="98">
        <f>IFERROR(('General Input Sheet'!$G$38/(VLOOKUP(R547,'General Input Sheet'!$E$38:$G$44,3,FALSE))),1)</f>
        <v>1</v>
      </c>
      <c r="T547" s="199">
        <v>1317299.4619918601</v>
      </c>
      <c r="U547" s="115" t="str">
        <f t="shared" si="162"/>
        <v/>
      </c>
      <c r="V547" s="115" t="str">
        <f t="shared" si="151"/>
        <v/>
      </c>
      <c r="W547" s="115" t="str">
        <f t="shared" si="151"/>
        <v/>
      </c>
      <c r="X547" s="115" t="str">
        <f t="shared" si="151"/>
        <v/>
      </c>
      <c r="Y547" s="273" t="str">
        <f t="shared" si="163"/>
        <v>y</v>
      </c>
      <c r="AA547" s="86" t="str">
        <f t="shared" si="152"/>
        <v/>
      </c>
      <c r="AB547" s="87" t="str">
        <f t="shared" si="153"/>
        <v/>
      </c>
      <c r="AC547" s="87" t="str">
        <f t="shared" si="164"/>
        <v/>
      </c>
      <c r="AD547" s="87" t="str">
        <f t="shared" si="165"/>
        <v/>
      </c>
      <c r="AE547" s="87">
        <f t="shared" si="166"/>
        <v>1</v>
      </c>
      <c r="AF547" s="94">
        <f t="shared" si="154"/>
        <v>1</v>
      </c>
      <c r="AH547" s="324" t="str">
        <f t="shared" si="155"/>
        <v/>
      </c>
      <c r="AI547" s="280" t="str">
        <f t="shared" si="156"/>
        <v/>
      </c>
      <c r="AJ547" s="280" t="str">
        <f t="shared" si="157"/>
        <v/>
      </c>
      <c r="AK547" s="280" t="str">
        <f t="shared" si="158"/>
        <v/>
      </c>
      <c r="AL547" s="327">
        <f t="shared" si="159"/>
        <v>1317299.4619918601</v>
      </c>
    </row>
    <row r="548" spans="2:38">
      <c r="B548" s="176" t="s">
        <v>527</v>
      </c>
      <c r="C548" s="167"/>
      <c r="D548" s="167" t="s">
        <v>2229</v>
      </c>
      <c r="E548" s="167" t="s">
        <v>115</v>
      </c>
      <c r="F548" s="167" t="s">
        <v>2236</v>
      </c>
      <c r="G548" s="188"/>
      <c r="H548" s="285"/>
      <c r="I548" s="143">
        <f t="shared" si="160"/>
        <v>0</v>
      </c>
      <c r="J548" s="165"/>
      <c r="K548" s="167"/>
      <c r="L548" s="167">
        <v>1</v>
      </c>
      <c r="M548" s="171">
        <f t="shared" si="169"/>
        <v>0</v>
      </c>
      <c r="N548" s="170"/>
      <c r="O548" s="285">
        <v>270.80376418308902</v>
      </c>
      <c r="P548" s="114">
        <f t="shared" si="167"/>
        <v>1.107813256972202E-3</v>
      </c>
      <c r="Q548" s="173">
        <v>0.3</v>
      </c>
      <c r="R548" s="177">
        <v>2016</v>
      </c>
      <c r="S548" s="98">
        <f>IFERROR(('General Input Sheet'!$G$38/(VLOOKUP(R548,'General Input Sheet'!$E$38:$G$44,3,FALSE))),1)</f>
        <v>1</v>
      </c>
      <c r="T548" s="199">
        <v>0.3</v>
      </c>
      <c r="U548" s="115" t="str">
        <f t="shared" si="162"/>
        <v>y</v>
      </c>
      <c r="V548" s="115" t="str">
        <f t="shared" si="151"/>
        <v/>
      </c>
      <c r="W548" s="115" t="str">
        <f t="shared" si="151"/>
        <v/>
      </c>
      <c r="X548" s="115" t="str">
        <f t="shared" si="151"/>
        <v/>
      </c>
      <c r="Y548" s="273" t="str">
        <f t="shared" si="163"/>
        <v/>
      </c>
      <c r="AA548" s="86">
        <f t="shared" si="152"/>
        <v>1</v>
      </c>
      <c r="AB548" s="87" t="str">
        <f t="shared" si="153"/>
        <v/>
      </c>
      <c r="AC548" s="87" t="str">
        <f t="shared" si="164"/>
        <v/>
      </c>
      <c r="AD548" s="87" t="str">
        <f t="shared" si="165"/>
        <v/>
      </c>
      <c r="AE548" s="87" t="str">
        <f t="shared" si="166"/>
        <v/>
      </c>
      <c r="AF548" s="94">
        <f t="shared" si="154"/>
        <v>1</v>
      </c>
      <c r="AH548" s="324">
        <f t="shared" si="155"/>
        <v>0.3</v>
      </c>
      <c r="AI548" s="280" t="str">
        <f t="shared" si="156"/>
        <v/>
      </c>
      <c r="AJ548" s="280" t="str">
        <f t="shared" si="157"/>
        <v/>
      </c>
      <c r="AK548" s="280" t="str">
        <f t="shared" si="158"/>
        <v/>
      </c>
      <c r="AL548" s="327" t="str">
        <f t="shared" si="159"/>
        <v/>
      </c>
    </row>
    <row r="549" spans="2:38">
      <c r="B549" s="176" t="s">
        <v>528</v>
      </c>
      <c r="C549" s="167"/>
      <c r="D549" s="167" t="s">
        <v>2229</v>
      </c>
      <c r="E549" s="167" t="s">
        <v>115</v>
      </c>
      <c r="F549" s="167" t="s">
        <v>2233</v>
      </c>
      <c r="G549" s="188"/>
      <c r="H549" s="285">
        <v>2496.5100000000002</v>
      </c>
      <c r="I549" s="143">
        <f t="shared" si="160"/>
        <v>195.07254377462377</v>
      </c>
      <c r="J549" s="165">
        <v>487000.556258786</v>
      </c>
      <c r="K549" s="167"/>
      <c r="L549" s="167">
        <v>1</v>
      </c>
      <c r="M549" s="171">
        <f t="shared" si="169"/>
        <v>487000.55625878606</v>
      </c>
      <c r="N549" s="170"/>
      <c r="O549" s="285">
        <v>2496.49950394185</v>
      </c>
      <c r="P549" s="114">
        <f t="shared" si="167"/>
        <v>532.7459500392431</v>
      </c>
      <c r="Q549" s="173">
        <v>1330000</v>
      </c>
      <c r="R549" s="177">
        <v>2016</v>
      </c>
      <c r="S549" s="98">
        <f>IFERROR(('General Input Sheet'!$G$38/(VLOOKUP(R549,'General Input Sheet'!$E$38:$G$44,3,FALSE))),1)</f>
        <v>1</v>
      </c>
      <c r="T549" s="199">
        <v>1817000.556258786</v>
      </c>
      <c r="U549" s="115" t="str">
        <f t="shared" si="162"/>
        <v>y</v>
      </c>
      <c r="V549" s="115" t="str">
        <f t="shared" si="151"/>
        <v/>
      </c>
      <c r="W549" s="115" t="str">
        <f t="shared" si="151"/>
        <v/>
      </c>
      <c r="X549" s="115" t="str">
        <f t="shared" si="151"/>
        <v/>
      </c>
      <c r="Y549" s="273" t="str">
        <f t="shared" si="163"/>
        <v/>
      </c>
      <c r="AA549" s="86">
        <f t="shared" si="152"/>
        <v>1</v>
      </c>
      <c r="AB549" s="87" t="str">
        <f t="shared" si="153"/>
        <v/>
      </c>
      <c r="AC549" s="87" t="str">
        <f t="shared" si="164"/>
        <v/>
      </c>
      <c r="AD549" s="87" t="str">
        <f t="shared" si="165"/>
        <v/>
      </c>
      <c r="AE549" s="87" t="str">
        <f t="shared" si="166"/>
        <v/>
      </c>
      <c r="AF549" s="94">
        <f t="shared" si="154"/>
        <v>1</v>
      </c>
      <c r="AH549" s="324">
        <f t="shared" si="155"/>
        <v>1817000.556258786</v>
      </c>
      <c r="AI549" s="280" t="str">
        <f t="shared" si="156"/>
        <v/>
      </c>
      <c r="AJ549" s="280" t="str">
        <f t="shared" si="157"/>
        <v/>
      </c>
      <c r="AK549" s="280" t="str">
        <f t="shared" si="158"/>
        <v/>
      </c>
      <c r="AL549" s="327" t="str">
        <f t="shared" si="159"/>
        <v/>
      </c>
    </row>
    <row r="550" spans="2:38">
      <c r="B550" s="176" t="s">
        <v>529</v>
      </c>
      <c r="C550" s="167"/>
      <c r="D550" s="167" t="s">
        <v>2231</v>
      </c>
      <c r="E550" s="167" t="s">
        <v>115</v>
      </c>
      <c r="F550" s="167" t="s">
        <v>2233</v>
      </c>
      <c r="G550" s="188"/>
      <c r="H550" s="285">
        <v>39269.300000000003</v>
      </c>
      <c r="I550" s="143">
        <f t="shared" si="160"/>
        <v>207.83583903276451</v>
      </c>
      <c r="J550" s="165">
        <v>8161567.9137293398</v>
      </c>
      <c r="K550" s="167"/>
      <c r="L550" s="167">
        <v>1</v>
      </c>
      <c r="M550" s="171">
        <f t="shared" si="169"/>
        <v>8161567.9137293398</v>
      </c>
      <c r="N550" s="170"/>
      <c r="O550" s="285">
        <v>65642.273932898403</v>
      </c>
      <c r="P550" s="114">
        <f t="shared" si="167"/>
        <v>703.46740344802481</v>
      </c>
      <c r="Q550" s="173">
        <v>46177200</v>
      </c>
      <c r="R550" s="177">
        <v>2016</v>
      </c>
      <c r="S550" s="98">
        <f>IFERROR(('General Input Sheet'!$G$38/(VLOOKUP(R550,'General Input Sheet'!$E$38:$G$44,3,FALSE))),1)</f>
        <v>1</v>
      </c>
      <c r="T550" s="199">
        <v>54338767.91372934</v>
      </c>
      <c r="U550" s="115" t="str">
        <f t="shared" si="162"/>
        <v/>
      </c>
      <c r="V550" s="115" t="str">
        <f t="shared" si="151"/>
        <v/>
      </c>
      <c r="W550" s="115" t="str">
        <f t="shared" si="151"/>
        <v/>
      </c>
      <c r="X550" s="115" t="str">
        <f t="shared" si="151"/>
        <v/>
      </c>
      <c r="Y550" s="273" t="str">
        <f t="shared" si="163"/>
        <v>y</v>
      </c>
      <c r="AA550" s="86" t="str">
        <f t="shared" si="152"/>
        <v/>
      </c>
      <c r="AB550" s="87" t="str">
        <f t="shared" si="153"/>
        <v/>
      </c>
      <c r="AC550" s="87" t="str">
        <f t="shared" si="164"/>
        <v/>
      </c>
      <c r="AD550" s="87" t="str">
        <f t="shared" si="165"/>
        <v/>
      </c>
      <c r="AE550" s="87">
        <f t="shared" si="166"/>
        <v>1</v>
      </c>
      <c r="AF550" s="94">
        <f t="shared" si="154"/>
        <v>1</v>
      </c>
      <c r="AH550" s="324" t="str">
        <f t="shared" si="155"/>
        <v/>
      </c>
      <c r="AI550" s="280" t="str">
        <f t="shared" si="156"/>
        <v/>
      </c>
      <c r="AJ550" s="280" t="str">
        <f t="shared" si="157"/>
        <v/>
      </c>
      <c r="AK550" s="280" t="str">
        <f t="shared" si="158"/>
        <v/>
      </c>
      <c r="AL550" s="327">
        <f t="shared" si="159"/>
        <v>54338767.91372934</v>
      </c>
    </row>
    <row r="551" spans="2:38">
      <c r="B551" s="176" t="s">
        <v>529</v>
      </c>
      <c r="C551" s="167"/>
      <c r="D551" s="167" t="s">
        <v>2231</v>
      </c>
      <c r="E551" s="167" t="s">
        <v>115</v>
      </c>
      <c r="F551" s="167" t="s">
        <v>2235</v>
      </c>
      <c r="G551" s="188"/>
      <c r="H551" s="285">
        <v>9753.56</v>
      </c>
      <c r="I551" s="143">
        <f t="shared" si="160"/>
        <v>805.32295028489193</v>
      </c>
      <c r="J551" s="165">
        <v>7854765.7149807103</v>
      </c>
      <c r="K551" s="167"/>
      <c r="L551" s="167">
        <v>1</v>
      </c>
      <c r="M551" s="171">
        <f t="shared" si="169"/>
        <v>7854765.7149807103</v>
      </c>
      <c r="N551" s="170"/>
      <c r="O551" s="285"/>
      <c r="P551" s="114">
        <f t="shared" si="167"/>
        <v>0</v>
      </c>
      <c r="Q551" s="173"/>
      <c r="R551" s="177">
        <v>2016</v>
      </c>
      <c r="S551" s="98">
        <f>IFERROR(('General Input Sheet'!$G$38/(VLOOKUP(R551,'General Input Sheet'!$E$38:$G$44,3,FALSE))),1)</f>
        <v>1</v>
      </c>
      <c r="T551" s="199">
        <v>7854765.7149807103</v>
      </c>
      <c r="U551" s="115" t="str">
        <f t="shared" si="162"/>
        <v/>
      </c>
      <c r="V551" s="115" t="str">
        <f t="shared" si="151"/>
        <v/>
      </c>
      <c r="W551" s="115" t="str">
        <f t="shared" si="151"/>
        <v/>
      </c>
      <c r="X551" s="115" t="str">
        <f t="shared" si="151"/>
        <v/>
      </c>
      <c r="Y551" s="273" t="str">
        <f t="shared" si="163"/>
        <v>y</v>
      </c>
      <c r="AA551" s="86" t="str">
        <f t="shared" si="152"/>
        <v/>
      </c>
      <c r="AB551" s="87" t="str">
        <f t="shared" si="153"/>
        <v/>
      </c>
      <c r="AC551" s="87" t="str">
        <f t="shared" si="164"/>
        <v/>
      </c>
      <c r="AD551" s="87" t="str">
        <f t="shared" si="165"/>
        <v/>
      </c>
      <c r="AE551" s="87">
        <f t="shared" si="166"/>
        <v>1</v>
      </c>
      <c r="AF551" s="94">
        <f t="shared" si="154"/>
        <v>1</v>
      </c>
      <c r="AH551" s="324" t="str">
        <f t="shared" si="155"/>
        <v/>
      </c>
      <c r="AI551" s="280" t="str">
        <f t="shared" si="156"/>
        <v/>
      </c>
      <c r="AJ551" s="280" t="str">
        <f t="shared" si="157"/>
        <v/>
      </c>
      <c r="AK551" s="280" t="str">
        <f t="shared" si="158"/>
        <v/>
      </c>
      <c r="AL551" s="327">
        <f t="shared" si="159"/>
        <v>7854765.7149807103</v>
      </c>
    </row>
    <row r="552" spans="2:38">
      <c r="B552" s="176" t="s">
        <v>530</v>
      </c>
      <c r="C552" s="167"/>
      <c r="D552" s="167" t="s">
        <v>2229</v>
      </c>
      <c r="E552" s="167" t="s">
        <v>115</v>
      </c>
      <c r="F552" s="167" t="s">
        <v>2233</v>
      </c>
      <c r="G552" s="188"/>
      <c r="H552" s="285">
        <v>7153.12</v>
      </c>
      <c r="I552" s="143">
        <f t="shared" si="160"/>
        <v>92.093417270128</v>
      </c>
      <c r="J552" s="165">
        <v>658755.26494329795</v>
      </c>
      <c r="K552" s="167"/>
      <c r="L552" s="167">
        <v>1</v>
      </c>
      <c r="M552" s="171">
        <f t="shared" si="169"/>
        <v>658755.26494329795</v>
      </c>
      <c r="N552" s="170"/>
      <c r="O552" s="285">
        <v>7153.1177079752997</v>
      </c>
      <c r="P552" s="114">
        <f t="shared" si="167"/>
        <v>404.01963423275174</v>
      </c>
      <c r="Q552" s="173">
        <v>2890000</v>
      </c>
      <c r="R552" s="177">
        <v>2016</v>
      </c>
      <c r="S552" s="98">
        <f>IFERROR(('General Input Sheet'!$G$38/(VLOOKUP(R552,'General Input Sheet'!$E$38:$G$44,3,FALSE))),1)</f>
        <v>1</v>
      </c>
      <c r="T552" s="199">
        <v>3548755.264943298</v>
      </c>
      <c r="U552" s="115" t="str">
        <f t="shared" si="162"/>
        <v>y</v>
      </c>
      <c r="V552" s="115" t="str">
        <f t="shared" si="151"/>
        <v/>
      </c>
      <c r="W552" s="115" t="str">
        <f t="shared" si="151"/>
        <v/>
      </c>
      <c r="X552" s="115" t="str">
        <f t="shared" si="151"/>
        <v/>
      </c>
      <c r="Y552" s="273" t="str">
        <f t="shared" si="163"/>
        <v/>
      </c>
      <c r="AA552" s="86">
        <f t="shared" si="152"/>
        <v>1</v>
      </c>
      <c r="AB552" s="87" t="str">
        <f t="shared" si="153"/>
        <v/>
      </c>
      <c r="AC552" s="87" t="str">
        <f t="shared" si="164"/>
        <v/>
      </c>
      <c r="AD552" s="87" t="str">
        <f t="shared" si="165"/>
        <v/>
      </c>
      <c r="AE552" s="87" t="str">
        <f t="shared" si="166"/>
        <v/>
      </c>
      <c r="AF552" s="94">
        <f t="shared" si="154"/>
        <v>1</v>
      </c>
      <c r="AH552" s="324">
        <f t="shared" si="155"/>
        <v>3548755.264943298</v>
      </c>
      <c r="AI552" s="280" t="str">
        <f t="shared" si="156"/>
        <v/>
      </c>
      <c r="AJ552" s="280" t="str">
        <f t="shared" si="157"/>
        <v/>
      </c>
      <c r="AK552" s="280" t="str">
        <f t="shared" si="158"/>
        <v/>
      </c>
      <c r="AL552" s="327" t="str">
        <f t="shared" si="159"/>
        <v/>
      </c>
    </row>
    <row r="553" spans="2:38">
      <c r="B553" s="176" t="s">
        <v>531</v>
      </c>
      <c r="C553" s="167"/>
      <c r="D553" s="167" t="s">
        <v>2231</v>
      </c>
      <c r="E553" s="167" t="s">
        <v>115</v>
      </c>
      <c r="F553" s="167" t="s">
        <v>2234</v>
      </c>
      <c r="G553" s="188"/>
      <c r="H553" s="285">
        <v>41774.949999999997</v>
      </c>
      <c r="I553" s="143">
        <f t="shared" si="160"/>
        <v>201.08337522669854</v>
      </c>
      <c r="J553" s="165">
        <v>8400247.9459265694</v>
      </c>
      <c r="K553" s="167"/>
      <c r="L553" s="167">
        <v>1</v>
      </c>
      <c r="M553" s="171">
        <f t="shared" si="169"/>
        <v>8400247.9459265694</v>
      </c>
      <c r="N553" s="170"/>
      <c r="O553" s="285">
        <v>163459.051427539</v>
      </c>
      <c r="P553" s="114">
        <f t="shared" si="167"/>
        <v>4.8941921111945156E-6</v>
      </c>
      <c r="Q553" s="173">
        <v>0.8</v>
      </c>
      <c r="R553" s="177">
        <v>2016</v>
      </c>
      <c r="S553" s="98">
        <f>IFERROR(('General Input Sheet'!$G$38/(VLOOKUP(R553,'General Input Sheet'!$E$38:$G$44,3,FALSE))),1)</f>
        <v>1</v>
      </c>
      <c r="T553" s="199">
        <v>8400248.7459265701</v>
      </c>
      <c r="U553" s="115" t="str">
        <f t="shared" si="162"/>
        <v/>
      </c>
      <c r="V553" s="115" t="str">
        <f t="shared" si="151"/>
        <v/>
      </c>
      <c r="W553" s="115" t="str">
        <f t="shared" si="151"/>
        <v/>
      </c>
      <c r="X553" s="115" t="str">
        <f t="shared" si="151"/>
        <v/>
      </c>
      <c r="Y553" s="273" t="str">
        <f t="shared" si="163"/>
        <v>y</v>
      </c>
      <c r="AA553" s="86" t="str">
        <f t="shared" si="152"/>
        <v/>
      </c>
      <c r="AB553" s="87" t="str">
        <f t="shared" si="153"/>
        <v/>
      </c>
      <c r="AC553" s="87" t="str">
        <f t="shared" si="164"/>
        <v/>
      </c>
      <c r="AD553" s="87" t="str">
        <f t="shared" si="165"/>
        <v/>
      </c>
      <c r="AE553" s="87">
        <f t="shared" si="166"/>
        <v>1</v>
      </c>
      <c r="AF553" s="94">
        <f t="shared" si="154"/>
        <v>1</v>
      </c>
      <c r="AH553" s="324" t="str">
        <f t="shared" si="155"/>
        <v/>
      </c>
      <c r="AI553" s="280" t="str">
        <f t="shared" si="156"/>
        <v/>
      </c>
      <c r="AJ553" s="280" t="str">
        <f t="shared" si="157"/>
        <v/>
      </c>
      <c r="AK553" s="280" t="str">
        <f t="shared" si="158"/>
        <v/>
      </c>
      <c r="AL553" s="327">
        <f t="shared" si="159"/>
        <v>8400248.7459265701</v>
      </c>
    </row>
    <row r="554" spans="2:38">
      <c r="B554" s="176" t="s">
        <v>531</v>
      </c>
      <c r="C554" s="167"/>
      <c r="D554" s="167" t="s">
        <v>2231</v>
      </c>
      <c r="E554" s="167" t="s">
        <v>115</v>
      </c>
      <c r="F554" s="167" t="s">
        <v>2233</v>
      </c>
      <c r="G554" s="188"/>
      <c r="H554" s="285">
        <v>2980.49</v>
      </c>
      <c r="I554" s="143">
        <f t="shared" si="160"/>
        <v>2243.6166429589434</v>
      </c>
      <c r="J554" s="165">
        <v>6687076.9681727001</v>
      </c>
      <c r="K554" s="167"/>
      <c r="L554" s="167">
        <v>1</v>
      </c>
      <c r="M554" s="171">
        <f t="shared" si="169"/>
        <v>6687076.9681727001</v>
      </c>
      <c r="N554" s="170"/>
      <c r="O554" s="285"/>
      <c r="P554" s="114">
        <f t="shared" si="167"/>
        <v>0</v>
      </c>
      <c r="Q554" s="173"/>
      <c r="R554" s="177">
        <v>2016</v>
      </c>
      <c r="S554" s="98">
        <f>IFERROR(('General Input Sheet'!$G$38/(VLOOKUP(R554,'General Input Sheet'!$E$38:$G$44,3,FALSE))),1)</f>
        <v>1</v>
      </c>
      <c r="T554" s="199">
        <v>6687076.9681727001</v>
      </c>
      <c r="U554" s="115" t="str">
        <f t="shared" si="162"/>
        <v/>
      </c>
      <c r="V554" s="115" t="str">
        <f t="shared" si="151"/>
        <v/>
      </c>
      <c r="W554" s="115" t="str">
        <f t="shared" si="151"/>
        <v/>
      </c>
      <c r="X554" s="115" t="str">
        <f t="shared" si="151"/>
        <v/>
      </c>
      <c r="Y554" s="273" t="str">
        <f t="shared" si="163"/>
        <v>y</v>
      </c>
      <c r="AA554" s="86" t="str">
        <f t="shared" si="152"/>
        <v/>
      </c>
      <c r="AB554" s="87" t="str">
        <f t="shared" si="153"/>
        <v/>
      </c>
      <c r="AC554" s="87" t="str">
        <f t="shared" si="164"/>
        <v/>
      </c>
      <c r="AD554" s="87" t="str">
        <f t="shared" si="165"/>
        <v/>
      </c>
      <c r="AE554" s="87">
        <f t="shared" si="166"/>
        <v>1</v>
      </c>
      <c r="AF554" s="94">
        <f t="shared" si="154"/>
        <v>1</v>
      </c>
      <c r="AH554" s="324" t="str">
        <f t="shared" si="155"/>
        <v/>
      </c>
      <c r="AI554" s="280" t="str">
        <f t="shared" si="156"/>
        <v/>
      </c>
      <c r="AJ554" s="280" t="str">
        <f t="shared" si="157"/>
        <v/>
      </c>
      <c r="AK554" s="280" t="str">
        <f t="shared" si="158"/>
        <v/>
      </c>
      <c r="AL554" s="327">
        <f t="shared" si="159"/>
        <v>6687076.9681727001</v>
      </c>
    </row>
    <row r="555" spans="2:38">
      <c r="B555" s="176" t="s">
        <v>531</v>
      </c>
      <c r="C555" s="167"/>
      <c r="D555" s="167" t="s">
        <v>2231</v>
      </c>
      <c r="E555" s="167" t="s">
        <v>115</v>
      </c>
      <c r="F555" s="167" t="s">
        <v>2235</v>
      </c>
      <c r="G555" s="188"/>
      <c r="H555" s="285">
        <v>9730.9500000000007</v>
      </c>
      <c r="I555" s="143">
        <f t="shared" si="160"/>
        <v>807.08462992829573</v>
      </c>
      <c r="J555" s="165">
        <v>7853700.1796007501</v>
      </c>
      <c r="K555" s="167"/>
      <c r="L555" s="167">
        <v>1</v>
      </c>
      <c r="M555" s="171">
        <f t="shared" si="169"/>
        <v>7853700.179600751</v>
      </c>
      <c r="N555" s="170"/>
      <c r="O555" s="285"/>
      <c r="P555" s="114">
        <f t="shared" si="167"/>
        <v>0</v>
      </c>
      <c r="Q555" s="173"/>
      <c r="R555" s="177">
        <v>2016</v>
      </c>
      <c r="S555" s="98">
        <f>IFERROR(('General Input Sheet'!$G$38/(VLOOKUP(R555,'General Input Sheet'!$E$38:$G$44,3,FALSE))),1)</f>
        <v>1</v>
      </c>
      <c r="T555" s="199">
        <v>7853700.1796007501</v>
      </c>
      <c r="U555" s="115" t="str">
        <f t="shared" si="162"/>
        <v/>
      </c>
      <c r="V555" s="115" t="str">
        <f t="shared" si="151"/>
        <v/>
      </c>
      <c r="W555" s="115" t="str">
        <f t="shared" si="151"/>
        <v/>
      </c>
      <c r="X555" s="115" t="str">
        <f t="shared" si="151"/>
        <v/>
      </c>
      <c r="Y555" s="273" t="str">
        <f t="shared" si="163"/>
        <v>y</v>
      </c>
      <c r="AA555" s="86" t="str">
        <f t="shared" si="152"/>
        <v/>
      </c>
      <c r="AB555" s="87" t="str">
        <f t="shared" si="153"/>
        <v/>
      </c>
      <c r="AC555" s="87" t="str">
        <f t="shared" si="164"/>
        <v/>
      </c>
      <c r="AD555" s="87" t="str">
        <f t="shared" si="165"/>
        <v/>
      </c>
      <c r="AE555" s="87">
        <f t="shared" si="166"/>
        <v>1</v>
      </c>
      <c r="AF555" s="94">
        <f t="shared" si="154"/>
        <v>1</v>
      </c>
      <c r="AH555" s="324" t="str">
        <f t="shared" si="155"/>
        <v/>
      </c>
      <c r="AI555" s="280" t="str">
        <f t="shared" si="156"/>
        <v/>
      </c>
      <c r="AJ555" s="280" t="str">
        <f t="shared" si="157"/>
        <v/>
      </c>
      <c r="AK555" s="280" t="str">
        <f t="shared" si="158"/>
        <v/>
      </c>
      <c r="AL555" s="327">
        <f t="shared" si="159"/>
        <v>7853700.1796007501</v>
      </c>
    </row>
    <row r="556" spans="2:38">
      <c r="B556" s="176" t="s">
        <v>532</v>
      </c>
      <c r="C556" s="167"/>
      <c r="D556" s="167" t="s">
        <v>2229</v>
      </c>
      <c r="E556" s="167" t="s">
        <v>115</v>
      </c>
      <c r="F556" s="167" t="s">
        <v>2233</v>
      </c>
      <c r="G556" s="188"/>
      <c r="H556" s="285">
        <v>2347.96</v>
      </c>
      <c r="I556" s="143">
        <f t="shared" si="160"/>
        <v>205.08076300909514</v>
      </c>
      <c r="J556" s="165">
        <v>481521.42831483501</v>
      </c>
      <c r="K556" s="167"/>
      <c r="L556" s="167">
        <v>1</v>
      </c>
      <c r="M556" s="171">
        <f t="shared" si="169"/>
        <v>481521.42831483495</v>
      </c>
      <c r="N556" s="170"/>
      <c r="O556" s="285"/>
      <c r="P556" s="114">
        <f t="shared" si="167"/>
        <v>0</v>
      </c>
      <c r="Q556" s="173"/>
      <c r="R556" s="177">
        <v>2016</v>
      </c>
      <c r="S556" s="98">
        <f>IFERROR(('General Input Sheet'!$G$38/(VLOOKUP(R556,'General Input Sheet'!$E$38:$G$44,3,FALSE))),1)</f>
        <v>1</v>
      </c>
      <c r="T556" s="199">
        <v>481521.42831483501</v>
      </c>
      <c r="U556" s="115" t="str">
        <f t="shared" si="162"/>
        <v>y</v>
      </c>
      <c r="V556" s="115" t="str">
        <f t="shared" si="151"/>
        <v/>
      </c>
      <c r="W556" s="115" t="str">
        <f t="shared" si="151"/>
        <v/>
      </c>
      <c r="X556" s="115" t="str">
        <f t="shared" si="151"/>
        <v/>
      </c>
      <c r="Y556" s="273" t="str">
        <f t="shared" si="163"/>
        <v/>
      </c>
      <c r="AA556" s="86">
        <f t="shared" si="152"/>
        <v>1</v>
      </c>
      <c r="AB556" s="87" t="str">
        <f t="shared" si="153"/>
        <v/>
      </c>
      <c r="AC556" s="87" t="str">
        <f t="shared" si="164"/>
        <v/>
      </c>
      <c r="AD556" s="87" t="str">
        <f t="shared" si="165"/>
        <v/>
      </c>
      <c r="AE556" s="87" t="str">
        <f t="shared" si="166"/>
        <v/>
      </c>
      <c r="AF556" s="94">
        <f t="shared" si="154"/>
        <v>1</v>
      </c>
      <c r="AH556" s="324">
        <f t="shared" si="155"/>
        <v>481521.42831483501</v>
      </c>
      <c r="AI556" s="280" t="str">
        <f t="shared" si="156"/>
        <v/>
      </c>
      <c r="AJ556" s="280" t="str">
        <f t="shared" si="157"/>
        <v/>
      </c>
      <c r="AK556" s="280" t="str">
        <f t="shared" si="158"/>
        <v/>
      </c>
      <c r="AL556" s="327" t="str">
        <f t="shared" si="159"/>
        <v/>
      </c>
    </row>
    <row r="557" spans="2:38">
      <c r="B557" s="176" t="s">
        <v>533</v>
      </c>
      <c r="C557" s="167"/>
      <c r="D557" s="167" t="s">
        <v>2229</v>
      </c>
      <c r="E557" s="167" t="s">
        <v>117</v>
      </c>
      <c r="F557" s="167" t="s">
        <v>2233</v>
      </c>
      <c r="G557" s="188"/>
      <c r="H557" s="285">
        <v>5904.92</v>
      </c>
      <c r="I557" s="143">
        <f t="shared" si="160"/>
        <v>103.7637384196873</v>
      </c>
      <c r="J557" s="165">
        <v>612716.57426917995</v>
      </c>
      <c r="K557" s="167"/>
      <c r="L557" s="167">
        <v>1</v>
      </c>
      <c r="M557" s="171">
        <f t="shared" si="169"/>
        <v>612716.57426917995</v>
      </c>
      <c r="N557" s="170"/>
      <c r="O557" s="285">
        <v>5031.2227742656096</v>
      </c>
      <c r="P557" s="114">
        <f t="shared" si="167"/>
        <v>872.55130551057607</v>
      </c>
      <c r="Q557" s="173">
        <v>4390000</v>
      </c>
      <c r="R557" s="177">
        <v>2016</v>
      </c>
      <c r="S557" s="98">
        <f>IFERROR(('General Input Sheet'!$G$38/(VLOOKUP(R557,'General Input Sheet'!$E$38:$G$44,3,FALSE))),1)</f>
        <v>1</v>
      </c>
      <c r="T557" s="199">
        <v>5002716.5742691802</v>
      </c>
      <c r="U557" s="115" t="str">
        <f t="shared" si="162"/>
        <v/>
      </c>
      <c r="V557" s="115" t="str">
        <f t="shared" si="151"/>
        <v/>
      </c>
      <c r="W557" s="115" t="str">
        <f t="shared" si="151"/>
        <v>y</v>
      </c>
      <c r="X557" s="115" t="str">
        <f t="shared" si="151"/>
        <v/>
      </c>
      <c r="Y557" s="273" t="str">
        <f t="shared" si="163"/>
        <v/>
      </c>
      <c r="AA557" s="86" t="str">
        <f t="shared" si="152"/>
        <v/>
      </c>
      <c r="AB557" s="87" t="str">
        <f t="shared" si="153"/>
        <v/>
      </c>
      <c r="AC557" s="87">
        <f t="shared" si="164"/>
        <v>1</v>
      </c>
      <c r="AD557" s="87" t="str">
        <f t="shared" si="165"/>
        <v/>
      </c>
      <c r="AE557" s="87" t="str">
        <f t="shared" si="166"/>
        <v/>
      </c>
      <c r="AF557" s="94">
        <f t="shared" si="154"/>
        <v>1</v>
      </c>
      <c r="AH557" s="324" t="str">
        <f t="shared" si="155"/>
        <v/>
      </c>
      <c r="AI557" s="280" t="str">
        <f t="shared" si="156"/>
        <v/>
      </c>
      <c r="AJ557" s="280">
        <f t="shared" si="157"/>
        <v>5002716.5742691802</v>
      </c>
      <c r="AK557" s="280" t="str">
        <f t="shared" si="158"/>
        <v/>
      </c>
      <c r="AL557" s="327" t="str">
        <f t="shared" si="159"/>
        <v/>
      </c>
    </row>
    <row r="558" spans="2:38">
      <c r="B558" s="176" t="s">
        <v>534</v>
      </c>
      <c r="C558" s="167"/>
      <c r="D558" s="167" t="s">
        <v>2229</v>
      </c>
      <c r="E558" s="167" t="s">
        <v>117</v>
      </c>
      <c r="F558" s="167" t="s">
        <v>2233</v>
      </c>
      <c r="G558" s="188"/>
      <c r="H558" s="285">
        <v>1502.68</v>
      </c>
      <c r="I558" s="143">
        <f t="shared" si="160"/>
        <v>299.69392375605582</v>
      </c>
      <c r="J558" s="165">
        <v>450344.06534974999</v>
      </c>
      <c r="K558" s="167"/>
      <c r="L558" s="167">
        <v>1</v>
      </c>
      <c r="M558" s="171">
        <f t="shared" si="169"/>
        <v>450344.06534974999</v>
      </c>
      <c r="N558" s="170"/>
      <c r="O558" s="285">
        <v>1502.67531845599</v>
      </c>
      <c r="P558" s="114">
        <f t="shared" si="167"/>
        <v>276.30719351045246</v>
      </c>
      <c r="Q558" s="173">
        <v>415200</v>
      </c>
      <c r="R558" s="177">
        <v>2016</v>
      </c>
      <c r="S558" s="98">
        <f>IFERROR(('General Input Sheet'!$G$38/(VLOOKUP(R558,'General Input Sheet'!$E$38:$G$44,3,FALSE))),1)</f>
        <v>1</v>
      </c>
      <c r="T558" s="199">
        <v>865544.06534974999</v>
      </c>
      <c r="U558" s="115" t="str">
        <f t="shared" si="162"/>
        <v/>
      </c>
      <c r="V558" s="115" t="str">
        <f t="shared" si="151"/>
        <v/>
      </c>
      <c r="W558" s="115" t="str">
        <f t="shared" si="151"/>
        <v>y</v>
      </c>
      <c r="X558" s="115" t="str">
        <f t="shared" si="151"/>
        <v/>
      </c>
      <c r="Y558" s="273" t="str">
        <f t="shared" si="163"/>
        <v/>
      </c>
      <c r="AA558" s="86" t="str">
        <f t="shared" si="152"/>
        <v/>
      </c>
      <c r="AB558" s="87" t="str">
        <f t="shared" si="153"/>
        <v/>
      </c>
      <c r="AC558" s="87">
        <f t="shared" si="164"/>
        <v>1</v>
      </c>
      <c r="AD558" s="87" t="str">
        <f t="shared" si="165"/>
        <v/>
      </c>
      <c r="AE558" s="87" t="str">
        <f t="shared" si="166"/>
        <v/>
      </c>
      <c r="AF558" s="94">
        <f t="shared" si="154"/>
        <v>1</v>
      </c>
      <c r="AH558" s="324" t="str">
        <f t="shared" si="155"/>
        <v/>
      </c>
      <c r="AI558" s="280" t="str">
        <f t="shared" si="156"/>
        <v/>
      </c>
      <c r="AJ558" s="280">
        <f t="shared" si="157"/>
        <v>865544.06534974999</v>
      </c>
      <c r="AK558" s="280" t="str">
        <f t="shared" si="158"/>
        <v/>
      </c>
      <c r="AL558" s="327" t="str">
        <f t="shared" si="159"/>
        <v/>
      </c>
    </row>
    <row r="559" spans="2:38">
      <c r="B559" s="176" t="s">
        <v>535</v>
      </c>
      <c r="C559" s="167"/>
      <c r="D559" s="167" t="s">
        <v>2231</v>
      </c>
      <c r="E559" s="167" t="s">
        <v>117</v>
      </c>
      <c r="F559" s="167" t="s">
        <v>2233</v>
      </c>
      <c r="G559" s="188"/>
      <c r="H559" s="285">
        <v>55043.43</v>
      </c>
      <c r="I559" s="143">
        <f t="shared" si="160"/>
        <v>148.27506050639175</v>
      </c>
      <c r="J559" s="165">
        <v>8161567.9137293398</v>
      </c>
      <c r="K559" s="167"/>
      <c r="L559" s="167">
        <v>1</v>
      </c>
      <c r="M559" s="171">
        <f t="shared" si="169"/>
        <v>8161567.9137293398</v>
      </c>
      <c r="N559" s="170"/>
      <c r="O559" s="285">
        <v>60780.190388064497</v>
      </c>
      <c r="P559" s="114">
        <f t="shared" si="167"/>
        <v>481.64442745392699</v>
      </c>
      <c r="Q559" s="173">
        <v>29274440</v>
      </c>
      <c r="R559" s="177">
        <v>2016</v>
      </c>
      <c r="S559" s="98">
        <f>IFERROR(('General Input Sheet'!$G$38/(VLOOKUP(R559,'General Input Sheet'!$E$38:$G$44,3,FALSE))),1)</f>
        <v>1</v>
      </c>
      <c r="T559" s="199">
        <v>37436007.91372934</v>
      </c>
      <c r="U559" s="115" t="str">
        <f t="shared" si="162"/>
        <v/>
      </c>
      <c r="V559" s="115" t="str">
        <f t="shared" si="151"/>
        <v/>
      </c>
      <c r="W559" s="115" t="str">
        <f t="shared" si="151"/>
        <v/>
      </c>
      <c r="X559" s="115" t="str">
        <f t="shared" si="151"/>
        <v/>
      </c>
      <c r="Y559" s="273" t="str">
        <f t="shared" si="163"/>
        <v>y</v>
      </c>
      <c r="AA559" s="86" t="str">
        <f t="shared" si="152"/>
        <v/>
      </c>
      <c r="AB559" s="87" t="str">
        <f t="shared" si="153"/>
        <v/>
      </c>
      <c r="AC559" s="87" t="str">
        <f t="shared" si="164"/>
        <v/>
      </c>
      <c r="AD559" s="87" t="str">
        <f t="shared" si="165"/>
        <v/>
      </c>
      <c r="AE559" s="87">
        <f t="shared" si="166"/>
        <v>1</v>
      </c>
      <c r="AF559" s="94">
        <f t="shared" si="154"/>
        <v>1</v>
      </c>
      <c r="AH559" s="324" t="str">
        <f t="shared" si="155"/>
        <v/>
      </c>
      <c r="AI559" s="280" t="str">
        <f t="shared" si="156"/>
        <v/>
      </c>
      <c r="AJ559" s="280" t="str">
        <f t="shared" si="157"/>
        <v/>
      </c>
      <c r="AK559" s="280" t="str">
        <f t="shared" si="158"/>
        <v/>
      </c>
      <c r="AL559" s="327">
        <f t="shared" si="159"/>
        <v>37436007.91372934</v>
      </c>
    </row>
    <row r="560" spans="2:38">
      <c r="B560" s="176" t="s">
        <v>535</v>
      </c>
      <c r="C560" s="167"/>
      <c r="D560" s="167" t="s">
        <v>2231</v>
      </c>
      <c r="E560" s="167" t="s">
        <v>117</v>
      </c>
      <c r="F560" s="167" t="s">
        <v>2235</v>
      </c>
      <c r="G560" s="188"/>
      <c r="H560" s="285">
        <v>5736.61</v>
      </c>
      <c r="I560" s="143">
        <f t="shared" si="160"/>
        <v>1336.2351622828762</v>
      </c>
      <c r="J560" s="165">
        <v>7665459.9943035701</v>
      </c>
      <c r="K560" s="167"/>
      <c r="L560" s="167">
        <v>1</v>
      </c>
      <c r="M560" s="171">
        <f t="shared" si="169"/>
        <v>7665459.9943035701</v>
      </c>
      <c r="N560" s="170"/>
      <c r="O560" s="285"/>
      <c r="P560" s="114">
        <f t="shared" si="167"/>
        <v>0</v>
      </c>
      <c r="Q560" s="173"/>
      <c r="R560" s="177">
        <v>2016</v>
      </c>
      <c r="S560" s="98">
        <f>IFERROR(('General Input Sheet'!$G$38/(VLOOKUP(R560,'General Input Sheet'!$E$38:$G$44,3,FALSE))),1)</f>
        <v>1</v>
      </c>
      <c r="T560" s="199">
        <v>7665459.9943035701</v>
      </c>
      <c r="U560" s="115" t="str">
        <f t="shared" si="162"/>
        <v/>
      </c>
      <c r="V560" s="115" t="str">
        <f t="shared" si="151"/>
        <v/>
      </c>
      <c r="W560" s="115" t="str">
        <f t="shared" si="151"/>
        <v/>
      </c>
      <c r="X560" s="115" t="str">
        <f t="shared" si="151"/>
        <v/>
      </c>
      <c r="Y560" s="273" t="str">
        <f t="shared" si="163"/>
        <v>y</v>
      </c>
      <c r="AA560" s="86" t="str">
        <f t="shared" si="152"/>
        <v/>
      </c>
      <c r="AB560" s="87" t="str">
        <f t="shared" si="153"/>
        <v/>
      </c>
      <c r="AC560" s="87" t="str">
        <f t="shared" si="164"/>
        <v/>
      </c>
      <c r="AD560" s="87" t="str">
        <f t="shared" si="165"/>
        <v/>
      </c>
      <c r="AE560" s="87">
        <f t="shared" si="166"/>
        <v>1</v>
      </c>
      <c r="AF560" s="94">
        <f t="shared" si="154"/>
        <v>1</v>
      </c>
      <c r="AH560" s="324" t="str">
        <f t="shared" si="155"/>
        <v/>
      </c>
      <c r="AI560" s="280" t="str">
        <f t="shared" si="156"/>
        <v/>
      </c>
      <c r="AJ560" s="280" t="str">
        <f t="shared" si="157"/>
        <v/>
      </c>
      <c r="AK560" s="280" t="str">
        <f t="shared" si="158"/>
        <v/>
      </c>
      <c r="AL560" s="327">
        <f t="shared" si="159"/>
        <v>7665459.9943035701</v>
      </c>
    </row>
    <row r="561" spans="2:38">
      <c r="B561" s="176" t="s">
        <v>536</v>
      </c>
      <c r="C561" s="167"/>
      <c r="D561" s="167" t="s">
        <v>2231</v>
      </c>
      <c r="E561" s="167" t="s">
        <v>117</v>
      </c>
      <c r="F561" s="167" t="s">
        <v>2234</v>
      </c>
      <c r="G561" s="188"/>
      <c r="H561" s="285">
        <v>69341.3</v>
      </c>
      <c r="I561" s="143">
        <f t="shared" si="160"/>
        <v>121.14350244265061</v>
      </c>
      <c r="J561" s="165">
        <v>8400247.9459265694</v>
      </c>
      <c r="K561" s="167"/>
      <c r="L561" s="167">
        <v>1</v>
      </c>
      <c r="M561" s="171">
        <f t="shared" si="169"/>
        <v>8400247.9459265694</v>
      </c>
      <c r="N561" s="170"/>
      <c r="O561" s="285">
        <v>133703.178303903</v>
      </c>
      <c r="P561" s="114">
        <f t="shared" si="167"/>
        <v>76.629450697963804</v>
      </c>
      <c r="Q561" s="173">
        <v>10245601.109999999</v>
      </c>
      <c r="R561" s="177">
        <v>2016</v>
      </c>
      <c r="S561" s="98">
        <f>IFERROR(('General Input Sheet'!$G$38/(VLOOKUP(R561,'General Input Sheet'!$E$38:$G$44,3,FALSE))),1)</f>
        <v>1</v>
      </c>
      <c r="T561" s="199">
        <v>18645849.055926569</v>
      </c>
      <c r="U561" s="115" t="str">
        <f t="shared" si="162"/>
        <v/>
      </c>
      <c r="V561" s="115" t="str">
        <f t="shared" si="151"/>
        <v/>
      </c>
      <c r="W561" s="115" t="str">
        <f t="shared" si="151"/>
        <v/>
      </c>
      <c r="X561" s="115" t="str">
        <f t="shared" si="151"/>
        <v/>
      </c>
      <c r="Y561" s="273" t="str">
        <f t="shared" si="163"/>
        <v>y</v>
      </c>
      <c r="AA561" s="86" t="str">
        <f t="shared" si="152"/>
        <v/>
      </c>
      <c r="AB561" s="87" t="str">
        <f t="shared" si="153"/>
        <v/>
      </c>
      <c r="AC561" s="87" t="str">
        <f t="shared" si="164"/>
        <v/>
      </c>
      <c r="AD561" s="87" t="str">
        <f t="shared" si="165"/>
        <v/>
      </c>
      <c r="AE561" s="87">
        <f t="shared" si="166"/>
        <v>1</v>
      </c>
      <c r="AF561" s="94">
        <f t="shared" si="154"/>
        <v>1</v>
      </c>
      <c r="AH561" s="324" t="str">
        <f t="shared" si="155"/>
        <v/>
      </c>
      <c r="AI561" s="280" t="str">
        <f t="shared" si="156"/>
        <v/>
      </c>
      <c r="AJ561" s="280" t="str">
        <f t="shared" si="157"/>
        <v/>
      </c>
      <c r="AK561" s="280" t="str">
        <f t="shared" si="158"/>
        <v/>
      </c>
      <c r="AL561" s="327">
        <f t="shared" si="159"/>
        <v>18645849.055926569</v>
      </c>
    </row>
    <row r="562" spans="2:38">
      <c r="B562" s="176" t="s">
        <v>536</v>
      </c>
      <c r="C562" s="167"/>
      <c r="D562" s="167" t="s">
        <v>2231</v>
      </c>
      <c r="E562" s="167" t="s">
        <v>117</v>
      </c>
      <c r="F562" s="167" t="s">
        <v>2233</v>
      </c>
      <c r="G562" s="188"/>
      <c r="H562" s="285">
        <v>64361.7</v>
      </c>
      <c r="I562" s="143">
        <f t="shared" si="160"/>
        <v>126.80783624002071</v>
      </c>
      <c r="J562" s="165">
        <v>8161567.9137293398</v>
      </c>
      <c r="K562" s="167"/>
      <c r="L562" s="167">
        <v>1</v>
      </c>
      <c r="M562" s="171">
        <f t="shared" si="169"/>
        <v>8161567.9137293398</v>
      </c>
      <c r="N562" s="170"/>
      <c r="O562" s="285"/>
      <c r="P562" s="114">
        <f t="shared" si="167"/>
        <v>0</v>
      </c>
      <c r="Q562" s="173"/>
      <c r="R562" s="177">
        <v>2016</v>
      </c>
      <c r="S562" s="98">
        <f>IFERROR(('General Input Sheet'!$G$38/(VLOOKUP(R562,'General Input Sheet'!$E$38:$G$44,3,FALSE))),1)</f>
        <v>1</v>
      </c>
      <c r="T562" s="199">
        <v>8161567.9137293398</v>
      </c>
      <c r="U562" s="115" t="str">
        <f t="shared" si="162"/>
        <v/>
      </c>
      <c r="V562" s="115" t="str">
        <f t="shared" si="151"/>
        <v/>
      </c>
      <c r="W562" s="115" t="str">
        <f t="shared" si="151"/>
        <v/>
      </c>
      <c r="X562" s="115" t="str">
        <f t="shared" si="151"/>
        <v/>
      </c>
      <c r="Y562" s="273" t="str">
        <f t="shared" si="163"/>
        <v>y</v>
      </c>
      <c r="AA562" s="86" t="str">
        <f t="shared" si="152"/>
        <v/>
      </c>
      <c r="AB562" s="87" t="str">
        <f t="shared" si="153"/>
        <v/>
      </c>
      <c r="AC562" s="87" t="str">
        <f t="shared" si="164"/>
        <v/>
      </c>
      <c r="AD562" s="87" t="str">
        <f t="shared" si="165"/>
        <v/>
      </c>
      <c r="AE562" s="87">
        <f t="shared" si="166"/>
        <v>1</v>
      </c>
      <c r="AF562" s="94">
        <f t="shared" si="154"/>
        <v>1</v>
      </c>
      <c r="AH562" s="324" t="str">
        <f t="shared" si="155"/>
        <v/>
      </c>
      <c r="AI562" s="280" t="str">
        <f t="shared" si="156"/>
        <v/>
      </c>
      <c r="AJ562" s="280" t="str">
        <f t="shared" si="157"/>
        <v/>
      </c>
      <c r="AK562" s="280" t="str">
        <f t="shared" si="158"/>
        <v/>
      </c>
      <c r="AL562" s="327">
        <f t="shared" si="159"/>
        <v>8161567.9137293398</v>
      </c>
    </row>
    <row r="563" spans="2:38">
      <c r="B563" s="176" t="s">
        <v>537</v>
      </c>
      <c r="C563" s="167"/>
      <c r="D563" s="167" t="s">
        <v>2229</v>
      </c>
      <c r="E563" s="167" t="s">
        <v>117</v>
      </c>
      <c r="F563" s="167" t="s">
        <v>2233</v>
      </c>
      <c r="G563" s="188"/>
      <c r="H563" s="285">
        <v>16448.75</v>
      </c>
      <c r="I563" s="143">
        <f t="shared" si="160"/>
        <v>41.947968229399372</v>
      </c>
      <c r="J563" s="165">
        <v>689991.64241333294</v>
      </c>
      <c r="K563" s="167"/>
      <c r="L563" s="167">
        <v>1</v>
      </c>
      <c r="M563" s="171">
        <f t="shared" si="169"/>
        <v>689991.64241333294</v>
      </c>
      <c r="N563" s="170"/>
      <c r="O563" s="285">
        <v>16448.737604435799</v>
      </c>
      <c r="P563" s="114">
        <f t="shared" si="167"/>
        <v>239.8572726296054</v>
      </c>
      <c r="Q563" s="173">
        <v>3945349.34</v>
      </c>
      <c r="R563" s="177">
        <v>2016</v>
      </c>
      <c r="S563" s="98">
        <f>IFERROR(('General Input Sheet'!$G$38/(VLOOKUP(R563,'General Input Sheet'!$E$38:$G$44,3,FALSE))),1)</f>
        <v>1</v>
      </c>
      <c r="T563" s="199">
        <v>4635340.9824133329</v>
      </c>
      <c r="U563" s="115" t="str">
        <f t="shared" si="162"/>
        <v/>
      </c>
      <c r="V563" s="115" t="str">
        <f t="shared" si="151"/>
        <v/>
      </c>
      <c r="W563" s="115" t="str">
        <f t="shared" si="151"/>
        <v>y</v>
      </c>
      <c r="X563" s="115" t="str">
        <f t="shared" si="151"/>
        <v/>
      </c>
      <c r="Y563" s="273" t="str">
        <f t="shared" si="163"/>
        <v/>
      </c>
      <c r="AA563" s="86" t="str">
        <f t="shared" si="152"/>
        <v/>
      </c>
      <c r="AB563" s="87" t="str">
        <f t="shared" si="153"/>
        <v/>
      </c>
      <c r="AC563" s="87">
        <f t="shared" si="164"/>
        <v>1</v>
      </c>
      <c r="AD563" s="87" t="str">
        <f t="shared" si="165"/>
        <v/>
      </c>
      <c r="AE563" s="87" t="str">
        <f t="shared" si="166"/>
        <v/>
      </c>
      <c r="AF563" s="94">
        <f t="shared" si="154"/>
        <v>1</v>
      </c>
      <c r="AH563" s="324" t="str">
        <f t="shared" si="155"/>
        <v/>
      </c>
      <c r="AI563" s="280" t="str">
        <f t="shared" si="156"/>
        <v/>
      </c>
      <c r="AJ563" s="280">
        <f t="shared" si="157"/>
        <v>4635340.9824133329</v>
      </c>
      <c r="AK563" s="280" t="str">
        <f t="shared" si="158"/>
        <v/>
      </c>
      <c r="AL563" s="327" t="str">
        <f t="shared" si="159"/>
        <v/>
      </c>
    </row>
    <row r="564" spans="2:38">
      <c r="B564" s="176" t="s">
        <v>538</v>
      </c>
      <c r="C564" s="167"/>
      <c r="D564" s="167" t="s">
        <v>2229</v>
      </c>
      <c r="E564" s="167" t="s">
        <v>117</v>
      </c>
      <c r="F564" s="167" t="s">
        <v>2233</v>
      </c>
      <c r="G564" s="188"/>
      <c r="H564" s="285">
        <v>19210.189999999999</v>
      </c>
      <c r="I564" s="143">
        <f t="shared" si="160"/>
        <v>35.918001977769769</v>
      </c>
      <c r="J564" s="165">
        <v>689991.64241333294</v>
      </c>
      <c r="K564" s="167"/>
      <c r="L564" s="167">
        <v>1</v>
      </c>
      <c r="M564" s="171">
        <f t="shared" si="169"/>
        <v>689991.64241333294</v>
      </c>
      <c r="N564" s="170"/>
      <c r="O564" s="285">
        <v>17317.9966960487</v>
      </c>
      <c r="P564" s="114">
        <f t="shared" si="167"/>
        <v>248.8163657510772</v>
      </c>
      <c r="Q564" s="173">
        <v>4309001</v>
      </c>
      <c r="R564" s="177">
        <v>2016</v>
      </c>
      <c r="S564" s="98">
        <f>IFERROR(('General Input Sheet'!$G$38/(VLOOKUP(R564,'General Input Sheet'!$E$38:$G$44,3,FALSE))),1)</f>
        <v>1</v>
      </c>
      <c r="T564" s="199">
        <v>4998992.6424133331</v>
      </c>
      <c r="U564" s="115" t="str">
        <f t="shared" si="162"/>
        <v/>
      </c>
      <c r="V564" s="115" t="str">
        <f t="shared" si="151"/>
        <v/>
      </c>
      <c r="W564" s="115" t="str">
        <f t="shared" si="151"/>
        <v>y</v>
      </c>
      <c r="X564" s="115" t="str">
        <f t="shared" si="151"/>
        <v/>
      </c>
      <c r="Y564" s="273" t="str">
        <f t="shared" si="163"/>
        <v/>
      </c>
      <c r="AA564" s="86" t="str">
        <f t="shared" si="152"/>
        <v/>
      </c>
      <c r="AB564" s="87" t="str">
        <f t="shared" si="153"/>
        <v/>
      </c>
      <c r="AC564" s="87">
        <f t="shared" si="164"/>
        <v>1</v>
      </c>
      <c r="AD564" s="87" t="str">
        <f t="shared" si="165"/>
        <v/>
      </c>
      <c r="AE564" s="87" t="str">
        <f t="shared" si="166"/>
        <v/>
      </c>
      <c r="AF564" s="94">
        <f t="shared" si="154"/>
        <v>1</v>
      </c>
      <c r="AH564" s="324" t="str">
        <f t="shared" si="155"/>
        <v/>
      </c>
      <c r="AI564" s="280" t="str">
        <f t="shared" si="156"/>
        <v/>
      </c>
      <c r="AJ564" s="280">
        <f t="shared" si="157"/>
        <v>4998992.6424133331</v>
      </c>
      <c r="AK564" s="280" t="str">
        <f t="shared" si="158"/>
        <v/>
      </c>
      <c r="AL564" s="327" t="str">
        <f t="shared" si="159"/>
        <v/>
      </c>
    </row>
    <row r="565" spans="2:38">
      <c r="B565" s="176" t="s">
        <v>539</v>
      </c>
      <c r="C565" s="167"/>
      <c r="D565" s="167" t="s">
        <v>2229</v>
      </c>
      <c r="E565" s="167" t="s">
        <v>117</v>
      </c>
      <c r="F565" s="167" t="s">
        <v>2233</v>
      </c>
      <c r="G565" s="188"/>
      <c r="H565" s="285">
        <v>20638.02</v>
      </c>
      <c r="I565" s="143">
        <f t="shared" si="160"/>
        <v>33.433034875115581</v>
      </c>
      <c r="J565" s="165">
        <v>689991.64241333294</v>
      </c>
      <c r="K565" s="167"/>
      <c r="L565" s="167">
        <v>1</v>
      </c>
      <c r="M565" s="171">
        <f t="shared" si="169"/>
        <v>689991.64241333294</v>
      </c>
      <c r="N565" s="170"/>
      <c r="O565" s="285">
        <v>20638.099442389899</v>
      </c>
      <c r="P565" s="114">
        <f t="shared" si="167"/>
        <v>236.45588168727684</v>
      </c>
      <c r="Q565" s="173">
        <v>4880000</v>
      </c>
      <c r="R565" s="177">
        <v>2016</v>
      </c>
      <c r="S565" s="98">
        <f>IFERROR(('General Input Sheet'!$G$38/(VLOOKUP(R565,'General Input Sheet'!$E$38:$G$44,3,FALSE))),1)</f>
        <v>1</v>
      </c>
      <c r="T565" s="199">
        <v>5569991.6424133331</v>
      </c>
      <c r="U565" s="115" t="str">
        <f t="shared" si="162"/>
        <v/>
      </c>
      <c r="V565" s="115" t="str">
        <f t="shared" si="151"/>
        <v/>
      </c>
      <c r="W565" s="115" t="str">
        <f t="shared" si="151"/>
        <v>y</v>
      </c>
      <c r="X565" s="115" t="str">
        <f t="shared" si="151"/>
        <v/>
      </c>
      <c r="Y565" s="273" t="str">
        <f t="shared" si="163"/>
        <v/>
      </c>
      <c r="AA565" s="86" t="str">
        <f t="shared" si="152"/>
        <v/>
      </c>
      <c r="AB565" s="87" t="str">
        <f t="shared" si="153"/>
        <v/>
      </c>
      <c r="AC565" s="87">
        <f t="shared" si="164"/>
        <v>1</v>
      </c>
      <c r="AD565" s="87" t="str">
        <f t="shared" si="165"/>
        <v/>
      </c>
      <c r="AE565" s="87" t="str">
        <f t="shared" si="166"/>
        <v/>
      </c>
      <c r="AF565" s="94">
        <f t="shared" si="154"/>
        <v>1</v>
      </c>
      <c r="AH565" s="324" t="str">
        <f t="shared" si="155"/>
        <v/>
      </c>
      <c r="AI565" s="280" t="str">
        <f t="shared" si="156"/>
        <v/>
      </c>
      <c r="AJ565" s="280">
        <f t="shared" si="157"/>
        <v>5569991.6424133331</v>
      </c>
      <c r="AK565" s="280" t="str">
        <f t="shared" si="158"/>
        <v/>
      </c>
      <c r="AL565" s="327" t="str">
        <f t="shared" si="159"/>
        <v/>
      </c>
    </row>
    <row r="566" spans="2:38">
      <c r="B566" s="176" t="s">
        <v>540</v>
      </c>
      <c r="C566" s="167"/>
      <c r="D566" s="167" t="s">
        <v>2231</v>
      </c>
      <c r="E566" s="167" t="s">
        <v>117</v>
      </c>
      <c r="F566" s="167" t="s">
        <v>2234</v>
      </c>
      <c r="G566" s="188"/>
      <c r="H566" s="285">
        <v>48958.8</v>
      </c>
      <c r="I566" s="143">
        <f t="shared" si="160"/>
        <v>171.5778970466304</v>
      </c>
      <c r="J566" s="165">
        <v>8400247.9459265694</v>
      </c>
      <c r="K566" s="167"/>
      <c r="L566" s="167">
        <v>1</v>
      </c>
      <c r="M566" s="171">
        <f t="shared" si="169"/>
        <v>8400247.9459265694</v>
      </c>
      <c r="N566" s="170"/>
      <c r="O566" s="285">
        <v>71197.571629809303</v>
      </c>
      <c r="P566" s="114">
        <f t="shared" si="167"/>
        <v>84.6938998334507</v>
      </c>
      <c r="Q566" s="173">
        <v>6030000</v>
      </c>
      <c r="R566" s="177">
        <v>2016</v>
      </c>
      <c r="S566" s="98">
        <f>IFERROR(('General Input Sheet'!$G$38/(VLOOKUP(R566,'General Input Sheet'!$E$38:$G$44,3,FALSE))),1)</f>
        <v>1</v>
      </c>
      <c r="T566" s="199">
        <v>14430247.945926569</v>
      </c>
      <c r="U566" s="115" t="str">
        <f t="shared" si="162"/>
        <v/>
      </c>
      <c r="V566" s="115" t="str">
        <f t="shared" si="151"/>
        <v/>
      </c>
      <c r="W566" s="115" t="str">
        <f t="shared" si="151"/>
        <v/>
      </c>
      <c r="X566" s="115" t="str">
        <f t="shared" si="151"/>
        <v/>
      </c>
      <c r="Y566" s="273" t="str">
        <f t="shared" si="163"/>
        <v>y</v>
      </c>
      <c r="AA566" s="86" t="str">
        <f t="shared" si="152"/>
        <v/>
      </c>
      <c r="AB566" s="87" t="str">
        <f t="shared" si="153"/>
        <v/>
      </c>
      <c r="AC566" s="87" t="str">
        <f t="shared" si="164"/>
        <v/>
      </c>
      <c r="AD566" s="87" t="str">
        <f t="shared" si="165"/>
        <v/>
      </c>
      <c r="AE566" s="87">
        <f t="shared" si="166"/>
        <v>1</v>
      </c>
      <c r="AF566" s="94">
        <f t="shared" si="154"/>
        <v>1</v>
      </c>
      <c r="AH566" s="324" t="str">
        <f t="shared" si="155"/>
        <v/>
      </c>
      <c r="AI566" s="280" t="str">
        <f t="shared" si="156"/>
        <v/>
      </c>
      <c r="AJ566" s="280" t="str">
        <f t="shared" si="157"/>
        <v/>
      </c>
      <c r="AK566" s="280" t="str">
        <f t="shared" si="158"/>
        <v/>
      </c>
      <c r="AL566" s="327">
        <f t="shared" si="159"/>
        <v>14430247.945926569</v>
      </c>
    </row>
    <row r="567" spans="2:38">
      <c r="B567" s="176" t="s">
        <v>540</v>
      </c>
      <c r="C567" s="167"/>
      <c r="D567" s="167" t="s">
        <v>2231</v>
      </c>
      <c r="E567" s="167" t="s">
        <v>117</v>
      </c>
      <c r="F567" s="167" t="s">
        <v>2233</v>
      </c>
      <c r="G567" s="188"/>
      <c r="H567" s="285">
        <v>22568.95</v>
      </c>
      <c r="I567" s="143">
        <f t="shared" si="160"/>
        <v>343.66000793010795</v>
      </c>
      <c r="J567" s="165">
        <v>7756045.5359742101</v>
      </c>
      <c r="K567" s="167"/>
      <c r="L567" s="167">
        <v>1</v>
      </c>
      <c r="M567" s="171">
        <f t="shared" si="169"/>
        <v>7756045.5359742101</v>
      </c>
      <c r="N567" s="170"/>
      <c r="O567" s="285"/>
      <c r="P567" s="114">
        <f t="shared" si="167"/>
        <v>0</v>
      </c>
      <c r="Q567" s="173"/>
      <c r="R567" s="177">
        <v>2016</v>
      </c>
      <c r="S567" s="98">
        <f>IFERROR(('General Input Sheet'!$G$38/(VLOOKUP(R567,'General Input Sheet'!$E$38:$G$44,3,FALSE))),1)</f>
        <v>1</v>
      </c>
      <c r="T567" s="199">
        <v>7756045.5359742101</v>
      </c>
      <c r="U567" s="115" t="str">
        <f t="shared" si="162"/>
        <v/>
      </c>
      <c r="V567" s="115" t="str">
        <f t="shared" si="151"/>
        <v/>
      </c>
      <c r="W567" s="115" t="str">
        <f t="shared" si="151"/>
        <v/>
      </c>
      <c r="X567" s="115" t="str">
        <f t="shared" si="151"/>
        <v/>
      </c>
      <c r="Y567" s="273" t="str">
        <f t="shared" si="163"/>
        <v>y</v>
      </c>
      <c r="AA567" s="86" t="str">
        <f t="shared" si="152"/>
        <v/>
      </c>
      <c r="AB567" s="87" t="str">
        <f t="shared" si="153"/>
        <v/>
      </c>
      <c r="AC567" s="87" t="str">
        <f t="shared" si="164"/>
        <v/>
      </c>
      <c r="AD567" s="87" t="str">
        <f t="shared" si="165"/>
        <v/>
      </c>
      <c r="AE567" s="87">
        <f t="shared" si="166"/>
        <v>1</v>
      </c>
      <c r="AF567" s="94">
        <f t="shared" si="154"/>
        <v>1</v>
      </c>
      <c r="AH567" s="324" t="str">
        <f t="shared" si="155"/>
        <v/>
      </c>
      <c r="AI567" s="280" t="str">
        <f t="shared" si="156"/>
        <v/>
      </c>
      <c r="AJ567" s="280" t="str">
        <f t="shared" si="157"/>
        <v/>
      </c>
      <c r="AK567" s="280" t="str">
        <f t="shared" si="158"/>
        <v/>
      </c>
      <c r="AL567" s="327">
        <f t="shared" si="159"/>
        <v>7756045.5359742101</v>
      </c>
    </row>
    <row r="568" spans="2:38">
      <c r="B568" s="176" t="s">
        <v>541</v>
      </c>
      <c r="C568" s="167"/>
      <c r="D568" s="167" t="s">
        <v>2231</v>
      </c>
      <c r="E568" s="167" t="s">
        <v>117</v>
      </c>
      <c r="F568" s="167" t="s">
        <v>2233</v>
      </c>
      <c r="G568" s="188"/>
      <c r="H568" s="285">
        <v>45658.01</v>
      </c>
      <c r="I568" s="143">
        <f t="shared" si="160"/>
        <v>178.75435030412712</v>
      </c>
      <c r="J568" s="165">
        <v>8161567.9137293398</v>
      </c>
      <c r="K568" s="167"/>
      <c r="L568" s="167">
        <v>1</v>
      </c>
      <c r="M568" s="171">
        <f t="shared" si="169"/>
        <v>8161567.9137293398</v>
      </c>
      <c r="N568" s="170"/>
      <c r="O568" s="285"/>
      <c r="P568" s="114">
        <f t="shared" si="167"/>
        <v>0</v>
      </c>
      <c r="Q568" s="173"/>
      <c r="R568" s="177">
        <v>2016</v>
      </c>
      <c r="S568" s="98">
        <f>IFERROR(('General Input Sheet'!$G$38/(VLOOKUP(R568,'General Input Sheet'!$E$38:$G$44,3,FALSE))),1)</f>
        <v>1</v>
      </c>
      <c r="T568" s="199">
        <v>8161567.9137293398</v>
      </c>
      <c r="U568" s="115" t="str">
        <f t="shared" si="162"/>
        <v/>
      </c>
      <c r="V568" s="115" t="str">
        <f t="shared" si="151"/>
        <v/>
      </c>
      <c r="W568" s="115" t="str">
        <f t="shared" si="151"/>
        <v/>
      </c>
      <c r="X568" s="115" t="str">
        <f t="shared" si="151"/>
        <v/>
      </c>
      <c r="Y568" s="273" t="str">
        <f t="shared" si="163"/>
        <v>y</v>
      </c>
      <c r="AA568" s="86" t="str">
        <f t="shared" si="152"/>
        <v/>
      </c>
      <c r="AB568" s="87" t="str">
        <f t="shared" si="153"/>
        <v/>
      </c>
      <c r="AC568" s="87" t="str">
        <f t="shared" si="164"/>
        <v/>
      </c>
      <c r="AD568" s="87" t="str">
        <f t="shared" si="165"/>
        <v/>
      </c>
      <c r="AE568" s="87">
        <f t="shared" si="166"/>
        <v>1</v>
      </c>
      <c r="AF568" s="94">
        <f t="shared" si="154"/>
        <v>1</v>
      </c>
      <c r="AH568" s="324" t="str">
        <f t="shared" si="155"/>
        <v/>
      </c>
      <c r="AI568" s="280" t="str">
        <f t="shared" si="156"/>
        <v/>
      </c>
      <c r="AJ568" s="280" t="str">
        <f t="shared" si="157"/>
        <v/>
      </c>
      <c r="AK568" s="280" t="str">
        <f t="shared" si="158"/>
        <v/>
      </c>
      <c r="AL568" s="327">
        <f t="shared" si="159"/>
        <v>8161567.9137293398</v>
      </c>
    </row>
    <row r="569" spans="2:38">
      <c r="B569" s="176" t="s">
        <v>542</v>
      </c>
      <c r="C569" s="167"/>
      <c r="D569" s="167" t="s">
        <v>2229</v>
      </c>
      <c r="E569" s="167" t="s">
        <v>117</v>
      </c>
      <c r="F569" s="167" t="s">
        <v>2234</v>
      </c>
      <c r="G569" s="188"/>
      <c r="H569" s="285">
        <v>6122.26</v>
      </c>
      <c r="I569" s="143">
        <f t="shared" si="160"/>
        <v>154.67764028344499</v>
      </c>
      <c r="J569" s="165">
        <v>946976.73000172398</v>
      </c>
      <c r="K569" s="167"/>
      <c r="L569" s="167">
        <v>1</v>
      </c>
      <c r="M569" s="171">
        <f t="shared" si="169"/>
        <v>946976.73000172398</v>
      </c>
      <c r="N569" s="170"/>
      <c r="O569" s="285"/>
      <c r="P569" s="114">
        <f t="shared" si="167"/>
        <v>0</v>
      </c>
      <c r="Q569" s="173"/>
      <c r="R569" s="177">
        <v>2016</v>
      </c>
      <c r="S569" s="98">
        <f>IFERROR(('General Input Sheet'!$G$38/(VLOOKUP(R569,'General Input Sheet'!$E$38:$G$44,3,FALSE))),1)</f>
        <v>1</v>
      </c>
      <c r="T569" s="199">
        <v>946976.73000172398</v>
      </c>
      <c r="U569" s="115" t="str">
        <f t="shared" si="162"/>
        <v/>
      </c>
      <c r="V569" s="115" t="str">
        <f t="shared" si="151"/>
        <v/>
      </c>
      <c r="W569" s="115" t="str">
        <f t="shared" si="151"/>
        <v>y</v>
      </c>
      <c r="X569" s="115" t="str">
        <f t="shared" si="151"/>
        <v/>
      </c>
      <c r="Y569" s="273" t="str">
        <f t="shared" si="163"/>
        <v/>
      </c>
      <c r="AA569" s="86" t="str">
        <f t="shared" si="152"/>
        <v/>
      </c>
      <c r="AB569" s="87" t="str">
        <f t="shared" si="153"/>
        <v/>
      </c>
      <c r="AC569" s="87">
        <f t="shared" si="164"/>
        <v>1</v>
      </c>
      <c r="AD569" s="87" t="str">
        <f t="shared" si="165"/>
        <v/>
      </c>
      <c r="AE569" s="87" t="str">
        <f t="shared" si="166"/>
        <v/>
      </c>
      <c r="AF569" s="94">
        <f t="shared" si="154"/>
        <v>1</v>
      </c>
      <c r="AH569" s="324" t="str">
        <f t="shared" si="155"/>
        <v/>
      </c>
      <c r="AI569" s="280" t="str">
        <f t="shared" si="156"/>
        <v/>
      </c>
      <c r="AJ569" s="280">
        <f t="shared" si="157"/>
        <v>946976.73000172398</v>
      </c>
      <c r="AK569" s="280" t="str">
        <f t="shared" si="158"/>
        <v/>
      </c>
      <c r="AL569" s="327" t="str">
        <f t="shared" si="159"/>
        <v/>
      </c>
    </row>
    <row r="570" spans="2:38">
      <c r="B570" s="176" t="s">
        <v>543</v>
      </c>
      <c r="C570" s="167"/>
      <c r="D570" s="167" t="s">
        <v>2229</v>
      </c>
      <c r="E570" s="167" t="s">
        <v>117</v>
      </c>
      <c r="F570" s="167" t="s">
        <v>2236</v>
      </c>
      <c r="G570" s="188"/>
      <c r="H570" s="285"/>
      <c r="I570" s="143">
        <f t="shared" si="160"/>
        <v>0</v>
      </c>
      <c r="J570" s="165"/>
      <c r="K570" s="167"/>
      <c r="L570" s="167">
        <v>1</v>
      </c>
      <c r="M570" s="171">
        <f t="shared" si="169"/>
        <v>0</v>
      </c>
      <c r="N570" s="170"/>
      <c r="O570" s="285">
        <v>0</v>
      </c>
      <c r="P570" s="114">
        <f t="shared" si="167"/>
        <v>0</v>
      </c>
      <c r="Q570" s="173">
        <v>0</v>
      </c>
      <c r="R570" s="177">
        <v>2016</v>
      </c>
      <c r="S570" s="98">
        <f>IFERROR(('General Input Sheet'!$G$38/(VLOOKUP(R570,'General Input Sheet'!$E$38:$G$44,3,FALSE))),1)</f>
        <v>1</v>
      </c>
      <c r="T570" s="199">
        <v>0</v>
      </c>
      <c r="U570" s="115" t="str">
        <f t="shared" si="162"/>
        <v/>
      </c>
      <c r="V570" s="115" t="str">
        <f t="shared" si="151"/>
        <v/>
      </c>
      <c r="W570" s="115" t="str">
        <f t="shared" si="151"/>
        <v>y</v>
      </c>
      <c r="X570" s="115" t="str">
        <f t="shared" si="151"/>
        <v/>
      </c>
      <c r="Y570" s="273" t="str">
        <f t="shared" si="163"/>
        <v/>
      </c>
      <c r="AA570" s="86" t="str">
        <f t="shared" si="152"/>
        <v/>
      </c>
      <c r="AB570" s="87" t="str">
        <f t="shared" si="153"/>
        <v/>
      </c>
      <c r="AC570" s="87">
        <f t="shared" si="164"/>
        <v>1</v>
      </c>
      <c r="AD570" s="87" t="str">
        <f t="shared" si="165"/>
        <v/>
      </c>
      <c r="AE570" s="87" t="str">
        <f t="shared" si="166"/>
        <v/>
      </c>
      <c r="AF570" s="94">
        <f t="shared" si="154"/>
        <v>1</v>
      </c>
      <c r="AH570" s="324" t="str">
        <f t="shared" si="155"/>
        <v/>
      </c>
      <c r="AI570" s="280" t="str">
        <f t="shared" si="156"/>
        <v/>
      </c>
      <c r="AJ570" s="280">
        <f t="shared" si="157"/>
        <v>0</v>
      </c>
      <c r="AK570" s="280" t="str">
        <f t="shared" si="158"/>
        <v/>
      </c>
      <c r="AL570" s="327" t="str">
        <f t="shared" si="159"/>
        <v/>
      </c>
    </row>
    <row r="571" spans="2:38">
      <c r="B571" s="176" t="s">
        <v>544</v>
      </c>
      <c r="C571" s="167"/>
      <c r="D571" s="167" t="s">
        <v>2229</v>
      </c>
      <c r="E571" s="167" t="s">
        <v>117</v>
      </c>
      <c r="F571" s="167" t="s">
        <v>2232</v>
      </c>
      <c r="G571" s="188"/>
      <c r="H571" s="285">
        <v>10420.01</v>
      </c>
      <c r="I571" s="143">
        <f t="shared" si="160"/>
        <v>56.64924294547653</v>
      </c>
      <c r="J571" s="165">
        <v>590285.67798429495</v>
      </c>
      <c r="K571" s="167"/>
      <c r="L571" s="167">
        <v>1</v>
      </c>
      <c r="M571" s="171">
        <f t="shared" si="169"/>
        <v>590285.67798429495</v>
      </c>
      <c r="N571" s="170"/>
      <c r="O571" s="285">
        <v>10420.0894728411</v>
      </c>
      <c r="P571" s="114">
        <f t="shared" si="167"/>
        <v>389.61402496413183</v>
      </c>
      <c r="Q571" s="173">
        <v>4059813</v>
      </c>
      <c r="R571" s="177">
        <v>2016</v>
      </c>
      <c r="S571" s="98">
        <f>IFERROR(('General Input Sheet'!$G$38/(VLOOKUP(R571,'General Input Sheet'!$E$38:$G$44,3,FALSE))),1)</f>
        <v>1</v>
      </c>
      <c r="T571" s="199">
        <v>4650098.6779842954</v>
      </c>
      <c r="U571" s="115" t="str">
        <f t="shared" si="162"/>
        <v/>
      </c>
      <c r="V571" s="115" t="str">
        <f t="shared" si="151"/>
        <v/>
      </c>
      <c r="W571" s="115" t="str">
        <f t="shared" si="151"/>
        <v>y</v>
      </c>
      <c r="X571" s="115" t="str">
        <f t="shared" si="151"/>
        <v/>
      </c>
      <c r="Y571" s="273" t="str">
        <f t="shared" si="163"/>
        <v/>
      </c>
      <c r="AA571" s="86" t="str">
        <f t="shared" si="152"/>
        <v/>
      </c>
      <c r="AB571" s="87" t="str">
        <f t="shared" si="153"/>
        <v/>
      </c>
      <c r="AC571" s="87">
        <f t="shared" si="164"/>
        <v>1</v>
      </c>
      <c r="AD571" s="87" t="str">
        <f t="shared" si="165"/>
        <v/>
      </c>
      <c r="AE571" s="87" t="str">
        <f t="shared" si="166"/>
        <v/>
      </c>
      <c r="AF571" s="94">
        <f t="shared" si="154"/>
        <v>1</v>
      </c>
      <c r="AH571" s="324" t="str">
        <f t="shared" si="155"/>
        <v/>
      </c>
      <c r="AI571" s="280" t="str">
        <f t="shared" si="156"/>
        <v/>
      </c>
      <c r="AJ571" s="280">
        <f t="shared" si="157"/>
        <v>4650098.6779842954</v>
      </c>
      <c r="AK571" s="280" t="str">
        <f t="shared" si="158"/>
        <v/>
      </c>
      <c r="AL571" s="327" t="str">
        <f t="shared" si="159"/>
        <v/>
      </c>
    </row>
    <row r="572" spans="2:38">
      <c r="B572" s="176" t="s">
        <v>545</v>
      </c>
      <c r="C572" s="167"/>
      <c r="D572" s="167" t="s">
        <v>2229</v>
      </c>
      <c r="E572" s="167" t="s">
        <v>117</v>
      </c>
      <c r="F572" s="167" t="s">
        <v>2233</v>
      </c>
      <c r="G572" s="188"/>
      <c r="H572" s="285">
        <v>7443.2</v>
      </c>
      <c r="I572" s="143">
        <f t="shared" si="160"/>
        <v>89.941771642671569</v>
      </c>
      <c r="J572" s="165">
        <v>669454.59469073301</v>
      </c>
      <c r="K572" s="167"/>
      <c r="L572" s="167">
        <v>1</v>
      </c>
      <c r="M572" s="171">
        <f t="shared" si="169"/>
        <v>669454.59469073301</v>
      </c>
      <c r="N572" s="170"/>
      <c r="O572" s="285">
        <v>7443.2086497290902</v>
      </c>
      <c r="P572" s="114">
        <f t="shared" si="167"/>
        <v>405.44530484307182</v>
      </c>
      <c r="Q572" s="173">
        <v>3017814</v>
      </c>
      <c r="R572" s="177">
        <v>2016</v>
      </c>
      <c r="S572" s="98">
        <f>IFERROR(('General Input Sheet'!$G$38/(VLOOKUP(R572,'General Input Sheet'!$E$38:$G$44,3,FALSE))),1)</f>
        <v>1</v>
      </c>
      <c r="T572" s="199">
        <v>3687268.5946907331</v>
      </c>
      <c r="U572" s="115" t="str">
        <f t="shared" si="162"/>
        <v/>
      </c>
      <c r="V572" s="115" t="str">
        <f t="shared" si="151"/>
        <v/>
      </c>
      <c r="W572" s="115" t="str">
        <f t="shared" si="151"/>
        <v>y</v>
      </c>
      <c r="X572" s="115" t="str">
        <f t="shared" si="151"/>
        <v/>
      </c>
      <c r="Y572" s="273" t="str">
        <f t="shared" si="163"/>
        <v/>
      </c>
      <c r="AA572" s="86" t="str">
        <f t="shared" si="152"/>
        <v/>
      </c>
      <c r="AB572" s="87" t="str">
        <f t="shared" si="153"/>
        <v/>
      </c>
      <c r="AC572" s="87">
        <f t="shared" si="164"/>
        <v>1</v>
      </c>
      <c r="AD572" s="87" t="str">
        <f t="shared" si="165"/>
        <v/>
      </c>
      <c r="AE572" s="87" t="str">
        <f t="shared" si="166"/>
        <v/>
      </c>
      <c r="AF572" s="94">
        <f t="shared" si="154"/>
        <v>1</v>
      </c>
      <c r="AH572" s="324" t="str">
        <f t="shared" si="155"/>
        <v/>
      </c>
      <c r="AI572" s="280" t="str">
        <f t="shared" si="156"/>
        <v/>
      </c>
      <c r="AJ572" s="280">
        <f t="shared" si="157"/>
        <v>3687268.5946907331</v>
      </c>
      <c r="AK572" s="280" t="str">
        <f t="shared" si="158"/>
        <v/>
      </c>
      <c r="AL572" s="327" t="str">
        <f t="shared" si="159"/>
        <v/>
      </c>
    </row>
    <row r="573" spans="2:38">
      <c r="B573" s="176" t="s">
        <v>546</v>
      </c>
      <c r="C573" s="167"/>
      <c r="D573" s="167" t="s">
        <v>2229</v>
      </c>
      <c r="E573" s="167" t="s">
        <v>117</v>
      </c>
      <c r="F573" s="167" t="s">
        <v>2232</v>
      </c>
      <c r="G573" s="188"/>
      <c r="H573" s="285">
        <v>30255.22</v>
      </c>
      <c r="I573" s="143">
        <f t="shared" si="160"/>
        <v>19.510209411278282</v>
      </c>
      <c r="J573" s="165">
        <v>590285.67798429495</v>
      </c>
      <c r="K573" s="167"/>
      <c r="L573" s="167">
        <v>1</v>
      </c>
      <c r="M573" s="171">
        <f t="shared" si="169"/>
        <v>590285.67798429495</v>
      </c>
      <c r="N573" s="170"/>
      <c r="O573" s="285">
        <v>6391.9475135021203</v>
      </c>
      <c r="P573" s="114">
        <f t="shared" si="167"/>
        <v>359.09368704162131</v>
      </c>
      <c r="Q573" s="173">
        <v>2295308</v>
      </c>
      <c r="R573" s="177">
        <v>2016</v>
      </c>
      <c r="S573" s="98">
        <f>IFERROR(('General Input Sheet'!$G$38/(VLOOKUP(R573,'General Input Sheet'!$E$38:$G$44,3,FALSE))),1)</f>
        <v>1</v>
      </c>
      <c r="T573" s="199">
        <v>2885593.6779842949</v>
      </c>
      <c r="U573" s="115" t="str">
        <f t="shared" si="162"/>
        <v/>
      </c>
      <c r="V573" s="115" t="str">
        <f t="shared" si="151"/>
        <v/>
      </c>
      <c r="W573" s="115" t="str">
        <f t="shared" si="151"/>
        <v>y</v>
      </c>
      <c r="X573" s="115" t="str">
        <f t="shared" si="151"/>
        <v/>
      </c>
      <c r="Y573" s="273" t="str">
        <f t="shared" si="163"/>
        <v/>
      </c>
      <c r="AA573" s="86" t="str">
        <f t="shared" si="152"/>
        <v/>
      </c>
      <c r="AB573" s="87" t="str">
        <f t="shared" si="153"/>
        <v/>
      </c>
      <c r="AC573" s="87">
        <f t="shared" si="164"/>
        <v>1</v>
      </c>
      <c r="AD573" s="87" t="str">
        <f t="shared" si="165"/>
        <v/>
      </c>
      <c r="AE573" s="87" t="str">
        <f t="shared" si="166"/>
        <v/>
      </c>
      <c r="AF573" s="94">
        <f t="shared" si="154"/>
        <v>1</v>
      </c>
      <c r="AH573" s="324" t="str">
        <f t="shared" si="155"/>
        <v/>
      </c>
      <c r="AI573" s="280" t="str">
        <f t="shared" si="156"/>
        <v/>
      </c>
      <c r="AJ573" s="280">
        <f t="shared" si="157"/>
        <v>2885593.6779842949</v>
      </c>
      <c r="AK573" s="280" t="str">
        <f t="shared" si="158"/>
        <v/>
      </c>
      <c r="AL573" s="327" t="str">
        <f t="shared" si="159"/>
        <v/>
      </c>
    </row>
    <row r="574" spans="2:38">
      <c r="B574" s="176" t="s">
        <v>546</v>
      </c>
      <c r="C574" s="167"/>
      <c r="D574" s="167" t="s">
        <v>2229</v>
      </c>
      <c r="E574" s="167" t="s">
        <v>117</v>
      </c>
      <c r="F574" s="167" t="s">
        <v>2233</v>
      </c>
      <c r="G574" s="188"/>
      <c r="H574" s="285">
        <v>7273.45</v>
      </c>
      <c r="I574" s="143">
        <f t="shared" si="160"/>
        <v>91.180048609146141</v>
      </c>
      <c r="J574" s="165">
        <v>663193.52455619397</v>
      </c>
      <c r="K574" s="167"/>
      <c r="L574" s="167">
        <v>1</v>
      </c>
      <c r="M574" s="171">
        <f t="shared" si="169"/>
        <v>663193.52455619397</v>
      </c>
      <c r="N574" s="170"/>
      <c r="O574" s="285"/>
      <c r="P574" s="114">
        <f t="shared" si="167"/>
        <v>0</v>
      </c>
      <c r="Q574" s="173"/>
      <c r="R574" s="177">
        <v>2016</v>
      </c>
      <c r="S574" s="98">
        <f>IFERROR(('General Input Sheet'!$G$38/(VLOOKUP(R574,'General Input Sheet'!$E$38:$G$44,3,FALSE))),1)</f>
        <v>1</v>
      </c>
      <c r="T574" s="199">
        <v>663193.52455619397</v>
      </c>
      <c r="U574" s="115" t="str">
        <f t="shared" si="162"/>
        <v/>
      </c>
      <c r="V574" s="115" t="str">
        <f t="shared" si="151"/>
        <v/>
      </c>
      <c r="W574" s="115" t="str">
        <f t="shared" si="151"/>
        <v>y</v>
      </c>
      <c r="X574" s="115" t="str">
        <f t="shared" si="151"/>
        <v/>
      </c>
      <c r="Y574" s="273" t="str">
        <f t="shared" si="163"/>
        <v/>
      </c>
      <c r="AA574" s="86" t="str">
        <f t="shared" si="152"/>
        <v/>
      </c>
      <c r="AB574" s="87" t="str">
        <f t="shared" si="153"/>
        <v/>
      </c>
      <c r="AC574" s="87">
        <f t="shared" si="164"/>
        <v>1</v>
      </c>
      <c r="AD574" s="87" t="str">
        <f t="shared" si="165"/>
        <v/>
      </c>
      <c r="AE574" s="87" t="str">
        <f t="shared" si="166"/>
        <v/>
      </c>
      <c r="AF574" s="94">
        <f t="shared" si="154"/>
        <v>1</v>
      </c>
      <c r="AH574" s="324" t="str">
        <f t="shared" si="155"/>
        <v/>
      </c>
      <c r="AI574" s="280" t="str">
        <f t="shared" si="156"/>
        <v/>
      </c>
      <c r="AJ574" s="280">
        <f t="shared" si="157"/>
        <v>663193.52455619397</v>
      </c>
      <c r="AK574" s="280" t="str">
        <f t="shared" si="158"/>
        <v/>
      </c>
      <c r="AL574" s="327" t="str">
        <f t="shared" si="159"/>
        <v/>
      </c>
    </row>
    <row r="575" spans="2:38">
      <c r="B575" s="176" t="s">
        <v>547</v>
      </c>
      <c r="C575" s="167"/>
      <c r="D575" s="167" t="s">
        <v>2229</v>
      </c>
      <c r="E575" s="167" t="s">
        <v>117</v>
      </c>
      <c r="F575" s="167" t="s">
        <v>2233</v>
      </c>
      <c r="G575" s="188"/>
      <c r="H575" s="285">
        <v>10668.57</v>
      </c>
      <c r="I575" s="143">
        <f t="shared" si="160"/>
        <v>64.675175999532541</v>
      </c>
      <c r="J575" s="165">
        <v>689991.64241333294</v>
      </c>
      <c r="K575" s="167"/>
      <c r="L575" s="167">
        <v>1</v>
      </c>
      <c r="M575" s="171">
        <f t="shared" si="169"/>
        <v>689991.64241333294</v>
      </c>
      <c r="N575" s="170"/>
      <c r="O575" s="285">
        <v>9659.4554989161697</v>
      </c>
      <c r="P575" s="114">
        <f t="shared" si="167"/>
        <v>76.371903166050529</v>
      </c>
      <c r="Q575" s="173">
        <v>737711</v>
      </c>
      <c r="R575" s="177">
        <v>2016</v>
      </c>
      <c r="S575" s="98">
        <f>IFERROR(('General Input Sheet'!$G$38/(VLOOKUP(R575,'General Input Sheet'!$E$38:$G$44,3,FALSE))),1)</f>
        <v>1</v>
      </c>
      <c r="T575" s="199">
        <v>1427702.6424133331</v>
      </c>
      <c r="U575" s="115" t="str">
        <f t="shared" si="162"/>
        <v/>
      </c>
      <c r="V575" s="115" t="str">
        <f t="shared" si="151"/>
        <v/>
      </c>
      <c r="W575" s="115" t="str">
        <f t="shared" si="151"/>
        <v>y</v>
      </c>
      <c r="X575" s="115" t="str">
        <f t="shared" si="151"/>
        <v/>
      </c>
      <c r="Y575" s="273" t="str">
        <f t="shared" si="163"/>
        <v/>
      </c>
      <c r="AA575" s="86" t="str">
        <f t="shared" si="152"/>
        <v/>
      </c>
      <c r="AB575" s="87" t="str">
        <f t="shared" si="153"/>
        <v/>
      </c>
      <c r="AC575" s="87">
        <f t="shared" si="164"/>
        <v>1</v>
      </c>
      <c r="AD575" s="87" t="str">
        <f t="shared" si="165"/>
        <v/>
      </c>
      <c r="AE575" s="87" t="str">
        <f t="shared" si="166"/>
        <v/>
      </c>
      <c r="AF575" s="94">
        <f t="shared" si="154"/>
        <v>1</v>
      </c>
      <c r="AH575" s="324" t="str">
        <f t="shared" si="155"/>
        <v/>
      </c>
      <c r="AI575" s="280" t="str">
        <f t="shared" si="156"/>
        <v/>
      </c>
      <c r="AJ575" s="280">
        <f t="shared" si="157"/>
        <v>1427702.6424133331</v>
      </c>
      <c r="AK575" s="280" t="str">
        <f t="shared" si="158"/>
        <v/>
      </c>
      <c r="AL575" s="327" t="str">
        <f t="shared" si="159"/>
        <v/>
      </c>
    </row>
    <row r="576" spans="2:38">
      <c r="B576" s="176" t="s">
        <v>548</v>
      </c>
      <c r="C576" s="167"/>
      <c r="D576" s="167" t="s">
        <v>2229</v>
      </c>
      <c r="E576" s="167" t="s">
        <v>117</v>
      </c>
      <c r="F576" s="167" t="s">
        <v>2233</v>
      </c>
      <c r="G576" s="188"/>
      <c r="H576" s="285">
        <v>7341.85</v>
      </c>
      <c r="I576" s="143">
        <f t="shared" si="160"/>
        <v>90.674202638681933</v>
      </c>
      <c r="J576" s="165">
        <v>665716.39464280696</v>
      </c>
      <c r="K576" s="167"/>
      <c r="L576" s="167">
        <v>1</v>
      </c>
      <c r="M576" s="171">
        <f t="shared" si="169"/>
        <v>665716.39464280696</v>
      </c>
      <c r="N576" s="170"/>
      <c r="O576" s="285">
        <v>7341.9351399051802</v>
      </c>
      <c r="P576" s="114">
        <f t="shared" si="167"/>
        <v>89.939503334883454</v>
      </c>
      <c r="Q576" s="173">
        <v>660330</v>
      </c>
      <c r="R576" s="177">
        <v>2016</v>
      </c>
      <c r="S576" s="98">
        <f>IFERROR(('General Input Sheet'!$G$38/(VLOOKUP(R576,'General Input Sheet'!$E$38:$G$44,3,FALSE))),1)</f>
        <v>1</v>
      </c>
      <c r="T576" s="199">
        <v>1326046.3946428071</v>
      </c>
      <c r="U576" s="115" t="str">
        <f t="shared" si="162"/>
        <v/>
      </c>
      <c r="V576" s="115" t="str">
        <f t="shared" si="151"/>
        <v/>
      </c>
      <c r="W576" s="115" t="str">
        <f t="shared" si="151"/>
        <v>y</v>
      </c>
      <c r="X576" s="115" t="str">
        <f t="shared" si="151"/>
        <v/>
      </c>
      <c r="Y576" s="273" t="str">
        <f t="shared" si="163"/>
        <v/>
      </c>
      <c r="AA576" s="86" t="str">
        <f t="shared" si="152"/>
        <v/>
      </c>
      <c r="AB576" s="87" t="str">
        <f t="shared" si="153"/>
        <v/>
      </c>
      <c r="AC576" s="87">
        <f t="shared" si="164"/>
        <v>1</v>
      </c>
      <c r="AD576" s="87" t="str">
        <f t="shared" si="165"/>
        <v/>
      </c>
      <c r="AE576" s="87" t="str">
        <f t="shared" si="166"/>
        <v/>
      </c>
      <c r="AF576" s="94">
        <f t="shared" si="154"/>
        <v>1</v>
      </c>
      <c r="AH576" s="324" t="str">
        <f t="shared" si="155"/>
        <v/>
      </c>
      <c r="AI576" s="280" t="str">
        <f t="shared" si="156"/>
        <v/>
      </c>
      <c r="AJ576" s="280">
        <f t="shared" si="157"/>
        <v>1326046.3946428071</v>
      </c>
      <c r="AK576" s="280" t="str">
        <f t="shared" si="158"/>
        <v/>
      </c>
      <c r="AL576" s="327" t="str">
        <f t="shared" si="159"/>
        <v/>
      </c>
    </row>
    <row r="577" spans="2:38">
      <c r="B577" s="176" t="s">
        <v>549</v>
      </c>
      <c r="C577" s="167"/>
      <c r="D577" s="167" t="s">
        <v>2231</v>
      </c>
      <c r="E577" s="167" t="s">
        <v>117</v>
      </c>
      <c r="F577" s="167" t="s">
        <v>2235</v>
      </c>
      <c r="G577" s="188"/>
      <c r="H577" s="285">
        <v>12406.43</v>
      </c>
      <c r="I577" s="143">
        <f t="shared" si="160"/>
        <v>643.19766483309945</v>
      </c>
      <c r="J577" s="165">
        <v>7979786.8049153099</v>
      </c>
      <c r="K577" s="167"/>
      <c r="L577" s="167">
        <v>1</v>
      </c>
      <c r="M577" s="171">
        <f t="shared" si="169"/>
        <v>7979786.8049153099</v>
      </c>
      <c r="N577" s="170"/>
      <c r="O577" s="285">
        <v>12573.9065190251</v>
      </c>
      <c r="P577" s="114">
        <f t="shared" si="167"/>
        <v>276.58532332318015</v>
      </c>
      <c r="Q577" s="173">
        <v>3477758</v>
      </c>
      <c r="R577" s="177">
        <v>2016</v>
      </c>
      <c r="S577" s="98">
        <f>IFERROR(('General Input Sheet'!$G$38/(VLOOKUP(R577,'General Input Sheet'!$E$38:$G$44,3,FALSE))),1)</f>
        <v>1</v>
      </c>
      <c r="T577" s="199">
        <v>11457544.804915309</v>
      </c>
      <c r="U577" s="115" t="str">
        <f t="shared" si="162"/>
        <v/>
      </c>
      <c r="V577" s="115" t="str">
        <f t="shared" si="151"/>
        <v/>
      </c>
      <c r="W577" s="115" t="str">
        <f t="shared" si="151"/>
        <v/>
      </c>
      <c r="X577" s="115" t="str">
        <f t="shared" si="151"/>
        <v/>
      </c>
      <c r="Y577" s="273" t="str">
        <f t="shared" si="163"/>
        <v>y</v>
      </c>
      <c r="AA577" s="86" t="str">
        <f t="shared" si="152"/>
        <v/>
      </c>
      <c r="AB577" s="87" t="str">
        <f t="shared" si="153"/>
        <v/>
      </c>
      <c r="AC577" s="87" t="str">
        <f t="shared" si="164"/>
        <v/>
      </c>
      <c r="AD577" s="87" t="str">
        <f t="shared" si="165"/>
        <v/>
      </c>
      <c r="AE577" s="87">
        <f t="shared" si="166"/>
        <v>1</v>
      </c>
      <c r="AF577" s="94">
        <f t="shared" si="154"/>
        <v>1</v>
      </c>
      <c r="AH577" s="324" t="str">
        <f t="shared" si="155"/>
        <v/>
      </c>
      <c r="AI577" s="280" t="str">
        <f t="shared" si="156"/>
        <v/>
      </c>
      <c r="AJ577" s="280" t="str">
        <f t="shared" si="157"/>
        <v/>
      </c>
      <c r="AK577" s="280" t="str">
        <f t="shared" si="158"/>
        <v/>
      </c>
      <c r="AL577" s="327">
        <f t="shared" si="159"/>
        <v>11457544.804915309</v>
      </c>
    </row>
    <row r="578" spans="2:38">
      <c r="B578" s="176" t="s">
        <v>550</v>
      </c>
      <c r="C578" s="167"/>
      <c r="D578" s="167" t="s">
        <v>2229</v>
      </c>
      <c r="E578" s="167" t="s">
        <v>117</v>
      </c>
      <c r="F578" s="167" t="s">
        <v>2233</v>
      </c>
      <c r="G578" s="188"/>
      <c r="H578" s="285">
        <v>10934.267184599999</v>
      </c>
      <c r="I578" s="143">
        <f t="shared" si="160"/>
        <v>63.103601801968807</v>
      </c>
      <c r="J578" s="165">
        <v>689991.64241333294</v>
      </c>
      <c r="K578" s="167"/>
      <c r="L578" s="167">
        <v>1</v>
      </c>
      <c r="M578" s="171">
        <f t="shared" si="169"/>
        <v>689991.64241333294</v>
      </c>
      <c r="N578" s="170"/>
      <c r="O578" s="285">
        <v>5773.7917334911199</v>
      </c>
      <c r="P578" s="114">
        <f t="shared" si="167"/>
        <v>310.21968970761367</v>
      </c>
      <c r="Q578" s="173">
        <v>1791143.88</v>
      </c>
      <c r="R578" s="177">
        <v>2016</v>
      </c>
      <c r="S578" s="98">
        <f>IFERROR(('General Input Sheet'!$G$38/(VLOOKUP(R578,'General Input Sheet'!$E$38:$G$44,3,FALSE))),1)</f>
        <v>1</v>
      </c>
      <c r="T578" s="199">
        <v>2481135.5224133329</v>
      </c>
      <c r="U578" s="115" t="str">
        <f t="shared" si="162"/>
        <v/>
      </c>
      <c r="V578" s="115" t="str">
        <f t="shared" si="151"/>
        <v/>
      </c>
      <c r="W578" s="115" t="str">
        <f t="shared" si="151"/>
        <v>y</v>
      </c>
      <c r="X578" s="115" t="str">
        <f t="shared" si="151"/>
        <v/>
      </c>
      <c r="Y578" s="273" t="str">
        <f t="shared" si="163"/>
        <v/>
      </c>
      <c r="AA578" s="86" t="str">
        <f t="shared" si="152"/>
        <v/>
      </c>
      <c r="AB578" s="87" t="str">
        <f t="shared" si="153"/>
        <v/>
      </c>
      <c r="AC578" s="87">
        <f t="shared" si="164"/>
        <v>1</v>
      </c>
      <c r="AD578" s="87" t="str">
        <f t="shared" si="165"/>
        <v/>
      </c>
      <c r="AE578" s="87" t="str">
        <f t="shared" si="166"/>
        <v/>
      </c>
      <c r="AF578" s="94">
        <f t="shared" si="154"/>
        <v>1</v>
      </c>
      <c r="AH578" s="324" t="str">
        <f t="shared" si="155"/>
        <v/>
      </c>
      <c r="AI578" s="280" t="str">
        <f t="shared" si="156"/>
        <v/>
      </c>
      <c r="AJ578" s="280">
        <f t="shared" si="157"/>
        <v>2481135.5224133329</v>
      </c>
      <c r="AK578" s="280" t="str">
        <f t="shared" si="158"/>
        <v/>
      </c>
      <c r="AL578" s="327" t="str">
        <f t="shared" si="159"/>
        <v/>
      </c>
    </row>
    <row r="579" spans="2:38">
      <c r="B579" s="176" t="s">
        <v>551</v>
      </c>
      <c r="C579" s="167"/>
      <c r="D579" s="167" t="s">
        <v>2229</v>
      </c>
      <c r="E579" s="167" t="s">
        <v>117</v>
      </c>
      <c r="F579" s="167" t="s">
        <v>2233</v>
      </c>
      <c r="G579" s="188"/>
      <c r="H579" s="285">
        <v>14285.54</v>
      </c>
      <c r="I579" s="143">
        <f t="shared" si="160"/>
        <v>48.300004228984896</v>
      </c>
      <c r="J579" s="165">
        <v>689991.64241333294</v>
      </c>
      <c r="K579" s="167"/>
      <c r="L579" s="167">
        <v>1</v>
      </c>
      <c r="M579" s="171">
        <f t="shared" si="169"/>
        <v>689991.64241333294</v>
      </c>
      <c r="N579" s="170"/>
      <c r="O579" s="285">
        <v>10010.7505973922</v>
      </c>
      <c r="P579" s="114">
        <f t="shared" si="167"/>
        <v>138.33458206028516</v>
      </c>
      <c r="Q579" s="173">
        <v>1384833</v>
      </c>
      <c r="R579" s="177">
        <v>2016</v>
      </c>
      <c r="S579" s="98">
        <f>IFERROR(('General Input Sheet'!$G$38/(VLOOKUP(R579,'General Input Sheet'!$E$38:$G$44,3,FALSE))),1)</f>
        <v>1</v>
      </c>
      <c r="T579" s="199">
        <v>2074824.6424133331</v>
      </c>
      <c r="U579" s="115" t="str">
        <f t="shared" si="162"/>
        <v/>
      </c>
      <c r="V579" s="115" t="str">
        <f t="shared" si="151"/>
        <v/>
      </c>
      <c r="W579" s="115" t="str">
        <f t="shared" si="151"/>
        <v>y</v>
      </c>
      <c r="X579" s="115" t="str">
        <f t="shared" si="151"/>
        <v/>
      </c>
      <c r="Y579" s="273" t="str">
        <f t="shared" si="163"/>
        <v/>
      </c>
      <c r="AA579" s="86" t="str">
        <f t="shared" si="152"/>
        <v/>
      </c>
      <c r="AB579" s="87" t="str">
        <f t="shared" si="153"/>
        <v/>
      </c>
      <c r="AC579" s="87">
        <f t="shared" si="164"/>
        <v>1</v>
      </c>
      <c r="AD579" s="87" t="str">
        <f t="shared" si="165"/>
        <v/>
      </c>
      <c r="AE579" s="87" t="str">
        <f t="shared" si="166"/>
        <v/>
      </c>
      <c r="AF579" s="94">
        <f t="shared" si="154"/>
        <v>1</v>
      </c>
      <c r="AH579" s="324" t="str">
        <f t="shared" si="155"/>
        <v/>
      </c>
      <c r="AI579" s="280" t="str">
        <f t="shared" si="156"/>
        <v/>
      </c>
      <c r="AJ579" s="280">
        <f t="shared" si="157"/>
        <v>2074824.6424133331</v>
      </c>
      <c r="AK579" s="280" t="str">
        <f t="shared" si="158"/>
        <v/>
      </c>
      <c r="AL579" s="327" t="str">
        <f t="shared" si="159"/>
        <v/>
      </c>
    </row>
    <row r="580" spans="2:38">
      <c r="B580" s="176" t="s">
        <v>552</v>
      </c>
      <c r="C580" s="167"/>
      <c r="D580" s="167" t="s">
        <v>2231</v>
      </c>
      <c r="E580" s="167" t="s">
        <v>117</v>
      </c>
      <c r="F580" s="167" t="s">
        <v>2234</v>
      </c>
      <c r="G580" s="188"/>
      <c r="H580" s="285">
        <v>34107.99</v>
      </c>
      <c r="I580" s="143">
        <f t="shared" si="160"/>
        <v>238.43995808297794</v>
      </c>
      <c r="J580" s="165">
        <v>8132707.7058946304</v>
      </c>
      <c r="K580" s="167"/>
      <c r="L580" s="167">
        <v>1</v>
      </c>
      <c r="M580" s="171">
        <f t="shared" si="169"/>
        <v>8132707.7058946304</v>
      </c>
      <c r="N580" s="170"/>
      <c r="O580" s="285"/>
      <c r="P580" s="114">
        <f t="shared" si="167"/>
        <v>0</v>
      </c>
      <c r="Q580" s="173"/>
      <c r="R580" s="177">
        <v>2016</v>
      </c>
      <c r="S580" s="98">
        <f>IFERROR(('General Input Sheet'!$G$38/(VLOOKUP(R580,'General Input Sheet'!$E$38:$G$44,3,FALSE))),1)</f>
        <v>1</v>
      </c>
      <c r="T580" s="199">
        <v>8132707.7058946304</v>
      </c>
      <c r="U580" s="115" t="str">
        <f t="shared" si="162"/>
        <v/>
      </c>
      <c r="V580" s="115" t="str">
        <f t="shared" si="151"/>
        <v/>
      </c>
      <c r="W580" s="115" t="str">
        <f t="shared" si="151"/>
        <v/>
      </c>
      <c r="X580" s="115" t="str">
        <f t="shared" si="151"/>
        <v/>
      </c>
      <c r="Y580" s="273" t="str">
        <f t="shared" si="163"/>
        <v>y</v>
      </c>
      <c r="AA580" s="86" t="str">
        <f t="shared" si="152"/>
        <v/>
      </c>
      <c r="AB580" s="87" t="str">
        <f t="shared" si="153"/>
        <v/>
      </c>
      <c r="AC580" s="87" t="str">
        <f t="shared" si="164"/>
        <v/>
      </c>
      <c r="AD580" s="87" t="str">
        <f t="shared" si="165"/>
        <v/>
      </c>
      <c r="AE580" s="87">
        <f t="shared" si="166"/>
        <v>1</v>
      </c>
      <c r="AF580" s="94">
        <f t="shared" si="154"/>
        <v>1</v>
      </c>
      <c r="AH580" s="324" t="str">
        <f t="shared" si="155"/>
        <v/>
      </c>
      <c r="AI580" s="280" t="str">
        <f t="shared" si="156"/>
        <v/>
      </c>
      <c r="AJ580" s="280" t="str">
        <f t="shared" si="157"/>
        <v/>
      </c>
      <c r="AK580" s="280" t="str">
        <f t="shared" si="158"/>
        <v/>
      </c>
      <c r="AL580" s="327">
        <f t="shared" si="159"/>
        <v>8132707.7058946304</v>
      </c>
    </row>
    <row r="581" spans="2:38">
      <c r="B581" s="176" t="s">
        <v>552</v>
      </c>
      <c r="C581" s="167"/>
      <c r="D581" s="167" t="s">
        <v>2231</v>
      </c>
      <c r="E581" s="167" t="s">
        <v>117</v>
      </c>
      <c r="F581" s="167" t="s">
        <v>2233</v>
      </c>
      <c r="G581" s="188"/>
      <c r="H581" s="285">
        <v>149819.20000000001</v>
      </c>
      <c r="I581" s="143">
        <f t="shared" si="160"/>
        <v>54.476114635035692</v>
      </c>
      <c r="J581" s="165">
        <v>8161567.9137293398</v>
      </c>
      <c r="K581" s="167"/>
      <c r="L581" s="167">
        <v>1</v>
      </c>
      <c r="M581" s="171">
        <f t="shared" si="169"/>
        <v>8161567.9137293398</v>
      </c>
      <c r="N581" s="170"/>
      <c r="O581" s="285"/>
      <c r="P581" s="114">
        <f t="shared" si="167"/>
        <v>0</v>
      </c>
      <c r="Q581" s="173"/>
      <c r="R581" s="177">
        <v>2016</v>
      </c>
      <c r="S581" s="98">
        <f>IFERROR(('General Input Sheet'!$G$38/(VLOOKUP(R581,'General Input Sheet'!$E$38:$G$44,3,FALSE))),1)</f>
        <v>1</v>
      </c>
      <c r="T581" s="199">
        <v>8161567.9137293398</v>
      </c>
      <c r="U581" s="115" t="str">
        <f t="shared" si="162"/>
        <v/>
      </c>
      <c r="V581" s="115" t="str">
        <f t="shared" si="151"/>
        <v/>
      </c>
      <c r="W581" s="115" t="str">
        <f t="shared" si="151"/>
        <v/>
      </c>
      <c r="X581" s="115" t="str">
        <f t="shared" si="151"/>
        <v/>
      </c>
      <c r="Y581" s="273" t="str">
        <f t="shared" si="163"/>
        <v>y</v>
      </c>
      <c r="AA581" s="86" t="str">
        <f t="shared" si="152"/>
        <v/>
      </c>
      <c r="AB581" s="87" t="str">
        <f t="shared" si="153"/>
        <v/>
      </c>
      <c r="AC581" s="87" t="str">
        <f t="shared" si="164"/>
        <v/>
      </c>
      <c r="AD581" s="87" t="str">
        <f t="shared" si="165"/>
        <v/>
      </c>
      <c r="AE581" s="87">
        <f t="shared" si="166"/>
        <v>1</v>
      </c>
      <c r="AF581" s="94">
        <f t="shared" si="154"/>
        <v>1</v>
      </c>
      <c r="AH581" s="324" t="str">
        <f t="shared" si="155"/>
        <v/>
      </c>
      <c r="AI581" s="280" t="str">
        <f t="shared" si="156"/>
        <v/>
      </c>
      <c r="AJ581" s="280" t="str">
        <f t="shared" si="157"/>
        <v/>
      </c>
      <c r="AK581" s="280" t="str">
        <f t="shared" si="158"/>
        <v/>
      </c>
      <c r="AL581" s="327">
        <f t="shared" si="159"/>
        <v>8161567.9137293398</v>
      </c>
    </row>
    <row r="582" spans="2:38">
      <c r="B582" s="176" t="s">
        <v>552</v>
      </c>
      <c r="C582" s="167"/>
      <c r="D582" s="167" t="s">
        <v>2231</v>
      </c>
      <c r="E582" s="167" t="s">
        <v>117</v>
      </c>
      <c r="F582" s="167" t="s">
        <v>2235</v>
      </c>
      <c r="G582" s="188"/>
      <c r="H582" s="285">
        <v>35102.75</v>
      </c>
      <c r="I582" s="143">
        <f t="shared" si="160"/>
        <v>257.7971858119335</v>
      </c>
      <c r="J582" s="165">
        <v>9049390.1642598491</v>
      </c>
      <c r="K582" s="167"/>
      <c r="L582" s="167">
        <v>1</v>
      </c>
      <c r="M582" s="171">
        <f t="shared" si="169"/>
        <v>9049390.1642598491</v>
      </c>
      <c r="N582" s="170"/>
      <c r="O582" s="285"/>
      <c r="P582" s="114">
        <f t="shared" si="167"/>
        <v>0</v>
      </c>
      <c r="Q582" s="173"/>
      <c r="R582" s="177">
        <v>2016</v>
      </c>
      <c r="S582" s="98">
        <f>IFERROR(('General Input Sheet'!$G$38/(VLOOKUP(R582,'General Input Sheet'!$E$38:$G$44,3,FALSE))),1)</f>
        <v>1</v>
      </c>
      <c r="T582" s="199">
        <v>9049390.1642598491</v>
      </c>
      <c r="U582" s="115" t="str">
        <f t="shared" si="162"/>
        <v/>
      </c>
      <c r="V582" s="115" t="str">
        <f t="shared" si="151"/>
        <v/>
      </c>
      <c r="W582" s="115" t="str">
        <f t="shared" si="151"/>
        <v/>
      </c>
      <c r="X582" s="115" t="str">
        <f t="shared" si="151"/>
        <v/>
      </c>
      <c r="Y582" s="273" t="str">
        <f t="shared" si="163"/>
        <v>y</v>
      </c>
      <c r="AA582" s="86" t="str">
        <f t="shared" si="152"/>
        <v/>
      </c>
      <c r="AB582" s="87" t="str">
        <f t="shared" si="153"/>
        <v/>
      </c>
      <c r="AC582" s="87" t="str">
        <f t="shared" si="164"/>
        <v/>
      </c>
      <c r="AD582" s="87" t="str">
        <f t="shared" si="165"/>
        <v/>
      </c>
      <c r="AE582" s="87">
        <f t="shared" si="166"/>
        <v>1</v>
      </c>
      <c r="AF582" s="94">
        <f t="shared" si="154"/>
        <v>1</v>
      </c>
      <c r="AH582" s="324" t="str">
        <f t="shared" si="155"/>
        <v/>
      </c>
      <c r="AI582" s="280" t="str">
        <f t="shared" si="156"/>
        <v/>
      </c>
      <c r="AJ582" s="280" t="str">
        <f t="shared" si="157"/>
        <v/>
      </c>
      <c r="AK582" s="280" t="str">
        <f t="shared" si="158"/>
        <v/>
      </c>
      <c r="AL582" s="327">
        <f t="shared" si="159"/>
        <v>9049390.1642598491</v>
      </c>
    </row>
    <row r="583" spans="2:38">
      <c r="B583" s="176" t="s">
        <v>553</v>
      </c>
      <c r="C583" s="167"/>
      <c r="D583" s="167" t="s">
        <v>2229</v>
      </c>
      <c r="E583" s="167" t="s">
        <v>117</v>
      </c>
      <c r="F583" s="167" t="s">
        <v>2233</v>
      </c>
      <c r="G583" s="188"/>
      <c r="H583" s="285">
        <v>7728.07</v>
      </c>
      <c r="I583" s="143">
        <f t="shared" si="160"/>
        <v>87.985973012204227</v>
      </c>
      <c r="J583" s="165">
        <v>679961.75845642504</v>
      </c>
      <c r="K583" s="167"/>
      <c r="L583" s="167">
        <v>1</v>
      </c>
      <c r="M583" s="171">
        <f t="shared" si="169"/>
        <v>679961.75845642504</v>
      </c>
      <c r="N583" s="170"/>
      <c r="O583" s="285">
        <v>622.47234031784706</v>
      </c>
      <c r="P583" s="114">
        <f t="shared" si="167"/>
        <v>433.56143320712658</v>
      </c>
      <c r="Q583" s="173">
        <v>269880</v>
      </c>
      <c r="R583" s="177">
        <v>2016</v>
      </c>
      <c r="S583" s="98">
        <f>IFERROR(('General Input Sheet'!$G$38/(VLOOKUP(R583,'General Input Sheet'!$E$38:$G$44,3,FALSE))),1)</f>
        <v>1</v>
      </c>
      <c r="T583" s="199">
        <v>949841.75845642504</v>
      </c>
      <c r="U583" s="115" t="str">
        <f t="shared" si="162"/>
        <v/>
      </c>
      <c r="V583" s="115" t="str">
        <f t="shared" si="151"/>
        <v/>
      </c>
      <c r="W583" s="115" t="str">
        <f t="shared" si="151"/>
        <v>y</v>
      </c>
      <c r="X583" s="115" t="str">
        <f t="shared" si="151"/>
        <v/>
      </c>
      <c r="Y583" s="273" t="str">
        <f t="shared" si="163"/>
        <v/>
      </c>
      <c r="AA583" s="86" t="str">
        <f t="shared" si="152"/>
        <v/>
      </c>
      <c r="AB583" s="87" t="str">
        <f t="shared" si="153"/>
        <v/>
      </c>
      <c r="AC583" s="87">
        <f t="shared" si="164"/>
        <v>1</v>
      </c>
      <c r="AD583" s="87" t="str">
        <f t="shared" si="165"/>
        <v/>
      </c>
      <c r="AE583" s="87" t="str">
        <f t="shared" si="166"/>
        <v/>
      </c>
      <c r="AF583" s="94">
        <f t="shared" si="154"/>
        <v>1</v>
      </c>
      <c r="AH583" s="324" t="str">
        <f t="shared" si="155"/>
        <v/>
      </c>
      <c r="AI583" s="280" t="str">
        <f t="shared" si="156"/>
        <v/>
      </c>
      <c r="AJ583" s="280">
        <f t="shared" si="157"/>
        <v>949841.75845642504</v>
      </c>
      <c r="AK583" s="280" t="str">
        <f t="shared" si="158"/>
        <v/>
      </c>
      <c r="AL583" s="327" t="str">
        <f t="shared" si="159"/>
        <v/>
      </c>
    </row>
    <row r="584" spans="2:38">
      <c r="B584" s="176" t="s">
        <v>554</v>
      </c>
      <c r="C584" s="167"/>
      <c r="D584" s="167" t="s">
        <v>2229</v>
      </c>
      <c r="E584" s="167" t="s">
        <v>117</v>
      </c>
      <c r="F584" s="167" t="s">
        <v>2233</v>
      </c>
      <c r="G584" s="188"/>
      <c r="H584" s="285">
        <v>805.98057410000001</v>
      </c>
      <c r="I584" s="143">
        <f t="shared" si="160"/>
        <v>526.86996643797397</v>
      </c>
      <c r="J584" s="165">
        <v>424646.95802572602</v>
      </c>
      <c r="K584" s="167"/>
      <c r="L584" s="167">
        <v>1</v>
      </c>
      <c r="M584" s="171">
        <f t="shared" si="169"/>
        <v>424646.95802572602</v>
      </c>
      <c r="N584" s="170"/>
      <c r="O584" s="285">
        <v>805.95832261200201</v>
      </c>
      <c r="P584" s="114">
        <f t="shared" si="167"/>
        <v>152.70313184574994</v>
      </c>
      <c r="Q584" s="173">
        <v>123072.36</v>
      </c>
      <c r="R584" s="177">
        <v>2016</v>
      </c>
      <c r="S584" s="98">
        <f>IFERROR(('General Input Sheet'!$G$38/(VLOOKUP(R584,'General Input Sheet'!$E$38:$G$44,3,FALSE))),1)</f>
        <v>1</v>
      </c>
      <c r="T584" s="199">
        <v>547719.31802572601</v>
      </c>
      <c r="U584" s="115" t="str">
        <f t="shared" si="162"/>
        <v/>
      </c>
      <c r="V584" s="115" t="str">
        <f t="shared" si="151"/>
        <v/>
      </c>
      <c r="W584" s="115" t="str">
        <f t="shared" si="151"/>
        <v>y</v>
      </c>
      <c r="X584" s="115" t="str">
        <f t="shared" si="151"/>
        <v/>
      </c>
      <c r="Y584" s="273" t="str">
        <f t="shared" si="163"/>
        <v/>
      </c>
      <c r="AA584" s="86" t="str">
        <f t="shared" si="152"/>
        <v/>
      </c>
      <c r="AB584" s="87" t="str">
        <f t="shared" si="153"/>
        <v/>
      </c>
      <c r="AC584" s="87">
        <f t="shared" si="164"/>
        <v>1</v>
      </c>
      <c r="AD584" s="87" t="str">
        <f t="shared" si="165"/>
        <v/>
      </c>
      <c r="AE584" s="87" t="str">
        <f t="shared" si="166"/>
        <v/>
      </c>
      <c r="AF584" s="94">
        <f t="shared" si="154"/>
        <v>1</v>
      </c>
      <c r="AH584" s="324" t="str">
        <f t="shared" si="155"/>
        <v/>
      </c>
      <c r="AI584" s="280" t="str">
        <f t="shared" si="156"/>
        <v/>
      </c>
      <c r="AJ584" s="280">
        <f t="shared" si="157"/>
        <v>547719.31802572601</v>
      </c>
      <c r="AK584" s="280" t="str">
        <f t="shared" si="158"/>
        <v/>
      </c>
      <c r="AL584" s="327" t="str">
        <f t="shared" si="159"/>
        <v/>
      </c>
    </row>
    <row r="585" spans="2:38">
      <c r="B585" s="176" t="s">
        <v>555</v>
      </c>
      <c r="C585" s="167"/>
      <c r="D585" s="167" t="s">
        <v>2231</v>
      </c>
      <c r="E585" s="167" t="s">
        <v>115</v>
      </c>
      <c r="F585" s="167" t="s">
        <v>2232</v>
      </c>
      <c r="G585" s="188"/>
      <c r="H585" s="285">
        <v>25894.04</v>
      </c>
      <c r="I585" s="143">
        <f t="shared" si="160"/>
        <v>82.144514754966011</v>
      </c>
      <c r="J585" s="165">
        <v>2127053.3508456801</v>
      </c>
      <c r="K585" s="167"/>
      <c r="L585" s="167">
        <v>1</v>
      </c>
      <c r="M585" s="171">
        <f t="shared" si="169"/>
        <v>2127053.3508456801</v>
      </c>
      <c r="N585" s="170"/>
      <c r="O585" s="285">
        <v>50702.408140933403</v>
      </c>
      <c r="P585" s="114">
        <f t="shared" si="167"/>
        <v>534.88738768810549</v>
      </c>
      <c r="Q585" s="173">
        <v>27120078.640000001</v>
      </c>
      <c r="R585" s="177">
        <v>2016</v>
      </c>
      <c r="S585" s="98">
        <f>IFERROR(('General Input Sheet'!$G$38/(VLOOKUP(R585,'General Input Sheet'!$E$38:$G$44,3,FALSE))),1)</f>
        <v>1</v>
      </c>
      <c r="T585" s="199">
        <v>29247131.99084568</v>
      </c>
      <c r="U585" s="115" t="str">
        <f t="shared" si="162"/>
        <v/>
      </c>
      <c r="V585" s="115" t="str">
        <f t="shared" si="151"/>
        <v/>
      </c>
      <c r="W585" s="115" t="str">
        <f t="shared" si="151"/>
        <v/>
      </c>
      <c r="X585" s="115" t="str">
        <f t="shared" si="151"/>
        <v/>
      </c>
      <c r="Y585" s="273" t="str">
        <f t="shared" si="163"/>
        <v>y</v>
      </c>
      <c r="AA585" s="86" t="str">
        <f t="shared" si="152"/>
        <v/>
      </c>
      <c r="AB585" s="87" t="str">
        <f t="shared" si="153"/>
        <v/>
      </c>
      <c r="AC585" s="87" t="str">
        <f t="shared" si="164"/>
        <v/>
      </c>
      <c r="AD585" s="87" t="str">
        <f t="shared" si="165"/>
        <v/>
      </c>
      <c r="AE585" s="87">
        <f t="shared" si="166"/>
        <v>1</v>
      </c>
      <c r="AF585" s="94">
        <f t="shared" si="154"/>
        <v>1</v>
      </c>
      <c r="AH585" s="324" t="str">
        <f t="shared" si="155"/>
        <v/>
      </c>
      <c r="AI585" s="280" t="str">
        <f t="shared" si="156"/>
        <v/>
      </c>
      <c r="AJ585" s="280" t="str">
        <f t="shared" si="157"/>
        <v/>
      </c>
      <c r="AK585" s="280" t="str">
        <f t="shared" si="158"/>
        <v/>
      </c>
      <c r="AL585" s="327">
        <f t="shared" si="159"/>
        <v>29247131.99084568</v>
      </c>
    </row>
    <row r="586" spans="2:38">
      <c r="B586" s="176" t="s">
        <v>555</v>
      </c>
      <c r="C586" s="167"/>
      <c r="D586" s="167" t="s">
        <v>2231</v>
      </c>
      <c r="E586" s="167" t="s">
        <v>115</v>
      </c>
      <c r="F586" s="167" t="s">
        <v>2234</v>
      </c>
      <c r="G586" s="188"/>
      <c r="H586" s="285">
        <v>25799.0884248</v>
      </c>
      <c r="I586" s="143">
        <f t="shared" si="160"/>
        <v>300.6084101833203</v>
      </c>
      <c r="J586" s="165">
        <v>7755422.9555580299</v>
      </c>
      <c r="K586" s="167"/>
      <c r="L586" s="167">
        <v>1</v>
      </c>
      <c r="M586" s="171">
        <f t="shared" si="169"/>
        <v>7755422.9555580299</v>
      </c>
      <c r="N586" s="170"/>
      <c r="O586" s="285"/>
      <c r="P586" s="114">
        <f t="shared" si="167"/>
        <v>0</v>
      </c>
      <c r="Q586" s="173"/>
      <c r="R586" s="177">
        <v>2016</v>
      </c>
      <c r="S586" s="98">
        <f>IFERROR(('General Input Sheet'!$G$38/(VLOOKUP(R586,'General Input Sheet'!$E$38:$G$44,3,FALSE))),1)</f>
        <v>1</v>
      </c>
      <c r="T586" s="199">
        <v>7755422.9555580299</v>
      </c>
      <c r="U586" s="115" t="str">
        <f t="shared" si="162"/>
        <v/>
      </c>
      <c r="V586" s="115" t="str">
        <f t="shared" si="151"/>
        <v/>
      </c>
      <c r="W586" s="115" t="str">
        <f t="shared" si="151"/>
        <v/>
      </c>
      <c r="X586" s="115" t="str">
        <f t="shared" si="151"/>
        <v/>
      </c>
      <c r="Y586" s="273" t="str">
        <f t="shared" si="163"/>
        <v>y</v>
      </c>
      <c r="AA586" s="86" t="str">
        <f t="shared" si="152"/>
        <v/>
      </c>
      <c r="AB586" s="87" t="str">
        <f t="shared" si="153"/>
        <v/>
      </c>
      <c r="AC586" s="87" t="str">
        <f t="shared" si="164"/>
        <v/>
      </c>
      <c r="AD586" s="87" t="str">
        <f t="shared" si="165"/>
        <v/>
      </c>
      <c r="AE586" s="87">
        <f t="shared" si="166"/>
        <v>1</v>
      </c>
      <c r="AF586" s="94">
        <f t="shared" si="154"/>
        <v>1</v>
      </c>
      <c r="AH586" s="324" t="str">
        <f t="shared" si="155"/>
        <v/>
      </c>
      <c r="AI586" s="280" t="str">
        <f t="shared" si="156"/>
        <v/>
      </c>
      <c r="AJ586" s="280" t="str">
        <f t="shared" si="157"/>
        <v/>
      </c>
      <c r="AK586" s="280" t="str">
        <f t="shared" si="158"/>
        <v/>
      </c>
      <c r="AL586" s="327">
        <f t="shared" si="159"/>
        <v>7755422.9555580299</v>
      </c>
    </row>
    <row r="587" spans="2:38">
      <c r="B587" s="176" t="s">
        <v>556</v>
      </c>
      <c r="C587" s="167"/>
      <c r="D587" s="167" t="s">
        <v>2229</v>
      </c>
      <c r="E587" s="167" t="s">
        <v>115</v>
      </c>
      <c r="F587" s="167" t="s">
        <v>2233</v>
      </c>
      <c r="G587" s="188"/>
      <c r="H587" s="285">
        <v>3069.03</v>
      </c>
      <c r="I587" s="143">
        <f t="shared" si="160"/>
        <v>165.56287214283341</v>
      </c>
      <c r="J587" s="165">
        <v>508117.42149252002</v>
      </c>
      <c r="K587" s="167"/>
      <c r="L587" s="167">
        <v>1</v>
      </c>
      <c r="M587" s="171">
        <f t="shared" si="169"/>
        <v>508117.42149252002</v>
      </c>
      <c r="N587" s="170"/>
      <c r="O587" s="285">
        <v>4059.74373127238</v>
      </c>
      <c r="P587" s="114">
        <f t="shared" si="167"/>
        <v>367.21013657006603</v>
      </c>
      <c r="Q587" s="173">
        <v>1490779.05</v>
      </c>
      <c r="R587" s="177">
        <v>2016</v>
      </c>
      <c r="S587" s="98">
        <f>IFERROR(('General Input Sheet'!$G$38/(VLOOKUP(R587,'General Input Sheet'!$E$38:$G$44,3,FALSE))),1)</f>
        <v>1</v>
      </c>
      <c r="T587" s="199">
        <v>1998896.4714925201</v>
      </c>
      <c r="U587" s="115" t="str">
        <f t="shared" si="162"/>
        <v>y</v>
      </c>
      <c r="V587" s="115" t="str">
        <f t="shared" si="151"/>
        <v/>
      </c>
      <c r="W587" s="115" t="str">
        <f t="shared" si="151"/>
        <v/>
      </c>
      <c r="X587" s="115" t="str">
        <f t="shared" si="151"/>
        <v/>
      </c>
      <c r="Y587" s="273" t="str">
        <f t="shared" si="163"/>
        <v/>
      </c>
      <c r="AA587" s="86">
        <f t="shared" si="152"/>
        <v>1</v>
      </c>
      <c r="AB587" s="87" t="str">
        <f t="shared" si="153"/>
        <v/>
      </c>
      <c r="AC587" s="87" t="str">
        <f t="shared" si="164"/>
        <v/>
      </c>
      <c r="AD587" s="87" t="str">
        <f t="shared" si="165"/>
        <v/>
      </c>
      <c r="AE587" s="87" t="str">
        <f t="shared" si="166"/>
        <v/>
      </c>
      <c r="AF587" s="94">
        <f t="shared" si="154"/>
        <v>1</v>
      </c>
      <c r="AH587" s="324">
        <f t="shared" si="155"/>
        <v>1998896.4714925201</v>
      </c>
      <c r="AI587" s="280" t="str">
        <f t="shared" si="156"/>
        <v/>
      </c>
      <c r="AJ587" s="280" t="str">
        <f t="shared" si="157"/>
        <v/>
      </c>
      <c r="AK587" s="280" t="str">
        <f t="shared" si="158"/>
        <v/>
      </c>
      <c r="AL587" s="327" t="str">
        <f t="shared" si="159"/>
        <v/>
      </c>
    </row>
    <row r="588" spans="2:38">
      <c r="B588" s="176" t="s">
        <v>557</v>
      </c>
      <c r="C588" s="167"/>
      <c r="D588" s="167" t="s">
        <v>2231</v>
      </c>
      <c r="E588" s="167" t="s">
        <v>115</v>
      </c>
      <c r="F588" s="167" t="s">
        <v>2232</v>
      </c>
      <c r="G588" s="188"/>
      <c r="H588" s="285">
        <v>42860.59</v>
      </c>
      <c r="I588" s="143">
        <f t="shared" si="160"/>
        <v>53.894452185350694</v>
      </c>
      <c r="J588" s="165">
        <v>2309948.01839092</v>
      </c>
      <c r="K588" s="167"/>
      <c r="L588" s="167">
        <v>1</v>
      </c>
      <c r="M588" s="171">
        <f t="shared" si="169"/>
        <v>2309948.01839092</v>
      </c>
      <c r="N588" s="170"/>
      <c r="O588" s="285">
        <v>80576.440852080195</v>
      </c>
      <c r="P588" s="114">
        <f t="shared" si="167"/>
        <v>77.212304666338255</v>
      </c>
      <c r="Q588" s="173">
        <v>6221492.7000000002</v>
      </c>
      <c r="R588" s="177">
        <v>2016</v>
      </c>
      <c r="S588" s="98">
        <f>IFERROR(('General Input Sheet'!$G$38/(VLOOKUP(R588,'General Input Sheet'!$E$38:$G$44,3,FALSE))),1)</f>
        <v>1</v>
      </c>
      <c r="T588" s="199">
        <v>8531440.7183909193</v>
      </c>
      <c r="U588" s="115" t="str">
        <f t="shared" si="162"/>
        <v/>
      </c>
      <c r="V588" s="115" t="str">
        <f t="shared" si="151"/>
        <v/>
      </c>
      <c r="W588" s="115" t="str">
        <f t="shared" si="151"/>
        <v/>
      </c>
      <c r="X588" s="115" t="str">
        <f t="shared" si="151"/>
        <v/>
      </c>
      <c r="Y588" s="273" t="str">
        <f t="shared" si="163"/>
        <v>y</v>
      </c>
      <c r="AA588" s="86" t="str">
        <f t="shared" si="152"/>
        <v/>
      </c>
      <c r="AB588" s="87" t="str">
        <f t="shared" si="153"/>
        <v/>
      </c>
      <c r="AC588" s="87" t="str">
        <f t="shared" si="164"/>
        <v/>
      </c>
      <c r="AD588" s="87" t="str">
        <f t="shared" si="165"/>
        <v/>
      </c>
      <c r="AE588" s="87">
        <f t="shared" si="166"/>
        <v>1</v>
      </c>
      <c r="AF588" s="94">
        <f t="shared" si="154"/>
        <v>1</v>
      </c>
      <c r="AH588" s="324" t="str">
        <f t="shared" si="155"/>
        <v/>
      </c>
      <c r="AI588" s="280" t="str">
        <f t="shared" si="156"/>
        <v/>
      </c>
      <c r="AJ588" s="280" t="str">
        <f t="shared" si="157"/>
        <v/>
      </c>
      <c r="AK588" s="280" t="str">
        <f t="shared" si="158"/>
        <v/>
      </c>
      <c r="AL588" s="327">
        <f t="shared" si="159"/>
        <v>8531440.7183909193</v>
      </c>
    </row>
    <row r="589" spans="2:38">
      <c r="B589" s="176" t="s">
        <v>557</v>
      </c>
      <c r="C589" s="167"/>
      <c r="D589" s="167" t="s">
        <v>2231</v>
      </c>
      <c r="E589" s="167" t="s">
        <v>115</v>
      </c>
      <c r="F589" s="167" t="s">
        <v>2234</v>
      </c>
      <c r="G589" s="188"/>
      <c r="H589" s="285">
        <v>26872.34</v>
      </c>
      <c r="I589" s="143">
        <f t="shared" si="160"/>
        <v>290.415959575459</v>
      </c>
      <c r="J589" s="165">
        <v>7804156.40713799</v>
      </c>
      <c r="K589" s="167"/>
      <c r="L589" s="167">
        <v>1</v>
      </c>
      <c r="M589" s="171">
        <f t="shared" si="169"/>
        <v>7804156.4071379891</v>
      </c>
      <c r="N589" s="170"/>
      <c r="O589" s="285"/>
      <c r="P589" s="114">
        <f t="shared" si="167"/>
        <v>0</v>
      </c>
      <c r="Q589" s="173"/>
      <c r="R589" s="177">
        <v>2016</v>
      </c>
      <c r="S589" s="98">
        <f>IFERROR(('General Input Sheet'!$G$38/(VLOOKUP(R589,'General Input Sheet'!$E$38:$G$44,3,FALSE))),1)</f>
        <v>1</v>
      </c>
      <c r="T589" s="199">
        <v>7804156.40713799</v>
      </c>
      <c r="U589" s="115" t="str">
        <f t="shared" si="162"/>
        <v/>
      </c>
      <c r="V589" s="115" t="str">
        <f t="shared" si="151"/>
        <v/>
      </c>
      <c r="W589" s="115" t="str">
        <f t="shared" si="151"/>
        <v/>
      </c>
      <c r="X589" s="115" t="str">
        <f t="shared" si="151"/>
        <v/>
      </c>
      <c r="Y589" s="273" t="str">
        <f t="shared" si="163"/>
        <v>y</v>
      </c>
      <c r="AA589" s="86" t="str">
        <f t="shared" si="152"/>
        <v/>
      </c>
      <c r="AB589" s="87" t="str">
        <f t="shared" si="153"/>
        <v/>
      </c>
      <c r="AC589" s="87" t="str">
        <f t="shared" si="164"/>
        <v/>
      </c>
      <c r="AD589" s="87" t="str">
        <f t="shared" si="165"/>
        <v/>
      </c>
      <c r="AE589" s="87">
        <f t="shared" si="166"/>
        <v>1</v>
      </c>
      <c r="AF589" s="94">
        <f t="shared" si="154"/>
        <v>1</v>
      </c>
      <c r="AH589" s="324" t="str">
        <f t="shared" si="155"/>
        <v/>
      </c>
      <c r="AI589" s="280" t="str">
        <f t="shared" si="156"/>
        <v/>
      </c>
      <c r="AJ589" s="280" t="str">
        <f t="shared" si="157"/>
        <v/>
      </c>
      <c r="AK589" s="280" t="str">
        <f t="shared" si="158"/>
        <v/>
      </c>
      <c r="AL589" s="327">
        <f t="shared" si="159"/>
        <v>7804156.40713799</v>
      </c>
    </row>
    <row r="590" spans="2:38">
      <c r="B590" s="176" t="s">
        <v>557</v>
      </c>
      <c r="C590" s="167"/>
      <c r="D590" s="167" t="s">
        <v>2231</v>
      </c>
      <c r="E590" s="167" t="s">
        <v>115</v>
      </c>
      <c r="F590" s="167" t="s">
        <v>2235</v>
      </c>
      <c r="G590" s="188"/>
      <c r="H590" s="285">
        <v>8877.74</v>
      </c>
      <c r="I590" s="143">
        <f t="shared" si="160"/>
        <v>880.12165052642115</v>
      </c>
      <c r="J590" s="165">
        <v>7813491.1817444302</v>
      </c>
      <c r="K590" s="167"/>
      <c r="L590" s="167">
        <v>1</v>
      </c>
      <c r="M590" s="171">
        <f t="shared" si="169"/>
        <v>7813491.1817444302</v>
      </c>
      <c r="N590" s="170"/>
      <c r="O590" s="285"/>
      <c r="P590" s="114">
        <f t="shared" si="167"/>
        <v>0</v>
      </c>
      <c r="Q590" s="173"/>
      <c r="R590" s="177">
        <v>2016</v>
      </c>
      <c r="S590" s="98">
        <f>IFERROR(('General Input Sheet'!$G$38/(VLOOKUP(R590,'General Input Sheet'!$E$38:$G$44,3,FALSE))),1)</f>
        <v>1</v>
      </c>
      <c r="T590" s="199">
        <v>7813491.1817444302</v>
      </c>
      <c r="U590" s="115" t="str">
        <f t="shared" si="162"/>
        <v/>
      </c>
      <c r="V590" s="115" t="str">
        <f t="shared" si="162"/>
        <v/>
      </c>
      <c r="W590" s="115" t="str">
        <f t="shared" si="162"/>
        <v/>
      </c>
      <c r="X590" s="115" t="str">
        <f t="shared" si="162"/>
        <v/>
      </c>
      <c r="Y590" s="273" t="str">
        <f t="shared" si="163"/>
        <v>y</v>
      </c>
      <c r="AA590" s="86" t="str">
        <f t="shared" ref="AA590:AA653" si="170">IF(U590="y",1,"")</f>
        <v/>
      </c>
      <c r="AB590" s="87" t="str">
        <f t="shared" ref="AB590:AB653" si="171">IF(V590="y",1,"")</f>
        <v/>
      </c>
      <c r="AC590" s="87" t="str">
        <f t="shared" si="164"/>
        <v/>
      </c>
      <c r="AD590" s="87" t="str">
        <f t="shared" si="165"/>
        <v/>
      </c>
      <c r="AE590" s="87">
        <f t="shared" si="166"/>
        <v>1</v>
      </c>
      <c r="AF590" s="94">
        <f t="shared" ref="AF590:AF653" si="172">SUM(AA590:AE590)</f>
        <v>1</v>
      </c>
      <c r="AH590" s="324" t="str">
        <f t="shared" ref="AH590:AH653" si="173">IF(AA590="","",(AA590/$AF590)*$T590)</f>
        <v/>
      </c>
      <c r="AI590" s="280" t="str">
        <f t="shared" ref="AI590:AI653" si="174">IF(AB590="","",(AB590/$AF590)*$T590)</f>
        <v/>
      </c>
      <c r="AJ590" s="280" t="str">
        <f t="shared" ref="AJ590:AJ653" si="175">IF(AC590="","",(AC590/$AF590)*$T590)</f>
        <v/>
      </c>
      <c r="AK590" s="280" t="str">
        <f t="shared" ref="AK590:AK653" si="176">IF(AD590="","",(AD590/$AF590)*$T590)</f>
        <v/>
      </c>
      <c r="AL590" s="327">
        <f t="shared" ref="AL590:AL653" si="177">IF(AE590="","",(AE590/$AF590)*$T590)</f>
        <v>7813491.1817444302</v>
      </c>
    </row>
    <row r="591" spans="2:38">
      <c r="B591" s="176" t="s">
        <v>558</v>
      </c>
      <c r="C591" s="167"/>
      <c r="D591" s="167" t="s">
        <v>2229</v>
      </c>
      <c r="E591" s="167" t="s">
        <v>115</v>
      </c>
      <c r="F591" s="167" t="s">
        <v>2233</v>
      </c>
      <c r="G591" s="188"/>
      <c r="H591" s="285">
        <v>1965.88</v>
      </c>
      <c r="I591" s="143">
        <f t="shared" ref="I591:I654" si="178">IFERROR(J591/H591,0)</f>
        <v>237.77075128328025</v>
      </c>
      <c r="J591" s="165">
        <v>467428.76453277498</v>
      </c>
      <c r="K591" s="167"/>
      <c r="L591" s="167">
        <v>1</v>
      </c>
      <c r="M591" s="171">
        <f t="shared" si="169"/>
        <v>467428.76453277492</v>
      </c>
      <c r="N591" s="170"/>
      <c r="O591" s="285"/>
      <c r="P591" s="114">
        <f t="shared" si="167"/>
        <v>0</v>
      </c>
      <c r="Q591" s="173"/>
      <c r="R591" s="177">
        <v>2016</v>
      </c>
      <c r="S591" s="98">
        <f>IFERROR(('General Input Sheet'!$G$38/(VLOOKUP(R591,'General Input Sheet'!$E$38:$G$44,3,FALSE))),1)</f>
        <v>1</v>
      </c>
      <c r="T591" s="199">
        <v>467428.76453277498</v>
      </c>
      <c r="U591" s="115" t="str">
        <f t="shared" ref="U591:X654" si="179">IF(AND(U$10=$E591,$D591="Local"),"y","")</f>
        <v>y</v>
      </c>
      <c r="V591" s="115" t="str">
        <f t="shared" si="179"/>
        <v/>
      </c>
      <c r="W591" s="115" t="str">
        <f t="shared" si="179"/>
        <v/>
      </c>
      <c r="X591" s="115" t="str">
        <f t="shared" si="179"/>
        <v/>
      </c>
      <c r="Y591" s="273" t="str">
        <f t="shared" ref="Y591:Y654" si="180">IF($D591&lt;&gt;"Local","y","")</f>
        <v/>
      </c>
      <c r="AA591" s="86">
        <f t="shared" si="170"/>
        <v>1</v>
      </c>
      <c r="AB591" s="87" t="str">
        <f t="shared" si="171"/>
        <v/>
      </c>
      <c r="AC591" s="87" t="str">
        <f t="shared" ref="AC591:AC654" si="181">IF(W591="y",1,"")</f>
        <v/>
      </c>
      <c r="AD591" s="87" t="str">
        <f t="shared" ref="AD591:AD654" si="182">IF(X591="y",1,"")</f>
        <v/>
      </c>
      <c r="AE591" s="87" t="str">
        <f t="shared" ref="AE591:AE654" si="183">IF(Y591="y",1,"")</f>
        <v/>
      </c>
      <c r="AF591" s="94">
        <f t="shared" si="172"/>
        <v>1</v>
      </c>
      <c r="AH591" s="324">
        <f t="shared" si="173"/>
        <v>467428.76453277498</v>
      </c>
      <c r="AI591" s="280" t="str">
        <f t="shared" si="174"/>
        <v/>
      </c>
      <c r="AJ591" s="280" t="str">
        <f t="shared" si="175"/>
        <v/>
      </c>
      <c r="AK591" s="280" t="str">
        <f t="shared" si="176"/>
        <v/>
      </c>
      <c r="AL591" s="327" t="str">
        <f t="shared" si="177"/>
        <v/>
      </c>
    </row>
    <row r="592" spans="2:38">
      <c r="B592" s="176" t="s">
        <v>559</v>
      </c>
      <c r="C592" s="167"/>
      <c r="D592" s="167" t="s">
        <v>2231</v>
      </c>
      <c r="E592" s="167" t="s">
        <v>117</v>
      </c>
      <c r="F592" s="167" t="s">
        <v>2232</v>
      </c>
      <c r="G592" s="188"/>
      <c r="H592" s="285">
        <v>31554.57</v>
      </c>
      <c r="I592" s="143">
        <f t="shared" si="178"/>
        <v>73.204864410794386</v>
      </c>
      <c r="J592" s="165">
        <v>2309948.01839092</v>
      </c>
      <c r="K592" s="167"/>
      <c r="L592" s="167">
        <v>1</v>
      </c>
      <c r="M592" s="171">
        <f t="shared" si="169"/>
        <v>2309948.01839092</v>
      </c>
      <c r="N592" s="170"/>
      <c r="O592" s="285">
        <v>23779.8147212572</v>
      </c>
      <c r="P592" s="114">
        <f t="shared" ref="P592:P655" si="184">IFERROR(Q592/O592,0)</f>
        <v>77.032836524268532</v>
      </c>
      <c r="Q592" s="173">
        <v>1831826.58</v>
      </c>
      <c r="R592" s="177">
        <v>2016</v>
      </c>
      <c r="S592" s="98">
        <f>IFERROR(('General Input Sheet'!$G$38/(VLOOKUP(R592,'General Input Sheet'!$E$38:$G$44,3,FALSE))),1)</f>
        <v>1</v>
      </c>
      <c r="T592" s="199">
        <v>4141774.5983909201</v>
      </c>
      <c r="U592" s="115" t="str">
        <f t="shared" si="179"/>
        <v/>
      </c>
      <c r="V592" s="115" t="str">
        <f t="shared" si="179"/>
        <v/>
      </c>
      <c r="W592" s="115" t="str">
        <f t="shared" si="179"/>
        <v/>
      </c>
      <c r="X592" s="115" t="str">
        <f t="shared" si="179"/>
        <v/>
      </c>
      <c r="Y592" s="273" t="str">
        <f t="shared" si="180"/>
        <v>y</v>
      </c>
      <c r="AA592" s="86" t="str">
        <f t="shared" si="170"/>
        <v/>
      </c>
      <c r="AB592" s="87" t="str">
        <f t="shared" si="171"/>
        <v/>
      </c>
      <c r="AC592" s="87" t="str">
        <f t="shared" si="181"/>
        <v/>
      </c>
      <c r="AD592" s="87" t="str">
        <f t="shared" si="182"/>
        <v/>
      </c>
      <c r="AE592" s="87">
        <f t="shared" si="183"/>
        <v>1</v>
      </c>
      <c r="AF592" s="94">
        <f t="shared" si="172"/>
        <v>1</v>
      </c>
      <c r="AH592" s="324" t="str">
        <f t="shared" si="173"/>
        <v/>
      </c>
      <c r="AI592" s="280" t="str">
        <f t="shared" si="174"/>
        <v/>
      </c>
      <c r="AJ592" s="280" t="str">
        <f t="shared" si="175"/>
        <v/>
      </c>
      <c r="AK592" s="280" t="str">
        <f t="shared" si="176"/>
        <v/>
      </c>
      <c r="AL592" s="327">
        <f t="shared" si="177"/>
        <v>4141774.5983909201</v>
      </c>
    </row>
    <row r="593" spans="2:38">
      <c r="B593" s="176" t="s">
        <v>560</v>
      </c>
      <c r="C593" s="167"/>
      <c r="D593" s="167" t="s">
        <v>2229</v>
      </c>
      <c r="E593" s="167" t="s">
        <v>115</v>
      </c>
      <c r="F593" s="167" t="s">
        <v>2236</v>
      </c>
      <c r="G593" s="188"/>
      <c r="H593" s="285"/>
      <c r="I593" s="143">
        <f t="shared" si="178"/>
        <v>0</v>
      </c>
      <c r="J593" s="165"/>
      <c r="K593" s="167"/>
      <c r="L593" s="167">
        <v>1</v>
      </c>
      <c r="M593" s="171">
        <f t="shared" si="169"/>
        <v>0</v>
      </c>
      <c r="N593" s="170"/>
      <c r="O593" s="285">
        <v>0</v>
      </c>
      <c r="P593" s="114">
        <f t="shared" si="184"/>
        <v>0</v>
      </c>
      <c r="Q593" s="173">
        <v>0</v>
      </c>
      <c r="R593" s="177">
        <v>2016</v>
      </c>
      <c r="S593" s="98">
        <f>IFERROR(('General Input Sheet'!$G$38/(VLOOKUP(R593,'General Input Sheet'!$E$38:$G$44,3,FALSE))),1)</f>
        <v>1</v>
      </c>
      <c r="T593" s="199">
        <v>0</v>
      </c>
      <c r="U593" s="115" t="str">
        <f t="shared" si="179"/>
        <v>y</v>
      </c>
      <c r="V593" s="115" t="str">
        <f t="shared" si="179"/>
        <v/>
      </c>
      <c r="W593" s="115" t="str">
        <f t="shared" si="179"/>
        <v/>
      </c>
      <c r="X593" s="115" t="str">
        <f t="shared" si="179"/>
        <v/>
      </c>
      <c r="Y593" s="273" t="str">
        <f t="shared" si="180"/>
        <v/>
      </c>
      <c r="AA593" s="86">
        <f t="shared" si="170"/>
        <v>1</v>
      </c>
      <c r="AB593" s="87" t="str">
        <f t="shared" si="171"/>
        <v/>
      </c>
      <c r="AC593" s="87" t="str">
        <f t="shared" si="181"/>
        <v/>
      </c>
      <c r="AD593" s="87" t="str">
        <f t="shared" si="182"/>
        <v/>
      </c>
      <c r="AE593" s="87" t="str">
        <f t="shared" si="183"/>
        <v/>
      </c>
      <c r="AF593" s="94">
        <f t="shared" si="172"/>
        <v>1</v>
      </c>
      <c r="AH593" s="324">
        <f t="shared" si="173"/>
        <v>0</v>
      </c>
      <c r="AI593" s="280" t="str">
        <f t="shared" si="174"/>
        <v/>
      </c>
      <c r="AJ593" s="280" t="str">
        <f t="shared" si="175"/>
        <v/>
      </c>
      <c r="AK593" s="280" t="str">
        <f t="shared" si="176"/>
        <v/>
      </c>
      <c r="AL593" s="327" t="str">
        <f t="shared" si="177"/>
        <v/>
      </c>
    </row>
    <row r="594" spans="2:38">
      <c r="B594" s="176" t="s">
        <v>561</v>
      </c>
      <c r="C594" s="167"/>
      <c r="D594" s="167" t="s">
        <v>2229</v>
      </c>
      <c r="E594" s="167" t="s">
        <v>117</v>
      </c>
      <c r="F594" s="167" t="s">
        <v>2232</v>
      </c>
      <c r="G594" s="188"/>
      <c r="H594" s="285">
        <v>1029.52</v>
      </c>
      <c r="I594" s="143">
        <f t="shared" si="178"/>
        <v>243.35821915683911</v>
      </c>
      <c r="J594" s="165">
        <v>250542.15378634899</v>
      </c>
      <c r="K594" s="167"/>
      <c r="L594" s="167">
        <v>1</v>
      </c>
      <c r="M594" s="171">
        <f t="shared" si="169"/>
        <v>250542.15378634899</v>
      </c>
      <c r="N594" s="170"/>
      <c r="O594" s="285">
        <v>1029.50340500119</v>
      </c>
      <c r="P594" s="114">
        <f t="shared" si="184"/>
        <v>190.2762040886825</v>
      </c>
      <c r="Q594" s="173">
        <v>195890</v>
      </c>
      <c r="R594" s="177">
        <v>2016</v>
      </c>
      <c r="S594" s="98">
        <f>IFERROR(('General Input Sheet'!$G$38/(VLOOKUP(R594,'General Input Sheet'!$E$38:$G$44,3,FALSE))),1)</f>
        <v>1</v>
      </c>
      <c r="T594" s="199">
        <v>446432.15378634899</v>
      </c>
      <c r="U594" s="115" t="str">
        <f t="shared" si="179"/>
        <v/>
      </c>
      <c r="V594" s="115" t="str">
        <f t="shared" si="179"/>
        <v/>
      </c>
      <c r="W594" s="115" t="str">
        <f t="shared" si="179"/>
        <v>y</v>
      </c>
      <c r="X594" s="115" t="str">
        <f t="shared" si="179"/>
        <v/>
      </c>
      <c r="Y594" s="273" t="str">
        <f t="shared" si="180"/>
        <v/>
      </c>
      <c r="AA594" s="86" t="str">
        <f t="shared" si="170"/>
        <v/>
      </c>
      <c r="AB594" s="87" t="str">
        <f t="shared" si="171"/>
        <v/>
      </c>
      <c r="AC594" s="87">
        <f t="shared" si="181"/>
        <v>1</v>
      </c>
      <c r="AD594" s="87" t="str">
        <f t="shared" si="182"/>
        <v/>
      </c>
      <c r="AE594" s="87" t="str">
        <f t="shared" si="183"/>
        <v/>
      </c>
      <c r="AF594" s="94">
        <f t="shared" si="172"/>
        <v>1</v>
      </c>
      <c r="AH594" s="324" t="str">
        <f t="shared" si="173"/>
        <v/>
      </c>
      <c r="AI594" s="280" t="str">
        <f t="shared" si="174"/>
        <v/>
      </c>
      <c r="AJ594" s="280">
        <f t="shared" si="175"/>
        <v>446432.15378634899</v>
      </c>
      <c r="AK594" s="280" t="str">
        <f t="shared" si="176"/>
        <v/>
      </c>
      <c r="AL594" s="327" t="str">
        <f t="shared" si="177"/>
        <v/>
      </c>
    </row>
    <row r="595" spans="2:38">
      <c r="B595" s="176" t="s">
        <v>562</v>
      </c>
      <c r="C595" s="167"/>
      <c r="D595" s="167" t="s">
        <v>2229</v>
      </c>
      <c r="E595" s="167" t="s">
        <v>117</v>
      </c>
      <c r="F595" s="167" t="s">
        <v>2232</v>
      </c>
      <c r="G595" s="188"/>
      <c r="H595" s="285">
        <v>2826.06</v>
      </c>
      <c r="I595" s="143">
        <f t="shared" si="178"/>
        <v>119.63868907657658</v>
      </c>
      <c r="J595" s="165">
        <v>338106.11365175003</v>
      </c>
      <c r="K595" s="167"/>
      <c r="L595" s="167">
        <v>1</v>
      </c>
      <c r="M595" s="171">
        <f t="shared" si="169"/>
        <v>338106.11365175003</v>
      </c>
      <c r="N595" s="170"/>
      <c r="O595" s="285">
        <v>2826.0827925918902</v>
      </c>
      <c r="P595" s="114">
        <f t="shared" si="184"/>
        <v>470.79279258473412</v>
      </c>
      <c r="Q595" s="173">
        <v>1330499.4099999999</v>
      </c>
      <c r="R595" s="177">
        <v>2016</v>
      </c>
      <c r="S595" s="98">
        <f>IFERROR(('General Input Sheet'!$G$38/(VLOOKUP(R595,'General Input Sheet'!$E$38:$G$44,3,FALSE))),1)</f>
        <v>1</v>
      </c>
      <c r="T595" s="199">
        <v>1668605.5236517498</v>
      </c>
      <c r="U595" s="115" t="str">
        <f t="shared" si="179"/>
        <v/>
      </c>
      <c r="V595" s="115" t="str">
        <f t="shared" si="179"/>
        <v/>
      </c>
      <c r="W595" s="115" t="str">
        <f t="shared" si="179"/>
        <v>y</v>
      </c>
      <c r="X595" s="115" t="str">
        <f t="shared" si="179"/>
        <v/>
      </c>
      <c r="Y595" s="273" t="str">
        <f t="shared" si="180"/>
        <v/>
      </c>
      <c r="AA595" s="86" t="str">
        <f t="shared" si="170"/>
        <v/>
      </c>
      <c r="AB595" s="87" t="str">
        <f t="shared" si="171"/>
        <v/>
      </c>
      <c r="AC595" s="87">
        <f t="shared" si="181"/>
        <v>1</v>
      </c>
      <c r="AD595" s="87" t="str">
        <f t="shared" si="182"/>
        <v/>
      </c>
      <c r="AE595" s="87" t="str">
        <f t="shared" si="183"/>
        <v/>
      </c>
      <c r="AF595" s="94">
        <f t="shared" si="172"/>
        <v>1</v>
      </c>
      <c r="AH595" s="324" t="str">
        <f t="shared" si="173"/>
        <v/>
      </c>
      <c r="AI595" s="280" t="str">
        <f t="shared" si="174"/>
        <v/>
      </c>
      <c r="AJ595" s="280">
        <f t="shared" si="175"/>
        <v>1668605.5236517498</v>
      </c>
      <c r="AK595" s="280" t="str">
        <f t="shared" si="176"/>
        <v/>
      </c>
      <c r="AL595" s="327" t="str">
        <f t="shared" si="177"/>
        <v/>
      </c>
    </row>
    <row r="596" spans="2:38">
      <c r="B596" s="176" t="s">
        <v>563</v>
      </c>
      <c r="C596" s="167"/>
      <c r="D596" s="167" t="s">
        <v>2229</v>
      </c>
      <c r="E596" s="167" t="s">
        <v>117</v>
      </c>
      <c r="F596" s="167" t="s">
        <v>2232</v>
      </c>
      <c r="G596" s="188"/>
      <c r="H596" s="285">
        <v>3301.4867380999999</v>
      </c>
      <c r="I596" s="143">
        <f t="shared" si="178"/>
        <v>109.42905435557928</v>
      </c>
      <c r="J596" s="165">
        <v>361278.57171776902</v>
      </c>
      <c r="K596" s="167"/>
      <c r="L596" s="167">
        <v>1</v>
      </c>
      <c r="M596" s="171">
        <f t="shared" si="169"/>
        <v>361278.57171776902</v>
      </c>
      <c r="N596" s="170"/>
      <c r="O596" s="285">
        <v>34249.8573626344</v>
      </c>
      <c r="P596" s="114">
        <f t="shared" si="184"/>
        <v>368.28564324945813</v>
      </c>
      <c r="Q596" s="173">
        <v>12613730.75</v>
      </c>
      <c r="R596" s="177">
        <v>2016</v>
      </c>
      <c r="S596" s="98">
        <f>IFERROR(('General Input Sheet'!$G$38/(VLOOKUP(R596,'General Input Sheet'!$E$38:$G$44,3,FALSE))),1)</f>
        <v>1</v>
      </c>
      <c r="T596" s="199">
        <v>12975009.321717769</v>
      </c>
      <c r="U596" s="115" t="str">
        <f t="shared" si="179"/>
        <v/>
      </c>
      <c r="V596" s="115" t="str">
        <f t="shared" si="179"/>
        <v/>
      </c>
      <c r="W596" s="115" t="str">
        <f t="shared" si="179"/>
        <v>y</v>
      </c>
      <c r="X596" s="115" t="str">
        <f t="shared" si="179"/>
        <v/>
      </c>
      <c r="Y596" s="273" t="str">
        <f t="shared" si="180"/>
        <v/>
      </c>
      <c r="AA596" s="86" t="str">
        <f t="shared" si="170"/>
        <v/>
      </c>
      <c r="AB596" s="87" t="str">
        <f t="shared" si="171"/>
        <v/>
      </c>
      <c r="AC596" s="87">
        <f t="shared" si="181"/>
        <v>1</v>
      </c>
      <c r="AD596" s="87" t="str">
        <f t="shared" si="182"/>
        <v/>
      </c>
      <c r="AE596" s="87" t="str">
        <f t="shared" si="183"/>
        <v/>
      </c>
      <c r="AF596" s="94">
        <f t="shared" si="172"/>
        <v>1</v>
      </c>
      <c r="AH596" s="324" t="str">
        <f t="shared" si="173"/>
        <v/>
      </c>
      <c r="AI596" s="280" t="str">
        <f t="shared" si="174"/>
        <v/>
      </c>
      <c r="AJ596" s="280">
        <f t="shared" si="175"/>
        <v>12975009.321717769</v>
      </c>
      <c r="AK596" s="280" t="str">
        <f t="shared" si="176"/>
        <v/>
      </c>
      <c r="AL596" s="327" t="str">
        <f t="shared" si="177"/>
        <v/>
      </c>
    </row>
    <row r="597" spans="2:38">
      <c r="B597" s="176" t="s">
        <v>563</v>
      </c>
      <c r="C597" s="167"/>
      <c r="D597" s="167" t="s">
        <v>2229</v>
      </c>
      <c r="E597" s="167" t="s">
        <v>117</v>
      </c>
      <c r="F597" s="167" t="s">
        <v>2233</v>
      </c>
      <c r="G597" s="188"/>
      <c r="H597" s="285">
        <v>30948.240000000002</v>
      </c>
      <c r="I597" s="143">
        <f t="shared" si="178"/>
        <v>22.295020408699585</v>
      </c>
      <c r="J597" s="165">
        <v>689991.64241333294</v>
      </c>
      <c r="K597" s="167"/>
      <c r="L597" s="167">
        <v>1</v>
      </c>
      <c r="M597" s="171">
        <f t="shared" si="169"/>
        <v>689991.64241333294</v>
      </c>
      <c r="N597" s="170"/>
      <c r="O597" s="285"/>
      <c r="P597" s="114">
        <f t="shared" si="184"/>
        <v>0</v>
      </c>
      <c r="Q597" s="173"/>
      <c r="R597" s="177">
        <v>2016</v>
      </c>
      <c r="S597" s="98">
        <f>IFERROR(('General Input Sheet'!$G$38/(VLOOKUP(R597,'General Input Sheet'!$E$38:$G$44,3,FALSE))),1)</f>
        <v>1</v>
      </c>
      <c r="T597" s="199">
        <v>689991.64241333294</v>
      </c>
      <c r="U597" s="115" t="str">
        <f t="shared" si="179"/>
        <v/>
      </c>
      <c r="V597" s="115" t="str">
        <f t="shared" si="179"/>
        <v/>
      </c>
      <c r="W597" s="115" t="str">
        <f t="shared" si="179"/>
        <v>y</v>
      </c>
      <c r="X597" s="115" t="str">
        <f t="shared" si="179"/>
        <v/>
      </c>
      <c r="Y597" s="273" t="str">
        <f t="shared" si="180"/>
        <v/>
      </c>
      <c r="AA597" s="86" t="str">
        <f t="shared" si="170"/>
        <v/>
      </c>
      <c r="AB597" s="87" t="str">
        <f t="shared" si="171"/>
        <v/>
      </c>
      <c r="AC597" s="87">
        <f t="shared" si="181"/>
        <v>1</v>
      </c>
      <c r="AD597" s="87" t="str">
        <f t="shared" si="182"/>
        <v/>
      </c>
      <c r="AE597" s="87" t="str">
        <f t="shared" si="183"/>
        <v/>
      </c>
      <c r="AF597" s="94">
        <f t="shared" si="172"/>
        <v>1</v>
      </c>
      <c r="AH597" s="324" t="str">
        <f t="shared" si="173"/>
        <v/>
      </c>
      <c r="AI597" s="280" t="str">
        <f t="shared" si="174"/>
        <v/>
      </c>
      <c r="AJ597" s="280">
        <f t="shared" si="175"/>
        <v>689991.64241333294</v>
      </c>
      <c r="AK597" s="280" t="str">
        <f t="shared" si="176"/>
        <v/>
      </c>
      <c r="AL597" s="327" t="str">
        <f t="shared" si="177"/>
        <v/>
      </c>
    </row>
    <row r="598" spans="2:38">
      <c r="B598" s="176" t="s">
        <v>564</v>
      </c>
      <c r="C598" s="167"/>
      <c r="D598" s="167" t="s">
        <v>2229</v>
      </c>
      <c r="E598" s="167" t="s">
        <v>117</v>
      </c>
      <c r="F598" s="167" t="s">
        <v>2233</v>
      </c>
      <c r="G598" s="188"/>
      <c r="H598" s="285">
        <v>4237.3</v>
      </c>
      <c r="I598" s="143">
        <f t="shared" si="178"/>
        <v>130.08471640047435</v>
      </c>
      <c r="J598" s="165">
        <v>551207.96880372998</v>
      </c>
      <c r="K598" s="167"/>
      <c r="L598" s="167">
        <v>1</v>
      </c>
      <c r="M598" s="171">
        <f t="shared" si="169"/>
        <v>551207.96880372998</v>
      </c>
      <c r="N598" s="170"/>
      <c r="O598" s="285">
        <v>4237.2852892114497</v>
      </c>
      <c r="P598" s="114">
        <f t="shared" si="184"/>
        <v>538.00200940075047</v>
      </c>
      <c r="Q598" s="173">
        <v>2279668</v>
      </c>
      <c r="R598" s="177">
        <v>2016</v>
      </c>
      <c r="S598" s="98">
        <f>IFERROR(('General Input Sheet'!$G$38/(VLOOKUP(R598,'General Input Sheet'!$E$38:$G$44,3,FALSE))),1)</f>
        <v>1</v>
      </c>
      <c r="T598" s="199">
        <v>2830875.9688037299</v>
      </c>
      <c r="U598" s="115" t="str">
        <f t="shared" si="179"/>
        <v/>
      </c>
      <c r="V598" s="115" t="str">
        <f t="shared" si="179"/>
        <v/>
      </c>
      <c r="W598" s="115" t="str">
        <f t="shared" si="179"/>
        <v>y</v>
      </c>
      <c r="X598" s="115" t="str">
        <f t="shared" si="179"/>
        <v/>
      </c>
      <c r="Y598" s="273" t="str">
        <f t="shared" si="180"/>
        <v/>
      </c>
      <c r="AA598" s="86" t="str">
        <f t="shared" si="170"/>
        <v/>
      </c>
      <c r="AB598" s="87" t="str">
        <f t="shared" si="171"/>
        <v/>
      </c>
      <c r="AC598" s="87">
        <f t="shared" si="181"/>
        <v>1</v>
      </c>
      <c r="AD598" s="87" t="str">
        <f t="shared" si="182"/>
        <v/>
      </c>
      <c r="AE598" s="87" t="str">
        <f t="shared" si="183"/>
        <v/>
      </c>
      <c r="AF598" s="94">
        <f t="shared" si="172"/>
        <v>1</v>
      </c>
      <c r="AH598" s="324" t="str">
        <f t="shared" si="173"/>
        <v/>
      </c>
      <c r="AI598" s="280" t="str">
        <f t="shared" si="174"/>
        <v/>
      </c>
      <c r="AJ598" s="280">
        <f t="shared" si="175"/>
        <v>2830875.9688037299</v>
      </c>
      <c r="AK598" s="280" t="str">
        <f t="shared" si="176"/>
        <v/>
      </c>
      <c r="AL598" s="327" t="str">
        <f t="shared" si="177"/>
        <v/>
      </c>
    </row>
    <row r="599" spans="2:38">
      <c r="B599" s="176" t="s">
        <v>565</v>
      </c>
      <c r="C599" s="167"/>
      <c r="D599" s="167" t="s">
        <v>2229</v>
      </c>
      <c r="E599" s="167" t="s">
        <v>117</v>
      </c>
      <c r="F599" s="167" t="s">
        <v>2232</v>
      </c>
      <c r="G599" s="188"/>
      <c r="H599" s="285">
        <v>9184.3799999999992</v>
      </c>
      <c r="I599" s="143">
        <f t="shared" si="178"/>
        <v>64.270607050698572</v>
      </c>
      <c r="J599" s="165">
        <v>590285.67798429495</v>
      </c>
      <c r="K599" s="167"/>
      <c r="L599" s="167">
        <v>1</v>
      </c>
      <c r="M599" s="171">
        <f t="shared" si="169"/>
        <v>590285.67798429495</v>
      </c>
      <c r="N599" s="170"/>
      <c r="O599" s="285">
        <v>93355.964126370993</v>
      </c>
      <c r="P599" s="114">
        <f t="shared" si="184"/>
        <v>141.27009381154866</v>
      </c>
      <c r="Q599" s="173">
        <v>13188405.810000001</v>
      </c>
      <c r="R599" s="177">
        <v>2016</v>
      </c>
      <c r="S599" s="98">
        <f>IFERROR(('General Input Sheet'!$G$38/(VLOOKUP(R599,'General Input Sheet'!$E$38:$G$44,3,FALSE))),1)</f>
        <v>1</v>
      </c>
      <c r="T599" s="199">
        <v>13778691.487984296</v>
      </c>
      <c r="U599" s="115" t="str">
        <f t="shared" si="179"/>
        <v/>
      </c>
      <c r="V599" s="115" t="str">
        <f t="shared" si="179"/>
        <v/>
      </c>
      <c r="W599" s="115" t="str">
        <f t="shared" si="179"/>
        <v>y</v>
      </c>
      <c r="X599" s="115" t="str">
        <f t="shared" si="179"/>
        <v/>
      </c>
      <c r="Y599" s="273" t="str">
        <f t="shared" si="180"/>
        <v/>
      </c>
      <c r="AA599" s="86" t="str">
        <f t="shared" si="170"/>
        <v/>
      </c>
      <c r="AB599" s="87" t="str">
        <f t="shared" si="171"/>
        <v/>
      </c>
      <c r="AC599" s="87">
        <f t="shared" si="181"/>
        <v>1</v>
      </c>
      <c r="AD599" s="87" t="str">
        <f t="shared" si="182"/>
        <v/>
      </c>
      <c r="AE599" s="87" t="str">
        <f t="shared" si="183"/>
        <v/>
      </c>
      <c r="AF599" s="94">
        <f t="shared" si="172"/>
        <v>1</v>
      </c>
      <c r="AH599" s="324" t="str">
        <f t="shared" si="173"/>
        <v/>
      </c>
      <c r="AI599" s="280" t="str">
        <f t="shared" si="174"/>
        <v/>
      </c>
      <c r="AJ599" s="280">
        <f t="shared" si="175"/>
        <v>13778691.487984296</v>
      </c>
      <c r="AK599" s="280" t="str">
        <f t="shared" si="176"/>
        <v/>
      </c>
      <c r="AL599" s="327" t="str">
        <f t="shared" si="177"/>
        <v/>
      </c>
    </row>
    <row r="600" spans="2:38">
      <c r="B600" s="176" t="s">
        <v>565</v>
      </c>
      <c r="C600" s="167"/>
      <c r="D600" s="167" t="s">
        <v>2229</v>
      </c>
      <c r="E600" s="167" t="s">
        <v>117</v>
      </c>
      <c r="F600" s="167" t="s">
        <v>2234</v>
      </c>
      <c r="G600" s="188"/>
      <c r="H600" s="285">
        <v>10752.54</v>
      </c>
      <c r="I600" s="143">
        <f t="shared" si="178"/>
        <v>99.413554830324728</v>
      </c>
      <c r="J600" s="165">
        <v>1068948.22485526</v>
      </c>
      <c r="K600" s="167"/>
      <c r="L600" s="167">
        <v>1</v>
      </c>
      <c r="M600" s="171">
        <f t="shared" si="169"/>
        <v>1068948.22485526</v>
      </c>
      <c r="N600" s="170"/>
      <c r="O600" s="285"/>
      <c r="P600" s="114">
        <f t="shared" si="184"/>
        <v>0</v>
      </c>
      <c r="Q600" s="173"/>
      <c r="R600" s="177">
        <v>2016</v>
      </c>
      <c r="S600" s="98">
        <f>IFERROR(('General Input Sheet'!$G$38/(VLOOKUP(R600,'General Input Sheet'!$E$38:$G$44,3,FALSE))),1)</f>
        <v>1</v>
      </c>
      <c r="T600" s="199">
        <v>1068948.22485526</v>
      </c>
      <c r="U600" s="115" t="str">
        <f t="shared" si="179"/>
        <v/>
      </c>
      <c r="V600" s="115" t="str">
        <f t="shared" si="179"/>
        <v/>
      </c>
      <c r="W600" s="115" t="str">
        <f t="shared" si="179"/>
        <v>y</v>
      </c>
      <c r="X600" s="115" t="str">
        <f t="shared" si="179"/>
        <v/>
      </c>
      <c r="Y600" s="273" t="str">
        <f t="shared" si="180"/>
        <v/>
      </c>
      <c r="AA600" s="86" t="str">
        <f t="shared" si="170"/>
        <v/>
      </c>
      <c r="AB600" s="87" t="str">
        <f t="shared" si="171"/>
        <v/>
      </c>
      <c r="AC600" s="87">
        <f t="shared" si="181"/>
        <v>1</v>
      </c>
      <c r="AD600" s="87" t="str">
        <f t="shared" si="182"/>
        <v/>
      </c>
      <c r="AE600" s="87" t="str">
        <f t="shared" si="183"/>
        <v/>
      </c>
      <c r="AF600" s="94">
        <f t="shared" si="172"/>
        <v>1</v>
      </c>
      <c r="AH600" s="324" t="str">
        <f t="shared" si="173"/>
        <v/>
      </c>
      <c r="AI600" s="280" t="str">
        <f t="shared" si="174"/>
        <v/>
      </c>
      <c r="AJ600" s="280">
        <f t="shared" si="175"/>
        <v>1068948.22485526</v>
      </c>
      <c r="AK600" s="280" t="str">
        <f t="shared" si="176"/>
        <v/>
      </c>
      <c r="AL600" s="327" t="str">
        <f t="shared" si="177"/>
        <v/>
      </c>
    </row>
    <row r="601" spans="2:38">
      <c r="B601" s="176" t="s">
        <v>565</v>
      </c>
      <c r="C601" s="167"/>
      <c r="D601" s="167" t="s">
        <v>2229</v>
      </c>
      <c r="E601" s="167" t="s">
        <v>117</v>
      </c>
      <c r="F601" s="167" t="s">
        <v>2233</v>
      </c>
      <c r="G601" s="188"/>
      <c r="H601" s="285">
        <v>2029.73</v>
      </c>
      <c r="I601" s="143">
        <f t="shared" si="178"/>
        <v>231.45138127777389</v>
      </c>
      <c r="J601" s="165">
        <v>469783.812120936</v>
      </c>
      <c r="K601" s="167"/>
      <c r="L601" s="167">
        <v>1</v>
      </c>
      <c r="M601" s="171">
        <f t="shared" si="169"/>
        <v>469783.812120936</v>
      </c>
      <c r="N601" s="170"/>
      <c r="O601" s="285"/>
      <c r="P601" s="114">
        <f t="shared" si="184"/>
        <v>0</v>
      </c>
      <c r="Q601" s="173"/>
      <c r="R601" s="177">
        <v>2016</v>
      </c>
      <c r="S601" s="98">
        <f>IFERROR(('General Input Sheet'!$G$38/(VLOOKUP(R601,'General Input Sheet'!$E$38:$G$44,3,FALSE))),1)</f>
        <v>1</v>
      </c>
      <c r="T601" s="199">
        <v>469783.812120936</v>
      </c>
      <c r="U601" s="115" t="str">
        <f t="shared" si="179"/>
        <v/>
      </c>
      <c r="V601" s="115" t="str">
        <f t="shared" si="179"/>
        <v/>
      </c>
      <c r="W601" s="115" t="str">
        <f t="shared" si="179"/>
        <v>y</v>
      </c>
      <c r="X601" s="115" t="str">
        <f t="shared" si="179"/>
        <v/>
      </c>
      <c r="Y601" s="273" t="str">
        <f t="shared" si="180"/>
        <v/>
      </c>
      <c r="AA601" s="86" t="str">
        <f t="shared" si="170"/>
        <v/>
      </c>
      <c r="AB601" s="87" t="str">
        <f t="shared" si="171"/>
        <v/>
      </c>
      <c r="AC601" s="87">
        <f t="shared" si="181"/>
        <v>1</v>
      </c>
      <c r="AD601" s="87" t="str">
        <f t="shared" si="182"/>
        <v/>
      </c>
      <c r="AE601" s="87" t="str">
        <f t="shared" si="183"/>
        <v/>
      </c>
      <c r="AF601" s="94">
        <f t="shared" si="172"/>
        <v>1</v>
      </c>
      <c r="AH601" s="324" t="str">
        <f t="shared" si="173"/>
        <v/>
      </c>
      <c r="AI601" s="280" t="str">
        <f t="shared" si="174"/>
        <v/>
      </c>
      <c r="AJ601" s="280">
        <f t="shared" si="175"/>
        <v>469783.812120936</v>
      </c>
      <c r="AK601" s="280" t="str">
        <f t="shared" si="176"/>
        <v/>
      </c>
      <c r="AL601" s="327" t="str">
        <f t="shared" si="177"/>
        <v/>
      </c>
    </row>
    <row r="602" spans="2:38">
      <c r="B602" s="176" t="s">
        <v>565</v>
      </c>
      <c r="C602" s="167"/>
      <c r="D602" s="167" t="s">
        <v>2229</v>
      </c>
      <c r="E602" s="167" t="s">
        <v>117</v>
      </c>
      <c r="F602" s="167" t="s">
        <v>2237</v>
      </c>
      <c r="G602" s="188"/>
      <c r="H602" s="285">
        <v>71389.3</v>
      </c>
      <c r="I602" s="143">
        <f t="shared" si="178"/>
        <v>5.343057453287817</v>
      </c>
      <c r="J602" s="165">
        <v>381437.13144999999</v>
      </c>
      <c r="K602" s="167"/>
      <c r="L602" s="167">
        <v>1</v>
      </c>
      <c r="M602" s="171">
        <f t="shared" si="169"/>
        <v>381437.13144999999</v>
      </c>
      <c r="N602" s="170"/>
      <c r="O602" s="285"/>
      <c r="P602" s="114">
        <f t="shared" si="184"/>
        <v>0</v>
      </c>
      <c r="Q602" s="173"/>
      <c r="R602" s="177">
        <v>2016</v>
      </c>
      <c r="S602" s="98">
        <f>IFERROR(('General Input Sheet'!$G$38/(VLOOKUP(R602,'General Input Sheet'!$E$38:$G$44,3,FALSE))),1)</f>
        <v>1</v>
      </c>
      <c r="T602" s="199">
        <v>381437.13144999999</v>
      </c>
      <c r="U602" s="115" t="str">
        <f t="shared" si="179"/>
        <v/>
      </c>
      <c r="V602" s="115" t="str">
        <f t="shared" si="179"/>
        <v/>
      </c>
      <c r="W602" s="115" t="str">
        <f t="shared" si="179"/>
        <v>y</v>
      </c>
      <c r="X602" s="115" t="str">
        <f t="shared" si="179"/>
        <v/>
      </c>
      <c r="Y602" s="273" t="str">
        <f t="shared" si="180"/>
        <v/>
      </c>
      <c r="AA602" s="86" t="str">
        <f t="shared" si="170"/>
        <v/>
      </c>
      <c r="AB602" s="87" t="str">
        <f t="shared" si="171"/>
        <v/>
      </c>
      <c r="AC602" s="87">
        <f t="shared" si="181"/>
        <v>1</v>
      </c>
      <c r="AD602" s="87" t="str">
        <f t="shared" si="182"/>
        <v/>
      </c>
      <c r="AE602" s="87" t="str">
        <f t="shared" si="183"/>
        <v/>
      </c>
      <c r="AF602" s="94">
        <f t="shared" si="172"/>
        <v>1</v>
      </c>
      <c r="AH602" s="324" t="str">
        <f t="shared" si="173"/>
        <v/>
      </c>
      <c r="AI602" s="280" t="str">
        <f t="shared" si="174"/>
        <v/>
      </c>
      <c r="AJ602" s="280">
        <f t="shared" si="175"/>
        <v>381437.13144999999</v>
      </c>
      <c r="AK602" s="280" t="str">
        <f t="shared" si="176"/>
        <v/>
      </c>
      <c r="AL602" s="327" t="str">
        <f t="shared" si="177"/>
        <v/>
      </c>
    </row>
    <row r="603" spans="2:38">
      <c r="B603" s="176" t="s">
        <v>566</v>
      </c>
      <c r="C603" s="167"/>
      <c r="D603" s="167" t="s">
        <v>2229</v>
      </c>
      <c r="E603" s="167" t="s">
        <v>117</v>
      </c>
      <c r="F603" s="167" t="s">
        <v>2233</v>
      </c>
      <c r="G603" s="188"/>
      <c r="H603" s="285">
        <v>20908.68</v>
      </c>
      <c r="I603" s="143">
        <f t="shared" si="178"/>
        <v>33.000248815962216</v>
      </c>
      <c r="J603" s="165">
        <v>689991.64241333294</v>
      </c>
      <c r="K603" s="167"/>
      <c r="L603" s="167">
        <v>1</v>
      </c>
      <c r="M603" s="171">
        <f t="shared" si="169"/>
        <v>689991.64241333294</v>
      </c>
      <c r="N603" s="170"/>
      <c r="O603" s="285">
        <v>20676.104767024099</v>
      </c>
      <c r="P603" s="114">
        <f t="shared" si="184"/>
        <v>166.51705138827938</v>
      </c>
      <c r="Q603" s="173">
        <v>3442924</v>
      </c>
      <c r="R603" s="177">
        <v>2016</v>
      </c>
      <c r="S603" s="98">
        <f>IFERROR(('General Input Sheet'!$G$38/(VLOOKUP(R603,'General Input Sheet'!$E$38:$G$44,3,FALSE))),1)</f>
        <v>1</v>
      </c>
      <c r="T603" s="199">
        <v>4132915.6424133331</v>
      </c>
      <c r="U603" s="115" t="str">
        <f t="shared" si="179"/>
        <v/>
      </c>
      <c r="V603" s="115" t="str">
        <f t="shared" si="179"/>
        <v/>
      </c>
      <c r="W603" s="115" t="str">
        <f t="shared" si="179"/>
        <v>y</v>
      </c>
      <c r="X603" s="115" t="str">
        <f t="shared" si="179"/>
        <v/>
      </c>
      <c r="Y603" s="273" t="str">
        <f t="shared" si="180"/>
        <v/>
      </c>
      <c r="AA603" s="86" t="str">
        <f t="shared" si="170"/>
        <v/>
      </c>
      <c r="AB603" s="87" t="str">
        <f t="shared" si="171"/>
        <v/>
      </c>
      <c r="AC603" s="87">
        <f t="shared" si="181"/>
        <v>1</v>
      </c>
      <c r="AD603" s="87" t="str">
        <f t="shared" si="182"/>
        <v/>
      </c>
      <c r="AE603" s="87" t="str">
        <f t="shared" si="183"/>
        <v/>
      </c>
      <c r="AF603" s="94">
        <f t="shared" si="172"/>
        <v>1</v>
      </c>
      <c r="AH603" s="324" t="str">
        <f t="shared" si="173"/>
        <v/>
      </c>
      <c r="AI603" s="280" t="str">
        <f t="shared" si="174"/>
        <v/>
      </c>
      <c r="AJ603" s="280">
        <f t="shared" si="175"/>
        <v>4132915.6424133331</v>
      </c>
      <c r="AK603" s="280" t="str">
        <f t="shared" si="176"/>
        <v/>
      </c>
      <c r="AL603" s="327" t="str">
        <f t="shared" si="177"/>
        <v/>
      </c>
    </row>
    <row r="604" spans="2:38">
      <c r="B604" s="176" t="s">
        <v>567</v>
      </c>
      <c r="C604" s="167"/>
      <c r="D604" s="167" t="s">
        <v>2229</v>
      </c>
      <c r="E604" s="167" t="s">
        <v>117</v>
      </c>
      <c r="F604" s="167" t="s">
        <v>2233</v>
      </c>
      <c r="G604" s="188"/>
      <c r="H604" s="285">
        <v>24185.82</v>
      </c>
      <c r="I604" s="143">
        <f t="shared" si="178"/>
        <v>28.528767782664922</v>
      </c>
      <c r="J604" s="165">
        <v>689991.64241333294</v>
      </c>
      <c r="K604" s="167"/>
      <c r="L604" s="167">
        <v>1</v>
      </c>
      <c r="M604" s="171">
        <f t="shared" si="169"/>
        <v>689991.64241333294</v>
      </c>
      <c r="N604" s="170"/>
      <c r="O604" s="285">
        <v>24185.8514949645</v>
      </c>
      <c r="P604" s="114">
        <f t="shared" si="184"/>
        <v>31.278519598844927</v>
      </c>
      <c r="Q604" s="173">
        <v>756497.63</v>
      </c>
      <c r="R604" s="177">
        <v>2016</v>
      </c>
      <c r="S604" s="98">
        <f>IFERROR(('General Input Sheet'!$G$38/(VLOOKUP(R604,'General Input Sheet'!$E$38:$G$44,3,FALSE))),1)</f>
        <v>1</v>
      </c>
      <c r="T604" s="199">
        <v>1446489.2724133329</v>
      </c>
      <c r="U604" s="115" t="str">
        <f t="shared" si="179"/>
        <v/>
      </c>
      <c r="V604" s="115" t="str">
        <f t="shared" si="179"/>
        <v/>
      </c>
      <c r="W604" s="115" t="str">
        <f t="shared" si="179"/>
        <v>y</v>
      </c>
      <c r="X604" s="115" t="str">
        <f t="shared" si="179"/>
        <v/>
      </c>
      <c r="Y604" s="273" t="str">
        <f t="shared" si="180"/>
        <v/>
      </c>
      <c r="AA604" s="86" t="str">
        <f t="shared" si="170"/>
        <v/>
      </c>
      <c r="AB604" s="87" t="str">
        <f t="shared" si="171"/>
        <v/>
      </c>
      <c r="AC604" s="87">
        <f t="shared" si="181"/>
        <v>1</v>
      </c>
      <c r="AD604" s="87" t="str">
        <f t="shared" si="182"/>
        <v/>
      </c>
      <c r="AE604" s="87" t="str">
        <f t="shared" si="183"/>
        <v/>
      </c>
      <c r="AF604" s="94">
        <f t="shared" si="172"/>
        <v>1</v>
      </c>
      <c r="AH604" s="324" t="str">
        <f t="shared" si="173"/>
        <v/>
      </c>
      <c r="AI604" s="280" t="str">
        <f t="shared" si="174"/>
        <v/>
      </c>
      <c r="AJ604" s="280">
        <f t="shared" si="175"/>
        <v>1446489.2724133329</v>
      </c>
      <c r="AK604" s="280" t="str">
        <f t="shared" si="176"/>
        <v/>
      </c>
      <c r="AL604" s="327" t="str">
        <f t="shared" si="177"/>
        <v/>
      </c>
    </row>
    <row r="605" spans="2:38">
      <c r="B605" s="176" t="s">
        <v>568</v>
      </c>
      <c r="C605" s="167"/>
      <c r="D605" s="167" t="s">
        <v>2229</v>
      </c>
      <c r="E605" s="167" t="s">
        <v>117</v>
      </c>
      <c r="F605" s="167" t="s">
        <v>2233</v>
      </c>
      <c r="G605" s="188"/>
      <c r="H605" s="285">
        <v>5883.19</v>
      </c>
      <c r="I605" s="143">
        <f t="shared" si="178"/>
        <v>104.01076346740919</v>
      </c>
      <c r="J605" s="165">
        <v>611915.08352382702</v>
      </c>
      <c r="K605" s="167"/>
      <c r="L605" s="167">
        <v>1</v>
      </c>
      <c r="M605" s="171">
        <f t="shared" si="169"/>
        <v>611915.08352382702</v>
      </c>
      <c r="N605" s="170"/>
      <c r="O605" s="285">
        <v>641.19261690329097</v>
      </c>
      <c r="P605" s="114">
        <f t="shared" si="184"/>
        <v>481.65401762038738</v>
      </c>
      <c r="Q605" s="173">
        <v>308833</v>
      </c>
      <c r="R605" s="177">
        <v>2016</v>
      </c>
      <c r="S605" s="98">
        <f>IFERROR(('General Input Sheet'!$G$38/(VLOOKUP(R605,'General Input Sheet'!$E$38:$G$44,3,FALSE))),1)</f>
        <v>1</v>
      </c>
      <c r="T605" s="199">
        <v>920748.08352382702</v>
      </c>
      <c r="U605" s="115" t="str">
        <f t="shared" si="179"/>
        <v/>
      </c>
      <c r="V605" s="115" t="str">
        <f t="shared" si="179"/>
        <v/>
      </c>
      <c r="W605" s="115" t="str">
        <f t="shared" si="179"/>
        <v>y</v>
      </c>
      <c r="X605" s="115" t="str">
        <f t="shared" si="179"/>
        <v/>
      </c>
      <c r="Y605" s="273" t="str">
        <f t="shared" si="180"/>
        <v/>
      </c>
      <c r="AA605" s="86" t="str">
        <f t="shared" si="170"/>
        <v/>
      </c>
      <c r="AB605" s="87" t="str">
        <f t="shared" si="171"/>
        <v/>
      </c>
      <c r="AC605" s="87">
        <f t="shared" si="181"/>
        <v>1</v>
      </c>
      <c r="AD605" s="87" t="str">
        <f t="shared" si="182"/>
        <v/>
      </c>
      <c r="AE605" s="87" t="str">
        <f t="shared" si="183"/>
        <v/>
      </c>
      <c r="AF605" s="94">
        <f t="shared" si="172"/>
        <v>1</v>
      </c>
      <c r="AH605" s="324" t="str">
        <f t="shared" si="173"/>
        <v/>
      </c>
      <c r="AI605" s="280" t="str">
        <f t="shared" si="174"/>
        <v/>
      </c>
      <c r="AJ605" s="280">
        <f t="shared" si="175"/>
        <v>920748.08352382702</v>
      </c>
      <c r="AK605" s="280" t="str">
        <f t="shared" si="176"/>
        <v/>
      </c>
      <c r="AL605" s="327" t="str">
        <f t="shared" si="177"/>
        <v/>
      </c>
    </row>
    <row r="606" spans="2:38">
      <c r="B606" s="176" t="s">
        <v>569</v>
      </c>
      <c r="C606" s="167"/>
      <c r="D606" s="167" t="s">
        <v>2229</v>
      </c>
      <c r="E606" s="167" t="s">
        <v>115</v>
      </c>
      <c r="F606" s="167" t="s">
        <v>2233</v>
      </c>
      <c r="G606" s="188"/>
      <c r="H606" s="285">
        <v>4353.05</v>
      </c>
      <c r="I606" s="143">
        <f t="shared" si="178"/>
        <v>127.60645969979829</v>
      </c>
      <c r="J606" s="165">
        <v>555477.29939620697</v>
      </c>
      <c r="K606" s="167"/>
      <c r="L606" s="167">
        <v>1</v>
      </c>
      <c r="M606" s="171">
        <f t="shared" si="169"/>
        <v>555477.29939620697</v>
      </c>
      <c r="N606" s="170"/>
      <c r="O606" s="285"/>
      <c r="P606" s="114">
        <f t="shared" si="184"/>
        <v>0</v>
      </c>
      <c r="Q606" s="173"/>
      <c r="R606" s="177">
        <v>2016</v>
      </c>
      <c r="S606" s="98">
        <f>IFERROR(('General Input Sheet'!$G$38/(VLOOKUP(R606,'General Input Sheet'!$E$38:$G$44,3,FALSE))),1)</f>
        <v>1</v>
      </c>
      <c r="T606" s="199">
        <v>555477.29939620697</v>
      </c>
      <c r="U606" s="115" t="str">
        <f t="shared" si="179"/>
        <v>y</v>
      </c>
      <c r="V606" s="115" t="str">
        <f t="shared" si="179"/>
        <v/>
      </c>
      <c r="W606" s="115" t="str">
        <f t="shared" si="179"/>
        <v/>
      </c>
      <c r="X606" s="115" t="str">
        <f t="shared" si="179"/>
        <v/>
      </c>
      <c r="Y606" s="273" t="str">
        <f t="shared" si="180"/>
        <v/>
      </c>
      <c r="AA606" s="86">
        <f t="shared" si="170"/>
        <v>1</v>
      </c>
      <c r="AB606" s="87" t="str">
        <f t="shared" si="171"/>
        <v/>
      </c>
      <c r="AC606" s="87" t="str">
        <f t="shared" si="181"/>
        <v/>
      </c>
      <c r="AD606" s="87" t="str">
        <f t="shared" si="182"/>
        <v/>
      </c>
      <c r="AE606" s="87" t="str">
        <f t="shared" si="183"/>
        <v/>
      </c>
      <c r="AF606" s="94">
        <f t="shared" si="172"/>
        <v>1</v>
      </c>
      <c r="AH606" s="324">
        <f t="shared" si="173"/>
        <v>555477.29939620697</v>
      </c>
      <c r="AI606" s="280" t="str">
        <f t="shared" si="174"/>
        <v/>
      </c>
      <c r="AJ606" s="280" t="str">
        <f t="shared" si="175"/>
        <v/>
      </c>
      <c r="AK606" s="280" t="str">
        <f t="shared" si="176"/>
        <v/>
      </c>
      <c r="AL606" s="327" t="str">
        <f t="shared" si="177"/>
        <v/>
      </c>
    </row>
    <row r="607" spans="2:38">
      <c r="B607" s="176" t="s">
        <v>570</v>
      </c>
      <c r="C607" s="167"/>
      <c r="D607" s="167" t="s">
        <v>2231</v>
      </c>
      <c r="E607" s="167" t="s">
        <v>118</v>
      </c>
      <c r="F607" s="167" t="s">
        <v>2235</v>
      </c>
      <c r="G607" s="188"/>
      <c r="H607" s="285">
        <v>12977.89</v>
      </c>
      <c r="I607" s="143">
        <f t="shared" si="178"/>
        <v>616.95066350627883</v>
      </c>
      <c r="J607" s="165">
        <v>8006717.8464115001</v>
      </c>
      <c r="K607" s="167"/>
      <c r="L607" s="167">
        <v>1</v>
      </c>
      <c r="M607" s="171">
        <f t="shared" si="169"/>
        <v>8006717.8464115001</v>
      </c>
      <c r="N607" s="170"/>
      <c r="O607" s="285"/>
      <c r="P607" s="114">
        <f t="shared" si="184"/>
        <v>0</v>
      </c>
      <c r="Q607" s="173"/>
      <c r="R607" s="177">
        <v>2016</v>
      </c>
      <c r="S607" s="98">
        <f>IFERROR(('General Input Sheet'!$G$38/(VLOOKUP(R607,'General Input Sheet'!$E$38:$G$44,3,FALSE))),1)</f>
        <v>1</v>
      </c>
      <c r="T607" s="199">
        <v>8006717.8464115001</v>
      </c>
      <c r="U607" s="115" t="str">
        <f t="shared" si="179"/>
        <v/>
      </c>
      <c r="V607" s="115" t="str">
        <f t="shared" si="179"/>
        <v/>
      </c>
      <c r="W607" s="115" t="str">
        <f t="shared" si="179"/>
        <v/>
      </c>
      <c r="X607" s="115" t="str">
        <f t="shared" si="179"/>
        <v/>
      </c>
      <c r="Y607" s="273" t="str">
        <f t="shared" si="180"/>
        <v>y</v>
      </c>
      <c r="AA607" s="86" t="str">
        <f t="shared" si="170"/>
        <v/>
      </c>
      <c r="AB607" s="87" t="str">
        <f t="shared" si="171"/>
        <v/>
      </c>
      <c r="AC607" s="87" t="str">
        <f t="shared" si="181"/>
        <v/>
      </c>
      <c r="AD607" s="87" t="str">
        <f t="shared" si="182"/>
        <v/>
      </c>
      <c r="AE607" s="87">
        <f t="shared" si="183"/>
        <v>1</v>
      </c>
      <c r="AF607" s="94">
        <f t="shared" si="172"/>
        <v>1</v>
      </c>
      <c r="AH607" s="324" t="str">
        <f t="shared" si="173"/>
        <v/>
      </c>
      <c r="AI607" s="280" t="str">
        <f t="shared" si="174"/>
        <v/>
      </c>
      <c r="AJ607" s="280" t="str">
        <f t="shared" si="175"/>
        <v/>
      </c>
      <c r="AK607" s="280" t="str">
        <f t="shared" si="176"/>
        <v/>
      </c>
      <c r="AL607" s="327">
        <f t="shared" si="177"/>
        <v>8006717.8464115001</v>
      </c>
    </row>
    <row r="608" spans="2:38">
      <c r="B608" s="176" t="s">
        <v>571</v>
      </c>
      <c r="C608" s="167"/>
      <c r="D608" s="167" t="s">
        <v>2229</v>
      </c>
      <c r="E608" s="167" t="s">
        <v>118</v>
      </c>
      <c r="F608" s="167" t="s">
        <v>2233</v>
      </c>
      <c r="G608" s="188"/>
      <c r="H608" s="285">
        <v>3814.5095117000001</v>
      </c>
      <c r="I608" s="143">
        <f t="shared" si="178"/>
        <v>140.41483841054935</v>
      </c>
      <c r="J608" s="165">
        <v>535613.73670085904</v>
      </c>
      <c r="K608" s="167"/>
      <c r="L608" s="167">
        <v>1</v>
      </c>
      <c r="M608" s="171">
        <f t="shared" ref="M608:M645" si="185">IFERROR(J608/100*100*L608,0)</f>
        <v>535613.73670085904</v>
      </c>
      <c r="N608" s="170"/>
      <c r="O608" s="285">
        <v>15806.395257873</v>
      </c>
      <c r="P608" s="114">
        <f t="shared" si="184"/>
        <v>554.82827532304282</v>
      </c>
      <c r="Q608" s="173">
        <v>8769835.0199999996</v>
      </c>
      <c r="R608" s="177">
        <v>2016</v>
      </c>
      <c r="S608" s="98">
        <f>IFERROR(('General Input Sheet'!$G$38/(VLOOKUP(R608,'General Input Sheet'!$E$38:$G$44,3,FALSE))),1)</f>
        <v>1</v>
      </c>
      <c r="T608" s="199">
        <v>9305448.7567008585</v>
      </c>
      <c r="U608" s="115" t="str">
        <f t="shared" si="179"/>
        <v/>
      </c>
      <c r="V608" s="115" t="str">
        <f t="shared" si="179"/>
        <v/>
      </c>
      <c r="W608" s="115" t="str">
        <f t="shared" si="179"/>
        <v/>
      </c>
      <c r="X608" s="115" t="str">
        <f t="shared" si="179"/>
        <v>y</v>
      </c>
      <c r="Y608" s="273" t="str">
        <f t="shared" si="180"/>
        <v/>
      </c>
      <c r="AA608" s="86" t="str">
        <f t="shared" si="170"/>
        <v/>
      </c>
      <c r="AB608" s="87" t="str">
        <f t="shared" si="171"/>
        <v/>
      </c>
      <c r="AC608" s="87" t="str">
        <f t="shared" si="181"/>
        <v/>
      </c>
      <c r="AD608" s="87">
        <f t="shared" si="182"/>
        <v>1</v>
      </c>
      <c r="AE608" s="87" t="str">
        <f t="shared" si="183"/>
        <v/>
      </c>
      <c r="AF608" s="94">
        <f t="shared" si="172"/>
        <v>1</v>
      </c>
      <c r="AH608" s="324" t="str">
        <f t="shared" si="173"/>
        <v/>
      </c>
      <c r="AI608" s="280" t="str">
        <f t="shared" si="174"/>
        <v/>
      </c>
      <c r="AJ608" s="280" t="str">
        <f t="shared" si="175"/>
        <v/>
      </c>
      <c r="AK608" s="280">
        <f t="shared" si="176"/>
        <v>9305448.7567008585</v>
      </c>
      <c r="AL608" s="327" t="str">
        <f t="shared" si="177"/>
        <v/>
      </c>
    </row>
    <row r="609" spans="2:38">
      <c r="B609" s="176" t="s">
        <v>572</v>
      </c>
      <c r="C609" s="167"/>
      <c r="D609" s="167" t="s">
        <v>2231</v>
      </c>
      <c r="E609" s="167" t="s">
        <v>118</v>
      </c>
      <c r="F609" s="167" t="s">
        <v>2235</v>
      </c>
      <c r="G609" s="188"/>
      <c r="H609" s="285">
        <v>10387.36</v>
      </c>
      <c r="I609" s="143">
        <f t="shared" si="178"/>
        <v>759.06049630180519</v>
      </c>
      <c r="J609" s="165">
        <v>7884634.6368655199</v>
      </c>
      <c r="K609" s="167"/>
      <c r="L609" s="167">
        <v>1</v>
      </c>
      <c r="M609" s="171">
        <f t="shared" si="185"/>
        <v>7884634.6368655199</v>
      </c>
      <c r="N609" s="170"/>
      <c r="O609" s="285">
        <v>10380.423209467501</v>
      </c>
      <c r="P609" s="114">
        <f t="shared" si="184"/>
        <v>947.6915701305636</v>
      </c>
      <c r="Q609" s="173">
        <v>9837439.5700000003</v>
      </c>
      <c r="R609" s="177">
        <v>2016</v>
      </c>
      <c r="S609" s="98">
        <f>IFERROR(('General Input Sheet'!$G$38/(VLOOKUP(R609,'General Input Sheet'!$E$38:$G$44,3,FALSE))),1)</f>
        <v>1</v>
      </c>
      <c r="T609" s="199">
        <v>17722074.206865519</v>
      </c>
      <c r="U609" s="115" t="str">
        <f t="shared" si="179"/>
        <v/>
      </c>
      <c r="V609" s="115" t="str">
        <f t="shared" si="179"/>
        <v/>
      </c>
      <c r="W609" s="115" t="str">
        <f t="shared" si="179"/>
        <v/>
      </c>
      <c r="X609" s="115" t="str">
        <f t="shared" si="179"/>
        <v/>
      </c>
      <c r="Y609" s="273" t="str">
        <f t="shared" si="180"/>
        <v>y</v>
      </c>
      <c r="AA609" s="86" t="str">
        <f t="shared" si="170"/>
        <v/>
      </c>
      <c r="AB609" s="87" t="str">
        <f t="shared" si="171"/>
        <v/>
      </c>
      <c r="AC609" s="87" t="str">
        <f t="shared" si="181"/>
        <v/>
      </c>
      <c r="AD609" s="87" t="str">
        <f t="shared" si="182"/>
        <v/>
      </c>
      <c r="AE609" s="87">
        <f t="shared" si="183"/>
        <v>1</v>
      </c>
      <c r="AF609" s="94">
        <f t="shared" si="172"/>
        <v>1</v>
      </c>
      <c r="AH609" s="324" t="str">
        <f t="shared" si="173"/>
        <v/>
      </c>
      <c r="AI609" s="280" t="str">
        <f t="shared" si="174"/>
        <v/>
      </c>
      <c r="AJ609" s="280" t="str">
        <f t="shared" si="175"/>
        <v/>
      </c>
      <c r="AK609" s="280" t="str">
        <f t="shared" si="176"/>
        <v/>
      </c>
      <c r="AL609" s="327">
        <f t="shared" si="177"/>
        <v>17722074.206865519</v>
      </c>
    </row>
    <row r="610" spans="2:38">
      <c r="B610" s="176" t="s">
        <v>573</v>
      </c>
      <c r="C610" s="167"/>
      <c r="D610" s="167" t="s">
        <v>2229</v>
      </c>
      <c r="E610" s="167" t="s">
        <v>118</v>
      </c>
      <c r="F610" s="167" t="s">
        <v>2234</v>
      </c>
      <c r="G610" s="188"/>
      <c r="H610" s="285">
        <v>26849.51</v>
      </c>
      <c r="I610" s="143">
        <f t="shared" si="178"/>
        <v>39.81257851093968</v>
      </c>
      <c r="J610" s="165">
        <v>1068948.22485526</v>
      </c>
      <c r="K610" s="167"/>
      <c r="L610" s="167">
        <v>1</v>
      </c>
      <c r="M610" s="171">
        <f t="shared" si="185"/>
        <v>1068948.22485526</v>
      </c>
      <c r="N610" s="170"/>
      <c r="O610" s="285">
        <v>26849.605270111999</v>
      </c>
      <c r="P610" s="114">
        <f t="shared" si="184"/>
        <v>38.749327207358981</v>
      </c>
      <c r="Q610" s="173">
        <v>1040404.14</v>
      </c>
      <c r="R610" s="177">
        <v>2016</v>
      </c>
      <c r="S610" s="98">
        <f>IFERROR(('General Input Sheet'!$G$38/(VLOOKUP(R610,'General Input Sheet'!$E$38:$G$44,3,FALSE))),1)</f>
        <v>1</v>
      </c>
      <c r="T610" s="199">
        <v>2109352.3648552601</v>
      </c>
      <c r="U610" s="115" t="str">
        <f t="shared" si="179"/>
        <v/>
      </c>
      <c r="V610" s="115" t="str">
        <f t="shared" si="179"/>
        <v/>
      </c>
      <c r="W610" s="115" t="str">
        <f t="shared" si="179"/>
        <v/>
      </c>
      <c r="X610" s="115" t="str">
        <f t="shared" si="179"/>
        <v>y</v>
      </c>
      <c r="Y610" s="273" t="str">
        <f t="shared" si="180"/>
        <v/>
      </c>
      <c r="AA610" s="86" t="str">
        <f t="shared" si="170"/>
        <v/>
      </c>
      <c r="AB610" s="87" t="str">
        <f t="shared" si="171"/>
        <v/>
      </c>
      <c r="AC610" s="87" t="str">
        <f t="shared" si="181"/>
        <v/>
      </c>
      <c r="AD610" s="87">
        <f t="shared" si="182"/>
        <v>1</v>
      </c>
      <c r="AE610" s="87" t="str">
        <f t="shared" si="183"/>
        <v/>
      </c>
      <c r="AF610" s="94">
        <f t="shared" si="172"/>
        <v>1</v>
      </c>
      <c r="AH610" s="324" t="str">
        <f t="shared" si="173"/>
        <v/>
      </c>
      <c r="AI610" s="280" t="str">
        <f t="shared" si="174"/>
        <v/>
      </c>
      <c r="AJ610" s="280" t="str">
        <f t="shared" si="175"/>
        <v/>
      </c>
      <c r="AK610" s="280">
        <f t="shared" si="176"/>
        <v>2109352.3648552601</v>
      </c>
      <c r="AL610" s="327" t="str">
        <f t="shared" si="177"/>
        <v/>
      </c>
    </row>
    <row r="611" spans="2:38">
      <c r="B611" s="176" t="s">
        <v>574</v>
      </c>
      <c r="C611" s="167"/>
      <c r="D611" s="167" t="s">
        <v>2231</v>
      </c>
      <c r="E611" s="167" t="s">
        <v>118</v>
      </c>
      <c r="F611" s="167" t="s">
        <v>2233</v>
      </c>
      <c r="G611" s="188"/>
      <c r="H611" s="285">
        <v>28873.8</v>
      </c>
      <c r="I611" s="143">
        <f t="shared" si="178"/>
        <v>280.53493711740401</v>
      </c>
      <c r="J611" s="165">
        <v>8100109.6673405003</v>
      </c>
      <c r="K611" s="167"/>
      <c r="L611" s="167">
        <v>1</v>
      </c>
      <c r="M611" s="171">
        <f t="shared" si="185"/>
        <v>8100109.6673405003</v>
      </c>
      <c r="N611" s="170"/>
      <c r="O611" s="285">
        <v>20152.922788071901</v>
      </c>
      <c r="P611" s="114">
        <f t="shared" si="184"/>
        <v>692.60333236930978</v>
      </c>
      <c r="Q611" s="173">
        <v>13957981.48</v>
      </c>
      <c r="R611" s="177">
        <v>2016</v>
      </c>
      <c r="S611" s="98">
        <f>IFERROR(('General Input Sheet'!$G$38/(VLOOKUP(R611,'General Input Sheet'!$E$38:$G$44,3,FALSE))),1)</f>
        <v>1</v>
      </c>
      <c r="T611" s="199">
        <v>22058091.147340499</v>
      </c>
      <c r="U611" s="115" t="str">
        <f t="shared" si="179"/>
        <v/>
      </c>
      <c r="V611" s="115" t="str">
        <f t="shared" si="179"/>
        <v/>
      </c>
      <c r="W611" s="115" t="str">
        <f t="shared" si="179"/>
        <v/>
      </c>
      <c r="X611" s="115" t="str">
        <f t="shared" si="179"/>
        <v/>
      </c>
      <c r="Y611" s="273" t="str">
        <f t="shared" si="180"/>
        <v>y</v>
      </c>
      <c r="AA611" s="86" t="str">
        <f t="shared" si="170"/>
        <v/>
      </c>
      <c r="AB611" s="87" t="str">
        <f t="shared" si="171"/>
        <v/>
      </c>
      <c r="AC611" s="87" t="str">
        <f t="shared" si="181"/>
        <v/>
      </c>
      <c r="AD611" s="87" t="str">
        <f t="shared" si="182"/>
        <v/>
      </c>
      <c r="AE611" s="87">
        <f t="shared" si="183"/>
        <v>1</v>
      </c>
      <c r="AF611" s="94">
        <f t="shared" si="172"/>
        <v>1</v>
      </c>
      <c r="AH611" s="324" t="str">
        <f t="shared" si="173"/>
        <v/>
      </c>
      <c r="AI611" s="280" t="str">
        <f t="shared" si="174"/>
        <v/>
      </c>
      <c r="AJ611" s="280" t="str">
        <f t="shared" si="175"/>
        <v/>
      </c>
      <c r="AK611" s="280" t="str">
        <f t="shared" si="176"/>
        <v/>
      </c>
      <c r="AL611" s="327">
        <f t="shared" si="177"/>
        <v>22058091.147340499</v>
      </c>
    </row>
    <row r="612" spans="2:38">
      <c r="B612" s="176" t="s">
        <v>575</v>
      </c>
      <c r="C612" s="167"/>
      <c r="D612" s="167" t="s">
        <v>2229</v>
      </c>
      <c r="E612" s="167" t="s">
        <v>118</v>
      </c>
      <c r="F612" s="167" t="s">
        <v>2233</v>
      </c>
      <c r="G612" s="188"/>
      <c r="H612" s="285">
        <v>8075.33</v>
      </c>
      <c r="I612" s="143">
        <f t="shared" si="178"/>
        <v>85.444389568393234</v>
      </c>
      <c r="J612" s="165">
        <v>689991.64241333294</v>
      </c>
      <c r="K612" s="167"/>
      <c r="L612" s="167">
        <v>1</v>
      </c>
      <c r="M612" s="171">
        <f t="shared" si="185"/>
        <v>689991.64241333294</v>
      </c>
      <c r="N612" s="170"/>
      <c r="O612" s="285">
        <v>4521.3242119980096</v>
      </c>
      <c r="P612" s="114">
        <f t="shared" si="184"/>
        <v>415.82508394574461</v>
      </c>
      <c r="Q612" s="173">
        <v>1880080.02</v>
      </c>
      <c r="R612" s="177">
        <v>2016</v>
      </c>
      <c r="S612" s="98">
        <f>IFERROR(('General Input Sheet'!$G$38/(VLOOKUP(R612,'General Input Sheet'!$E$38:$G$44,3,FALSE))),1)</f>
        <v>1</v>
      </c>
      <c r="T612" s="199">
        <v>2570071.6624133331</v>
      </c>
      <c r="U612" s="115" t="str">
        <f t="shared" si="179"/>
        <v/>
      </c>
      <c r="V612" s="115" t="str">
        <f t="shared" si="179"/>
        <v/>
      </c>
      <c r="W612" s="115" t="str">
        <f t="shared" si="179"/>
        <v/>
      </c>
      <c r="X612" s="115" t="str">
        <f t="shared" si="179"/>
        <v>y</v>
      </c>
      <c r="Y612" s="273" t="str">
        <f t="shared" si="180"/>
        <v/>
      </c>
      <c r="AA612" s="86" t="str">
        <f t="shared" si="170"/>
        <v/>
      </c>
      <c r="AB612" s="87" t="str">
        <f t="shared" si="171"/>
        <v/>
      </c>
      <c r="AC612" s="87" t="str">
        <f t="shared" si="181"/>
        <v/>
      </c>
      <c r="AD612" s="87">
        <f t="shared" si="182"/>
        <v>1</v>
      </c>
      <c r="AE612" s="87" t="str">
        <f t="shared" si="183"/>
        <v/>
      </c>
      <c r="AF612" s="94">
        <f t="shared" si="172"/>
        <v>1</v>
      </c>
      <c r="AH612" s="324" t="str">
        <f t="shared" si="173"/>
        <v/>
      </c>
      <c r="AI612" s="280" t="str">
        <f t="shared" si="174"/>
        <v/>
      </c>
      <c r="AJ612" s="280" t="str">
        <f t="shared" si="175"/>
        <v/>
      </c>
      <c r="AK612" s="280">
        <f t="shared" si="176"/>
        <v>2570071.6624133331</v>
      </c>
      <c r="AL612" s="327" t="str">
        <f t="shared" si="177"/>
        <v/>
      </c>
    </row>
    <row r="613" spans="2:38">
      <c r="B613" s="176" t="s">
        <v>576</v>
      </c>
      <c r="C613" s="167"/>
      <c r="D613" s="167" t="s">
        <v>2229</v>
      </c>
      <c r="E613" s="167" t="s">
        <v>118</v>
      </c>
      <c r="F613" s="167" t="s">
        <v>2232</v>
      </c>
      <c r="G613" s="188"/>
      <c r="H613" s="285">
        <v>14849.78</v>
      </c>
      <c r="I613" s="143">
        <f t="shared" si="178"/>
        <v>39.750466201135296</v>
      </c>
      <c r="J613" s="165">
        <v>590285.67798429495</v>
      </c>
      <c r="K613" s="167"/>
      <c r="L613" s="167">
        <v>1</v>
      </c>
      <c r="M613" s="171">
        <f t="shared" si="185"/>
        <v>590285.67798429495</v>
      </c>
      <c r="N613" s="170"/>
      <c r="O613" s="285">
        <v>14849.7095518314</v>
      </c>
      <c r="P613" s="114">
        <f t="shared" si="184"/>
        <v>532.88112958573538</v>
      </c>
      <c r="Q613" s="173">
        <v>7913130</v>
      </c>
      <c r="R613" s="177">
        <v>2016</v>
      </c>
      <c r="S613" s="98">
        <f>IFERROR(('General Input Sheet'!$G$38/(VLOOKUP(R613,'General Input Sheet'!$E$38:$G$44,3,FALSE))),1)</f>
        <v>1</v>
      </c>
      <c r="T613" s="199">
        <v>8503415.6779842954</v>
      </c>
      <c r="U613" s="115" t="str">
        <f t="shared" si="179"/>
        <v/>
      </c>
      <c r="V613" s="115" t="str">
        <f t="shared" si="179"/>
        <v/>
      </c>
      <c r="W613" s="115" t="str">
        <f t="shared" si="179"/>
        <v/>
      </c>
      <c r="X613" s="115" t="str">
        <f t="shared" si="179"/>
        <v>y</v>
      </c>
      <c r="Y613" s="273" t="str">
        <f t="shared" si="180"/>
        <v/>
      </c>
      <c r="AA613" s="86" t="str">
        <f t="shared" si="170"/>
        <v/>
      </c>
      <c r="AB613" s="87" t="str">
        <f t="shared" si="171"/>
        <v/>
      </c>
      <c r="AC613" s="87" t="str">
        <f t="shared" si="181"/>
        <v/>
      </c>
      <c r="AD613" s="87">
        <f t="shared" si="182"/>
        <v>1</v>
      </c>
      <c r="AE613" s="87" t="str">
        <f t="shared" si="183"/>
        <v/>
      </c>
      <c r="AF613" s="94">
        <f t="shared" si="172"/>
        <v>1</v>
      </c>
      <c r="AH613" s="324" t="str">
        <f t="shared" si="173"/>
        <v/>
      </c>
      <c r="AI613" s="280" t="str">
        <f t="shared" si="174"/>
        <v/>
      </c>
      <c r="AJ613" s="280" t="str">
        <f t="shared" si="175"/>
        <v/>
      </c>
      <c r="AK613" s="280">
        <f t="shared" si="176"/>
        <v>8503415.6779842954</v>
      </c>
      <c r="AL613" s="327" t="str">
        <f t="shared" si="177"/>
        <v/>
      </c>
    </row>
    <row r="614" spans="2:38">
      <c r="B614" s="176" t="s">
        <v>577</v>
      </c>
      <c r="C614" s="167"/>
      <c r="D614" s="167" t="s">
        <v>2229</v>
      </c>
      <c r="E614" s="167" t="s">
        <v>118</v>
      </c>
      <c r="F614" s="167" t="s">
        <v>2233</v>
      </c>
      <c r="G614" s="188"/>
      <c r="H614" s="285">
        <v>6915.3</v>
      </c>
      <c r="I614" s="143">
        <f t="shared" si="178"/>
        <v>93.99208949196607</v>
      </c>
      <c r="J614" s="165">
        <v>649983.49646379298</v>
      </c>
      <c r="K614" s="167"/>
      <c r="L614" s="167">
        <v>1</v>
      </c>
      <c r="M614" s="171">
        <f t="shared" si="185"/>
        <v>649983.49646379298</v>
      </c>
      <c r="N614" s="170"/>
      <c r="O614" s="285">
        <v>6915.2662943373998</v>
      </c>
      <c r="P614" s="114">
        <f t="shared" si="184"/>
        <v>789.02933997899083</v>
      </c>
      <c r="Q614" s="173">
        <v>5456348</v>
      </c>
      <c r="R614" s="177">
        <v>2016</v>
      </c>
      <c r="S614" s="98">
        <f>IFERROR(('General Input Sheet'!$G$38/(VLOOKUP(R614,'General Input Sheet'!$E$38:$G$44,3,FALSE))),1)</f>
        <v>1</v>
      </c>
      <c r="T614" s="199">
        <v>6106331.4964637933</v>
      </c>
      <c r="U614" s="115" t="str">
        <f t="shared" si="179"/>
        <v/>
      </c>
      <c r="V614" s="115" t="str">
        <f t="shared" si="179"/>
        <v/>
      </c>
      <c r="W614" s="115" t="str">
        <f t="shared" si="179"/>
        <v/>
      </c>
      <c r="X614" s="115" t="str">
        <f t="shared" si="179"/>
        <v>y</v>
      </c>
      <c r="Y614" s="273" t="str">
        <f t="shared" si="180"/>
        <v/>
      </c>
      <c r="AA614" s="86" t="str">
        <f t="shared" si="170"/>
        <v/>
      </c>
      <c r="AB614" s="87" t="str">
        <f t="shared" si="171"/>
        <v/>
      </c>
      <c r="AC614" s="87" t="str">
        <f t="shared" si="181"/>
        <v/>
      </c>
      <c r="AD614" s="87">
        <f t="shared" si="182"/>
        <v>1</v>
      </c>
      <c r="AE614" s="87" t="str">
        <f t="shared" si="183"/>
        <v/>
      </c>
      <c r="AF614" s="94">
        <f t="shared" si="172"/>
        <v>1</v>
      </c>
      <c r="AH614" s="324" t="str">
        <f t="shared" si="173"/>
        <v/>
      </c>
      <c r="AI614" s="280" t="str">
        <f t="shared" si="174"/>
        <v/>
      </c>
      <c r="AJ614" s="280" t="str">
        <f t="shared" si="175"/>
        <v/>
      </c>
      <c r="AK614" s="280">
        <f t="shared" si="176"/>
        <v>6106331.4964637933</v>
      </c>
      <c r="AL614" s="327" t="str">
        <f t="shared" si="177"/>
        <v/>
      </c>
    </row>
    <row r="615" spans="2:38">
      <c r="B615" s="176" t="s">
        <v>578</v>
      </c>
      <c r="C615" s="167"/>
      <c r="D615" s="167" t="s">
        <v>2229</v>
      </c>
      <c r="E615" s="167" t="s">
        <v>118</v>
      </c>
      <c r="F615" s="167" t="s">
        <v>2236</v>
      </c>
      <c r="G615" s="188"/>
      <c r="H615" s="285"/>
      <c r="I615" s="143">
        <f t="shared" si="178"/>
        <v>0</v>
      </c>
      <c r="J615" s="165"/>
      <c r="K615" s="167"/>
      <c r="L615" s="167">
        <v>1</v>
      </c>
      <c r="M615" s="171">
        <f t="shared" si="185"/>
        <v>0</v>
      </c>
      <c r="N615" s="170"/>
      <c r="O615" s="285">
        <v>0</v>
      </c>
      <c r="P615" s="114">
        <f t="shared" si="184"/>
        <v>0</v>
      </c>
      <c r="Q615" s="173">
        <v>0</v>
      </c>
      <c r="R615" s="177">
        <v>2016</v>
      </c>
      <c r="S615" s="98">
        <f>IFERROR(('General Input Sheet'!$G$38/(VLOOKUP(R615,'General Input Sheet'!$E$38:$G$44,3,FALSE))),1)</f>
        <v>1</v>
      </c>
      <c r="T615" s="199">
        <v>0</v>
      </c>
      <c r="U615" s="115" t="str">
        <f t="shared" si="179"/>
        <v/>
      </c>
      <c r="V615" s="115" t="str">
        <f t="shared" si="179"/>
        <v/>
      </c>
      <c r="W615" s="115" t="str">
        <f t="shared" si="179"/>
        <v/>
      </c>
      <c r="X615" s="115" t="str">
        <f t="shared" si="179"/>
        <v>y</v>
      </c>
      <c r="Y615" s="273" t="str">
        <f t="shared" si="180"/>
        <v/>
      </c>
      <c r="AA615" s="86" t="str">
        <f t="shared" si="170"/>
        <v/>
      </c>
      <c r="AB615" s="87" t="str">
        <f t="shared" si="171"/>
        <v/>
      </c>
      <c r="AC615" s="87" t="str">
        <f t="shared" si="181"/>
        <v/>
      </c>
      <c r="AD615" s="87">
        <f t="shared" si="182"/>
        <v>1</v>
      </c>
      <c r="AE615" s="87" t="str">
        <f t="shared" si="183"/>
        <v/>
      </c>
      <c r="AF615" s="94">
        <f t="shared" si="172"/>
        <v>1</v>
      </c>
      <c r="AH615" s="324" t="str">
        <f t="shared" si="173"/>
        <v/>
      </c>
      <c r="AI615" s="280" t="str">
        <f t="shared" si="174"/>
        <v/>
      </c>
      <c r="AJ615" s="280" t="str">
        <f t="shared" si="175"/>
        <v/>
      </c>
      <c r="AK615" s="280">
        <f t="shared" si="176"/>
        <v>0</v>
      </c>
      <c r="AL615" s="327" t="str">
        <f t="shared" si="177"/>
        <v/>
      </c>
    </row>
    <row r="616" spans="2:38">
      <c r="B616" s="176" t="s">
        <v>579</v>
      </c>
      <c r="C616" s="167"/>
      <c r="D616" s="167" t="s">
        <v>2229</v>
      </c>
      <c r="E616" s="167" t="s">
        <v>118</v>
      </c>
      <c r="F616" s="167" t="s">
        <v>2233</v>
      </c>
      <c r="G616" s="188"/>
      <c r="H616" s="285">
        <v>3995.13</v>
      </c>
      <c r="I616" s="143">
        <f t="shared" si="178"/>
        <v>135.73419504218685</v>
      </c>
      <c r="J616" s="165">
        <v>542275.75463889202</v>
      </c>
      <c r="K616" s="167"/>
      <c r="L616" s="167">
        <v>1</v>
      </c>
      <c r="M616" s="171">
        <f t="shared" si="185"/>
        <v>542275.75463889202</v>
      </c>
      <c r="N616" s="170"/>
      <c r="O616" s="285">
        <v>3995.1125639848001</v>
      </c>
      <c r="P616" s="114">
        <f t="shared" si="184"/>
        <v>646.82733179926288</v>
      </c>
      <c r="Q616" s="173">
        <v>2584148</v>
      </c>
      <c r="R616" s="177">
        <v>2016</v>
      </c>
      <c r="S616" s="98">
        <f>IFERROR(('General Input Sheet'!$G$38/(VLOOKUP(R616,'General Input Sheet'!$E$38:$G$44,3,FALSE))),1)</f>
        <v>1</v>
      </c>
      <c r="T616" s="199">
        <v>3126423.7546388921</v>
      </c>
      <c r="U616" s="115" t="str">
        <f t="shared" si="179"/>
        <v/>
      </c>
      <c r="V616" s="115" t="str">
        <f t="shared" si="179"/>
        <v/>
      </c>
      <c r="W616" s="115" t="str">
        <f t="shared" si="179"/>
        <v/>
      </c>
      <c r="X616" s="115" t="str">
        <f t="shared" si="179"/>
        <v>y</v>
      </c>
      <c r="Y616" s="273" t="str">
        <f t="shared" si="180"/>
        <v/>
      </c>
      <c r="AA616" s="86" t="str">
        <f t="shared" si="170"/>
        <v/>
      </c>
      <c r="AB616" s="87" t="str">
        <f t="shared" si="171"/>
        <v/>
      </c>
      <c r="AC616" s="87" t="str">
        <f t="shared" si="181"/>
        <v/>
      </c>
      <c r="AD616" s="87">
        <f t="shared" si="182"/>
        <v>1</v>
      </c>
      <c r="AE616" s="87" t="str">
        <f t="shared" si="183"/>
        <v/>
      </c>
      <c r="AF616" s="94">
        <f t="shared" si="172"/>
        <v>1</v>
      </c>
      <c r="AH616" s="324" t="str">
        <f t="shared" si="173"/>
        <v/>
      </c>
      <c r="AI616" s="280" t="str">
        <f t="shared" si="174"/>
        <v/>
      </c>
      <c r="AJ616" s="280" t="str">
        <f t="shared" si="175"/>
        <v/>
      </c>
      <c r="AK616" s="280">
        <f t="shared" si="176"/>
        <v>3126423.7546388921</v>
      </c>
      <c r="AL616" s="327" t="str">
        <f t="shared" si="177"/>
        <v/>
      </c>
    </row>
    <row r="617" spans="2:38">
      <c r="B617" s="176" t="s">
        <v>580</v>
      </c>
      <c r="C617" s="167"/>
      <c r="D617" s="167" t="s">
        <v>2229</v>
      </c>
      <c r="E617" s="167" t="s">
        <v>118</v>
      </c>
      <c r="F617" s="167" t="s">
        <v>2233</v>
      </c>
      <c r="G617" s="188"/>
      <c r="H617" s="285">
        <v>3201.53</v>
      </c>
      <c r="I617" s="143">
        <f t="shared" si="178"/>
        <v>160.23731159279845</v>
      </c>
      <c r="J617" s="165">
        <v>513004.56018369203</v>
      </c>
      <c r="K617" s="167"/>
      <c r="L617" s="167">
        <v>1</v>
      </c>
      <c r="M617" s="171">
        <f t="shared" si="185"/>
        <v>513004.56018369203</v>
      </c>
      <c r="N617" s="170"/>
      <c r="O617" s="285">
        <v>3201.4970200978601</v>
      </c>
      <c r="P617" s="114">
        <f t="shared" si="184"/>
        <v>512.10636452502001</v>
      </c>
      <c r="Q617" s="173">
        <v>1639507</v>
      </c>
      <c r="R617" s="177">
        <v>2016</v>
      </c>
      <c r="S617" s="98">
        <f>IFERROR(('General Input Sheet'!$G$38/(VLOOKUP(R617,'General Input Sheet'!$E$38:$G$44,3,FALSE))),1)</f>
        <v>1</v>
      </c>
      <c r="T617" s="199">
        <v>2152511.5601836918</v>
      </c>
      <c r="U617" s="115" t="str">
        <f t="shared" si="179"/>
        <v/>
      </c>
      <c r="V617" s="115" t="str">
        <f t="shared" si="179"/>
        <v/>
      </c>
      <c r="W617" s="115" t="str">
        <f t="shared" si="179"/>
        <v/>
      </c>
      <c r="X617" s="115" t="str">
        <f t="shared" si="179"/>
        <v>y</v>
      </c>
      <c r="Y617" s="273" t="str">
        <f t="shared" si="180"/>
        <v/>
      </c>
      <c r="AA617" s="86" t="str">
        <f t="shared" si="170"/>
        <v/>
      </c>
      <c r="AB617" s="87" t="str">
        <f t="shared" si="171"/>
        <v/>
      </c>
      <c r="AC617" s="87" t="str">
        <f t="shared" si="181"/>
        <v/>
      </c>
      <c r="AD617" s="87">
        <f t="shared" si="182"/>
        <v>1</v>
      </c>
      <c r="AE617" s="87" t="str">
        <f t="shared" si="183"/>
        <v/>
      </c>
      <c r="AF617" s="94">
        <f t="shared" si="172"/>
        <v>1</v>
      </c>
      <c r="AH617" s="324" t="str">
        <f t="shared" si="173"/>
        <v/>
      </c>
      <c r="AI617" s="280" t="str">
        <f t="shared" si="174"/>
        <v/>
      </c>
      <c r="AJ617" s="280" t="str">
        <f t="shared" si="175"/>
        <v/>
      </c>
      <c r="AK617" s="280">
        <f t="shared" si="176"/>
        <v>2152511.5601836918</v>
      </c>
      <c r="AL617" s="327" t="str">
        <f t="shared" si="177"/>
        <v/>
      </c>
    </row>
    <row r="618" spans="2:38">
      <c r="B618" s="176" t="s">
        <v>581</v>
      </c>
      <c r="C618" s="167"/>
      <c r="D618" s="167" t="s">
        <v>2231</v>
      </c>
      <c r="E618" s="167" t="s">
        <v>118</v>
      </c>
      <c r="F618" s="167" t="s">
        <v>2234</v>
      </c>
      <c r="G618" s="188"/>
      <c r="H618" s="285">
        <v>21416.63</v>
      </c>
      <c r="I618" s="143">
        <f t="shared" si="178"/>
        <v>352.82989761682109</v>
      </c>
      <c r="J618" s="165">
        <v>7556427.3701973399</v>
      </c>
      <c r="K618" s="167"/>
      <c r="L618" s="167">
        <v>1</v>
      </c>
      <c r="M618" s="171">
        <f t="shared" si="185"/>
        <v>7556427.3701973408</v>
      </c>
      <c r="N618" s="170"/>
      <c r="O618" s="285"/>
      <c r="P618" s="114">
        <f t="shared" si="184"/>
        <v>0</v>
      </c>
      <c r="Q618" s="173"/>
      <c r="R618" s="177">
        <v>2016</v>
      </c>
      <c r="S618" s="98">
        <f>IFERROR(('General Input Sheet'!$G$38/(VLOOKUP(R618,'General Input Sheet'!$E$38:$G$44,3,FALSE))),1)</f>
        <v>1</v>
      </c>
      <c r="T618" s="199">
        <v>7556427.3701973399</v>
      </c>
      <c r="U618" s="115" t="str">
        <f t="shared" si="179"/>
        <v/>
      </c>
      <c r="V618" s="115" t="str">
        <f t="shared" si="179"/>
        <v/>
      </c>
      <c r="W618" s="115" t="str">
        <f t="shared" si="179"/>
        <v/>
      </c>
      <c r="X618" s="115" t="str">
        <f t="shared" si="179"/>
        <v/>
      </c>
      <c r="Y618" s="273" t="str">
        <f t="shared" si="180"/>
        <v>y</v>
      </c>
      <c r="AA618" s="86" t="str">
        <f t="shared" si="170"/>
        <v/>
      </c>
      <c r="AB618" s="87" t="str">
        <f t="shared" si="171"/>
        <v/>
      </c>
      <c r="AC618" s="87" t="str">
        <f t="shared" si="181"/>
        <v/>
      </c>
      <c r="AD618" s="87" t="str">
        <f t="shared" si="182"/>
        <v/>
      </c>
      <c r="AE618" s="87">
        <f t="shared" si="183"/>
        <v>1</v>
      </c>
      <c r="AF618" s="94">
        <f t="shared" si="172"/>
        <v>1</v>
      </c>
      <c r="AH618" s="324" t="str">
        <f t="shared" si="173"/>
        <v/>
      </c>
      <c r="AI618" s="280" t="str">
        <f t="shared" si="174"/>
        <v/>
      </c>
      <c r="AJ618" s="280" t="str">
        <f t="shared" si="175"/>
        <v/>
      </c>
      <c r="AK618" s="280" t="str">
        <f t="shared" si="176"/>
        <v/>
      </c>
      <c r="AL618" s="327">
        <f t="shared" si="177"/>
        <v>7556427.3701973399</v>
      </c>
    </row>
    <row r="619" spans="2:38">
      <c r="B619" s="176" t="s">
        <v>582</v>
      </c>
      <c r="C619" s="167"/>
      <c r="D619" s="167" t="s">
        <v>2229</v>
      </c>
      <c r="E619" s="167" t="s">
        <v>118</v>
      </c>
      <c r="F619" s="167" t="s">
        <v>2233</v>
      </c>
      <c r="G619" s="188"/>
      <c r="H619" s="285">
        <v>3894.24</v>
      </c>
      <c r="I619" s="143">
        <f t="shared" si="178"/>
        <v>138.29515419212427</v>
      </c>
      <c r="J619" s="165">
        <v>538554.52126113803</v>
      </c>
      <c r="K619" s="167"/>
      <c r="L619" s="167">
        <v>1</v>
      </c>
      <c r="M619" s="171">
        <f t="shared" si="185"/>
        <v>538554.52126113803</v>
      </c>
      <c r="N619" s="170"/>
      <c r="O619" s="285">
        <v>25310.857861933</v>
      </c>
      <c r="P619" s="114">
        <f t="shared" si="184"/>
        <v>45.732263454447754</v>
      </c>
      <c r="Q619" s="173">
        <v>1157522.82</v>
      </c>
      <c r="R619" s="177">
        <v>2016</v>
      </c>
      <c r="S619" s="98">
        <f>IFERROR(('General Input Sheet'!$G$38/(VLOOKUP(R619,'General Input Sheet'!$E$38:$G$44,3,FALSE))),1)</f>
        <v>1</v>
      </c>
      <c r="T619" s="199">
        <v>1696077.3412611382</v>
      </c>
      <c r="U619" s="115" t="str">
        <f t="shared" si="179"/>
        <v/>
      </c>
      <c r="V619" s="115" t="str">
        <f t="shared" si="179"/>
        <v/>
      </c>
      <c r="W619" s="115" t="str">
        <f t="shared" si="179"/>
        <v/>
      </c>
      <c r="X619" s="115" t="str">
        <f t="shared" si="179"/>
        <v>y</v>
      </c>
      <c r="Y619" s="273" t="str">
        <f t="shared" si="180"/>
        <v/>
      </c>
      <c r="AA619" s="86" t="str">
        <f t="shared" si="170"/>
        <v/>
      </c>
      <c r="AB619" s="87" t="str">
        <f t="shared" si="171"/>
        <v/>
      </c>
      <c r="AC619" s="87" t="str">
        <f t="shared" si="181"/>
        <v/>
      </c>
      <c r="AD619" s="87">
        <f t="shared" si="182"/>
        <v>1</v>
      </c>
      <c r="AE619" s="87" t="str">
        <f t="shared" si="183"/>
        <v/>
      </c>
      <c r="AF619" s="94">
        <f t="shared" si="172"/>
        <v>1</v>
      </c>
      <c r="AH619" s="324" t="str">
        <f t="shared" si="173"/>
        <v/>
      </c>
      <c r="AI619" s="280" t="str">
        <f t="shared" si="174"/>
        <v/>
      </c>
      <c r="AJ619" s="280" t="str">
        <f t="shared" si="175"/>
        <v/>
      </c>
      <c r="AK619" s="280">
        <f t="shared" si="176"/>
        <v>1696077.3412611382</v>
      </c>
      <c r="AL619" s="327" t="str">
        <f t="shared" si="177"/>
        <v/>
      </c>
    </row>
    <row r="620" spans="2:38">
      <c r="B620" s="176" t="s">
        <v>583</v>
      </c>
      <c r="C620" s="167"/>
      <c r="D620" s="167" t="s">
        <v>2231</v>
      </c>
      <c r="E620" s="167" t="s">
        <v>118</v>
      </c>
      <c r="F620" s="167" t="s">
        <v>2233</v>
      </c>
      <c r="G620" s="188"/>
      <c r="H620" s="285">
        <v>42669.760000000002</v>
      </c>
      <c r="I620" s="143">
        <f t="shared" si="178"/>
        <v>191.27288069418105</v>
      </c>
      <c r="J620" s="165">
        <v>8161567.9137293398</v>
      </c>
      <c r="K620" s="167"/>
      <c r="L620" s="167">
        <v>1</v>
      </c>
      <c r="M620" s="171">
        <f t="shared" si="185"/>
        <v>8161567.9137293398</v>
      </c>
      <c r="N620" s="170"/>
      <c r="O620" s="285">
        <v>41461.329896551899</v>
      </c>
      <c r="P620" s="114">
        <f t="shared" si="184"/>
        <v>155.56529460325885</v>
      </c>
      <c r="Q620" s="173">
        <v>6449944</v>
      </c>
      <c r="R620" s="177">
        <v>2016</v>
      </c>
      <c r="S620" s="98">
        <f>IFERROR(('General Input Sheet'!$G$38/(VLOOKUP(R620,'General Input Sheet'!$E$38:$G$44,3,FALSE))),1)</f>
        <v>1</v>
      </c>
      <c r="T620" s="199">
        <v>14611511.91372934</v>
      </c>
      <c r="U620" s="115" t="str">
        <f t="shared" si="179"/>
        <v/>
      </c>
      <c r="V620" s="115" t="str">
        <f t="shared" si="179"/>
        <v/>
      </c>
      <c r="W620" s="115" t="str">
        <f t="shared" si="179"/>
        <v/>
      </c>
      <c r="X620" s="115" t="str">
        <f t="shared" si="179"/>
        <v/>
      </c>
      <c r="Y620" s="273" t="str">
        <f t="shared" si="180"/>
        <v>y</v>
      </c>
      <c r="AA620" s="86" t="str">
        <f t="shared" si="170"/>
        <v/>
      </c>
      <c r="AB620" s="87" t="str">
        <f t="shared" si="171"/>
        <v/>
      </c>
      <c r="AC620" s="87" t="str">
        <f t="shared" si="181"/>
        <v/>
      </c>
      <c r="AD620" s="87" t="str">
        <f t="shared" si="182"/>
        <v/>
      </c>
      <c r="AE620" s="87">
        <f t="shared" si="183"/>
        <v>1</v>
      </c>
      <c r="AF620" s="94">
        <f t="shared" si="172"/>
        <v>1</v>
      </c>
      <c r="AH620" s="324" t="str">
        <f t="shared" si="173"/>
        <v/>
      </c>
      <c r="AI620" s="280" t="str">
        <f t="shared" si="174"/>
        <v/>
      </c>
      <c r="AJ620" s="280" t="str">
        <f t="shared" si="175"/>
        <v/>
      </c>
      <c r="AK620" s="280" t="str">
        <f t="shared" si="176"/>
        <v/>
      </c>
      <c r="AL620" s="327">
        <f t="shared" si="177"/>
        <v>14611511.91372934</v>
      </c>
    </row>
    <row r="621" spans="2:38">
      <c r="B621" s="176" t="s">
        <v>584</v>
      </c>
      <c r="C621" s="167"/>
      <c r="D621" s="167" t="s">
        <v>2229</v>
      </c>
      <c r="E621" s="167" t="s">
        <v>118</v>
      </c>
      <c r="F621" s="167" t="s">
        <v>2233</v>
      </c>
      <c r="G621" s="188"/>
      <c r="H621" s="285">
        <v>5205.58</v>
      </c>
      <c r="I621" s="143">
        <f t="shared" si="178"/>
        <v>112.74864123437676</v>
      </c>
      <c r="J621" s="165">
        <v>586922.071836847</v>
      </c>
      <c r="K621" s="167"/>
      <c r="L621" s="167">
        <v>1</v>
      </c>
      <c r="M621" s="171">
        <f t="shared" si="185"/>
        <v>586922.071836847</v>
      </c>
      <c r="N621" s="170"/>
      <c r="O621" s="285">
        <v>5205.53137876448</v>
      </c>
      <c r="P621" s="114">
        <f t="shared" si="184"/>
        <v>105.15602734296117</v>
      </c>
      <c r="Q621" s="173">
        <v>547393</v>
      </c>
      <c r="R621" s="177">
        <v>2016</v>
      </c>
      <c r="S621" s="98">
        <f>IFERROR(('General Input Sheet'!$G$38/(VLOOKUP(R621,'General Input Sheet'!$E$38:$G$44,3,FALSE))),1)</f>
        <v>1</v>
      </c>
      <c r="T621" s="199">
        <v>1134315.0718368469</v>
      </c>
      <c r="U621" s="115" t="str">
        <f t="shared" si="179"/>
        <v/>
      </c>
      <c r="V621" s="115" t="str">
        <f t="shared" si="179"/>
        <v/>
      </c>
      <c r="W621" s="115" t="str">
        <f t="shared" si="179"/>
        <v/>
      </c>
      <c r="X621" s="115" t="str">
        <f t="shared" si="179"/>
        <v>y</v>
      </c>
      <c r="Y621" s="273" t="str">
        <f t="shared" si="180"/>
        <v/>
      </c>
      <c r="AA621" s="86" t="str">
        <f t="shared" si="170"/>
        <v/>
      </c>
      <c r="AB621" s="87" t="str">
        <f t="shared" si="171"/>
        <v/>
      </c>
      <c r="AC621" s="87" t="str">
        <f t="shared" si="181"/>
        <v/>
      </c>
      <c r="AD621" s="87">
        <f t="shared" si="182"/>
        <v>1</v>
      </c>
      <c r="AE621" s="87" t="str">
        <f t="shared" si="183"/>
        <v/>
      </c>
      <c r="AF621" s="94">
        <f t="shared" si="172"/>
        <v>1</v>
      </c>
      <c r="AH621" s="324" t="str">
        <f t="shared" si="173"/>
        <v/>
      </c>
      <c r="AI621" s="280" t="str">
        <f t="shared" si="174"/>
        <v/>
      </c>
      <c r="AJ621" s="280" t="str">
        <f t="shared" si="175"/>
        <v/>
      </c>
      <c r="AK621" s="280">
        <f t="shared" si="176"/>
        <v>1134315.0718368469</v>
      </c>
      <c r="AL621" s="327" t="str">
        <f t="shared" si="177"/>
        <v/>
      </c>
    </row>
    <row r="622" spans="2:38">
      <c r="B622" s="176" t="s">
        <v>585</v>
      </c>
      <c r="C622" s="167"/>
      <c r="D622" s="167" t="s">
        <v>2231</v>
      </c>
      <c r="E622" s="167" t="s">
        <v>118</v>
      </c>
      <c r="F622" s="167" t="s">
        <v>2232</v>
      </c>
      <c r="G622" s="188"/>
      <c r="H622" s="285">
        <v>53072.7</v>
      </c>
      <c r="I622" s="143">
        <f t="shared" si="178"/>
        <v>43.524222781032812</v>
      </c>
      <c r="J622" s="165">
        <v>2309948.01839092</v>
      </c>
      <c r="K622" s="167"/>
      <c r="L622" s="167">
        <v>1</v>
      </c>
      <c r="M622" s="171">
        <f t="shared" si="185"/>
        <v>2309948.01839092</v>
      </c>
      <c r="N622" s="170"/>
      <c r="O622" s="285">
        <v>8020.4636959274803</v>
      </c>
      <c r="P622" s="114">
        <f t="shared" si="184"/>
        <v>155.56881089475624</v>
      </c>
      <c r="Q622" s="173">
        <v>1247734</v>
      </c>
      <c r="R622" s="177">
        <v>2016</v>
      </c>
      <c r="S622" s="98">
        <f>IFERROR(('General Input Sheet'!$G$38/(VLOOKUP(R622,'General Input Sheet'!$E$38:$G$44,3,FALSE))),1)</f>
        <v>1</v>
      </c>
      <c r="T622" s="199">
        <v>3557682.01839092</v>
      </c>
      <c r="U622" s="115" t="str">
        <f t="shared" si="179"/>
        <v/>
      </c>
      <c r="V622" s="115" t="str">
        <f t="shared" si="179"/>
        <v/>
      </c>
      <c r="W622" s="115" t="str">
        <f t="shared" si="179"/>
        <v/>
      </c>
      <c r="X622" s="115" t="str">
        <f t="shared" si="179"/>
        <v/>
      </c>
      <c r="Y622" s="273" t="str">
        <f t="shared" si="180"/>
        <v>y</v>
      </c>
      <c r="AA622" s="86" t="str">
        <f t="shared" si="170"/>
        <v/>
      </c>
      <c r="AB622" s="87" t="str">
        <f t="shared" si="171"/>
        <v/>
      </c>
      <c r="AC622" s="87" t="str">
        <f t="shared" si="181"/>
        <v/>
      </c>
      <c r="AD622" s="87" t="str">
        <f t="shared" si="182"/>
        <v/>
      </c>
      <c r="AE622" s="87">
        <f t="shared" si="183"/>
        <v>1</v>
      </c>
      <c r="AF622" s="94">
        <f t="shared" si="172"/>
        <v>1</v>
      </c>
      <c r="AH622" s="324" t="str">
        <f t="shared" si="173"/>
        <v/>
      </c>
      <c r="AI622" s="280" t="str">
        <f t="shared" si="174"/>
        <v/>
      </c>
      <c r="AJ622" s="280" t="str">
        <f t="shared" si="175"/>
        <v/>
      </c>
      <c r="AK622" s="280" t="str">
        <f t="shared" si="176"/>
        <v/>
      </c>
      <c r="AL622" s="327">
        <f t="shared" si="177"/>
        <v>3557682.01839092</v>
      </c>
    </row>
    <row r="623" spans="2:38">
      <c r="B623" s="176" t="s">
        <v>586</v>
      </c>
      <c r="C623" s="167"/>
      <c r="D623" s="167" t="s">
        <v>2231</v>
      </c>
      <c r="E623" s="167" t="s">
        <v>118</v>
      </c>
      <c r="F623" s="167" t="s">
        <v>2233</v>
      </c>
      <c r="G623" s="188"/>
      <c r="H623" s="285">
        <v>49938.720000000001</v>
      </c>
      <c r="I623" s="143">
        <f t="shared" si="178"/>
        <v>163.43166011722647</v>
      </c>
      <c r="J623" s="165">
        <v>8161567.9137293398</v>
      </c>
      <c r="K623" s="167"/>
      <c r="L623" s="167">
        <v>1</v>
      </c>
      <c r="M623" s="171">
        <f t="shared" si="185"/>
        <v>8161567.9137293398</v>
      </c>
      <c r="N623" s="170"/>
      <c r="O623" s="285">
        <v>706715.52825080999</v>
      </c>
      <c r="P623" s="114">
        <f t="shared" si="184"/>
        <v>49.500284911788206</v>
      </c>
      <c r="Q623" s="173">
        <v>34982620</v>
      </c>
      <c r="R623" s="177">
        <v>2016</v>
      </c>
      <c r="S623" s="98">
        <f>IFERROR(('General Input Sheet'!$G$38/(VLOOKUP(R623,'General Input Sheet'!$E$38:$G$44,3,FALSE))),1)</f>
        <v>1</v>
      </c>
      <c r="T623" s="199">
        <v>43144187.91372934</v>
      </c>
      <c r="U623" s="115" t="str">
        <f t="shared" si="179"/>
        <v/>
      </c>
      <c r="V623" s="115" t="str">
        <f t="shared" si="179"/>
        <v/>
      </c>
      <c r="W623" s="115" t="str">
        <f t="shared" si="179"/>
        <v/>
      </c>
      <c r="X623" s="115" t="str">
        <f t="shared" si="179"/>
        <v/>
      </c>
      <c r="Y623" s="273" t="str">
        <f t="shared" si="180"/>
        <v>y</v>
      </c>
      <c r="AA623" s="86" t="str">
        <f t="shared" si="170"/>
        <v/>
      </c>
      <c r="AB623" s="87" t="str">
        <f t="shared" si="171"/>
        <v/>
      </c>
      <c r="AC623" s="87" t="str">
        <f t="shared" si="181"/>
        <v/>
      </c>
      <c r="AD623" s="87" t="str">
        <f t="shared" si="182"/>
        <v/>
      </c>
      <c r="AE623" s="87">
        <f t="shared" si="183"/>
        <v>1</v>
      </c>
      <c r="AF623" s="94">
        <f t="shared" si="172"/>
        <v>1</v>
      </c>
      <c r="AH623" s="324" t="str">
        <f t="shared" si="173"/>
        <v/>
      </c>
      <c r="AI623" s="280" t="str">
        <f t="shared" si="174"/>
        <v/>
      </c>
      <c r="AJ623" s="280" t="str">
        <f t="shared" si="175"/>
        <v/>
      </c>
      <c r="AK623" s="280" t="str">
        <f t="shared" si="176"/>
        <v/>
      </c>
      <c r="AL623" s="327">
        <f t="shared" si="177"/>
        <v>43144187.91372934</v>
      </c>
    </row>
    <row r="624" spans="2:38">
      <c r="B624" s="176" t="s">
        <v>586</v>
      </c>
      <c r="C624" s="167"/>
      <c r="D624" s="167" t="s">
        <v>2231</v>
      </c>
      <c r="E624" s="167" t="s">
        <v>118</v>
      </c>
      <c r="F624" s="167" t="s">
        <v>2235</v>
      </c>
      <c r="G624" s="188"/>
      <c r="H624" s="285">
        <v>656776.31999999995</v>
      </c>
      <c r="I624" s="143">
        <f t="shared" si="178"/>
        <v>14.129896683739407</v>
      </c>
      <c r="J624" s="165">
        <v>9280181.5459265709</v>
      </c>
      <c r="K624" s="167"/>
      <c r="L624" s="167">
        <v>1</v>
      </c>
      <c r="M624" s="171">
        <f t="shared" si="185"/>
        <v>9280181.5459265709</v>
      </c>
      <c r="N624" s="170"/>
      <c r="O624" s="285"/>
      <c r="P624" s="114">
        <f t="shared" si="184"/>
        <v>0</v>
      </c>
      <c r="Q624" s="173"/>
      <c r="R624" s="177">
        <v>2016</v>
      </c>
      <c r="S624" s="98">
        <f>IFERROR(('General Input Sheet'!$G$38/(VLOOKUP(R624,'General Input Sheet'!$E$38:$G$44,3,FALSE))),1)</f>
        <v>1</v>
      </c>
      <c r="T624" s="199">
        <v>9280181.5459265709</v>
      </c>
      <c r="U624" s="115" t="str">
        <f t="shared" si="179"/>
        <v/>
      </c>
      <c r="V624" s="115" t="str">
        <f t="shared" si="179"/>
        <v/>
      </c>
      <c r="W624" s="115" t="str">
        <f t="shared" si="179"/>
        <v/>
      </c>
      <c r="X624" s="115" t="str">
        <f t="shared" si="179"/>
        <v/>
      </c>
      <c r="Y624" s="273" t="str">
        <f t="shared" si="180"/>
        <v>y</v>
      </c>
      <c r="AA624" s="86" t="str">
        <f t="shared" si="170"/>
        <v/>
      </c>
      <c r="AB624" s="87" t="str">
        <f t="shared" si="171"/>
        <v/>
      </c>
      <c r="AC624" s="87" t="str">
        <f t="shared" si="181"/>
        <v/>
      </c>
      <c r="AD624" s="87" t="str">
        <f t="shared" si="182"/>
        <v/>
      </c>
      <c r="AE624" s="87">
        <f t="shared" si="183"/>
        <v>1</v>
      </c>
      <c r="AF624" s="94">
        <f t="shared" si="172"/>
        <v>1</v>
      </c>
      <c r="AH624" s="324" t="str">
        <f t="shared" si="173"/>
        <v/>
      </c>
      <c r="AI624" s="280" t="str">
        <f t="shared" si="174"/>
        <v/>
      </c>
      <c r="AJ624" s="280" t="str">
        <f t="shared" si="175"/>
        <v/>
      </c>
      <c r="AK624" s="280" t="str">
        <f t="shared" si="176"/>
        <v/>
      </c>
      <c r="AL624" s="327">
        <f t="shared" si="177"/>
        <v>9280181.5459265709</v>
      </c>
    </row>
    <row r="625" spans="2:38">
      <c r="B625" s="176" t="s">
        <v>587</v>
      </c>
      <c r="C625" s="167"/>
      <c r="D625" s="167" t="s">
        <v>2229</v>
      </c>
      <c r="E625" s="167" t="s">
        <v>118</v>
      </c>
      <c r="F625" s="167" t="s">
        <v>2232</v>
      </c>
      <c r="G625" s="188"/>
      <c r="H625" s="285">
        <v>12409.41</v>
      </c>
      <c r="I625" s="143">
        <f t="shared" si="178"/>
        <v>47.56758604835322</v>
      </c>
      <c r="J625" s="165">
        <v>590285.67798429495</v>
      </c>
      <c r="K625" s="167"/>
      <c r="L625" s="167">
        <v>1</v>
      </c>
      <c r="M625" s="171">
        <f t="shared" si="185"/>
        <v>590285.67798429495</v>
      </c>
      <c r="N625" s="170"/>
      <c r="O625" s="285">
        <v>12409.4250671235</v>
      </c>
      <c r="P625" s="114">
        <f t="shared" si="184"/>
        <v>211.37417614529483</v>
      </c>
      <c r="Q625" s="173">
        <v>2623032</v>
      </c>
      <c r="R625" s="177">
        <v>2016</v>
      </c>
      <c r="S625" s="98">
        <f>IFERROR(('General Input Sheet'!$G$38/(VLOOKUP(R625,'General Input Sheet'!$E$38:$G$44,3,FALSE))),1)</f>
        <v>1</v>
      </c>
      <c r="T625" s="199">
        <v>3213317.6779842949</v>
      </c>
      <c r="U625" s="115" t="str">
        <f t="shared" si="179"/>
        <v/>
      </c>
      <c r="V625" s="115" t="str">
        <f t="shared" si="179"/>
        <v/>
      </c>
      <c r="W625" s="115" t="str">
        <f t="shared" si="179"/>
        <v/>
      </c>
      <c r="X625" s="115" t="str">
        <f t="shared" si="179"/>
        <v>y</v>
      </c>
      <c r="Y625" s="273" t="str">
        <f t="shared" si="180"/>
        <v/>
      </c>
      <c r="AA625" s="86" t="str">
        <f t="shared" si="170"/>
        <v/>
      </c>
      <c r="AB625" s="87" t="str">
        <f t="shared" si="171"/>
        <v/>
      </c>
      <c r="AC625" s="87" t="str">
        <f t="shared" si="181"/>
        <v/>
      </c>
      <c r="AD625" s="87">
        <f t="shared" si="182"/>
        <v>1</v>
      </c>
      <c r="AE625" s="87" t="str">
        <f t="shared" si="183"/>
        <v/>
      </c>
      <c r="AF625" s="94">
        <f t="shared" si="172"/>
        <v>1</v>
      </c>
      <c r="AH625" s="324" t="str">
        <f t="shared" si="173"/>
        <v/>
      </c>
      <c r="AI625" s="280" t="str">
        <f t="shared" si="174"/>
        <v/>
      </c>
      <c r="AJ625" s="280" t="str">
        <f t="shared" si="175"/>
        <v/>
      </c>
      <c r="AK625" s="280">
        <f t="shared" si="176"/>
        <v>3213317.6779842949</v>
      </c>
      <c r="AL625" s="327" t="str">
        <f t="shared" si="177"/>
        <v/>
      </c>
    </row>
    <row r="626" spans="2:38">
      <c r="B626" s="176" t="s">
        <v>588</v>
      </c>
      <c r="C626" s="167"/>
      <c r="D626" s="167" t="s">
        <v>2231</v>
      </c>
      <c r="E626" s="167" t="s">
        <v>118</v>
      </c>
      <c r="F626" s="167" t="s">
        <v>2234</v>
      </c>
      <c r="G626" s="188"/>
      <c r="H626" s="285">
        <v>28556.15</v>
      </c>
      <c r="I626" s="143">
        <f t="shared" si="178"/>
        <v>275.96905274777339</v>
      </c>
      <c r="J626" s="165">
        <v>7880613.6656233296</v>
      </c>
      <c r="K626" s="167"/>
      <c r="L626" s="167">
        <v>1</v>
      </c>
      <c r="M626" s="171">
        <f t="shared" si="185"/>
        <v>7880613.6656233296</v>
      </c>
      <c r="N626" s="170"/>
      <c r="O626" s="285"/>
      <c r="P626" s="114">
        <f t="shared" si="184"/>
        <v>0</v>
      </c>
      <c r="Q626" s="173"/>
      <c r="R626" s="177">
        <v>2016</v>
      </c>
      <c r="S626" s="98">
        <f>IFERROR(('General Input Sheet'!$G$38/(VLOOKUP(R626,'General Input Sheet'!$E$38:$G$44,3,FALSE))),1)</f>
        <v>1</v>
      </c>
      <c r="T626" s="199">
        <v>7880613.6656233296</v>
      </c>
      <c r="U626" s="115" t="str">
        <f t="shared" si="179"/>
        <v/>
      </c>
      <c r="V626" s="115" t="str">
        <f t="shared" si="179"/>
        <v/>
      </c>
      <c r="W626" s="115" t="str">
        <f t="shared" si="179"/>
        <v/>
      </c>
      <c r="X626" s="115" t="str">
        <f t="shared" si="179"/>
        <v/>
      </c>
      <c r="Y626" s="273" t="str">
        <f t="shared" si="180"/>
        <v>y</v>
      </c>
      <c r="AA626" s="86" t="str">
        <f t="shared" si="170"/>
        <v/>
      </c>
      <c r="AB626" s="87" t="str">
        <f t="shared" si="171"/>
        <v/>
      </c>
      <c r="AC626" s="87" t="str">
        <f t="shared" si="181"/>
        <v/>
      </c>
      <c r="AD626" s="87" t="str">
        <f t="shared" si="182"/>
        <v/>
      </c>
      <c r="AE626" s="87">
        <f t="shared" si="183"/>
        <v>1</v>
      </c>
      <c r="AF626" s="94">
        <f t="shared" si="172"/>
        <v>1</v>
      </c>
      <c r="AH626" s="324" t="str">
        <f t="shared" si="173"/>
        <v/>
      </c>
      <c r="AI626" s="280" t="str">
        <f t="shared" si="174"/>
        <v/>
      </c>
      <c r="AJ626" s="280" t="str">
        <f t="shared" si="175"/>
        <v/>
      </c>
      <c r="AK626" s="280" t="str">
        <f t="shared" si="176"/>
        <v/>
      </c>
      <c r="AL626" s="327">
        <f t="shared" si="177"/>
        <v>7880613.6656233296</v>
      </c>
    </row>
    <row r="627" spans="2:38">
      <c r="B627" s="176" t="s">
        <v>589</v>
      </c>
      <c r="C627" s="167"/>
      <c r="D627" s="167" t="s">
        <v>2229</v>
      </c>
      <c r="E627" s="167" t="s">
        <v>118</v>
      </c>
      <c r="F627" s="167" t="s">
        <v>2232</v>
      </c>
      <c r="G627" s="188"/>
      <c r="H627" s="285">
        <v>7748.88</v>
      </c>
      <c r="I627" s="143">
        <f t="shared" si="178"/>
        <v>74.597361848333946</v>
      </c>
      <c r="J627" s="165">
        <v>578046.00527931796</v>
      </c>
      <c r="K627" s="167"/>
      <c r="L627" s="167">
        <v>1</v>
      </c>
      <c r="M627" s="171">
        <f t="shared" si="185"/>
        <v>578046.00527931796</v>
      </c>
      <c r="N627" s="170"/>
      <c r="O627" s="285"/>
      <c r="P627" s="114">
        <f t="shared" si="184"/>
        <v>0</v>
      </c>
      <c r="Q627" s="173"/>
      <c r="R627" s="177">
        <v>2016</v>
      </c>
      <c r="S627" s="98">
        <f>IFERROR(('General Input Sheet'!$G$38/(VLOOKUP(R627,'General Input Sheet'!$E$38:$G$44,3,FALSE))),1)</f>
        <v>1</v>
      </c>
      <c r="T627" s="199">
        <v>578046.00527931796</v>
      </c>
      <c r="U627" s="115" t="str">
        <f t="shared" si="179"/>
        <v/>
      </c>
      <c r="V627" s="115" t="str">
        <f t="shared" si="179"/>
        <v/>
      </c>
      <c r="W627" s="115" t="str">
        <f t="shared" si="179"/>
        <v/>
      </c>
      <c r="X627" s="115" t="str">
        <f t="shared" si="179"/>
        <v>y</v>
      </c>
      <c r="Y627" s="273" t="str">
        <f t="shared" si="180"/>
        <v/>
      </c>
      <c r="AA627" s="86" t="str">
        <f t="shared" si="170"/>
        <v/>
      </c>
      <c r="AB627" s="87" t="str">
        <f t="shared" si="171"/>
        <v/>
      </c>
      <c r="AC627" s="87" t="str">
        <f t="shared" si="181"/>
        <v/>
      </c>
      <c r="AD627" s="87">
        <f t="shared" si="182"/>
        <v>1</v>
      </c>
      <c r="AE627" s="87" t="str">
        <f t="shared" si="183"/>
        <v/>
      </c>
      <c r="AF627" s="94">
        <f t="shared" si="172"/>
        <v>1</v>
      </c>
      <c r="AH627" s="324" t="str">
        <f t="shared" si="173"/>
        <v/>
      </c>
      <c r="AI627" s="280" t="str">
        <f t="shared" si="174"/>
        <v/>
      </c>
      <c r="AJ627" s="280" t="str">
        <f t="shared" si="175"/>
        <v/>
      </c>
      <c r="AK627" s="280">
        <f t="shared" si="176"/>
        <v>578046.00527931796</v>
      </c>
      <c r="AL627" s="327" t="str">
        <f t="shared" si="177"/>
        <v/>
      </c>
    </row>
    <row r="628" spans="2:38">
      <c r="B628" s="176" t="s">
        <v>590</v>
      </c>
      <c r="C628" s="167"/>
      <c r="D628" s="167" t="s">
        <v>2229</v>
      </c>
      <c r="E628" s="167" t="s">
        <v>118</v>
      </c>
      <c r="F628" s="167" t="s">
        <v>2233</v>
      </c>
      <c r="G628" s="188"/>
      <c r="H628" s="285">
        <v>5729.73</v>
      </c>
      <c r="I628" s="143">
        <f t="shared" si="178"/>
        <v>105.80862533100338</v>
      </c>
      <c r="J628" s="165">
        <v>606254.85481781</v>
      </c>
      <c r="K628" s="167"/>
      <c r="L628" s="167">
        <v>1</v>
      </c>
      <c r="M628" s="171">
        <f t="shared" si="185"/>
        <v>606254.85481781</v>
      </c>
      <c r="N628" s="170"/>
      <c r="O628" s="285">
        <v>5729.68303329837</v>
      </c>
      <c r="P628" s="114">
        <f t="shared" si="184"/>
        <v>376.15902790337924</v>
      </c>
      <c r="Q628" s="173">
        <v>2155272</v>
      </c>
      <c r="R628" s="177">
        <v>2016</v>
      </c>
      <c r="S628" s="98">
        <f>IFERROR(('General Input Sheet'!$G$38/(VLOOKUP(R628,'General Input Sheet'!$E$38:$G$44,3,FALSE))),1)</f>
        <v>1</v>
      </c>
      <c r="T628" s="199">
        <v>2761526.85481781</v>
      </c>
      <c r="U628" s="115" t="str">
        <f t="shared" si="179"/>
        <v/>
      </c>
      <c r="V628" s="115" t="str">
        <f t="shared" si="179"/>
        <v/>
      </c>
      <c r="W628" s="115" t="str">
        <f t="shared" si="179"/>
        <v/>
      </c>
      <c r="X628" s="115" t="str">
        <f t="shared" si="179"/>
        <v>y</v>
      </c>
      <c r="Y628" s="273" t="str">
        <f t="shared" si="180"/>
        <v/>
      </c>
      <c r="AA628" s="86" t="str">
        <f t="shared" si="170"/>
        <v/>
      </c>
      <c r="AB628" s="87" t="str">
        <f t="shared" si="171"/>
        <v/>
      </c>
      <c r="AC628" s="87" t="str">
        <f t="shared" si="181"/>
        <v/>
      </c>
      <c r="AD628" s="87">
        <f t="shared" si="182"/>
        <v>1</v>
      </c>
      <c r="AE628" s="87" t="str">
        <f t="shared" si="183"/>
        <v/>
      </c>
      <c r="AF628" s="94">
        <f t="shared" si="172"/>
        <v>1</v>
      </c>
      <c r="AH628" s="324" t="str">
        <f t="shared" si="173"/>
        <v/>
      </c>
      <c r="AI628" s="280" t="str">
        <f t="shared" si="174"/>
        <v/>
      </c>
      <c r="AJ628" s="280" t="str">
        <f t="shared" si="175"/>
        <v/>
      </c>
      <c r="AK628" s="280">
        <f t="shared" si="176"/>
        <v>2761526.85481781</v>
      </c>
      <c r="AL628" s="327" t="str">
        <f t="shared" si="177"/>
        <v/>
      </c>
    </row>
    <row r="629" spans="2:38">
      <c r="B629" s="176" t="s">
        <v>591</v>
      </c>
      <c r="C629" s="167"/>
      <c r="D629" s="167" t="s">
        <v>2231</v>
      </c>
      <c r="E629" s="167" t="s">
        <v>118</v>
      </c>
      <c r="F629" s="167" t="s">
        <v>2233</v>
      </c>
      <c r="G629" s="188"/>
      <c r="H629" s="285">
        <v>6536.71</v>
      </c>
      <c r="I629" s="143">
        <f t="shared" si="178"/>
        <v>1052.6923588881073</v>
      </c>
      <c r="J629" s="165">
        <v>6881144.6692674803</v>
      </c>
      <c r="K629" s="167"/>
      <c r="L629" s="167">
        <v>1</v>
      </c>
      <c r="M629" s="171">
        <f t="shared" si="185"/>
        <v>6881144.6692674803</v>
      </c>
      <c r="N629" s="170"/>
      <c r="O629" s="285">
        <v>3412.7007332059402</v>
      </c>
      <c r="P629" s="114">
        <f t="shared" si="184"/>
        <v>425.32296661021314</v>
      </c>
      <c r="Q629" s="173">
        <v>1451500</v>
      </c>
      <c r="R629" s="177">
        <v>2016</v>
      </c>
      <c r="S629" s="98">
        <f>IFERROR(('General Input Sheet'!$G$38/(VLOOKUP(R629,'General Input Sheet'!$E$38:$G$44,3,FALSE))),1)</f>
        <v>1</v>
      </c>
      <c r="T629" s="199">
        <v>8332644.6692674803</v>
      </c>
      <c r="U629" s="115" t="str">
        <f t="shared" si="179"/>
        <v/>
      </c>
      <c r="V629" s="115" t="str">
        <f t="shared" si="179"/>
        <v/>
      </c>
      <c r="W629" s="115" t="str">
        <f t="shared" si="179"/>
        <v/>
      </c>
      <c r="X629" s="115" t="str">
        <f t="shared" si="179"/>
        <v/>
      </c>
      <c r="Y629" s="273" t="str">
        <f t="shared" si="180"/>
        <v>y</v>
      </c>
      <c r="AA629" s="86" t="str">
        <f t="shared" si="170"/>
        <v/>
      </c>
      <c r="AB629" s="87" t="str">
        <f t="shared" si="171"/>
        <v/>
      </c>
      <c r="AC629" s="87" t="str">
        <f t="shared" si="181"/>
        <v/>
      </c>
      <c r="AD629" s="87" t="str">
        <f t="shared" si="182"/>
        <v/>
      </c>
      <c r="AE629" s="87">
        <f t="shared" si="183"/>
        <v>1</v>
      </c>
      <c r="AF629" s="94">
        <f t="shared" si="172"/>
        <v>1</v>
      </c>
      <c r="AH629" s="324" t="str">
        <f t="shared" si="173"/>
        <v/>
      </c>
      <c r="AI629" s="280" t="str">
        <f t="shared" si="174"/>
        <v/>
      </c>
      <c r="AJ629" s="280" t="str">
        <f t="shared" si="175"/>
        <v/>
      </c>
      <c r="AK629" s="280" t="str">
        <f t="shared" si="176"/>
        <v/>
      </c>
      <c r="AL629" s="327">
        <f t="shared" si="177"/>
        <v>8332644.6692674803</v>
      </c>
    </row>
    <row r="630" spans="2:38">
      <c r="B630" s="176" t="s">
        <v>592</v>
      </c>
      <c r="C630" s="167"/>
      <c r="D630" s="167" t="s">
        <v>2229</v>
      </c>
      <c r="E630" s="167" t="s">
        <v>118</v>
      </c>
      <c r="F630" s="167" t="s">
        <v>2234</v>
      </c>
      <c r="G630" s="188"/>
      <c r="H630" s="285">
        <v>4019.1</v>
      </c>
      <c r="I630" s="143">
        <f t="shared" si="178"/>
        <v>219.15935407618349</v>
      </c>
      <c r="J630" s="165">
        <v>880823.35996758903</v>
      </c>
      <c r="K630" s="167"/>
      <c r="L630" s="167">
        <v>1</v>
      </c>
      <c r="M630" s="171">
        <f t="shared" si="185"/>
        <v>880823.35996758903</v>
      </c>
      <c r="N630" s="170"/>
      <c r="O630" s="285">
        <v>6557.9604798524197</v>
      </c>
      <c r="P630" s="114">
        <f t="shared" si="184"/>
        <v>350.26743559328258</v>
      </c>
      <c r="Q630" s="173">
        <v>2297040</v>
      </c>
      <c r="R630" s="177">
        <v>2016</v>
      </c>
      <c r="S630" s="98">
        <f>IFERROR(('General Input Sheet'!$G$38/(VLOOKUP(R630,'General Input Sheet'!$E$38:$G$44,3,FALSE))),1)</f>
        <v>1</v>
      </c>
      <c r="T630" s="199">
        <v>3177863.3599675889</v>
      </c>
      <c r="U630" s="115" t="str">
        <f t="shared" si="179"/>
        <v/>
      </c>
      <c r="V630" s="115" t="str">
        <f t="shared" si="179"/>
        <v/>
      </c>
      <c r="W630" s="115" t="str">
        <f t="shared" si="179"/>
        <v/>
      </c>
      <c r="X630" s="115" t="str">
        <f t="shared" si="179"/>
        <v>y</v>
      </c>
      <c r="Y630" s="273" t="str">
        <f t="shared" si="180"/>
        <v/>
      </c>
      <c r="AA630" s="86" t="str">
        <f t="shared" si="170"/>
        <v/>
      </c>
      <c r="AB630" s="87" t="str">
        <f t="shared" si="171"/>
        <v/>
      </c>
      <c r="AC630" s="87" t="str">
        <f t="shared" si="181"/>
        <v/>
      </c>
      <c r="AD630" s="87">
        <f t="shared" si="182"/>
        <v>1</v>
      </c>
      <c r="AE630" s="87" t="str">
        <f t="shared" si="183"/>
        <v/>
      </c>
      <c r="AF630" s="94">
        <f t="shared" si="172"/>
        <v>1</v>
      </c>
      <c r="AH630" s="324" t="str">
        <f t="shared" si="173"/>
        <v/>
      </c>
      <c r="AI630" s="280" t="str">
        <f t="shared" si="174"/>
        <v/>
      </c>
      <c r="AJ630" s="280" t="str">
        <f t="shared" si="175"/>
        <v/>
      </c>
      <c r="AK630" s="280">
        <f t="shared" si="176"/>
        <v>3177863.3599675889</v>
      </c>
      <c r="AL630" s="327" t="str">
        <f t="shared" si="177"/>
        <v/>
      </c>
    </row>
    <row r="631" spans="2:38">
      <c r="B631" s="176" t="s">
        <v>593</v>
      </c>
      <c r="C631" s="167"/>
      <c r="D631" s="167" t="s">
        <v>2229</v>
      </c>
      <c r="E631" s="167" t="s">
        <v>118</v>
      </c>
      <c r="F631" s="167" t="s">
        <v>2232</v>
      </c>
      <c r="G631" s="188"/>
      <c r="H631" s="285">
        <v>7686.9</v>
      </c>
      <c r="I631" s="143">
        <f t="shared" si="178"/>
        <v>74.805848829875771</v>
      </c>
      <c r="J631" s="165">
        <v>575025.079370372</v>
      </c>
      <c r="K631" s="167"/>
      <c r="L631" s="167">
        <v>1</v>
      </c>
      <c r="M631" s="171">
        <f t="shared" si="185"/>
        <v>575025.079370372</v>
      </c>
      <c r="N631" s="170"/>
      <c r="O631" s="285">
        <v>7686.9184030840797</v>
      </c>
      <c r="P631" s="114">
        <f t="shared" si="184"/>
        <v>384.98431293516495</v>
      </c>
      <c r="Q631" s="173">
        <v>2959343</v>
      </c>
      <c r="R631" s="177">
        <v>2016</v>
      </c>
      <c r="S631" s="98">
        <f>IFERROR(('General Input Sheet'!$G$38/(VLOOKUP(R631,'General Input Sheet'!$E$38:$G$44,3,FALSE))),1)</f>
        <v>1</v>
      </c>
      <c r="T631" s="199">
        <v>3534368.079370372</v>
      </c>
      <c r="U631" s="115" t="str">
        <f t="shared" si="179"/>
        <v/>
      </c>
      <c r="V631" s="115" t="str">
        <f t="shared" si="179"/>
        <v/>
      </c>
      <c r="W631" s="115" t="str">
        <f t="shared" si="179"/>
        <v/>
      </c>
      <c r="X631" s="115" t="str">
        <f t="shared" si="179"/>
        <v>y</v>
      </c>
      <c r="Y631" s="273" t="str">
        <f t="shared" si="180"/>
        <v/>
      </c>
      <c r="AA631" s="86" t="str">
        <f t="shared" si="170"/>
        <v/>
      </c>
      <c r="AB631" s="87" t="str">
        <f t="shared" si="171"/>
        <v/>
      </c>
      <c r="AC631" s="87" t="str">
        <f t="shared" si="181"/>
        <v/>
      </c>
      <c r="AD631" s="87">
        <f t="shared" si="182"/>
        <v>1</v>
      </c>
      <c r="AE631" s="87" t="str">
        <f t="shared" si="183"/>
        <v/>
      </c>
      <c r="AF631" s="94">
        <f t="shared" si="172"/>
        <v>1</v>
      </c>
      <c r="AH631" s="324" t="str">
        <f t="shared" si="173"/>
        <v/>
      </c>
      <c r="AI631" s="280" t="str">
        <f t="shared" si="174"/>
        <v/>
      </c>
      <c r="AJ631" s="280" t="str">
        <f t="shared" si="175"/>
        <v/>
      </c>
      <c r="AK631" s="280">
        <f t="shared" si="176"/>
        <v>3534368.079370372</v>
      </c>
      <c r="AL631" s="327" t="str">
        <f t="shared" si="177"/>
        <v/>
      </c>
    </row>
    <row r="632" spans="2:38">
      <c r="B632" s="176" t="s">
        <v>594</v>
      </c>
      <c r="C632" s="167"/>
      <c r="D632" s="167" t="s">
        <v>2229</v>
      </c>
      <c r="E632" s="167" t="s">
        <v>118</v>
      </c>
      <c r="F632" s="167" t="s">
        <v>2236</v>
      </c>
      <c r="G632" s="188"/>
      <c r="H632" s="285"/>
      <c r="I632" s="143">
        <f t="shared" si="178"/>
        <v>0</v>
      </c>
      <c r="J632" s="165"/>
      <c r="K632" s="167"/>
      <c r="L632" s="167">
        <v>1</v>
      </c>
      <c r="M632" s="171">
        <f t="shared" si="185"/>
        <v>0</v>
      </c>
      <c r="N632" s="170"/>
      <c r="O632" s="285">
        <v>0</v>
      </c>
      <c r="P632" s="114">
        <f t="shared" si="184"/>
        <v>0</v>
      </c>
      <c r="Q632" s="173">
        <v>0</v>
      </c>
      <c r="R632" s="177">
        <v>2016</v>
      </c>
      <c r="S632" s="98">
        <f>IFERROR(('General Input Sheet'!$G$38/(VLOOKUP(R632,'General Input Sheet'!$E$38:$G$44,3,FALSE))),1)</f>
        <v>1</v>
      </c>
      <c r="T632" s="199">
        <v>0</v>
      </c>
      <c r="U632" s="115" t="str">
        <f t="shared" si="179"/>
        <v/>
      </c>
      <c r="V632" s="115" t="str">
        <f t="shared" si="179"/>
        <v/>
      </c>
      <c r="W632" s="115" t="str">
        <f t="shared" si="179"/>
        <v/>
      </c>
      <c r="X632" s="115" t="str">
        <f t="shared" si="179"/>
        <v>y</v>
      </c>
      <c r="Y632" s="273" t="str">
        <f t="shared" si="180"/>
        <v/>
      </c>
      <c r="AA632" s="86" t="str">
        <f t="shared" si="170"/>
        <v/>
      </c>
      <c r="AB632" s="87" t="str">
        <f t="shared" si="171"/>
        <v/>
      </c>
      <c r="AC632" s="87" t="str">
        <f t="shared" si="181"/>
        <v/>
      </c>
      <c r="AD632" s="87">
        <f t="shared" si="182"/>
        <v>1</v>
      </c>
      <c r="AE632" s="87" t="str">
        <f t="shared" si="183"/>
        <v/>
      </c>
      <c r="AF632" s="94">
        <f t="shared" si="172"/>
        <v>1</v>
      </c>
      <c r="AH632" s="324" t="str">
        <f t="shared" si="173"/>
        <v/>
      </c>
      <c r="AI632" s="280" t="str">
        <f t="shared" si="174"/>
        <v/>
      </c>
      <c r="AJ632" s="280" t="str">
        <f t="shared" si="175"/>
        <v/>
      </c>
      <c r="AK632" s="280">
        <f t="shared" si="176"/>
        <v>0</v>
      </c>
      <c r="AL632" s="327" t="str">
        <f t="shared" si="177"/>
        <v/>
      </c>
    </row>
    <row r="633" spans="2:38">
      <c r="B633" s="176" t="s">
        <v>595</v>
      </c>
      <c r="C633" s="167"/>
      <c r="D633" s="167" t="s">
        <v>2229</v>
      </c>
      <c r="E633" s="167" t="s">
        <v>118</v>
      </c>
      <c r="F633" s="167" t="s">
        <v>2236</v>
      </c>
      <c r="G633" s="188"/>
      <c r="H633" s="285"/>
      <c r="I633" s="143">
        <f t="shared" si="178"/>
        <v>0</v>
      </c>
      <c r="J633" s="165"/>
      <c r="K633" s="167"/>
      <c r="L633" s="167">
        <v>1</v>
      </c>
      <c r="M633" s="171">
        <f t="shared" si="185"/>
        <v>0</v>
      </c>
      <c r="N633" s="170"/>
      <c r="O633" s="285">
        <v>0</v>
      </c>
      <c r="P633" s="114">
        <f t="shared" si="184"/>
        <v>0</v>
      </c>
      <c r="Q633" s="173">
        <v>0</v>
      </c>
      <c r="R633" s="177">
        <v>2016</v>
      </c>
      <c r="S633" s="98">
        <f>IFERROR(('General Input Sheet'!$G$38/(VLOOKUP(R633,'General Input Sheet'!$E$38:$G$44,3,FALSE))),1)</f>
        <v>1</v>
      </c>
      <c r="T633" s="199">
        <v>0</v>
      </c>
      <c r="U633" s="115" t="str">
        <f t="shared" si="179"/>
        <v/>
      </c>
      <c r="V633" s="115" t="str">
        <f t="shared" si="179"/>
        <v/>
      </c>
      <c r="W633" s="115" t="str">
        <f t="shared" si="179"/>
        <v/>
      </c>
      <c r="X633" s="115" t="str">
        <f t="shared" si="179"/>
        <v>y</v>
      </c>
      <c r="Y633" s="273" t="str">
        <f t="shared" si="180"/>
        <v/>
      </c>
      <c r="AA633" s="86" t="str">
        <f t="shared" si="170"/>
        <v/>
      </c>
      <c r="AB633" s="87" t="str">
        <f t="shared" si="171"/>
        <v/>
      </c>
      <c r="AC633" s="87" t="str">
        <f t="shared" si="181"/>
        <v/>
      </c>
      <c r="AD633" s="87">
        <f t="shared" si="182"/>
        <v>1</v>
      </c>
      <c r="AE633" s="87" t="str">
        <f t="shared" si="183"/>
        <v/>
      </c>
      <c r="AF633" s="94">
        <f t="shared" si="172"/>
        <v>1</v>
      </c>
      <c r="AH633" s="324" t="str">
        <f t="shared" si="173"/>
        <v/>
      </c>
      <c r="AI633" s="280" t="str">
        <f t="shared" si="174"/>
        <v/>
      </c>
      <c r="AJ633" s="280" t="str">
        <f t="shared" si="175"/>
        <v/>
      </c>
      <c r="AK633" s="280">
        <f t="shared" si="176"/>
        <v>0</v>
      </c>
      <c r="AL633" s="327" t="str">
        <f t="shared" si="177"/>
        <v/>
      </c>
    </row>
    <row r="634" spans="2:38">
      <c r="B634" s="176" t="s">
        <v>596</v>
      </c>
      <c r="C634" s="167"/>
      <c r="D634" s="167" t="s">
        <v>2231</v>
      </c>
      <c r="E634" s="167" t="s">
        <v>118</v>
      </c>
      <c r="F634" s="167" t="s">
        <v>2235</v>
      </c>
      <c r="G634" s="188"/>
      <c r="H634" s="285">
        <v>2286.8200000000002</v>
      </c>
      <c r="I634" s="143">
        <f t="shared" si="178"/>
        <v>3280.924021208853</v>
      </c>
      <c r="J634" s="165">
        <v>7502882.6701808302</v>
      </c>
      <c r="K634" s="167"/>
      <c r="L634" s="167">
        <v>1</v>
      </c>
      <c r="M634" s="171">
        <f t="shared" si="185"/>
        <v>7502882.6701808302</v>
      </c>
      <c r="N634" s="170"/>
      <c r="O634" s="285">
        <v>1639.5223464217099</v>
      </c>
      <c r="P634" s="114">
        <f t="shared" si="184"/>
        <v>601.63864320168466</v>
      </c>
      <c r="Q634" s="173">
        <v>986400</v>
      </c>
      <c r="R634" s="177">
        <v>2016</v>
      </c>
      <c r="S634" s="98">
        <f>IFERROR(('General Input Sheet'!$G$38/(VLOOKUP(R634,'General Input Sheet'!$E$38:$G$44,3,FALSE))),1)</f>
        <v>1</v>
      </c>
      <c r="T634" s="199">
        <v>8489282.6701808311</v>
      </c>
      <c r="U634" s="115" t="str">
        <f t="shared" si="179"/>
        <v/>
      </c>
      <c r="V634" s="115" t="str">
        <f t="shared" si="179"/>
        <v/>
      </c>
      <c r="W634" s="115" t="str">
        <f t="shared" si="179"/>
        <v/>
      </c>
      <c r="X634" s="115" t="str">
        <f t="shared" si="179"/>
        <v/>
      </c>
      <c r="Y634" s="273" t="str">
        <f t="shared" si="180"/>
        <v>y</v>
      </c>
      <c r="AA634" s="86" t="str">
        <f t="shared" si="170"/>
        <v/>
      </c>
      <c r="AB634" s="87" t="str">
        <f t="shared" si="171"/>
        <v/>
      </c>
      <c r="AC634" s="87" t="str">
        <f t="shared" si="181"/>
        <v/>
      </c>
      <c r="AD634" s="87" t="str">
        <f t="shared" si="182"/>
        <v/>
      </c>
      <c r="AE634" s="87">
        <f t="shared" si="183"/>
        <v>1</v>
      </c>
      <c r="AF634" s="94">
        <f t="shared" si="172"/>
        <v>1</v>
      </c>
      <c r="AH634" s="324" t="str">
        <f t="shared" si="173"/>
        <v/>
      </c>
      <c r="AI634" s="280" t="str">
        <f t="shared" si="174"/>
        <v/>
      </c>
      <c r="AJ634" s="280" t="str">
        <f t="shared" si="175"/>
        <v/>
      </c>
      <c r="AK634" s="280" t="str">
        <f t="shared" si="176"/>
        <v/>
      </c>
      <c r="AL634" s="327">
        <f t="shared" si="177"/>
        <v>8489282.6701808311</v>
      </c>
    </row>
    <row r="635" spans="2:38">
      <c r="B635" s="176" t="s">
        <v>597</v>
      </c>
      <c r="C635" s="167"/>
      <c r="D635" s="167" t="s">
        <v>2229</v>
      </c>
      <c r="E635" s="167" t="s">
        <v>118</v>
      </c>
      <c r="F635" s="167" t="s">
        <v>2233</v>
      </c>
      <c r="G635" s="188"/>
      <c r="H635" s="285">
        <v>15746.18</v>
      </c>
      <c r="I635" s="143">
        <f t="shared" si="178"/>
        <v>43.81962116610714</v>
      </c>
      <c r="J635" s="165">
        <v>689991.64241333294</v>
      </c>
      <c r="K635" s="167"/>
      <c r="L635" s="167">
        <v>1</v>
      </c>
      <c r="M635" s="171">
        <f t="shared" si="185"/>
        <v>689991.64241333294</v>
      </c>
      <c r="N635" s="170"/>
      <c r="O635" s="285">
        <v>15746.1838473361</v>
      </c>
      <c r="P635" s="114">
        <f t="shared" si="184"/>
        <v>176.65181779714726</v>
      </c>
      <c r="Q635" s="173">
        <v>2781592</v>
      </c>
      <c r="R635" s="177">
        <v>2016</v>
      </c>
      <c r="S635" s="98">
        <f>IFERROR(('General Input Sheet'!$G$38/(VLOOKUP(R635,'General Input Sheet'!$E$38:$G$44,3,FALSE))),1)</f>
        <v>1</v>
      </c>
      <c r="T635" s="199">
        <v>3471583.6424133331</v>
      </c>
      <c r="U635" s="115" t="str">
        <f t="shared" si="179"/>
        <v/>
      </c>
      <c r="V635" s="115" t="str">
        <f t="shared" si="179"/>
        <v/>
      </c>
      <c r="W635" s="115" t="str">
        <f t="shared" si="179"/>
        <v/>
      </c>
      <c r="X635" s="115" t="str">
        <f t="shared" si="179"/>
        <v>y</v>
      </c>
      <c r="Y635" s="273" t="str">
        <f t="shared" si="180"/>
        <v/>
      </c>
      <c r="AA635" s="86" t="str">
        <f t="shared" si="170"/>
        <v/>
      </c>
      <c r="AB635" s="87" t="str">
        <f t="shared" si="171"/>
        <v/>
      </c>
      <c r="AC635" s="87" t="str">
        <f t="shared" si="181"/>
        <v/>
      </c>
      <c r="AD635" s="87">
        <f t="shared" si="182"/>
        <v>1</v>
      </c>
      <c r="AE635" s="87" t="str">
        <f t="shared" si="183"/>
        <v/>
      </c>
      <c r="AF635" s="94">
        <f t="shared" si="172"/>
        <v>1</v>
      </c>
      <c r="AH635" s="324" t="str">
        <f t="shared" si="173"/>
        <v/>
      </c>
      <c r="AI635" s="280" t="str">
        <f t="shared" si="174"/>
        <v/>
      </c>
      <c r="AJ635" s="280" t="str">
        <f t="shared" si="175"/>
        <v/>
      </c>
      <c r="AK635" s="280">
        <f t="shared" si="176"/>
        <v>3471583.6424133331</v>
      </c>
      <c r="AL635" s="327" t="str">
        <f t="shared" si="177"/>
        <v/>
      </c>
    </row>
    <row r="636" spans="2:38">
      <c r="B636" s="176" t="s">
        <v>598</v>
      </c>
      <c r="C636" s="167"/>
      <c r="D636" s="167" t="s">
        <v>2229</v>
      </c>
      <c r="E636" s="167" t="s">
        <v>118</v>
      </c>
      <c r="F636" s="167" t="s">
        <v>2234</v>
      </c>
      <c r="G636" s="188"/>
      <c r="H636" s="285">
        <v>25030.69</v>
      </c>
      <c r="I636" s="143">
        <f t="shared" si="178"/>
        <v>42.705503717846376</v>
      </c>
      <c r="J636" s="165">
        <v>1068948.22485526</v>
      </c>
      <c r="K636" s="167"/>
      <c r="L636" s="167">
        <v>1</v>
      </c>
      <c r="M636" s="171">
        <f t="shared" si="185"/>
        <v>1068948.22485526</v>
      </c>
      <c r="N636" s="170"/>
      <c r="O636" s="285"/>
      <c r="P636" s="114">
        <f t="shared" si="184"/>
        <v>0</v>
      </c>
      <c r="Q636" s="173"/>
      <c r="R636" s="177">
        <v>2016</v>
      </c>
      <c r="S636" s="98">
        <f>IFERROR(('General Input Sheet'!$G$38/(VLOOKUP(R636,'General Input Sheet'!$E$38:$G$44,3,FALSE))),1)</f>
        <v>1</v>
      </c>
      <c r="T636" s="199">
        <v>1068948.22485526</v>
      </c>
      <c r="U636" s="115" t="str">
        <f t="shared" si="179"/>
        <v/>
      </c>
      <c r="V636" s="115" t="str">
        <f t="shared" si="179"/>
        <v/>
      </c>
      <c r="W636" s="115" t="str">
        <f t="shared" si="179"/>
        <v/>
      </c>
      <c r="X636" s="115" t="str">
        <f t="shared" si="179"/>
        <v>y</v>
      </c>
      <c r="Y636" s="273" t="str">
        <f t="shared" si="180"/>
        <v/>
      </c>
      <c r="AA636" s="86" t="str">
        <f t="shared" si="170"/>
        <v/>
      </c>
      <c r="AB636" s="87" t="str">
        <f t="shared" si="171"/>
        <v/>
      </c>
      <c r="AC636" s="87" t="str">
        <f t="shared" si="181"/>
        <v/>
      </c>
      <c r="AD636" s="87">
        <f t="shared" si="182"/>
        <v>1</v>
      </c>
      <c r="AE636" s="87" t="str">
        <f t="shared" si="183"/>
        <v/>
      </c>
      <c r="AF636" s="94">
        <f t="shared" si="172"/>
        <v>1</v>
      </c>
      <c r="AH636" s="324" t="str">
        <f t="shared" si="173"/>
        <v/>
      </c>
      <c r="AI636" s="280" t="str">
        <f t="shared" si="174"/>
        <v/>
      </c>
      <c r="AJ636" s="280" t="str">
        <f t="shared" si="175"/>
        <v/>
      </c>
      <c r="AK636" s="280">
        <f t="shared" si="176"/>
        <v>1068948.22485526</v>
      </c>
      <c r="AL636" s="327" t="str">
        <f t="shared" si="177"/>
        <v/>
      </c>
    </row>
    <row r="637" spans="2:38">
      <c r="B637" s="176" t="s">
        <v>598</v>
      </c>
      <c r="C637" s="167"/>
      <c r="D637" s="167" t="s">
        <v>2229</v>
      </c>
      <c r="E637" s="167" t="s">
        <v>118</v>
      </c>
      <c r="F637" s="167" t="s">
        <v>2233</v>
      </c>
      <c r="G637" s="188"/>
      <c r="H637" s="285">
        <v>19024.27</v>
      </c>
      <c r="I637" s="143">
        <f t="shared" si="178"/>
        <v>36.269020698998325</v>
      </c>
      <c r="J637" s="165">
        <v>689991.64241333294</v>
      </c>
      <c r="K637" s="167"/>
      <c r="L637" s="167">
        <v>1</v>
      </c>
      <c r="M637" s="171">
        <f t="shared" si="185"/>
        <v>689991.64241333294</v>
      </c>
      <c r="N637" s="170"/>
      <c r="O637" s="285"/>
      <c r="P637" s="114">
        <f t="shared" si="184"/>
        <v>0</v>
      </c>
      <c r="Q637" s="173"/>
      <c r="R637" s="177">
        <v>2016</v>
      </c>
      <c r="S637" s="98">
        <f>IFERROR(('General Input Sheet'!$G$38/(VLOOKUP(R637,'General Input Sheet'!$E$38:$G$44,3,FALSE))),1)</f>
        <v>1</v>
      </c>
      <c r="T637" s="199">
        <v>689991.64241333294</v>
      </c>
      <c r="U637" s="115" t="str">
        <f t="shared" si="179"/>
        <v/>
      </c>
      <c r="V637" s="115" t="str">
        <f t="shared" si="179"/>
        <v/>
      </c>
      <c r="W637" s="115" t="str">
        <f t="shared" si="179"/>
        <v/>
      </c>
      <c r="X637" s="115" t="str">
        <f t="shared" si="179"/>
        <v>y</v>
      </c>
      <c r="Y637" s="273" t="str">
        <f t="shared" si="180"/>
        <v/>
      </c>
      <c r="AA637" s="86" t="str">
        <f t="shared" si="170"/>
        <v/>
      </c>
      <c r="AB637" s="87" t="str">
        <f t="shared" si="171"/>
        <v/>
      </c>
      <c r="AC637" s="87" t="str">
        <f t="shared" si="181"/>
        <v/>
      </c>
      <c r="AD637" s="87">
        <f t="shared" si="182"/>
        <v>1</v>
      </c>
      <c r="AE637" s="87" t="str">
        <f t="shared" si="183"/>
        <v/>
      </c>
      <c r="AF637" s="94">
        <f t="shared" si="172"/>
        <v>1</v>
      </c>
      <c r="AH637" s="324" t="str">
        <f t="shared" si="173"/>
        <v/>
      </c>
      <c r="AI637" s="280" t="str">
        <f t="shared" si="174"/>
        <v/>
      </c>
      <c r="AJ637" s="280" t="str">
        <f t="shared" si="175"/>
        <v/>
      </c>
      <c r="AK637" s="280">
        <f t="shared" si="176"/>
        <v>689991.64241333294</v>
      </c>
      <c r="AL637" s="327" t="str">
        <f t="shared" si="177"/>
        <v/>
      </c>
    </row>
    <row r="638" spans="2:38">
      <c r="B638" s="176" t="s">
        <v>598</v>
      </c>
      <c r="C638" s="167"/>
      <c r="D638" s="167" t="s">
        <v>2229</v>
      </c>
      <c r="E638" s="167" t="s">
        <v>118</v>
      </c>
      <c r="F638" s="167" t="s">
        <v>2237</v>
      </c>
      <c r="G638" s="188"/>
      <c r="H638" s="285">
        <v>58049.2</v>
      </c>
      <c r="I638" s="143">
        <f t="shared" si="178"/>
        <v>6.5709283065055164</v>
      </c>
      <c r="J638" s="165">
        <v>381437.13144999999</v>
      </c>
      <c r="K638" s="167"/>
      <c r="L638" s="167">
        <v>1</v>
      </c>
      <c r="M638" s="171">
        <f t="shared" si="185"/>
        <v>381437.13144999999</v>
      </c>
      <c r="N638" s="170"/>
      <c r="O638" s="285"/>
      <c r="P638" s="114">
        <f t="shared" si="184"/>
        <v>0</v>
      </c>
      <c r="Q638" s="173"/>
      <c r="R638" s="177">
        <v>2016</v>
      </c>
      <c r="S638" s="98">
        <f>IFERROR(('General Input Sheet'!$G$38/(VLOOKUP(R638,'General Input Sheet'!$E$38:$G$44,3,FALSE))),1)</f>
        <v>1</v>
      </c>
      <c r="T638" s="199">
        <v>381437.13144999999</v>
      </c>
      <c r="U638" s="115" t="str">
        <f t="shared" si="179"/>
        <v/>
      </c>
      <c r="V638" s="115" t="str">
        <f t="shared" si="179"/>
        <v/>
      </c>
      <c r="W638" s="115" t="str">
        <f t="shared" si="179"/>
        <v/>
      </c>
      <c r="X638" s="115" t="str">
        <f t="shared" si="179"/>
        <v>y</v>
      </c>
      <c r="Y638" s="273" t="str">
        <f t="shared" si="180"/>
        <v/>
      </c>
      <c r="AA638" s="86" t="str">
        <f t="shared" si="170"/>
        <v/>
      </c>
      <c r="AB638" s="87" t="str">
        <f t="shared" si="171"/>
        <v/>
      </c>
      <c r="AC638" s="87" t="str">
        <f t="shared" si="181"/>
        <v/>
      </c>
      <c r="AD638" s="87">
        <f t="shared" si="182"/>
        <v>1</v>
      </c>
      <c r="AE638" s="87" t="str">
        <f t="shared" si="183"/>
        <v/>
      </c>
      <c r="AF638" s="94">
        <f t="shared" si="172"/>
        <v>1</v>
      </c>
      <c r="AH638" s="324" t="str">
        <f t="shared" si="173"/>
        <v/>
      </c>
      <c r="AI638" s="280" t="str">
        <f t="shared" si="174"/>
        <v/>
      </c>
      <c r="AJ638" s="280" t="str">
        <f t="shared" si="175"/>
        <v/>
      </c>
      <c r="AK638" s="280">
        <f t="shared" si="176"/>
        <v>381437.13144999999</v>
      </c>
      <c r="AL638" s="327" t="str">
        <f t="shared" si="177"/>
        <v/>
      </c>
    </row>
    <row r="639" spans="2:38">
      <c r="B639" s="176" t="s">
        <v>599</v>
      </c>
      <c r="C639" s="167"/>
      <c r="D639" s="167" t="s">
        <v>2229</v>
      </c>
      <c r="E639" s="167" t="s">
        <v>115</v>
      </c>
      <c r="F639" s="167" t="s">
        <v>2233</v>
      </c>
      <c r="G639" s="188"/>
      <c r="H639" s="285">
        <v>17780.05</v>
      </c>
      <c r="I639" s="143">
        <f t="shared" si="178"/>
        <v>38.807069857133868</v>
      </c>
      <c r="J639" s="165">
        <v>689991.64241333294</v>
      </c>
      <c r="K639" s="167"/>
      <c r="L639" s="167">
        <v>1</v>
      </c>
      <c r="M639" s="171">
        <f t="shared" si="185"/>
        <v>689991.64241333294</v>
      </c>
      <c r="N639" s="170"/>
      <c r="O639" s="285"/>
      <c r="P639" s="114">
        <f t="shared" si="184"/>
        <v>0</v>
      </c>
      <c r="Q639" s="173"/>
      <c r="R639" s="177">
        <v>2016</v>
      </c>
      <c r="S639" s="98">
        <f>IFERROR(('General Input Sheet'!$G$38/(VLOOKUP(R639,'General Input Sheet'!$E$38:$G$44,3,FALSE))),1)</f>
        <v>1</v>
      </c>
      <c r="T639" s="199">
        <v>689991.64241333294</v>
      </c>
      <c r="U639" s="115" t="str">
        <f t="shared" si="179"/>
        <v>y</v>
      </c>
      <c r="V639" s="115" t="str">
        <f t="shared" si="179"/>
        <v/>
      </c>
      <c r="W639" s="115" t="str">
        <f t="shared" si="179"/>
        <v/>
      </c>
      <c r="X639" s="115" t="str">
        <f t="shared" si="179"/>
        <v/>
      </c>
      <c r="Y639" s="273" t="str">
        <f t="shared" si="180"/>
        <v/>
      </c>
      <c r="AA639" s="86">
        <f t="shared" si="170"/>
        <v>1</v>
      </c>
      <c r="AB639" s="87" t="str">
        <f t="shared" si="171"/>
        <v/>
      </c>
      <c r="AC639" s="87" t="str">
        <f t="shared" si="181"/>
        <v/>
      </c>
      <c r="AD639" s="87" t="str">
        <f t="shared" si="182"/>
        <v/>
      </c>
      <c r="AE639" s="87" t="str">
        <f t="shared" si="183"/>
        <v/>
      </c>
      <c r="AF639" s="94">
        <f t="shared" si="172"/>
        <v>1</v>
      </c>
      <c r="AH639" s="324">
        <f t="shared" si="173"/>
        <v>689991.64241333294</v>
      </c>
      <c r="AI639" s="280" t="str">
        <f t="shared" si="174"/>
        <v/>
      </c>
      <c r="AJ639" s="280" t="str">
        <f t="shared" si="175"/>
        <v/>
      </c>
      <c r="AK639" s="280" t="str">
        <f t="shared" si="176"/>
        <v/>
      </c>
      <c r="AL639" s="327" t="str">
        <f t="shared" si="177"/>
        <v/>
      </c>
    </row>
    <row r="640" spans="2:38">
      <c r="B640" s="176" t="s">
        <v>600</v>
      </c>
      <c r="C640" s="167"/>
      <c r="D640" s="167" t="s">
        <v>2231</v>
      </c>
      <c r="E640" s="167" t="s">
        <v>115</v>
      </c>
      <c r="F640" s="167" t="s">
        <v>2233</v>
      </c>
      <c r="G640" s="188"/>
      <c r="H640" s="285">
        <v>51271.85</v>
      </c>
      <c r="I640" s="143">
        <f t="shared" si="178"/>
        <v>159.18223964474348</v>
      </c>
      <c r="J640" s="165">
        <v>8161567.9137293398</v>
      </c>
      <c r="K640" s="167"/>
      <c r="L640" s="167">
        <v>1</v>
      </c>
      <c r="M640" s="171">
        <f t="shared" si="185"/>
        <v>8161567.9137293398</v>
      </c>
      <c r="N640" s="170"/>
      <c r="O640" s="285">
        <v>45124.750675805299</v>
      </c>
      <c r="P640" s="114">
        <f t="shared" si="184"/>
        <v>20.831469114443465</v>
      </c>
      <c r="Q640" s="173">
        <v>940014.85</v>
      </c>
      <c r="R640" s="177">
        <v>2016</v>
      </c>
      <c r="S640" s="98">
        <f>IFERROR(('General Input Sheet'!$G$38/(VLOOKUP(R640,'General Input Sheet'!$E$38:$G$44,3,FALSE))),1)</f>
        <v>1</v>
      </c>
      <c r="T640" s="199">
        <v>9101582.7637293395</v>
      </c>
      <c r="U640" s="115" t="str">
        <f t="shared" si="179"/>
        <v/>
      </c>
      <c r="V640" s="115" t="str">
        <f t="shared" si="179"/>
        <v/>
      </c>
      <c r="W640" s="115" t="str">
        <f t="shared" si="179"/>
        <v/>
      </c>
      <c r="X640" s="115" t="str">
        <f t="shared" si="179"/>
        <v/>
      </c>
      <c r="Y640" s="273" t="str">
        <f t="shared" si="180"/>
        <v>y</v>
      </c>
      <c r="AA640" s="86" t="str">
        <f t="shared" si="170"/>
        <v/>
      </c>
      <c r="AB640" s="87" t="str">
        <f t="shared" si="171"/>
        <v/>
      </c>
      <c r="AC640" s="87" t="str">
        <f t="shared" si="181"/>
        <v/>
      </c>
      <c r="AD640" s="87" t="str">
        <f t="shared" si="182"/>
        <v/>
      </c>
      <c r="AE640" s="87">
        <f t="shared" si="183"/>
        <v>1</v>
      </c>
      <c r="AF640" s="94">
        <f t="shared" si="172"/>
        <v>1</v>
      </c>
      <c r="AH640" s="324" t="str">
        <f t="shared" si="173"/>
        <v/>
      </c>
      <c r="AI640" s="280" t="str">
        <f t="shared" si="174"/>
        <v/>
      </c>
      <c r="AJ640" s="280" t="str">
        <f t="shared" si="175"/>
        <v/>
      </c>
      <c r="AK640" s="280" t="str">
        <f t="shared" si="176"/>
        <v/>
      </c>
      <c r="AL640" s="327">
        <f t="shared" si="177"/>
        <v>9101582.7637293395</v>
      </c>
    </row>
    <row r="641" spans="2:38">
      <c r="B641" s="176" t="s">
        <v>601</v>
      </c>
      <c r="C641" s="167"/>
      <c r="D641" s="167" t="s">
        <v>2231</v>
      </c>
      <c r="E641" s="167" t="s">
        <v>115</v>
      </c>
      <c r="F641" s="167" t="s">
        <v>2232</v>
      </c>
      <c r="G641" s="188"/>
      <c r="H641" s="285">
        <v>101170.62</v>
      </c>
      <c r="I641" s="143">
        <f t="shared" si="178"/>
        <v>22.832201862466793</v>
      </c>
      <c r="J641" s="165">
        <v>2309948.01839092</v>
      </c>
      <c r="K641" s="167"/>
      <c r="L641" s="167">
        <v>1</v>
      </c>
      <c r="M641" s="171">
        <f t="shared" si="185"/>
        <v>2309948.01839092</v>
      </c>
      <c r="N641" s="170"/>
      <c r="O641" s="285">
        <v>125724.577891194</v>
      </c>
      <c r="P641" s="114">
        <f t="shared" si="184"/>
        <v>19.515595448038919</v>
      </c>
      <c r="Q641" s="173">
        <v>2453590</v>
      </c>
      <c r="R641" s="177">
        <v>2016</v>
      </c>
      <c r="S641" s="98">
        <f>IFERROR(('General Input Sheet'!$G$38/(VLOOKUP(R641,'General Input Sheet'!$E$38:$G$44,3,FALSE))),1)</f>
        <v>1</v>
      </c>
      <c r="T641" s="199">
        <v>4763538.01839092</v>
      </c>
      <c r="U641" s="115" t="str">
        <f t="shared" si="179"/>
        <v/>
      </c>
      <c r="V641" s="115" t="str">
        <f t="shared" si="179"/>
        <v/>
      </c>
      <c r="W641" s="115" t="str">
        <f t="shared" si="179"/>
        <v/>
      </c>
      <c r="X641" s="115" t="str">
        <f t="shared" si="179"/>
        <v/>
      </c>
      <c r="Y641" s="273" t="str">
        <f t="shared" si="180"/>
        <v>y</v>
      </c>
      <c r="AA641" s="86" t="str">
        <f t="shared" si="170"/>
        <v/>
      </c>
      <c r="AB641" s="87" t="str">
        <f t="shared" si="171"/>
        <v/>
      </c>
      <c r="AC641" s="87" t="str">
        <f t="shared" si="181"/>
        <v/>
      </c>
      <c r="AD641" s="87" t="str">
        <f t="shared" si="182"/>
        <v/>
      </c>
      <c r="AE641" s="87">
        <f t="shared" si="183"/>
        <v>1</v>
      </c>
      <c r="AF641" s="94">
        <f t="shared" si="172"/>
        <v>1</v>
      </c>
      <c r="AH641" s="324" t="str">
        <f t="shared" si="173"/>
        <v/>
      </c>
      <c r="AI641" s="280" t="str">
        <f t="shared" si="174"/>
        <v/>
      </c>
      <c r="AJ641" s="280" t="str">
        <f t="shared" si="175"/>
        <v/>
      </c>
      <c r="AK641" s="280" t="str">
        <f t="shared" si="176"/>
        <v/>
      </c>
      <c r="AL641" s="327">
        <f t="shared" si="177"/>
        <v>4763538.01839092</v>
      </c>
    </row>
    <row r="642" spans="2:38">
      <c r="B642" s="176" t="s">
        <v>601</v>
      </c>
      <c r="C642" s="167"/>
      <c r="D642" s="167" t="s">
        <v>2231</v>
      </c>
      <c r="E642" s="167" t="s">
        <v>115</v>
      </c>
      <c r="F642" s="167" t="s">
        <v>2233</v>
      </c>
      <c r="G642" s="188"/>
      <c r="H642" s="285">
        <v>44817.19</v>
      </c>
      <c r="I642" s="143">
        <f t="shared" si="178"/>
        <v>182.10797940989471</v>
      </c>
      <c r="J642" s="165">
        <v>8161567.9137293398</v>
      </c>
      <c r="K642" s="167"/>
      <c r="L642" s="167">
        <v>1</v>
      </c>
      <c r="M642" s="171">
        <f t="shared" si="185"/>
        <v>8161567.9137293398</v>
      </c>
      <c r="N642" s="170"/>
      <c r="O642" s="285"/>
      <c r="P642" s="114">
        <f t="shared" si="184"/>
        <v>0</v>
      </c>
      <c r="Q642" s="173"/>
      <c r="R642" s="177">
        <v>2016</v>
      </c>
      <c r="S642" s="98">
        <f>IFERROR(('General Input Sheet'!$G$38/(VLOOKUP(R642,'General Input Sheet'!$E$38:$G$44,3,FALSE))),1)</f>
        <v>1</v>
      </c>
      <c r="T642" s="199">
        <v>8161567.9137293398</v>
      </c>
      <c r="U642" s="115" t="str">
        <f t="shared" si="179"/>
        <v/>
      </c>
      <c r="V642" s="115" t="str">
        <f t="shared" si="179"/>
        <v/>
      </c>
      <c r="W642" s="115" t="str">
        <f t="shared" si="179"/>
        <v/>
      </c>
      <c r="X642" s="115" t="str">
        <f t="shared" si="179"/>
        <v/>
      </c>
      <c r="Y642" s="273" t="str">
        <f t="shared" si="180"/>
        <v>y</v>
      </c>
      <c r="AA642" s="86" t="str">
        <f t="shared" si="170"/>
        <v/>
      </c>
      <c r="AB642" s="87" t="str">
        <f t="shared" si="171"/>
        <v/>
      </c>
      <c r="AC642" s="87" t="str">
        <f t="shared" si="181"/>
        <v/>
      </c>
      <c r="AD642" s="87" t="str">
        <f t="shared" si="182"/>
        <v/>
      </c>
      <c r="AE642" s="87">
        <f t="shared" si="183"/>
        <v>1</v>
      </c>
      <c r="AF642" s="94">
        <f t="shared" si="172"/>
        <v>1</v>
      </c>
      <c r="AH642" s="324" t="str">
        <f t="shared" si="173"/>
        <v/>
      </c>
      <c r="AI642" s="280" t="str">
        <f t="shared" si="174"/>
        <v/>
      </c>
      <c r="AJ642" s="280" t="str">
        <f t="shared" si="175"/>
        <v/>
      </c>
      <c r="AK642" s="280" t="str">
        <f t="shared" si="176"/>
        <v/>
      </c>
      <c r="AL642" s="327">
        <f t="shared" si="177"/>
        <v>8161567.9137293398</v>
      </c>
    </row>
    <row r="643" spans="2:38">
      <c r="B643" s="176" t="s">
        <v>602</v>
      </c>
      <c r="C643" s="167"/>
      <c r="D643" s="167" t="s">
        <v>2231</v>
      </c>
      <c r="E643" s="167" t="s">
        <v>115</v>
      </c>
      <c r="F643" s="167" t="s">
        <v>2232</v>
      </c>
      <c r="G643" s="188"/>
      <c r="H643" s="285">
        <v>84284.32</v>
      </c>
      <c r="I643" s="143">
        <f t="shared" si="178"/>
        <v>27.406616300528022</v>
      </c>
      <c r="J643" s="165">
        <v>2309948.01839092</v>
      </c>
      <c r="K643" s="167"/>
      <c r="L643" s="167">
        <v>1</v>
      </c>
      <c r="M643" s="171">
        <f t="shared" si="185"/>
        <v>2309948.01839092</v>
      </c>
      <c r="N643" s="170"/>
      <c r="O643" s="285"/>
      <c r="P643" s="114">
        <f t="shared" si="184"/>
        <v>0</v>
      </c>
      <c r="Q643" s="173"/>
      <c r="R643" s="177">
        <v>2016</v>
      </c>
      <c r="S643" s="98">
        <f>IFERROR(('General Input Sheet'!$G$38/(VLOOKUP(R643,'General Input Sheet'!$E$38:$G$44,3,FALSE))),1)</f>
        <v>1</v>
      </c>
      <c r="T643" s="199">
        <v>2309948.01839092</v>
      </c>
      <c r="U643" s="115" t="str">
        <f t="shared" si="179"/>
        <v/>
      </c>
      <c r="V643" s="115" t="str">
        <f t="shared" si="179"/>
        <v/>
      </c>
      <c r="W643" s="115" t="str">
        <f t="shared" si="179"/>
        <v/>
      </c>
      <c r="X643" s="115" t="str">
        <f t="shared" si="179"/>
        <v/>
      </c>
      <c r="Y643" s="273" t="str">
        <f t="shared" si="180"/>
        <v>y</v>
      </c>
      <c r="AA643" s="86" t="str">
        <f t="shared" si="170"/>
        <v/>
      </c>
      <c r="AB643" s="87" t="str">
        <f t="shared" si="171"/>
        <v/>
      </c>
      <c r="AC643" s="87" t="str">
        <f t="shared" si="181"/>
        <v/>
      </c>
      <c r="AD643" s="87" t="str">
        <f t="shared" si="182"/>
        <v/>
      </c>
      <c r="AE643" s="87">
        <f t="shared" si="183"/>
        <v>1</v>
      </c>
      <c r="AF643" s="94">
        <f t="shared" si="172"/>
        <v>1</v>
      </c>
      <c r="AH643" s="324" t="str">
        <f t="shared" si="173"/>
        <v/>
      </c>
      <c r="AI643" s="280" t="str">
        <f t="shared" si="174"/>
        <v/>
      </c>
      <c r="AJ643" s="280" t="str">
        <f t="shared" si="175"/>
        <v/>
      </c>
      <c r="AK643" s="280" t="str">
        <f t="shared" si="176"/>
        <v/>
      </c>
      <c r="AL643" s="327">
        <f t="shared" si="177"/>
        <v>2309948.01839092</v>
      </c>
    </row>
    <row r="644" spans="2:38">
      <c r="B644" s="176" t="s">
        <v>603</v>
      </c>
      <c r="C644" s="167"/>
      <c r="D644" s="167" t="s">
        <v>2229</v>
      </c>
      <c r="E644" s="167" t="s">
        <v>115</v>
      </c>
      <c r="F644" s="167" t="s">
        <v>2233</v>
      </c>
      <c r="G644" s="188"/>
      <c r="H644" s="285">
        <v>3234.11</v>
      </c>
      <c r="I644" s="143">
        <f t="shared" si="178"/>
        <v>158.9946671698662</v>
      </c>
      <c r="J644" s="165">
        <v>514206.24304073601</v>
      </c>
      <c r="K644" s="167"/>
      <c r="L644" s="167">
        <v>1</v>
      </c>
      <c r="M644" s="171">
        <f t="shared" si="185"/>
        <v>514206.24304073601</v>
      </c>
      <c r="N644" s="170"/>
      <c r="O644" s="285"/>
      <c r="P644" s="114">
        <f t="shared" si="184"/>
        <v>0</v>
      </c>
      <c r="Q644" s="173"/>
      <c r="R644" s="177">
        <v>2016</v>
      </c>
      <c r="S644" s="98">
        <f>IFERROR(('General Input Sheet'!$G$38/(VLOOKUP(R644,'General Input Sheet'!$E$38:$G$44,3,FALSE))),1)</f>
        <v>1</v>
      </c>
      <c r="T644" s="199">
        <v>514206.24304073601</v>
      </c>
      <c r="U644" s="115" t="str">
        <f t="shared" si="179"/>
        <v>y</v>
      </c>
      <c r="V644" s="115" t="str">
        <f t="shared" si="179"/>
        <v/>
      </c>
      <c r="W644" s="115" t="str">
        <f t="shared" si="179"/>
        <v/>
      </c>
      <c r="X644" s="115" t="str">
        <f t="shared" si="179"/>
        <v/>
      </c>
      <c r="Y644" s="273" t="str">
        <f t="shared" si="180"/>
        <v/>
      </c>
      <c r="AA644" s="86">
        <f t="shared" si="170"/>
        <v>1</v>
      </c>
      <c r="AB644" s="87" t="str">
        <f t="shared" si="171"/>
        <v/>
      </c>
      <c r="AC644" s="87" t="str">
        <f t="shared" si="181"/>
        <v/>
      </c>
      <c r="AD644" s="87" t="str">
        <f t="shared" si="182"/>
        <v/>
      </c>
      <c r="AE644" s="87" t="str">
        <f t="shared" si="183"/>
        <v/>
      </c>
      <c r="AF644" s="94">
        <f t="shared" si="172"/>
        <v>1</v>
      </c>
      <c r="AH644" s="324">
        <f t="shared" si="173"/>
        <v>514206.24304073601</v>
      </c>
      <c r="AI644" s="280" t="str">
        <f t="shared" si="174"/>
        <v/>
      </c>
      <c r="AJ644" s="280" t="str">
        <f t="shared" si="175"/>
        <v/>
      </c>
      <c r="AK644" s="280" t="str">
        <f t="shared" si="176"/>
        <v/>
      </c>
      <c r="AL644" s="327" t="str">
        <f t="shared" si="177"/>
        <v/>
      </c>
    </row>
    <row r="645" spans="2:38">
      <c r="B645" s="176" t="s">
        <v>604</v>
      </c>
      <c r="C645" s="167"/>
      <c r="D645" s="167" t="s">
        <v>2231</v>
      </c>
      <c r="E645" s="167" t="s">
        <v>116</v>
      </c>
      <c r="F645" s="167" t="s">
        <v>2233</v>
      </c>
      <c r="G645" s="188"/>
      <c r="H645" s="285">
        <v>60188.86</v>
      </c>
      <c r="I645" s="143">
        <f t="shared" si="178"/>
        <v>135.59931046591245</v>
      </c>
      <c r="J645" s="165">
        <v>8161567.9137293398</v>
      </c>
      <c r="K645" s="167"/>
      <c r="L645" s="167">
        <v>1</v>
      </c>
      <c r="M645" s="171">
        <f t="shared" si="185"/>
        <v>8161567.9137293398</v>
      </c>
      <c r="N645" s="170"/>
      <c r="O645" s="285"/>
      <c r="P645" s="114">
        <f t="shared" si="184"/>
        <v>0</v>
      </c>
      <c r="Q645" s="173"/>
      <c r="R645" s="177">
        <v>2016</v>
      </c>
      <c r="S645" s="98">
        <f>IFERROR(('General Input Sheet'!$G$38/(VLOOKUP(R645,'General Input Sheet'!$E$38:$G$44,3,FALSE))),1)</f>
        <v>1</v>
      </c>
      <c r="T645" s="199">
        <v>8161567.9137293398</v>
      </c>
      <c r="U645" s="115" t="str">
        <f t="shared" si="179"/>
        <v/>
      </c>
      <c r="V645" s="115" t="str">
        <f t="shared" si="179"/>
        <v/>
      </c>
      <c r="W645" s="115" t="str">
        <f t="shared" si="179"/>
        <v/>
      </c>
      <c r="X645" s="115" t="str">
        <f t="shared" si="179"/>
        <v/>
      </c>
      <c r="Y645" s="273" t="str">
        <f t="shared" si="180"/>
        <v>y</v>
      </c>
      <c r="AA645" s="86" t="str">
        <f t="shared" si="170"/>
        <v/>
      </c>
      <c r="AB645" s="87" t="str">
        <f t="shared" si="171"/>
        <v/>
      </c>
      <c r="AC645" s="87" t="str">
        <f t="shared" si="181"/>
        <v/>
      </c>
      <c r="AD645" s="87" t="str">
        <f t="shared" si="182"/>
        <v/>
      </c>
      <c r="AE645" s="87">
        <f t="shared" si="183"/>
        <v>1</v>
      </c>
      <c r="AF645" s="94">
        <f t="shared" si="172"/>
        <v>1</v>
      </c>
      <c r="AH645" s="324" t="str">
        <f t="shared" si="173"/>
        <v/>
      </c>
      <c r="AI645" s="280" t="str">
        <f t="shared" si="174"/>
        <v/>
      </c>
      <c r="AJ645" s="280" t="str">
        <f t="shared" si="175"/>
        <v/>
      </c>
      <c r="AK645" s="280" t="str">
        <f t="shared" si="176"/>
        <v/>
      </c>
      <c r="AL645" s="327">
        <f t="shared" si="177"/>
        <v>8161567.9137293398</v>
      </c>
    </row>
    <row r="646" spans="2:38">
      <c r="B646" s="176" t="s">
        <v>605</v>
      </c>
      <c r="C646" s="167"/>
      <c r="D646" s="167" t="s">
        <v>2230</v>
      </c>
      <c r="E646" s="167" t="s">
        <v>116</v>
      </c>
      <c r="F646" s="167" t="s">
        <v>2236</v>
      </c>
      <c r="G646" s="188"/>
      <c r="H646" s="171"/>
      <c r="I646" s="143">
        <f t="shared" si="178"/>
        <v>0</v>
      </c>
      <c r="J646" s="165"/>
      <c r="K646" s="167"/>
      <c r="L646" s="167"/>
      <c r="M646" s="171">
        <v>478520.17189747101</v>
      </c>
      <c r="N646" s="170"/>
      <c r="O646" s="285">
        <v>0</v>
      </c>
      <c r="P646" s="114">
        <f t="shared" si="184"/>
        <v>0</v>
      </c>
      <c r="Q646" s="173">
        <v>0</v>
      </c>
      <c r="R646" s="177">
        <v>2016</v>
      </c>
      <c r="S646" s="32"/>
      <c r="T646" s="195">
        <v>0</v>
      </c>
      <c r="U646" s="115" t="str">
        <f t="shared" si="179"/>
        <v/>
      </c>
      <c r="V646" s="115" t="str">
        <f t="shared" si="179"/>
        <v/>
      </c>
      <c r="W646" s="115" t="str">
        <f t="shared" si="179"/>
        <v/>
      </c>
      <c r="X646" s="115" t="str">
        <f t="shared" si="179"/>
        <v/>
      </c>
      <c r="Y646" s="273" t="str">
        <f t="shared" si="180"/>
        <v>y</v>
      </c>
      <c r="AA646" s="86" t="str">
        <f t="shared" si="170"/>
        <v/>
      </c>
      <c r="AB646" s="87" t="str">
        <f t="shared" si="171"/>
        <v/>
      </c>
      <c r="AC646" s="87" t="str">
        <f t="shared" si="181"/>
        <v/>
      </c>
      <c r="AD646" s="87" t="str">
        <f t="shared" si="182"/>
        <v/>
      </c>
      <c r="AE646" s="87">
        <f t="shared" si="183"/>
        <v>1</v>
      </c>
      <c r="AF646" s="94">
        <f t="shared" si="172"/>
        <v>1</v>
      </c>
      <c r="AH646" s="324" t="str">
        <f t="shared" si="173"/>
        <v/>
      </c>
      <c r="AI646" s="280" t="str">
        <f t="shared" si="174"/>
        <v/>
      </c>
      <c r="AJ646" s="280" t="str">
        <f t="shared" si="175"/>
        <v/>
      </c>
      <c r="AK646" s="280" t="str">
        <f t="shared" si="176"/>
        <v/>
      </c>
      <c r="AL646" s="327">
        <f t="shared" si="177"/>
        <v>0</v>
      </c>
    </row>
    <row r="647" spans="2:38">
      <c r="B647" s="176" t="s">
        <v>606</v>
      </c>
      <c r="C647" s="167"/>
      <c r="D647" s="167" t="s">
        <v>2231</v>
      </c>
      <c r="E647" s="167" t="s">
        <v>116</v>
      </c>
      <c r="F647" s="167" t="s">
        <v>2234</v>
      </c>
      <c r="G647" s="188"/>
      <c r="H647" s="285">
        <v>28508.71</v>
      </c>
      <c r="I647" s="143">
        <f t="shared" si="178"/>
        <v>276.35271969576246</v>
      </c>
      <c r="J647" s="165">
        <v>7878459.5435177796</v>
      </c>
      <c r="K647" s="167"/>
      <c r="L647" s="167">
        <v>1</v>
      </c>
      <c r="M647" s="171">
        <f t="shared" ref="M647:M682" si="186">IFERROR(J647/100*100*L647,0)</f>
        <v>7878459.5435177796</v>
      </c>
      <c r="N647" s="170"/>
      <c r="O647" s="285"/>
      <c r="P647" s="114">
        <f t="shared" si="184"/>
        <v>0</v>
      </c>
      <c r="Q647" s="173"/>
      <c r="R647" s="177">
        <v>2016</v>
      </c>
      <c r="S647" s="98">
        <f>IFERROR(('General Input Sheet'!$G$38/(VLOOKUP(R647,'General Input Sheet'!$E$38:$G$44,3,FALSE))),1)</f>
        <v>1</v>
      </c>
      <c r="T647" s="199">
        <v>7878459.5435177796</v>
      </c>
      <c r="U647" s="115" t="str">
        <f t="shared" si="179"/>
        <v/>
      </c>
      <c r="V647" s="115" t="str">
        <f t="shared" si="179"/>
        <v/>
      </c>
      <c r="W647" s="115" t="str">
        <f t="shared" si="179"/>
        <v/>
      </c>
      <c r="X647" s="115" t="str">
        <f t="shared" si="179"/>
        <v/>
      </c>
      <c r="Y647" s="273" t="str">
        <f t="shared" si="180"/>
        <v>y</v>
      </c>
      <c r="AA647" s="86" t="str">
        <f t="shared" si="170"/>
        <v/>
      </c>
      <c r="AB647" s="87" t="str">
        <f t="shared" si="171"/>
        <v/>
      </c>
      <c r="AC647" s="87" t="str">
        <f t="shared" si="181"/>
        <v/>
      </c>
      <c r="AD647" s="87" t="str">
        <f t="shared" si="182"/>
        <v/>
      </c>
      <c r="AE647" s="87">
        <f t="shared" si="183"/>
        <v>1</v>
      </c>
      <c r="AF647" s="94">
        <f t="shared" si="172"/>
        <v>1</v>
      </c>
      <c r="AH647" s="324" t="str">
        <f t="shared" si="173"/>
        <v/>
      </c>
      <c r="AI647" s="280" t="str">
        <f t="shared" si="174"/>
        <v/>
      </c>
      <c r="AJ647" s="280" t="str">
        <f t="shared" si="175"/>
        <v/>
      </c>
      <c r="AK647" s="280" t="str">
        <f t="shared" si="176"/>
        <v/>
      </c>
      <c r="AL647" s="327">
        <f t="shared" si="177"/>
        <v>7878459.5435177796</v>
      </c>
    </row>
    <row r="648" spans="2:38">
      <c r="B648" s="176" t="s">
        <v>606</v>
      </c>
      <c r="C648" s="167"/>
      <c r="D648" s="167" t="s">
        <v>2231</v>
      </c>
      <c r="E648" s="167" t="s">
        <v>116</v>
      </c>
      <c r="F648" s="167" t="s">
        <v>2233</v>
      </c>
      <c r="G648" s="188"/>
      <c r="H648" s="285">
        <v>34628.9</v>
      </c>
      <c r="I648" s="143">
        <f t="shared" si="178"/>
        <v>235.68660609286866</v>
      </c>
      <c r="J648" s="165">
        <v>8161567.9137293398</v>
      </c>
      <c r="K648" s="167"/>
      <c r="L648" s="167">
        <v>1</v>
      </c>
      <c r="M648" s="171">
        <f t="shared" si="186"/>
        <v>8161567.9137293398</v>
      </c>
      <c r="N648" s="170"/>
      <c r="O648" s="285"/>
      <c r="P648" s="114">
        <f t="shared" si="184"/>
        <v>0</v>
      </c>
      <c r="Q648" s="173"/>
      <c r="R648" s="177">
        <v>2016</v>
      </c>
      <c r="S648" s="98">
        <f>IFERROR(('General Input Sheet'!$G$38/(VLOOKUP(R648,'General Input Sheet'!$E$38:$G$44,3,FALSE))),1)</f>
        <v>1</v>
      </c>
      <c r="T648" s="199">
        <v>8161567.9137293398</v>
      </c>
      <c r="U648" s="115" t="str">
        <f t="shared" si="179"/>
        <v/>
      </c>
      <c r="V648" s="115" t="str">
        <f t="shared" si="179"/>
        <v/>
      </c>
      <c r="W648" s="115" t="str">
        <f t="shared" si="179"/>
        <v/>
      </c>
      <c r="X648" s="115" t="str">
        <f t="shared" si="179"/>
        <v/>
      </c>
      <c r="Y648" s="273" t="str">
        <f t="shared" si="180"/>
        <v>y</v>
      </c>
      <c r="AA648" s="86" t="str">
        <f t="shared" si="170"/>
        <v/>
      </c>
      <c r="AB648" s="87" t="str">
        <f t="shared" si="171"/>
        <v/>
      </c>
      <c r="AC648" s="87" t="str">
        <f t="shared" si="181"/>
        <v/>
      </c>
      <c r="AD648" s="87" t="str">
        <f t="shared" si="182"/>
        <v/>
      </c>
      <c r="AE648" s="87">
        <f t="shared" si="183"/>
        <v>1</v>
      </c>
      <c r="AF648" s="94">
        <f t="shared" si="172"/>
        <v>1</v>
      </c>
      <c r="AH648" s="324" t="str">
        <f t="shared" si="173"/>
        <v/>
      </c>
      <c r="AI648" s="280" t="str">
        <f t="shared" si="174"/>
        <v/>
      </c>
      <c r="AJ648" s="280" t="str">
        <f t="shared" si="175"/>
        <v/>
      </c>
      <c r="AK648" s="280" t="str">
        <f t="shared" si="176"/>
        <v/>
      </c>
      <c r="AL648" s="327">
        <f t="shared" si="177"/>
        <v>8161567.9137293398</v>
      </c>
    </row>
    <row r="649" spans="2:38">
      <c r="B649" s="176" t="s">
        <v>607</v>
      </c>
      <c r="C649" s="167"/>
      <c r="D649" s="167" t="s">
        <v>2229</v>
      </c>
      <c r="E649" s="167" t="s">
        <v>116</v>
      </c>
      <c r="F649" s="167" t="s">
        <v>2233</v>
      </c>
      <c r="G649" s="188"/>
      <c r="H649" s="285">
        <v>4866.6899999999996</v>
      </c>
      <c r="I649" s="143">
        <f t="shared" si="178"/>
        <v>118.03144043441868</v>
      </c>
      <c r="J649" s="165">
        <v>574422.43084778101</v>
      </c>
      <c r="K649" s="167"/>
      <c r="L649" s="167">
        <v>1</v>
      </c>
      <c r="M649" s="171">
        <f t="shared" si="186"/>
        <v>574422.43084778101</v>
      </c>
      <c r="N649" s="170"/>
      <c r="O649" s="285">
        <v>4866.6830730005404</v>
      </c>
      <c r="P649" s="114">
        <f t="shared" si="184"/>
        <v>348.69827653554535</v>
      </c>
      <c r="Q649" s="173">
        <v>1697004</v>
      </c>
      <c r="R649" s="177">
        <v>2016</v>
      </c>
      <c r="S649" s="98">
        <f>IFERROR(('General Input Sheet'!$G$38/(VLOOKUP(R649,'General Input Sheet'!$E$38:$G$44,3,FALSE))),1)</f>
        <v>1</v>
      </c>
      <c r="T649" s="199">
        <v>2271426.4308477808</v>
      </c>
      <c r="U649" s="115" t="str">
        <f t="shared" si="179"/>
        <v/>
      </c>
      <c r="V649" s="115" t="str">
        <f t="shared" si="179"/>
        <v>y</v>
      </c>
      <c r="W649" s="115" t="str">
        <f t="shared" si="179"/>
        <v/>
      </c>
      <c r="X649" s="115" t="str">
        <f t="shared" si="179"/>
        <v/>
      </c>
      <c r="Y649" s="273" t="str">
        <f t="shared" si="180"/>
        <v/>
      </c>
      <c r="AA649" s="86" t="str">
        <f t="shared" si="170"/>
        <v/>
      </c>
      <c r="AB649" s="87">
        <f t="shared" si="171"/>
        <v>1</v>
      </c>
      <c r="AC649" s="87" t="str">
        <f t="shared" si="181"/>
        <v/>
      </c>
      <c r="AD649" s="87" t="str">
        <f t="shared" si="182"/>
        <v/>
      </c>
      <c r="AE649" s="87" t="str">
        <f t="shared" si="183"/>
        <v/>
      </c>
      <c r="AF649" s="94">
        <f t="shared" si="172"/>
        <v>1</v>
      </c>
      <c r="AH649" s="324" t="str">
        <f t="shared" si="173"/>
        <v/>
      </c>
      <c r="AI649" s="280">
        <f t="shared" si="174"/>
        <v>2271426.4308477808</v>
      </c>
      <c r="AJ649" s="280" t="str">
        <f t="shared" si="175"/>
        <v/>
      </c>
      <c r="AK649" s="280" t="str">
        <f t="shared" si="176"/>
        <v/>
      </c>
      <c r="AL649" s="327" t="str">
        <f t="shared" si="177"/>
        <v/>
      </c>
    </row>
    <row r="650" spans="2:38">
      <c r="B650" s="176" t="s">
        <v>608</v>
      </c>
      <c r="C650" s="167"/>
      <c r="D650" s="167" t="s">
        <v>2229</v>
      </c>
      <c r="E650" s="167" t="s">
        <v>116</v>
      </c>
      <c r="F650" s="167" t="s">
        <v>2233</v>
      </c>
      <c r="G650" s="188"/>
      <c r="H650" s="285">
        <v>2969.61</v>
      </c>
      <c r="I650" s="143">
        <f t="shared" si="178"/>
        <v>169.87092840177294</v>
      </c>
      <c r="J650" s="165">
        <v>504450.40769118897</v>
      </c>
      <c r="K650" s="167"/>
      <c r="L650" s="167">
        <v>1</v>
      </c>
      <c r="M650" s="171">
        <f t="shared" si="186"/>
        <v>504450.40769118897</v>
      </c>
      <c r="N650" s="170"/>
      <c r="O650" s="285">
        <v>2969.6123228278302</v>
      </c>
      <c r="P650" s="114">
        <f t="shared" si="184"/>
        <v>334.08232865065429</v>
      </c>
      <c r="Q650" s="173">
        <v>992095</v>
      </c>
      <c r="R650" s="177">
        <v>2016</v>
      </c>
      <c r="S650" s="98">
        <f>IFERROR(('General Input Sheet'!$G$38/(VLOOKUP(R650,'General Input Sheet'!$E$38:$G$44,3,FALSE))),1)</f>
        <v>1</v>
      </c>
      <c r="T650" s="199">
        <v>1496545.4076911891</v>
      </c>
      <c r="U650" s="115" t="str">
        <f t="shared" si="179"/>
        <v/>
      </c>
      <c r="V650" s="115" t="str">
        <f t="shared" si="179"/>
        <v>y</v>
      </c>
      <c r="W650" s="115" t="str">
        <f t="shared" si="179"/>
        <v/>
      </c>
      <c r="X650" s="115" t="str">
        <f t="shared" si="179"/>
        <v/>
      </c>
      <c r="Y650" s="273" t="str">
        <f t="shared" si="180"/>
        <v/>
      </c>
      <c r="AA650" s="86" t="str">
        <f t="shared" si="170"/>
        <v/>
      </c>
      <c r="AB650" s="87">
        <f t="shared" si="171"/>
        <v>1</v>
      </c>
      <c r="AC650" s="87" t="str">
        <f t="shared" si="181"/>
        <v/>
      </c>
      <c r="AD650" s="87" t="str">
        <f t="shared" si="182"/>
        <v/>
      </c>
      <c r="AE650" s="87" t="str">
        <f t="shared" si="183"/>
        <v/>
      </c>
      <c r="AF650" s="94">
        <f t="shared" si="172"/>
        <v>1</v>
      </c>
      <c r="AH650" s="324" t="str">
        <f t="shared" si="173"/>
        <v/>
      </c>
      <c r="AI650" s="280">
        <f t="shared" si="174"/>
        <v>1496545.4076911891</v>
      </c>
      <c r="AJ650" s="280" t="str">
        <f t="shared" si="175"/>
        <v/>
      </c>
      <c r="AK650" s="280" t="str">
        <f t="shared" si="176"/>
        <v/>
      </c>
      <c r="AL650" s="327" t="str">
        <f t="shared" si="177"/>
        <v/>
      </c>
    </row>
    <row r="651" spans="2:38">
      <c r="B651" s="176" t="s">
        <v>609</v>
      </c>
      <c r="C651" s="167"/>
      <c r="D651" s="167" t="s">
        <v>2231</v>
      </c>
      <c r="E651" s="167" t="s">
        <v>116</v>
      </c>
      <c r="F651" s="167" t="s">
        <v>2232</v>
      </c>
      <c r="G651" s="188"/>
      <c r="H651" s="285">
        <v>96479.31</v>
      </c>
      <c r="I651" s="143">
        <f t="shared" si="178"/>
        <v>23.942418518446289</v>
      </c>
      <c r="J651" s="165">
        <v>2309948.01839092</v>
      </c>
      <c r="K651" s="167"/>
      <c r="L651" s="167">
        <v>1</v>
      </c>
      <c r="M651" s="171">
        <f t="shared" si="186"/>
        <v>2309948.01839092</v>
      </c>
      <c r="N651" s="170"/>
      <c r="O651" s="285"/>
      <c r="P651" s="114">
        <f t="shared" si="184"/>
        <v>0</v>
      </c>
      <c r="Q651" s="173"/>
      <c r="R651" s="177">
        <v>2016</v>
      </c>
      <c r="S651" s="98">
        <f>IFERROR(('General Input Sheet'!$G$38/(VLOOKUP(R651,'General Input Sheet'!$E$38:$G$44,3,FALSE))),1)</f>
        <v>1</v>
      </c>
      <c r="T651" s="199">
        <v>2309948.01839092</v>
      </c>
      <c r="U651" s="115" t="str">
        <f t="shared" si="179"/>
        <v/>
      </c>
      <c r="V651" s="115" t="str">
        <f t="shared" si="179"/>
        <v/>
      </c>
      <c r="W651" s="115" t="str">
        <f t="shared" si="179"/>
        <v/>
      </c>
      <c r="X651" s="115" t="str">
        <f t="shared" si="179"/>
        <v/>
      </c>
      <c r="Y651" s="273" t="str">
        <f t="shared" si="180"/>
        <v>y</v>
      </c>
      <c r="AA651" s="86" t="str">
        <f t="shared" si="170"/>
        <v/>
      </c>
      <c r="AB651" s="87" t="str">
        <f t="shared" si="171"/>
        <v/>
      </c>
      <c r="AC651" s="87" t="str">
        <f t="shared" si="181"/>
        <v/>
      </c>
      <c r="AD651" s="87" t="str">
        <f t="shared" si="182"/>
        <v/>
      </c>
      <c r="AE651" s="87">
        <f t="shared" si="183"/>
        <v>1</v>
      </c>
      <c r="AF651" s="94">
        <f t="shared" si="172"/>
        <v>1</v>
      </c>
      <c r="AH651" s="324" t="str">
        <f t="shared" si="173"/>
        <v/>
      </c>
      <c r="AI651" s="280" t="str">
        <f t="shared" si="174"/>
        <v/>
      </c>
      <c r="AJ651" s="280" t="str">
        <f t="shared" si="175"/>
        <v/>
      </c>
      <c r="AK651" s="280" t="str">
        <f t="shared" si="176"/>
        <v/>
      </c>
      <c r="AL651" s="327">
        <f t="shared" si="177"/>
        <v>2309948.01839092</v>
      </c>
    </row>
    <row r="652" spans="2:38">
      <c r="B652" s="176" t="s">
        <v>610</v>
      </c>
      <c r="C652" s="167"/>
      <c r="D652" s="167" t="s">
        <v>2231</v>
      </c>
      <c r="E652" s="167" t="s">
        <v>116</v>
      </c>
      <c r="F652" s="167" t="s">
        <v>2233</v>
      </c>
      <c r="G652" s="188"/>
      <c r="H652" s="285">
        <v>8158.27</v>
      </c>
      <c r="I652" s="143">
        <f t="shared" si="178"/>
        <v>854.30310299632276</v>
      </c>
      <c r="J652" s="165">
        <v>6969635.3760818103</v>
      </c>
      <c r="K652" s="167"/>
      <c r="L652" s="167">
        <v>1</v>
      </c>
      <c r="M652" s="171">
        <f t="shared" si="186"/>
        <v>6969635.3760818103</v>
      </c>
      <c r="N652" s="170"/>
      <c r="O652" s="285">
        <v>8158.2549422526799</v>
      </c>
      <c r="P652" s="114">
        <f t="shared" si="184"/>
        <v>268.40207195037419</v>
      </c>
      <c r="Q652" s="173">
        <v>2189692.5299999998</v>
      </c>
      <c r="R652" s="177">
        <v>2016</v>
      </c>
      <c r="S652" s="98">
        <f>IFERROR(('General Input Sheet'!$G$38/(VLOOKUP(R652,'General Input Sheet'!$E$38:$G$44,3,FALSE))),1)</f>
        <v>1</v>
      </c>
      <c r="T652" s="199">
        <v>9159327.9060818106</v>
      </c>
      <c r="U652" s="115" t="str">
        <f t="shared" si="179"/>
        <v/>
      </c>
      <c r="V652" s="115" t="str">
        <f t="shared" si="179"/>
        <v/>
      </c>
      <c r="W652" s="115" t="str">
        <f t="shared" si="179"/>
        <v/>
      </c>
      <c r="X652" s="115" t="str">
        <f t="shared" si="179"/>
        <v/>
      </c>
      <c r="Y652" s="273" t="str">
        <f t="shared" si="180"/>
        <v>y</v>
      </c>
      <c r="AA652" s="86" t="str">
        <f t="shared" si="170"/>
        <v/>
      </c>
      <c r="AB652" s="87" t="str">
        <f t="shared" si="171"/>
        <v/>
      </c>
      <c r="AC652" s="87" t="str">
        <f t="shared" si="181"/>
        <v/>
      </c>
      <c r="AD652" s="87" t="str">
        <f t="shared" si="182"/>
        <v/>
      </c>
      <c r="AE652" s="87">
        <f t="shared" si="183"/>
        <v>1</v>
      </c>
      <c r="AF652" s="94">
        <f t="shared" si="172"/>
        <v>1</v>
      </c>
      <c r="AH652" s="324" t="str">
        <f t="shared" si="173"/>
        <v/>
      </c>
      <c r="AI652" s="280" t="str">
        <f t="shared" si="174"/>
        <v/>
      </c>
      <c r="AJ652" s="280" t="str">
        <f t="shared" si="175"/>
        <v/>
      </c>
      <c r="AK652" s="280" t="str">
        <f t="shared" si="176"/>
        <v/>
      </c>
      <c r="AL652" s="327">
        <f t="shared" si="177"/>
        <v>9159327.9060818106</v>
      </c>
    </row>
    <row r="653" spans="2:38">
      <c r="B653" s="176" t="s">
        <v>611</v>
      </c>
      <c r="C653" s="167"/>
      <c r="D653" s="167" t="s">
        <v>2231</v>
      </c>
      <c r="E653" s="167" t="s">
        <v>116</v>
      </c>
      <c r="F653" s="167" t="s">
        <v>2232</v>
      </c>
      <c r="G653" s="188"/>
      <c r="H653" s="285">
        <v>2154.8000000000002</v>
      </c>
      <c r="I653" s="143">
        <f t="shared" si="178"/>
        <v>496.38930166627983</v>
      </c>
      <c r="J653" s="165">
        <v>1069619.6672304999</v>
      </c>
      <c r="K653" s="167"/>
      <c r="L653" s="167">
        <v>1</v>
      </c>
      <c r="M653" s="171">
        <f t="shared" si="186"/>
        <v>1069619.6672304999</v>
      </c>
      <c r="N653" s="170"/>
      <c r="O653" s="285">
        <v>23.092893450744299</v>
      </c>
      <c r="P653" s="114">
        <f t="shared" si="184"/>
        <v>50.664937353802678</v>
      </c>
      <c r="Q653" s="173">
        <v>1170</v>
      </c>
      <c r="R653" s="177">
        <v>2016</v>
      </c>
      <c r="S653" s="98">
        <f>IFERROR(('General Input Sheet'!$G$38/(VLOOKUP(R653,'General Input Sheet'!$E$38:$G$44,3,FALSE))),1)</f>
        <v>1</v>
      </c>
      <c r="T653" s="199">
        <v>1070789.6672304999</v>
      </c>
      <c r="U653" s="115" t="str">
        <f t="shared" si="179"/>
        <v/>
      </c>
      <c r="V653" s="115" t="str">
        <f t="shared" si="179"/>
        <v/>
      </c>
      <c r="W653" s="115" t="str">
        <f t="shared" si="179"/>
        <v/>
      </c>
      <c r="X653" s="115" t="str">
        <f t="shared" si="179"/>
        <v/>
      </c>
      <c r="Y653" s="273" t="str">
        <f t="shared" si="180"/>
        <v>y</v>
      </c>
      <c r="AA653" s="86" t="str">
        <f t="shared" si="170"/>
        <v/>
      </c>
      <c r="AB653" s="87" t="str">
        <f t="shared" si="171"/>
        <v/>
      </c>
      <c r="AC653" s="87" t="str">
        <f t="shared" si="181"/>
        <v/>
      </c>
      <c r="AD653" s="87" t="str">
        <f t="shared" si="182"/>
        <v/>
      </c>
      <c r="AE653" s="87">
        <f t="shared" si="183"/>
        <v>1</v>
      </c>
      <c r="AF653" s="94">
        <f t="shared" si="172"/>
        <v>1</v>
      </c>
      <c r="AH653" s="324" t="str">
        <f t="shared" si="173"/>
        <v/>
      </c>
      <c r="AI653" s="280" t="str">
        <f t="shared" si="174"/>
        <v/>
      </c>
      <c r="AJ653" s="280" t="str">
        <f t="shared" si="175"/>
        <v/>
      </c>
      <c r="AK653" s="280" t="str">
        <f t="shared" si="176"/>
        <v/>
      </c>
      <c r="AL653" s="327">
        <f t="shared" si="177"/>
        <v>1070789.6672304999</v>
      </c>
    </row>
    <row r="654" spans="2:38">
      <c r="B654" s="176" t="s">
        <v>611</v>
      </c>
      <c r="C654" s="167"/>
      <c r="D654" s="167" t="s">
        <v>2231</v>
      </c>
      <c r="E654" s="167" t="s">
        <v>116</v>
      </c>
      <c r="F654" s="167" t="s">
        <v>2234</v>
      </c>
      <c r="G654" s="188"/>
      <c r="H654" s="285">
        <v>16853.060000000001</v>
      </c>
      <c r="I654" s="143">
        <f t="shared" si="178"/>
        <v>436.07558496772987</v>
      </c>
      <c r="J654" s="165">
        <v>7349207.9979962502</v>
      </c>
      <c r="K654" s="167"/>
      <c r="L654" s="167">
        <v>1</v>
      </c>
      <c r="M654" s="171">
        <f t="shared" si="186"/>
        <v>7349207.9979962492</v>
      </c>
      <c r="N654" s="170"/>
      <c r="O654" s="285"/>
      <c r="P654" s="114">
        <f t="shared" si="184"/>
        <v>0</v>
      </c>
      <c r="Q654" s="173"/>
      <c r="R654" s="177">
        <v>2016</v>
      </c>
      <c r="S654" s="98">
        <f>IFERROR(('General Input Sheet'!$G$38/(VLOOKUP(R654,'General Input Sheet'!$E$38:$G$44,3,FALSE))),1)</f>
        <v>1</v>
      </c>
      <c r="T654" s="199">
        <v>7349207.9979962502</v>
      </c>
      <c r="U654" s="115" t="str">
        <f t="shared" si="179"/>
        <v/>
      </c>
      <c r="V654" s="115" t="str">
        <f t="shared" si="179"/>
        <v/>
      </c>
      <c r="W654" s="115" t="str">
        <f t="shared" si="179"/>
        <v/>
      </c>
      <c r="X654" s="115" t="str">
        <f t="shared" ref="V654:X717" si="187">IF(AND(X$10=$E654,$D654="Local"),"y","")</f>
        <v/>
      </c>
      <c r="Y654" s="273" t="str">
        <f t="shared" si="180"/>
        <v>y</v>
      </c>
      <c r="AA654" s="86" t="str">
        <f t="shared" ref="AA654:AA717" si="188">IF(U654="y",1,"")</f>
        <v/>
      </c>
      <c r="AB654" s="87" t="str">
        <f t="shared" ref="AB654:AB717" si="189">IF(V654="y",1,"")</f>
        <v/>
      </c>
      <c r="AC654" s="87" t="str">
        <f t="shared" si="181"/>
        <v/>
      </c>
      <c r="AD654" s="87" t="str">
        <f t="shared" si="182"/>
        <v/>
      </c>
      <c r="AE654" s="87">
        <f t="shared" si="183"/>
        <v>1</v>
      </c>
      <c r="AF654" s="94">
        <f t="shared" ref="AF654:AF717" si="190">SUM(AA654:AE654)</f>
        <v>1</v>
      </c>
      <c r="AH654" s="324" t="str">
        <f t="shared" ref="AH654:AH717" si="191">IF(AA654="","",(AA654/$AF654)*$T654)</f>
        <v/>
      </c>
      <c r="AI654" s="280" t="str">
        <f t="shared" ref="AI654:AI717" si="192">IF(AB654="","",(AB654/$AF654)*$T654)</f>
        <v/>
      </c>
      <c r="AJ654" s="280" t="str">
        <f t="shared" ref="AJ654:AJ717" si="193">IF(AC654="","",(AC654/$AF654)*$T654)</f>
        <v/>
      </c>
      <c r="AK654" s="280" t="str">
        <f t="shared" ref="AK654:AK717" si="194">IF(AD654="","",(AD654/$AF654)*$T654)</f>
        <v/>
      </c>
      <c r="AL654" s="327">
        <f t="shared" ref="AL654:AL717" si="195">IF(AE654="","",(AE654/$AF654)*$T654)</f>
        <v>7349207.9979962502</v>
      </c>
    </row>
    <row r="655" spans="2:38">
      <c r="B655" s="176" t="s">
        <v>611</v>
      </c>
      <c r="C655" s="167"/>
      <c r="D655" s="167" t="s">
        <v>2231</v>
      </c>
      <c r="E655" s="167" t="s">
        <v>116</v>
      </c>
      <c r="F655" s="167" t="s">
        <v>2233</v>
      </c>
      <c r="G655" s="188"/>
      <c r="H655" s="285">
        <v>2044.4708384</v>
      </c>
      <c r="I655" s="143">
        <f t="shared" ref="I655:I718" si="196">IFERROR(J655/H655,0)</f>
        <v>3245.826265110742</v>
      </c>
      <c r="J655" s="165">
        <v>6635997.1455317</v>
      </c>
      <c r="K655" s="167"/>
      <c r="L655" s="167">
        <v>1</v>
      </c>
      <c r="M655" s="171">
        <f t="shared" si="186"/>
        <v>6635997.1455317009</v>
      </c>
      <c r="N655" s="170"/>
      <c r="O655" s="285"/>
      <c r="P655" s="114">
        <f t="shared" si="184"/>
        <v>0</v>
      </c>
      <c r="Q655" s="173"/>
      <c r="R655" s="177">
        <v>2016</v>
      </c>
      <c r="S655" s="98">
        <f>IFERROR(('General Input Sheet'!$G$38/(VLOOKUP(R655,'General Input Sheet'!$E$38:$G$44,3,FALSE))),1)</f>
        <v>1</v>
      </c>
      <c r="T655" s="199">
        <v>6635997.1455317</v>
      </c>
      <c r="U655" s="115" t="str">
        <f t="shared" ref="U655:X718" si="197">IF(AND(U$10=$E655,$D655="Local"),"y","")</f>
        <v/>
      </c>
      <c r="V655" s="115" t="str">
        <f t="shared" si="187"/>
        <v/>
      </c>
      <c r="W655" s="115" t="str">
        <f t="shared" si="187"/>
        <v/>
      </c>
      <c r="X655" s="115" t="str">
        <f t="shared" si="187"/>
        <v/>
      </c>
      <c r="Y655" s="273" t="str">
        <f t="shared" ref="Y655:Y718" si="198">IF($D655&lt;&gt;"Local","y","")</f>
        <v>y</v>
      </c>
      <c r="AA655" s="86" t="str">
        <f t="shared" si="188"/>
        <v/>
      </c>
      <c r="AB655" s="87" t="str">
        <f t="shared" si="189"/>
        <v/>
      </c>
      <c r="AC655" s="87" t="str">
        <f t="shared" ref="AC655:AC718" si="199">IF(W655="y",1,"")</f>
        <v/>
      </c>
      <c r="AD655" s="87" t="str">
        <f t="shared" ref="AD655:AD718" si="200">IF(X655="y",1,"")</f>
        <v/>
      </c>
      <c r="AE655" s="87">
        <f t="shared" ref="AE655:AE718" si="201">IF(Y655="y",1,"")</f>
        <v>1</v>
      </c>
      <c r="AF655" s="94">
        <f t="shared" si="190"/>
        <v>1</v>
      </c>
      <c r="AH655" s="324" t="str">
        <f t="shared" si="191"/>
        <v/>
      </c>
      <c r="AI655" s="280" t="str">
        <f t="shared" si="192"/>
        <v/>
      </c>
      <c r="AJ655" s="280" t="str">
        <f t="shared" si="193"/>
        <v/>
      </c>
      <c r="AK655" s="280" t="str">
        <f t="shared" si="194"/>
        <v/>
      </c>
      <c r="AL655" s="327">
        <f t="shared" si="195"/>
        <v>6635997.1455317</v>
      </c>
    </row>
    <row r="656" spans="2:38">
      <c r="B656" s="176" t="s">
        <v>612</v>
      </c>
      <c r="C656" s="167"/>
      <c r="D656" s="167" t="s">
        <v>2229</v>
      </c>
      <c r="E656" s="167" t="s">
        <v>116</v>
      </c>
      <c r="F656" s="167" t="s">
        <v>2233</v>
      </c>
      <c r="G656" s="188"/>
      <c r="H656" s="285">
        <v>3940.33</v>
      </c>
      <c r="I656" s="143">
        <f t="shared" si="196"/>
        <v>137.10894971851445</v>
      </c>
      <c r="J656" s="165">
        <v>540254.50784435403</v>
      </c>
      <c r="K656" s="167"/>
      <c r="L656" s="167">
        <v>1</v>
      </c>
      <c r="M656" s="171">
        <f t="shared" si="186"/>
        <v>540254.50784435403</v>
      </c>
      <c r="N656" s="170"/>
      <c r="O656" s="285">
        <v>3940.3813471004901</v>
      </c>
      <c r="P656" s="114">
        <f t="shared" ref="P656:P719" si="202">IFERROR(Q656/O656,0)</f>
        <v>361.65230582278906</v>
      </c>
      <c r="Q656" s="173">
        <v>1425048</v>
      </c>
      <c r="R656" s="177">
        <v>2016</v>
      </c>
      <c r="S656" s="98">
        <f>IFERROR(('General Input Sheet'!$G$38/(VLOOKUP(R656,'General Input Sheet'!$E$38:$G$44,3,FALSE))),1)</f>
        <v>1</v>
      </c>
      <c r="T656" s="199">
        <v>1965302.507844354</v>
      </c>
      <c r="U656" s="115" t="str">
        <f t="shared" si="197"/>
        <v/>
      </c>
      <c r="V656" s="115" t="str">
        <f t="shared" si="187"/>
        <v>y</v>
      </c>
      <c r="W656" s="115" t="str">
        <f t="shared" si="187"/>
        <v/>
      </c>
      <c r="X656" s="115" t="str">
        <f t="shared" si="187"/>
        <v/>
      </c>
      <c r="Y656" s="273" t="str">
        <f t="shared" si="198"/>
        <v/>
      </c>
      <c r="AA656" s="86" t="str">
        <f t="shared" si="188"/>
        <v/>
      </c>
      <c r="AB656" s="87">
        <f t="shared" si="189"/>
        <v>1</v>
      </c>
      <c r="AC656" s="87" t="str">
        <f t="shared" si="199"/>
        <v/>
      </c>
      <c r="AD656" s="87" t="str">
        <f t="shared" si="200"/>
        <v/>
      </c>
      <c r="AE656" s="87" t="str">
        <f t="shared" si="201"/>
        <v/>
      </c>
      <c r="AF656" s="94">
        <f t="shared" si="190"/>
        <v>1</v>
      </c>
      <c r="AH656" s="324" t="str">
        <f t="shared" si="191"/>
        <v/>
      </c>
      <c r="AI656" s="280">
        <f t="shared" si="192"/>
        <v>1965302.507844354</v>
      </c>
      <c r="AJ656" s="280" t="str">
        <f t="shared" si="193"/>
        <v/>
      </c>
      <c r="AK656" s="280" t="str">
        <f t="shared" si="194"/>
        <v/>
      </c>
      <c r="AL656" s="327" t="str">
        <f t="shared" si="195"/>
        <v/>
      </c>
    </row>
    <row r="657" spans="2:38">
      <c r="B657" s="176" t="s">
        <v>613</v>
      </c>
      <c r="C657" s="167"/>
      <c r="D657" s="167" t="s">
        <v>2231</v>
      </c>
      <c r="E657" s="167" t="s">
        <v>116</v>
      </c>
      <c r="F657" s="167" t="s">
        <v>2234</v>
      </c>
      <c r="G657" s="188"/>
      <c r="H657" s="285">
        <v>34919.64</v>
      </c>
      <c r="I657" s="143">
        <f t="shared" si="196"/>
        <v>233.95322911139576</v>
      </c>
      <c r="J657" s="165">
        <v>8169562.5374074597</v>
      </c>
      <c r="K657" s="167"/>
      <c r="L657" s="167">
        <v>1</v>
      </c>
      <c r="M657" s="171">
        <f t="shared" si="186"/>
        <v>8169562.5374074606</v>
      </c>
      <c r="N657" s="170"/>
      <c r="O657" s="285"/>
      <c r="P657" s="114">
        <f t="shared" si="202"/>
        <v>0</v>
      </c>
      <c r="Q657" s="173"/>
      <c r="R657" s="177">
        <v>2016</v>
      </c>
      <c r="S657" s="98">
        <f>IFERROR(('General Input Sheet'!$G$38/(VLOOKUP(R657,'General Input Sheet'!$E$38:$G$44,3,FALSE))),1)</f>
        <v>1</v>
      </c>
      <c r="T657" s="199">
        <v>8169562.5374074597</v>
      </c>
      <c r="U657" s="115" t="str">
        <f t="shared" si="197"/>
        <v/>
      </c>
      <c r="V657" s="115" t="str">
        <f t="shared" si="187"/>
        <v/>
      </c>
      <c r="W657" s="115" t="str">
        <f t="shared" si="187"/>
        <v/>
      </c>
      <c r="X657" s="115" t="str">
        <f t="shared" si="187"/>
        <v/>
      </c>
      <c r="Y657" s="273" t="str">
        <f t="shared" si="198"/>
        <v>y</v>
      </c>
      <c r="AA657" s="86" t="str">
        <f t="shared" si="188"/>
        <v/>
      </c>
      <c r="AB657" s="87" t="str">
        <f t="shared" si="189"/>
        <v/>
      </c>
      <c r="AC657" s="87" t="str">
        <f t="shared" si="199"/>
        <v/>
      </c>
      <c r="AD657" s="87" t="str">
        <f t="shared" si="200"/>
        <v/>
      </c>
      <c r="AE657" s="87">
        <f t="shared" si="201"/>
        <v>1</v>
      </c>
      <c r="AF657" s="94">
        <f t="shared" si="190"/>
        <v>1</v>
      </c>
      <c r="AH657" s="324" t="str">
        <f t="shared" si="191"/>
        <v/>
      </c>
      <c r="AI657" s="280" t="str">
        <f t="shared" si="192"/>
        <v/>
      </c>
      <c r="AJ657" s="280" t="str">
        <f t="shared" si="193"/>
        <v/>
      </c>
      <c r="AK657" s="280" t="str">
        <f t="shared" si="194"/>
        <v/>
      </c>
      <c r="AL657" s="327">
        <f t="shared" si="195"/>
        <v>8169562.5374074597</v>
      </c>
    </row>
    <row r="658" spans="2:38">
      <c r="B658" s="176" t="s">
        <v>613</v>
      </c>
      <c r="C658" s="167"/>
      <c r="D658" s="167" t="s">
        <v>2231</v>
      </c>
      <c r="E658" s="167" t="s">
        <v>116</v>
      </c>
      <c r="F658" s="167" t="s">
        <v>2233</v>
      </c>
      <c r="G658" s="188"/>
      <c r="H658" s="285">
        <v>27072.76</v>
      </c>
      <c r="I658" s="143">
        <f t="shared" si="196"/>
        <v>295.56737088867595</v>
      </c>
      <c r="J658" s="165">
        <v>8001824.4959001103</v>
      </c>
      <c r="K658" s="167"/>
      <c r="L658" s="167">
        <v>1</v>
      </c>
      <c r="M658" s="171">
        <f t="shared" si="186"/>
        <v>8001824.4959001113</v>
      </c>
      <c r="N658" s="170"/>
      <c r="O658" s="285"/>
      <c r="P658" s="114">
        <f t="shared" si="202"/>
        <v>0</v>
      </c>
      <c r="Q658" s="173"/>
      <c r="R658" s="177">
        <v>2016</v>
      </c>
      <c r="S658" s="98">
        <f>IFERROR(('General Input Sheet'!$G$38/(VLOOKUP(R658,'General Input Sheet'!$E$38:$G$44,3,FALSE))),1)</f>
        <v>1</v>
      </c>
      <c r="T658" s="199">
        <v>8001824.4959001103</v>
      </c>
      <c r="U658" s="115" t="str">
        <f t="shared" si="197"/>
        <v/>
      </c>
      <c r="V658" s="115" t="str">
        <f t="shared" si="187"/>
        <v/>
      </c>
      <c r="W658" s="115" t="str">
        <f t="shared" si="187"/>
        <v/>
      </c>
      <c r="X658" s="115" t="str">
        <f t="shared" si="187"/>
        <v/>
      </c>
      <c r="Y658" s="273" t="str">
        <f t="shared" si="198"/>
        <v>y</v>
      </c>
      <c r="AA658" s="86" t="str">
        <f t="shared" si="188"/>
        <v/>
      </c>
      <c r="AB658" s="87" t="str">
        <f t="shared" si="189"/>
        <v/>
      </c>
      <c r="AC658" s="87" t="str">
        <f t="shared" si="199"/>
        <v/>
      </c>
      <c r="AD658" s="87" t="str">
        <f t="shared" si="200"/>
        <v/>
      </c>
      <c r="AE658" s="87">
        <f t="shared" si="201"/>
        <v>1</v>
      </c>
      <c r="AF658" s="94">
        <f t="shared" si="190"/>
        <v>1</v>
      </c>
      <c r="AH658" s="324" t="str">
        <f t="shared" si="191"/>
        <v/>
      </c>
      <c r="AI658" s="280" t="str">
        <f t="shared" si="192"/>
        <v/>
      </c>
      <c r="AJ658" s="280" t="str">
        <f t="shared" si="193"/>
        <v/>
      </c>
      <c r="AK658" s="280" t="str">
        <f t="shared" si="194"/>
        <v/>
      </c>
      <c r="AL658" s="327">
        <f t="shared" si="195"/>
        <v>8001824.4959001103</v>
      </c>
    </row>
    <row r="659" spans="2:38">
      <c r="B659" s="176" t="s">
        <v>614</v>
      </c>
      <c r="C659" s="167"/>
      <c r="D659" s="167" t="s">
        <v>2231</v>
      </c>
      <c r="E659" s="167" t="s">
        <v>116</v>
      </c>
      <c r="F659" s="167" t="s">
        <v>2236</v>
      </c>
      <c r="G659" s="188"/>
      <c r="H659" s="285"/>
      <c r="I659" s="143">
        <f t="shared" si="196"/>
        <v>0</v>
      </c>
      <c r="J659" s="165"/>
      <c r="K659" s="167"/>
      <c r="L659" s="167">
        <v>1</v>
      </c>
      <c r="M659" s="171">
        <f t="shared" si="186"/>
        <v>0</v>
      </c>
      <c r="N659" s="170"/>
      <c r="O659" s="285">
        <v>31086.200046273199</v>
      </c>
      <c r="P659" s="114">
        <f t="shared" si="202"/>
        <v>82.642788960241319</v>
      </c>
      <c r="Q659" s="173">
        <v>2569050.27</v>
      </c>
      <c r="R659" s="177">
        <v>2016</v>
      </c>
      <c r="S659" s="98">
        <f>IFERROR(('General Input Sheet'!$G$38/(VLOOKUP(R659,'General Input Sheet'!$E$38:$G$44,3,FALSE))),1)</f>
        <v>1</v>
      </c>
      <c r="T659" s="199">
        <v>2569050.27</v>
      </c>
      <c r="U659" s="115" t="str">
        <f t="shared" si="197"/>
        <v/>
      </c>
      <c r="V659" s="115" t="str">
        <f t="shared" si="187"/>
        <v/>
      </c>
      <c r="W659" s="115" t="str">
        <f t="shared" si="187"/>
        <v/>
      </c>
      <c r="X659" s="115" t="str">
        <f t="shared" si="187"/>
        <v/>
      </c>
      <c r="Y659" s="273" t="str">
        <f t="shared" si="198"/>
        <v>y</v>
      </c>
      <c r="AA659" s="86" t="str">
        <f t="shared" si="188"/>
        <v/>
      </c>
      <c r="AB659" s="87" t="str">
        <f t="shared" si="189"/>
        <v/>
      </c>
      <c r="AC659" s="87" t="str">
        <f t="shared" si="199"/>
        <v/>
      </c>
      <c r="AD659" s="87" t="str">
        <f t="shared" si="200"/>
        <v/>
      </c>
      <c r="AE659" s="87">
        <f t="shared" si="201"/>
        <v>1</v>
      </c>
      <c r="AF659" s="94">
        <f t="shared" si="190"/>
        <v>1</v>
      </c>
      <c r="AH659" s="324" t="str">
        <f t="shared" si="191"/>
        <v/>
      </c>
      <c r="AI659" s="280" t="str">
        <f t="shared" si="192"/>
        <v/>
      </c>
      <c r="AJ659" s="280" t="str">
        <f t="shared" si="193"/>
        <v/>
      </c>
      <c r="AK659" s="280" t="str">
        <f t="shared" si="194"/>
        <v/>
      </c>
      <c r="AL659" s="327">
        <f t="shared" si="195"/>
        <v>2569050.27</v>
      </c>
    </row>
    <row r="660" spans="2:38">
      <c r="B660" s="176" t="s">
        <v>615</v>
      </c>
      <c r="C660" s="167"/>
      <c r="D660" s="167" t="s">
        <v>2229</v>
      </c>
      <c r="E660" s="167" t="s">
        <v>116</v>
      </c>
      <c r="F660" s="167" t="s">
        <v>2234</v>
      </c>
      <c r="G660" s="188"/>
      <c r="H660" s="285">
        <v>6569.67</v>
      </c>
      <c r="I660" s="143">
        <f t="shared" si="196"/>
        <v>146.28583879352007</v>
      </c>
      <c r="J660" s="165">
        <v>961049.68654662499</v>
      </c>
      <c r="K660" s="167"/>
      <c r="L660" s="167">
        <v>1</v>
      </c>
      <c r="M660" s="171">
        <f t="shared" si="186"/>
        <v>961049.68654662499</v>
      </c>
      <c r="N660" s="170"/>
      <c r="O660" s="285"/>
      <c r="P660" s="114">
        <f t="shared" si="202"/>
        <v>0</v>
      </c>
      <c r="Q660" s="173"/>
      <c r="R660" s="177">
        <v>2016</v>
      </c>
      <c r="S660" s="98">
        <f>IFERROR(('General Input Sheet'!$G$38/(VLOOKUP(R660,'General Input Sheet'!$E$38:$G$44,3,FALSE))),1)</f>
        <v>1</v>
      </c>
      <c r="T660" s="199">
        <v>961049.68654662499</v>
      </c>
      <c r="U660" s="115" t="str">
        <f t="shared" si="197"/>
        <v/>
      </c>
      <c r="V660" s="115" t="str">
        <f t="shared" si="187"/>
        <v>y</v>
      </c>
      <c r="W660" s="115" t="str">
        <f t="shared" si="187"/>
        <v/>
      </c>
      <c r="X660" s="115" t="str">
        <f t="shared" si="187"/>
        <v/>
      </c>
      <c r="Y660" s="273" t="str">
        <f t="shared" si="198"/>
        <v/>
      </c>
      <c r="AA660" s="86" t="str">
        <f t="shared" si="188"/>
        <v/>
      </c>
      <c r="AB660" s="87">
        <f t="shared" si="189"/>
        <v>1</v>
      </c>
      <c r="AC660" s="87" t="str">
        <f t="shared" si="199"/>
        <v/>
      </c>
      <c r="AD660" s="87" t="str">
        <f t="shared" si="200"/>
        <v/>
      </c>
      <c r="AE660" s="87" t="str">
        <f t="shared" si="201"/>
        <v/>
      </c>
      <c r="AF660" s="94">
        <f t="shared" si="190"/>
        <v>1</v>
      </c>
      <c r="AH660" s="324" t="str">
        <f t="shared" si="191"/>
        <v/>
      </c>
      <c r="AI660" s="280">
        <f t="shared" si="192"/>
        <v>961049.68654662499</v>
      </c>
      <c r="AJ660" s="280" t="str">
        <f t="shared" si="193"/>
        <v/>
      </c>
      <c r="AK660" s="280" t="str">
        <f t="shared" si="194"/>
        <v/>
      </c>
      <c r="AL660" s="327" t="str">
        <f t="shared" si="195"/>
        <v/>
      </c>
    </row>
    <row r="661" spans="2:38">
      <c r="B661" s="176" t="s">
        <v>615</v>
      </c>
      <c r="C661" s="167"/>
      <c r="D661" s="167" t="s">
        <v>2229</v>
      </c>
      <c r="E661" s="167" t="s">
        <v>116</v>
      </c>
      <c r="F661" s="167" t="s">
        <v>2233</v>
      </c>
      <c r="G661" s="188"/>
      <c r="H661" s="285">
        <v>24516.539941499999</v>
      </c>
      <c r="I661" s="143">
        <f t="shared" si="196"/>
        <v>28.143924226654843</v>
      </c>
      <c r="J661" s="165">
        <v>689991.64241333294</v>
      </c>
      <c r="K661" s="167"/>
      <c r="L661" s="167">
        <v>1</v>
      </c>
      <c r="M661" s="171">
        <f t="shared" si="186"/>
        <v>689991.64241333294</v>
      </c>
      <c r="N661" s="170"/>
      <c r="O661" s="285"/>
      <c r="P661" s="114">
        <f t="shared" si="202"/>
        <v>0</v>
      </c>
      <c r="Q661" s="173"/>
      <c r="R661" s="177">
        <v>2016</v>
      </c>
      <c r="S661" s="98">
        <f>IFERROR(('General Input Sheet'!$G$38/(VLOOKUP(R661,'General Input Sheet'!$E$38:$G$44,3,FALSE))),1)</f>
        <v>1</v>
      </c>
      <c r="T661" s="199">
        <v>689991.64241333294</v>
      </c>
      <c r="U661" s="115" t="str">
        <f t="shared" si="197"/>
        <v/>
      </c>
      <c r="V661" s="115" t="str">
        <f t="shared" si="187"/>
        <v>y</v>
      </c>
      <c r="W661" s="115" t="str">
        <f t="shared" si="187"/>
        <v/>
      </c>
      <c r="X661" s="115" t="str">
        <f t="shared" si="187"/>
        <v/>
      </c>
      <c r="Y661" s="273" t="str">
        <f t="shared" si="198"/>
        <v/>
      </c>
      <c r="AA661" s="86" t="str">
        <f t="shared" si="188"/>
        <v/>
      </c>
      <c r="AB661" s="87">
        <f t="shared" si="189"/>
        <v>1</v>
      </c>
      <c r="AC661" s="87" t="str">
        <f t="shared" si="199"/>
        <v/>
      </c>
      <c r="AD661" s="87" t="str">
        <f t="shared" si="200"/>
        <v/>
      </c>
      <c r="AE661" s="87" t="str">
        <f t="shared" si="201"/>
        <v/>
      </c>
      <c r="AF661" s="94">
        <f t="shared" si="190"/>
        <v>1</v>
      </c>
      <c r="AH661" s="324" t="str">
        <f t="shared" si="191"/>
        <v/>
      </c>
      <c r="AI661" s="280">
        <f t="shared" si="192"/>
        <v>689991.64241333294</v>
      </c>
      <c r="AJ661" s="280" t="str">
        <f t="shared" si="193"/>
        <v/>
      </c>
      <c r="AK661" s="280" t="str">
        <f t="shared" si="194"/>
        <v/>
      </c>
      <c r="AL661" s="327" t="str">
        <f t="shared" si="195"/>
        <v/>
      </c>
    </row>
    <row r="662" spans="2:38">
      <c r="B662" s="176" t="s">
        <v>616</v>
      </c>
      <c r="C662" s="167"/>
      <c r="D662" s="167" t="s">
        <v>2229</v>
      </c>
      <c r="E662" s="167" t="s">
        <v>116</v>
      </c>
      <c r="F662" s="167" t="s">
        <v>2233</v>
      </c>
      <c r="G662" s="188"/>
      <c r="H662" s="285">
        <v>5170.13</v>
      </c>
      <c r="I662" s="143">
        <f t="shared" si="196"/>
        <v>113.26882142451892</v>
      </c>
      <c r="J662" s="165">
        <v>585614.53171154798</v>
      </c>
      <c r="K662" s="167"/>
      <c r="L662" s="167">
        <v>1</v>
      </c>
      <c r="M662" s="171">
        <f t="shared" si="186"/>
        <v>585614.53171154798</v>
      </c>
      <c r="N662" s="170"/>
      <c r="O662" s="285">
        <v>2295.6788078125201</v>
      </c>
      <c r="P662" s="114">
        <f t="shared" si="202"/>
        <v>90.033065294942332</v>
      </c>
      <c r="Q662" s="173">
        <v>206687</v>
      </c>
      <c r="R662" s="177">
        <v>2016</v>
      </c>
      <c r="S662" s="98">
        <f>IFERROR(('General Input Sheet'!$G$38/(VLOOKUP(R662,'General Input Sheet'!$E$38:$G$44,3,FALSE))),1)</f>
        <v>1</v>
      </c>
      <c r="T662" s="199">
        <v>792301.53171154798</v>
      </c>
      <c r="U662" s="115" t="str">
        <f t="shared" si="197"/>
        <v/>
      </c>
      <c r="V662" s="115" t="str">
        <f t="shared" si="187"/>
        <v>y</v>
      </c>
      <c r="W662" s="115" t="str">
        <f t="shared" si="187"/>
        <v/>
      </c>
      <c r="X662" s="115" t="str">
        <f t="shared" si="187"/>
        <v/>
      </c>
      <c r="Y662" s="273" t="str">
        <f t="shared" si="198"/>
        <v/>
      </c>
      <c r="AA662" s="86" t="str">
        <f t="shared" si="188"/>
        <v/>
      </c>
      <c r="AB662" s="87">
        <f t="shared" si="189"/>
        <v>1</v>
      </c>
      <c r="AC662" s="87" t="str">
        <f t="shared" si="199"/>
        <v/>
      </c>
      <c r="AD662" s="87" t="str">
        <f t="shared" si="200"/>
        <v/>
      </c>
      <c r="AE662" s="87" t="str">
        <f t="shared" si="201"/>
        <v/>
      </c>
      <c r="AF662" s="94">
        <f t="shared" si="190"/>
        <v>1</v>
      </c>
      <c r="AH662" s="324" t="str">
        <f t="shared" si="191"/>
        <v/>
      </c>
      <c r="AI662" s="280">
        <f t="shared" si="192"/>
        <v>792301.53171154798</v>
      </c>
      <c r="AJ662" s="280" t="str">
        <f t="shared" si="193"/>
        <v/>
      </c>
      <c r="AK662" s="280" t="str">
        <f t="shared" si="194"/>
        <v/>
      </c>
      <c r="AL662" s="327" t="str">
        <f t="shared" si="195"/>
        <v/>
      </c>
    </row>
    <row r="663" spans="2:38">
      <c r="B663" s="176" t="s">
        <v>617</v>
      </c>
      <c r="C663" s="167"/>
      <c r="D663" s="167" t="s">
        <v>2229</v>
      </c>
      <c r="E663" s="167" t="s">
        <v>116</v>
      </c>
      <c r="F663" s="167" t="s">
        <v>2236</v>
      </c>
      <c r="G663" s="188"/>
      <c r="H663" s="285"/>
      <c r="I663" s="143">
        <f t="shared" si="196"/>
        <v>0</v>
      </c>
      <c r="J663" s="165"/>
      <c r="K663" s="167"/>
      <c r="L663" s="167">
        <v>1</v>
      </c>
      <c r="M663" s="171">
        <f t="shared" si="186"/>
        <v>0</v>
      </c>
      <c r="N663" s="170"/>
      <c r="O663" s="285">
        <v>0</v>
      </c>
      <c r="P663" s="114">
        <f t="shared" si="202"/>
        <v>0</v>
      </c>
      <c r="Q663" s="173">
        <v>0</v>
      </c>
      <c r="R663" s="177">
        <v>2016</v>
      </c>
      <c r="S663" s="98">
        <f>IFERROR(('General Input Sheet'!$G$38/(VLOOKUP(R663,'General Input Sheet'!$E$38:$G$44,3,FALSE))),1)</f>
        <v>1</v>
      </c>
      <c r="T663" s="199">
        <v>0</v>
      </c>
      <c r="U663" s="115" t="str">
        <f t="shared" si="197"/>
        <v/>
      </c>
      <c r="V663" s="115" t="str">
        <f t="shared" si="187"/>
        <v>y</v>
      </c>
      <c r="W663" s="115" t="str">
        <f t="shared" si="187"/>
        <v/>
      </c>
      <c r="X663" s="115" t="str">
        <f t="shared" si="187"/>
        <v/>
      </c>
      <c r="Y663" s="273" t="str">
        <f t="shared" si="198"/>
        <v/>
      </c>
      <c r="AA663" s="86" t="str">
        <f t="shared" si="188"/>
        <v/>
      </c>
      <c r="AB663" s="87">
        <f t="shared" si="189"/>
        <v>1</v>
      </c>
      <c r="AC663" s="87" t="str">
        <f t="shared" si="199"/>
        <v/>
      </c>
      <c r="AD663" s="87" t="str">
        <f t="shared" si="200"/>
        <v/>
      </c>
      <c r="AE663" s="87" t="str">
        <f t="shared" si="201"/>
        <v/>
      </c>
      <c r="AF663" s="94">
        <f t="shared" si="190"/>
        <v>1</v>
      </c>
      <c r="AH663" s="324" t="str">
        <f t="shared" si="191"/>
        <v/>
      </c>
      <c r="AI663" s="280">
        <f t="shared" si="192"/>
        <v>0</v>
      </c>
      <c r="AJ663" s="280" t="str">
        <f t="shared" si="193"/>
        <v/>
      </c>
      <c r="AK663" s="280" t="str">
        <f t="shared" si="194"/>
        <v/>
      </c>
      <c r="AL663" s="327" t="str">
        <f t="shared" si="195"/>
        <v/>
      </c>
    </row>
    <row r="664" spans="2:38">
      <c r="B664" s="176" t="s">
        <v>618</v>
      </c>
      <c r="C664" s="167"/>
      <c r="D664" s="167" t="s">
        <v>2229</v>
      </c>
      <c r="E664" s="167" t="s">
        <v>116</v>
      </c>
      <c r="F664" s="167" t="s">
        <v>2232</v>
      </c>
      <c r="G664" s="188"/>
      <c r="H664" s="285">
        <v>97522.89</v>
      </c>
      <c r="I664" s="143">
        <f t="shared" si="196"/>
        <v>6.0527910727860395</v>
      </c>
      <c r="J664" s="165">
        <v>590285.67798429495</v>
      </c>
      <c r="K664" s="167"/>
      <c r="L664" s="167">
        <v>1</v>
      </c>
      <c r="M664" s="171">
        <f t="shared" si="186"/>
        <v>590285.67798429495</v>
      </c>
      <c r="N664" s="170"/>
      <c r="O664" s="285">
        <v>482.933617614561</v>
      </c>
      <c r="P664" s="114">
        <f t="shared" si="202"/>
        <v>585.65813122940529</v>
      </c>
      <c r="Q664" s="173">
        <v>282834</v>
      </c>
      <c r="R664" s="177">
        <v>2016</v>
      </c>
      <c r="S664" s="98">
        <f>IFERROR(('General Input Sheet'!$G$38/(VLOOKUP(R664,'General Input Sheet'!$E$38:$G$44,3,FALSE))),1)</f>
        <v>1</v>
      </c>
      <c r="T664" s="199">
        <v>873119.67798429495</v>
      </c>
      <c r="U664" s="115" t="str">
        <f t="shared" si="197"/>
        <v/>
      </c>
      <c r="V664" s="115" t="str">
        <f t="shared" si="187"/>
        <v>y</v>
      </c>
      <c r="W664" s="115" t="str">
        <f t="shared" si="187"/>
        <v/>
      </c>
      <c r="X664" s="115" t="str">
        <f t="shared" si="187"/>
        <v/>
      </c>
      <c r="Y664" s="273" t="str">
        <f t="shared" si="198"/>
        <v/>
      </c>
      <c r="AA664" s="86" t="str">
        <f t="shared" si="188"/>
        <v/>
      </c>
      <c r="AB664" s="87">
        <f t="shared" si="189"/>
        <v>1</v>
      </c>
      <c r="AC664" s="87" t="str">
        <f t="shared" si="199"/>
        <v/>
      </c>
      <c r="AD664" s="87" t="str">
        <f t="shared" si="200"/>
        <v/>
      </c>
      <c r="AE664" s="87" t="str">
        <f t="shared" si="201"/>
        <v/>
      </c>
      <c r="AF664" s="94">
        <f t="shared" si="190"/>
        <v>1</v>
      </c>
      <c r="AH664" s="324" t="str">
        <f t="shared" si="191"/>
        <v/>
      </c>
      <c r="AI664" s="280">
        <f t="shared" si="192"/>
        <v>873119.67798429495</v>
      </c>
      <c r="AJ664" s="280" t="str">
        <f t="shared" si="193"/>
        <v/>
      </c>
      <c r="AK664" s="280" t="str">
        <f t="shared" si="194"/>
        <v/>
      </c>
      <c r="AL664" s="327" t="str">
        <f t="shared" si="195"/>
        <v/>
      </c>
    </row>
    <row r="665" spans="2:38">
      <c r="B665" s="176" t="s">
        <v>618</v>
      </c>
      <c r="C665" s="167"/>
      <c r="D665" s="167" t="s">
        <v>2229</v>
      </c>
      <c r="E665" s="167" t="s">
        <v>116</v>
      </c>
      <c r="F665" s="167" t="s">
        <v>2233</v>
      </c>
      <c r="G665" s="188"/>
      <c r="H665" s="285">
        <v>17383.7</v>
      </c>
      <c r="I665" s="143">
        <f t="shared" si="196"/>
        <v>39.691874710984017</v>
      </c>
      <c r="J665" s="165">
        <v>689991.64241333294</v>
      </c>
      <c r="K665" s="167"/>
      <c r="L665" s="167">
        <v>1</v>
      </c>
      <c r="M665" s="171">
        <f t="shared" si="186"/>
        <v>689991.64241333294</v>
      </c>
      <c r="N665" s="170"/>
      <c r="O665" s="285"/>
      <c r="P665" s="114">
        <f t="shared" si="202"/>
        <v>0</v>
      </c>
      <c r="Q665" s="173"/>
      <c r="R665" s="177">
        <v>2016</v>
      </c>
      <c r="S665" s="98">
        <f>IFERROR(('General Input Sheet'!$G$38/(VLOOKUP(R665,'General Input Sheet'!$E$38:$G$44,3,FALSE))),1)</f>
        <v>1</v>
      </c>
      <c r="T665" s="199">
        <v>689991.64241333294</v>
      </c>
      <c r="U665" s="115" t="str">
        <f t="shared" si="197"/>
        <v/>
      </c>
      <c r="V665" s="115" t="str">
        <f t="shared" si="187"/>
        <v>y</v>
      </c>
      <c r="W665" s="115" t="str">
        <f t="shared" si="187"/>
        <v/>
      </c>
      <c r="X665" s="115" t="str">
        <f t="shared" si="187"/>
        <v/>
      </c>
      <c r="Y665" s="273" t="str">
        <f t="shared" si="198"/>
        <v/>
      </c>
      <c r="AA665" s="86" t="str">
        <f t="shared" si="188"/>
        <v/>
      </c>
      <c r="AB665" s="87">
        <f t="shared" si="189"/>
        <v>1</v>
      </c>
      <c r="AC665" s="87" t="str">
        <f t="shared" si="199"/>
        <v/>
      </c>
      <c r="AD665" s="87" t="str">
        <f t="shared" si="200"/>
        <v/>
      </c>
      <c r="AE665" s="87" t="str">
        <f t="shared" si="201"/>
        <v/>
      </c>
      <c r="AF665" s="94">
        <f t="shared" si="190"/>
        <v>1</v>
      </c>
      <c r="AH665" s="324" t="str">
        <f t="shared" si="191"/>
        <v/>
      </c>
      <c r="AI665" s="280">
        <f t="shared" si="192"/>
        <v>689991.64241333294</v>
      </c>
      <c r="AJ665" s="280" t="str">
        <f t="shared" si="193"/>
        <v/>
      </c>
      <c r="AK665" s="280" t="str">
        <f t="shared" si="194"/>
        <v/>
      </c>
      <c r="AL665" s="327" t="str">
        <f t="shared" si="195"/>
        <v/>
      </c>
    </row>
    <row r="666" spans="2:38">
      <c r="B666" s="176" t="s">
        <v>619</v>
      </c>
      <c r="C666" s="167"/>
      <c r="D666" s="167" t="s">
        <v>2231</v>
      </c>
      <c r="E666" s="167" t="s">
        <v>116</v>
      </c>
      <c r="F666" s="167" t="s">
        <v>2234</v>
      </c>
      <c r="G666" s="188"/>
      <c r="H666" s="285">
        <v>31310.78</v>
      </c>
      <c r="I666" s="143">
        <f t="shared" si="196"/>
        <v>255.68490993947231</v>
      </c>
      <c r="J666" s="165">
        <v>8005693.9644346302</v>
      </c>
      <c r="K666" s="167"/>
      <c r="L666" s="167">
        <v>1</v>
      </c>
      <c r="M666" s="171">
        <f t="shared" si="186"/>
        <v>8005693.9644346302</v>
      </c>
      <c r="N666" s="170"/>
      <c r="O666" s="285">
        <v>130984.533654196</v>
      </c>
      <c r="P666" s="114">
        <f t="shared" si="202"/>
        <v>22.659248746387561</v>
      </c>
      <c r="Q666" s="173">
        <v>2968011.13</v>
      </c>
      <c r="R666" s="177">
        <v>2016</v>
      </c>
      <c r="S666" s="98">
        <f>IFERROR(('General Input Sheet'!$G$38/(VLOOKUP(R666,'General Input Sheet'!$E$38:$G$44,3,FALSE))),1)</f>
        <v>1</v>
      </c>
      <c r="T666" s="199">
        <v>10973705.09443463</v>
      </c>
      <c r="U666" s="115" t="str">
        <f t="shared" si="197"/>
        <v/>
      </c>
      <c r="V666" s="115" t="str">
        <f t="shared" si="187"/>
        <v/>
      </c>
      <c r="W666" s="115" t="str">
        <f t="shared" si="187"/>
        <v/>
      </c>
      <c r="X666" s="115" t="str">
        <f t="shared" si="187"/>
        <v/>
      </c>
      <c r="Y666" s="273" t="str">
        <f t="shared" si="198"/>
        <v>y</v>
      </c>
      <c r="AA666" s="86" t="str">
        <f t="shared" si="188"/>
        <v/>
      </c>
      <c r="AB666" s="87" t="str">
        <f t="shared" si="189"/>
        <v/>
      </c>
      <c r="AC666" s="87" t="str">
        <f t="shared" si="199"/>
        <v/>
      </c>
      <c r="AD666" s="87" t="str">
        <f t="shared" si="200"/>
        <v/>
      </c>
      <c r="AE666" s="87">
        <f t="shared" si="201"/>
        <v>1</v>
      </c>
      <c r="AF666" s="94">
        <f t="shared" si="190"/>
        <v>1</v>
      </c>
      <c r="AH666" s="324" t="str">
        <f t="shared" si="191"/>
        <v/>
      </c>
      <c r="AI666" s="280" t="str">
        <f t="shared" si="192"/>
        <v/>
      </c>
      <c r="AJ666" s="280" t="str">
        <f t="shared" si="193"/>
        <v/>
      </c>
      <c r="AK666" s="280" t="str">
        <f t="shared" si="194"/>
        <v/>
      </c>
      <c r="AL666" s="327">
        <f t="shared" si="195"/>
        <v>10973705.09443463</v>
      </c>
    </row>
    <row r="667" spans="2:38">
      <c r="B667" s="176" t="s">
        <v>619</v>
      </c>
      <c r="C667" s="167"/>
      <c r="D667" s="167" t="s">
        <v>2231</v>
      </c>
      <c r="E667" s="167" t="s">
        <v>116</v>
      </c>
      <c r="F667" s="167" t="s">
        <v>2235</v>
      </c>
      <c r="G667" s="188"/>
      <c r="H667" s="285">
        <v>4285.17</v>
      </c>
      <c r="I667" s="143">
        <f t="shared" si="196"/>
        <v>1772.8721083111263</v>
      </c>
      <c r="J667" s="165">
        <v>7597058.3723715898</v>
      </c>
      <c r="K667" s="167"/>
      <c r="L667" s="167">
        <v>1</v>
      </c>
      <c r="M667" s="171">
        <f t="shared" si="186"/>
        <v>7597058.3723715898</v>
      </c>
      <c r="N667" s="170"/>
      <c r="O667" s="285"/>
      <c r="P667" s="114">
        <f t="shared" si="202"/>
        <v>0</v>
      </c>
      <c r="Q667" s="173"/>
      <c r="R667" s="177">
        <v>2016</v>
      </c>
      <c r="S667" s="98">
        <f>IFERROR(('General Input Sheet'!$G$38/(VLOOKUP(R667,'General Input Sheet'!$E$38:$G$44,3,FALSE))),1)</f>
        <v>1</v>
      </c>
      <c r="T667" s="199">
        <v>7597058.3723715898</v>
      </c>
      <c r="U667" s="115" t="str">
        <f t="shared" si="197"/>
        <v/>
      </c>
      <c r="V667" s="115" t="str">
        <f t="shared" si="187"/>
        <v/>
      </c>
      <c r="W667" s="115" t="str">
        <f t="shared" si="187"/>
        <v/>
      </c>
      <c r="X667" s="115" t="str">
        <f t="shared" si="187"/>
        <v/>
      </c>
      <c r="Y667" s="273" t="str">
        <f t="shared" si="198"/>
        <v>y</v>
      </c>
      <c r="AA667" s="86" t="str">
        <f t="shared" si="188"/>
        <v/>
      </c>
      <c r="AB667" s="87" t="str">
        <f t="shared" si="189"/>
        <v/>
      </c>
      <c r="AC667" s="87" t="str">
        <f t="shared" si="199"/>
        <v/>
      </c>
      <c r="AD667" s="87" t="str">
        <f t="shared" si="200"/>
        <v/>
      </c>
      <c r="AE667" s="87">
        <f t="shared" si="201"/>
        <v>1</v>
      </c>
      <c r="AF667" s="94">
        <f t="shared" si="190"/>
        <v>1</v>
      </c>
      <c r="AH667" s="324" t="str">
        <f t="shared" si="191"/>
        <v/>
      </c>
      <c r="AI667" s="280" t="str">
        <f t="shared" si="192"/>
        <v/>
      </c>
      <c r="AJ667" s="280" t="str">
        <f t="shared" si="193"/>
        <v/>
      </c>
      <c r="AK667" s="280" t="str">
        <f t="shared" si="194"/>
        <v/>
      </c>
      <c r="AL667" s="327">
        <f t="shared" si="195"/>
        <v>7597058.3723715898</v>
      </c>
    </row>
    <row r="668" spans="2:38">
      <c r="B668" s="176" t="s">
        <v>620</v>
      </c>
      <c r="C668" s="167"/>
      <c r="D668" s="167" t="s">
        <v>2229</v>
      </c>
      <c r="E668" s="167" t="s">
        <v>116</v>
      </c>
      <c r="F668" s="167" t="s">
        <v>2233</v>
      </c>
      <c r="G668" s="188"/>
      <c r="H668" s="285">
        <v>8065.5</v>
      </c>
      <c r="I668" s="143">
        <f t="shared" si="196"/>
        <v>85.548526738991129</v>
      </c>
      <c r="J668" s="165">
        <v>689991.64241333294</v>
      </c>
      <c r="K668" s="167"/>
      <c r="L668" s="167">
        <v>1</v>
      </c>
      <c r="M668" s="171">
        <f t="shared" si="186"/>
        <v>689991.64241333294</v>
      </c>
      <c r="N668" s="170"/>
      <c r="O668" s="285"/>
      <c r="P668" s="114">
        <f t="shared" si="202"/>
        <v>0</v>
      </c>
      <c r="Q668" s="173"/>
      <c r="R668" s="177">
        <v>2016</v>
      </c>
      <c r="S668" s="98">
        <f>IFERROR(('General Input Sheet'!$G$38/(VLOOKUP(R668,'General Input Sheet'!$E$38:$G$44,3,FALSE))),1)</f>
        <v>1</v>
      </c>
      <c r="T668" s="199">
        <v>689991.64241333294</v>
      </c>
      <c r="U668" s="115" t="str">
        <f t="shared" si="197"/>
        <v/>
      </c>
      <c r="V668" s="115" t="str">
        <f t="shared" si="187"/>
        <v>y</v>
      </c>
      <c r="W668" s="115" t="str">
        <f t="shared" si="187"/>
        <v/>
      </c>
      <c r="X668" s="115" t="str">
        <f t="shared" si="187"/>
        <v/>
      </c>
      <c r="Y668" s="273" t="str">
        <f t="shared" si="198"/>
        <v/>
      </c>
      <c r="AA668" s="86" t="str">
        <f t="shared" si="188"/>
        <v/>
      </c>
      <c r="AB668" s="87">
        <f t="shared" si="189"/>
        <v>1</v>
      </c>
      <c r="AC668" s="87" t="str">
        <f t="shared" si="199"/>
        <v/>
      </c>
      <c r="AD668" s="87" t="str">
        <f t="shared" si="200"/>
        <v/>
      </c>
      <c r="AE668" s="87" t="str">
        <f t="shared" si="201"/>
        <v/>
      </c>
      <c r="AF668" s="94">
        <f t="shared" si="190"/>
        <v>1</v>
      </c>
      <c r="AH668" s="324" t="str">
        <f t="shared" si="191"/>
        <v/>
      </c>
      <c r="AI668" s="280">
        <f t="shared" si="192"/>
        <v>689991.64241333294</v>
      </c>
      <c r="AJ668" s="280" t="str">
        <f t="shared" si="193"/>
        <v/>
      </c>
      <c r="AK668" s="280" t="str">
        <f t="shared" si="194"/>
        <v/>
      </c>
      <c r="AL668" s="327" t="str">
        <f t="shared" si="195"/>
        <v/>
      </c>
    </row>
    <row r="669" spans="2:38">
      <c r="B669" s="176" t="s">
        <v>621</v>
      </c>
      <c r="C669" s="167"/>
      <c r="D669" s="167" t="s">
        <v>2231</v>
      </c>
      <c r="E669" s="167" t="s">
        <v>116</v>
      </c>
      <c r="F669" s="167" t="s">
        <v>2235</v>
      </c>
      <c r="G669" s="188"/>
      <c r="H669" s="285">
        <v>10305.33</v>
      </c>
      <c r="I669" s="143">
        <f t="shared" si="196"/>
        <v>764.72745959134249</v>
      </c>
      <c r="J669" s="165">
        <v>7880768.8311504498</v>
      </c>
      <c r="K669" s="167"/>
      <c r="L669" s="167">
        <v>1</v>
      </c>
      <c r="M669" s="171">
        <f t="shared" si="186"/>
        <v>7880768.8311504489</v>
      </c>
      <c r="N669" s="170"/>
      <c r="O669" s="285">
        <v>5669.7471379319504</v>
      </c>
      <c r="P669" s="114">
        <f t="shared" si="202"/>
        <v>300.80548717770165</v>
      </c>
      <c r="Q669" s="173">
        <v>1705491.05</v>
      </c>
      <c r="R669" s="177">
        <v>2016</v>
      </c>
      <c r="S669" s="98">
        <f>IFERROR(('General Input Sheet'!$G$38/(VLOOKUP(R669,'General Input Sheet'!$E$38:$G$44,3,FALSE))),1)</f>
        <v>1</v>
      </c>
      <c r="T669" s="199">
        <v>9586259.8811504506</v>
      </c>
      <c r="U669" s="115" t="str">
        <f t="shared" si="197"/>
        <v/>
      </c>
      <c r="V669" s="115" t="str">
        <f t="shared" si="187"/>
        <v/>
      </c>
      <c r="W669" s="115" t="str">
        <f t="shared" si="187"/>
        <v/>
      </c>
      <c r="X669" s="115" t="str">
        <f t="shared" si="187"/>
        <v/>
      </c>
      <c r="Y669" s="273" t="str">
        <f t="shared" si="198"/>
        <v>y</v>
      </c>
      <c r="AA669" s="86" t="str">
        <f t="shared" si="188"/>
        <v/>
      </c>
      <c r="AB669" s="87" t="str">
        <f t="shared" si="189"/>
        <v/>
      </c>
      <c r="AC669" s="87" t="str">
        <f t="shared" si="199"/>
        <v/>
      </c>
      <c r="AD669" s="87" t="str">
        <f t="shared" si="200"/>
        <v/>
      </c>
      <c r="AE669" s="87">
        <f t="shared" si="201"/>
        <v>1</v>
      </c>
      <c r="AF669" s="94">
        <f t="shared" si="190"/>
        <v>1</v>
      </c>
      <c r="AH669" s="324" t="str">
        <f t="shared" si="191"/>
        <v/>
      </c>
      <c r="AI669" s="280" t="str">
        <f t="shared" si="192"/>
        <v/>
      </c>
      <c r="AJ669" s="280" t="str">
        <f t="shared" si="193"/>
        <v/>
      </c>
      <c r="AK669" s="280" t="str">
        <f t="shared" si="194"/>
        <v/>
      </c>
      <c r="AL669" s="327">
        <f t="shared" si="195"/>
        <v>9586259.8811504506</v>
      </c>
    </row>
    <row r="670" spans="2:38">
      <c r="B670" s="176" t="s">
        <v>622</v>
      </c>
      <c r="C670" s="167"/>
      <c r="D670" s="167" t="s">
        <v>2229</v>
      </c>
      <c r="E670" s="167" t="s">
        <v>116</v>
      </c>
      <c r="F670" s="167" t="s">
        <v>2236</v>
      </c>
      <c r="G670" s="188"/>
      <c r="H670" s="285"/>
      <c r="I670" s="143">
        <f t="shared" si="196"/>
        <v>0</v>
      </c>
      <c r="J670" s="165"/>
      <c r="K670" s="167"/>
      <c r="L670" s="167">
        <v>1</v>
      </c>
      <c r="M670" s="171">
        <f t="shared" si="186"/>
        <v>0</v>
      </c>
      <c r="N670" s="170"/>
      <c r="O670" s="285">
        <v>4635.5804274604998</v>
      </c>
      <c r="P670" s="114">
        <f t="shared" si="202"/>
        <v>270.18829240465652</v>
      </c>
      <c r="Q670" s="173">
        <v>1252479.56</v>
      </c>
      <c r="R670" s="177">
        <v>2016</v>
      </c>
      <c r="S670" s="98">
        <f>IFERROR(('General Input Sheet'!$G$38/(VLOOKUP(R670,'General Input Sheet'!$E$38:$G$44,3,FALSE))),1)</f>
        <v>1</v>
      </c>
      <c r="T670" s="199">
        <v>1252479.56</v>
      </c>
      <c r="U670" s="115" t="str">
        <f t="shared" si="197"/>
        <v/>
      </c>
      <c r="V670" s="115" t="str">
        <f t="shared" si="187"/>
        <v>y</v>
      </c>
      <c r="W670" s="115" t="str">
        <f t="shared" si="187"/>
        <v/>
      </c>
      <c r="X670" s="115" t="str">
        <f t="shared" si="187"/>
        <v/>
      </c>
      <c r="Y670" s="273" t="str">
        <f t="shared" si="198"/>
        <v/>
      </c>
      <c r="AA670" s="86" t="str">
        <f t="shared" si="188"/>
        <v/>
      </c>
      <c r="AB670" s="87">
        <f t="shared" si="189"/>
        <v>1</v>
      </c>
      <c r="AC670" s="87" t="str">
        <f t="shared" si="199"/>
        <v/>
      </c>
      <c r="AD670" s="87" t="str">
        <f t="shared" si="200"/>
        <v/>
      </c>
      <c r="AE670" s="87" t="str">
        <f t="shared" si="201"/>
        <v/>
      </c>
      <c r="AF670" s="94">
        <f t="shared" si="190"/>
        <v>1</v>
      </c>
      <c r="AH670" s="324" t="str">
        <f t="shared" si="191"/>
        <v/>
      </c>
      <c r="AI670" s="280">
        <f t="shared" si="192"/>
        <v>1252479.56</v>
      </c>
      <c r="AJ670" s="280" t="str">
        <f t="shared" si="193"/>
        <v/>
      </c>
      <c r="AK670" s="280" t="str">
        <f t="shared" si="194"/>
        <v/>
      </c>
      <c r="AL670" s="327" t="str">
        <f t="shared" si="195"/>
        <v/>
      </c>
    </row>
    <row r="671" spans="2:38">
      <c r="B671" s="176" t="s">
        <v>623</v>
      </c>
      <c r="C671" s="167"/>
      <c r="D671" s="167" t="s">
        <v>2229</v>
      </c>
      <c r="E671" s="167" t="s">
        <v>116</v>
      </c>
      <c r="F671" s="167" t="s">
        <v>2233</v>
      </c>
      <c r="G671" s="188"/>
      <c r="H671" s="285">
        <v>8777.6299999999992</v>
      </c>
      <c r="I671" s="143">
        <f t="shared" si="196"/>
        <v>78.607966206519649</v>
      </c>
      <c r="J671" s="165">
        <v>689991.64241333294</v>
      </c>
      <c r="K671" s="167"/>
      <c r="L671" s="167">
        <v>1</v>
      </c>
      <c r="M671" s="171">
        <f t="shared" si="186"/>
        <v>689991.64241333294</v>
      </c>
      <c r="N671" s="170"/>
      <c r="O671" s="285">
        <v>8777.5968127349406</v>
      </c>
      <c r="P671" s="114">
        <f t="shared" si="202"/>
        <v>461.02641603779932</v>
      </c>
      <c r="Q671" s="173">
        <v>4046704</v>
      </c>
      <c r="R671" s="177">
        <v>2016</v>
      </c>
      <c r="S671" s="98">
        <f>IFERROR(('General Input Sheet'!$G$38/(VLOOKUP(R671,'General Input Sheet'!$E$38:$G$44,3,FALSE))),1)</f>
        <v>1</v>
      </c>
      <c r="T671" s="199">
        <v>4736695.6424133331</v>
      </c>
      <c r="U671" s="115" t="str">
        <f t="shared" si="197"/>
        <v/>
      </c>
      <c r="V671" s="115" t="str">
        <f t="shared" si="187"/>
        <v>y</v>
      </c>
      <c r="W671" s="115" t="str">
        <f t="shared" si="187"/>
        <v/>
      </c>
      <c r="X671" s="115" t="str">
        <f t="shared" si="187"/>
        <v/>
      </c>
      <c r="Y671" s="273" t="str">
        <f t="shared" si="198"/>
        <v/>
      </c>
      <c r="AA671" s="86" t="str">
        <f t="shared" si="188"/>
        <v/>
      </c>
      <c r="AB671" s="87">
        <f t="shared" si="189"/>
        <v>1</v>
      </c>
      <c r="AC671" s="87" t="str">
        <f t="shared" si="199"/>
        <v/>
      </c>
      <c r="AD671" s="87" t="str">
        <f t="shared" si="200"/>
        <v/>
      </c>
      <c r="AE671" s="87" t="str">
        <f t="shared" si="201"/>
        <v/>
      </c>
      <c r="AF671" s="94">
        <f t="shared" si="190"/>
        <v>1</v>
      </c>
      <c r="AH671" s="324" t="str">
        <f t="shared" si="191"/>
        <v/>
      </c>
      <c r="AI671" s="280">
        <f t="shared" si="192"/>
        <v>4736695.6424133331</v>
      </c>
      <c r="AJ671" s="280" t="str">
        <f t="shared" si="193"/>
        <v/>
      </c>
      <c r="AK671" s="280" t="str">
        <f t="shared" si="194"/>
        <v/>
      </c>
      <c r="AL671" s="327" t="str">
        <f t="shared" si="195"/>
        <v/>
      </c>
    </row>
    <row r="672" spans="2:38">
      <c r="B672" s="176" t="s">
        <v>624</v>
      </c>
      <c r="C672" s="167"/>
      <c r="D672" s="167" t="s">
        <v>2229</v>
      </c>
      <c r="E672" s="167" t="s">
        <v>116</v>
      </c>
      <c r="F672" s="167" t="s">
        <v>2233</v>
      </c>
      <c r="G672" s="188"/>
      <c r="H672" s="285">
        <v>25407.02</v>
      </c>
      <c r="I672" s="143">
        <f t="shared" si="196"/>
        <v>27.157519552207734</v>
      </c>
      <c r="J672" s="165">
        <v>689991.64241333294</v>
      </c>
      <c r="K672" s="167"/>
      <c r="L672" s="167">
        <v>1</v>
      </c>
      <c r="M672" s="171">
        <f t="shared" si="186"/>
        <v>689991.64241333294</v>
      </c>
      <c r="N672" s="170"/>
      <c r="O672" s="285">
        <v>25406.9675850395</v>
      </c>
      <c r="P672" s="114">
        <f t="shared" si="202"/>
        <v>3.2038455485703508</v>
      </c>
      <c r="Q672" s="173">
        <v>81400</v>
      </c>
      <c r="R672" s="177">
        <v>2016</v>
      </c>
      <c r="S672" s="98">
        <f>IFERROR(('General Input Sheet'!$G$38/(VLOOKUP(R672,'General Input Sheet'!$E$38:$G$44,3,FALSE))),1)</f>
        <v>1</v>
      </c>
      <c r="T672" s="199">
        <v>771391.64241333294</v>
      </c>
      <c r="U672" s="115" t="str">
        <f t="shared" si="197"/>
        <v/>
      </c>
      <c r="V672" s="115" t="str">
        <f t="shared" si="187"/>
        <v>y</v>
      </c>
      <c r="W672" s="115" t="str">
        <f t="shared" si="187"/>
        <v/>
      </c>
      <c r="X672" s="115" t="str">
        <f t="shared" si="187"/>
        <v/>
      </c>
      <c r="Y672" s="273" t="str">
        <f t="shared" si="198"/>
        <v/>
      </c>
      <c r="AA672" s="86" t="str">
        <f t="shared" si="188"/>
        <v/>
      </c>
      <c r="AB672" s="87">
        <f t="shared" si="189"/>
        <v>1</v>
      </c>
      <c r="AC672" s="87" t="str">
        <f t="shared" si="199"/>
        <v/>
      </c>
      <c r="AD672" s="87" t="str">
        <f t="shared" si="200"/>
        <v/>
      </c>
      <c r="AE672" s="87" t="str">
        <f t="shared" si="201"/>
        <v/>
      </c>
      <c r="AF672" s="94">
        <f t="shared" si="190"/>
        <v>1</v>
      </c>
      <c r="AH672" s="324" t="str">
        <f t="shared" si="191"/>
        <v/>
      </c>
      <c r="AI672" s="280">
        <f t="shared" si="192"/>
        <v>771391.64241333294</v>
      </c>
      <c r="AJ672" s="280" t="str">
        <f t="shared" si="193"/>
        <v/>
      </c>
      <c r="AK672" s="280" t="str">
        <f t="shared" si="194"/>
        <v/>
      </c>
      <c r="AL672" s="327" t="str">
        <f t="shared" si="195"/>
        <v/>
      </c>
    </row>
    <row r="673" spans="2:38">
      <c r="B673" s="176" t="s">
        <v>625</v>
      </c>
      <c r="C673" s="167"/>
      <c r="D673" s="167" t="s">
        <v>2229</v>
      </c>
      <c r="E673" s="167" t="s">
        <v>116</v>
      </c>
      <c r="F673" s="167" t="s">
        <v>2233</v>
      </c>
      <c r="G673" s="188"/>
      <c r="H673" s="285">
        <v>35543.760000000002</v>
      </c>
      <c r="I673" s="143">
        <f t="shared" si="196"/>
        <v>19.412455024829477</v>
      </c>
      <c r="J673" s="165">
        <v>689991.64241333294</v>
      </c>
      <c r="K673" s="167"/>
      <c r="L673" s="167">
        <v>1</v>
      </c>
      <c r="M673" s="171">
        <f t="shared" si="186"/>
        <v>689991.64241333294</v>
      </c>
      <c r="N673" s="170"/>
      <c r="O673" s="285"/>
      <c r="P673" s="114">
        <f t="shared" si="202"/>
        <v>0</v>
      </c>
      <c r="Q673" s="173"/>
      <c r="R673" s="177">
        <v>2016</v>
      </c>
      <c r="S673" s="98">
        <f>IFERROR(('General Input Sheet'!$G$38/(VLOOKUP(R673,'General Input Sheet'!$E$38:$G$44,3,FALSE))),1)</f>
        <v>1</v>
      </c>
      <c r="T673" s="199">
        <v>689991.64241333294</v>
      </c>
      <c r="U673" s="115" t="str">
        <f t="shared" si="197"/>
        <v/>
      </c>
      <c r="V673" s="115" t="str">
        <f t="shared" si="187"/>
        <v>y</v>
      </c>
      <c r="W673" s="115" t="str">
        <f t="shared" si="187"/>
        <v/>
      </c>
      <c r="X673" s="115" t="str">
        <f t="shared" si="187"/>
        <v/>
      </c>
      <c r="Y673" s="273" t="str">
        <f t="shared" si="198"/>
        <v/>
      </c>
      <c r="AA673" s="86" t="str">
        <f t="shared" si="188"/>
        <v/>
      </c>
      <c r="AB673" s="87">
        <f t="shared" si="189"/>
        <v>1</v>
      </c>
      <c r="AC673" s="87" t="str">
        <f t="shared" si="199"/>
        <v/>
      </c>
      <c r="AD673" s="87" t="str">
        <f t="shared" si="200"/>
        <v/>
      </c>
      <c r="AE673" s="87" t="str">
        <f t="shared" si="201"/>
        <v/>
      </c>
      <c r="AF673" s="94">
        <f t="shared" si="190"/>
        <v>1</v>
      </c>
      <c r="AH673" s="324" t="str">
        <f t="shared" si="191"/>
        <v/>
      </c>
      <c r="AI673" s="280">
        <f t="shared" si="192"/>
        <v>689991.64241333294</v>
      </c>
      <c r="AJ673" s="280" t="str">
        <f t="shared" si="193"/>
        <v/>
      </c>
      <c r="AK673" s="280" t="str">
        <f t="shared" si="194"/>
        <v/>
      </c>
      <c r="AL673" s="327" t="str">
        <f t="shared" si="195"/>
        <v/>
      </c>
    </row>
    <row r="674" spans="2:38">
      <c r="B674" s="176" t="s">
        <v>626</v>
      </c>
      <c r="C674" s="167"/>
      <c r="D674" s="167" t="s">
        <v>2231</v>
      </c>
      <c r="E674" s="167" t="s">
        <v>116</v>
      </c>
      <c r="F674" s="167" t="s">
        <v>2232</v>
      </c>
      <c r="G674" s="188"/>
      <c r="H674" s="285">
        <v>2151.67</v>
      </c>
      <c r="I674" s="143">
        <f t="shared" si="196"/>
        <v>497.0465942437595</v>
      </c>
      <c r="J674" s="165">
        <v>1069480.24543647</v>
      </c>
      <c r="K674" s="167"/>
      <c r="L674" s="167">
        <v>1</v>
      </c>
      <c r="M674" s="171">
        <f t="shared" si="186"/>
        <v>1069480.24543647</v>
      </c>
      <c r="N674" s="170"/>
      <c r="O674" s="285">
        <v>10591.4502027361</v>
      </c>
      <c r="P674" s="114">
        <f t="shared" si="202"/>
        <v>328.8851793968816</v>
      </c>
      <c r="Q674" s="173">
        <v>3483371</v>
      </c>
      <c r="R674" s="177">
        <v>2016</v>
      </c>
      <c r="S674" s="98">
        <f>IFERROR(('General Input Sheet'!$G$38/(VLOOKUP(R674,'General Input Sheet'!$E$38:$G$44,3,FALSE))),1)</f>
        <v>1</v>
      </c>
      <c r="T674" s="199">
        <v>4552851.24543647</v>
      </c>
      <c r="U674" s="115" t="str">
        <f t="shared" si="197"/>
        <v/>
      </c>
      <c r="V674" s="115" t="str">
        <f t="shared" si="187"/>
        <v/>
      </c>
      <c r="W674" s="115" t="str">
        <f t="shared" si="187"/>
        <v/>
      </c>
      <c r="X674" s="115" t="str">
        <f t="shared" si="187"/>
        <v/>
      </c>
      <c r="Y674" s="273" t="str">
        <f t="shared" si="198"/>
        <v>y</v>
      </c>
      <c r="AA674" s="86" t="str">
        <f t="shared" si="188"/>
        <v/>
      </c>
      <c r="AB674" s="87" t="str">
        <f t="shared" si="189"/>
        <v/>
      </c>
      <c r="AC674" s="87" t="str">
        <f t="shared" si="199"/>
        <v/>
      </c>
      <c r="AD674" s="87" t="str">
        <f t="shared" si="200"/>
        <v/>
      </c>
      <c r="AE674" s="87">
        <f t="shared" si="201"/>
        <v>1</v>
      </c>
      <c r="AF674" s="94">
        <f t="shared" si="190"/>
        <v>1</v>
      </c>
      <c r="AH674" s="324" t="str">
        <f t="shared" si="191"/>
        <v/>
      </c>
      <c r="AI674" s="280" t="str">
        <f t="shared" si="192"/>
        <v/>
      </c>
      <c r="AJ674" s="280" t="str">
        <f t="shared" si="193"/>
        <v/>
      </c>
      <c r="AK674" s="280" t="str">
        <f t="shared" si="194"/>
        <v/>
      </c>
      <c r="AL674" s="327">
        <f t="shared" si="195"/>
        <v>4552851.24543647</v>
      </c>
    </row>
    <row r="675" spans="2:38">
      <c r="B675" s="176" t="s">
        <v>626</v>
      </c>
      <c r="C675" s="167"/>
      <c r="D675" s="167" t="s">
        <v>2231</v>
      </c>
      <c r="E675" s="167" t="s">
        <v>116</v>
      </c>
      <c r="F675" s="167" t="s">
        <v>2233</v>
      </c>
      <c r="G675" s="188"/>
      <c r="H675" s="285">
        <v>18272.849999999999</v>
      </c>
      <c r="I675" s="143">
        <f t="shared" si="196"/>
        <v>411.62717308382713</v>
      </c>
      <c r="J675" s="165">
        <v>7521601.5896848096</v>
      </c>
      <c r="K675" s="167"/>
      <c r="L675" s="167">
        <v>1</v>
      </c>
      <c r="M675" s="171">
        <f t="shared" si="186"/>
        <v>7521601.5896848096</v>
      </c>
      <c r="N675" s="170"/>
      <c r="O675" s="285"/>
      <c r="P675" s="114">
        <f t="shared" si="202"/>
        <v>0</v>
      </c>
      <c r="Q675" s="173"/>
      <c r="R675" s="177">
        <v>2016</v>
      </c>
      <c r="S675" s="98">
        <f>IFERROR(('General Input Sheet'!$G$38/(VLOOKUP(R675,'General Input Sheet'!$E$38:$G$44,3,FALSE))),1)</f>
        <v>1</v>
      </c>
      <c r="T675" s="199">
        <v>7521601.5896848096</v>
      </c>
      <c r="U675" s="115" t="str">
        <f t="shared" si="197"/>
        <v/>
      </c>
      <c r="V675" s="115" t="str">
        <f t="shared" si="187"/>
        <v/>
      </c>
      <c r="W675" s="115" t="str">
        <f t="shared" si="187"/>
        <v/>
      </c>
      <c r="X675" s="115" t="str">
        <f t="shared" si="187"/>
        <v/>
      </c>
      <c r="Y675" s="273" t="str">
        <f t="shared" si="198"/>
        <v>y</v>
      </c>
      <c r="AA675" s="86" t="str">
        <f t="shared" si="188"/>
        <v/>
      </c>
      <c r="AB675" s="87" t="str">
        <f t="shared" si="189"/>
        <v/>
      </c>
      <c r="AC675" s="87" t="str">
        <f t="shared" si="199"/>
        <v/>
      </c>
      <c r="AD675" s="87" t="str">
        <f t="shared" si="200"/>
        <v/>
      </c>
      <c r="AE675" s="87">
        <f t="shared" si="201"/>
        <v>1</v>
      </c>
      <c r="AF675" s="94">
        <f t="shared" si="190"/>
        <v>1</v>
      </c>
      <c r="AH675" s="324" t="str">
        <f t="shared" si="191"/>
        <v/>
      </c>
      <c r="AI675" s="280" t="str">
        <f t="shared" si="192"/>
        <v/>
      </c>
      <c r="AJ675" s="280" t="str">
        <f t="shared" si="193"/>
        <v/>
      </c>
      <c r="AK675" s="280" t="str">
        <f t="shared" si="194"/>
        <v/>
      </c>
      <c r="AL675" s="327">
        <f t="shared" si="195"/>
        <v>7521601.5896848096</v>
      </c>
    </row>
    <row r="676" spans="2:38">
      <c r="B676" s="176" t="s">
        <v>627</v>
      </c>
      <c r="C676" s="167"/>
      <c r="D676" s="167" t="s">
        <v>2231</v>
      </c>
      <c r="E676" s="167" t="s">
        <v>116</v>
      </c>
      <c r="F676" s="167" t="s">
        <v>2232</v>
      </c>
      <c r="G676" s="188"/>
      <c r="H676" s="285">
        <v>17567.150000000001</v>
      </c>
      <c r="I676" s="143">
        <f t="shared" si="196"/>
        <v>99.967429326190071</v>
      </c>
      <c r="J676" s="165">
        <v>1756142.8260875801</v>
      </c>
      <c r="K676" s="167"/>
      <c r="L676" s="167">
        <v>1</v>
      </c>
      <c r="M676" s="171">
        <f t="shared" si="186"/>
        <v>1756142.8260875801</v>
      </c>
      <c r="N676" s="170"/>
      <c r="O676" s="285">
        <v>6983.7322377503397</v>
      </c>
      <c r="P676" s="114">
        <f t="shared" si="202"/>
        <v>28.578128886609644</v>
      </c>
      <c r="Q676" s="173">
        <v>199582</v>
      </c>
      <c r="R676" s="177">
        <v>2016</v>
      </c>
      <c r="S676" s="98">
        <f>IFERROR(('General Input Sheet'!$G$38/(VLOOKUP(R676,'General Input Sheet'!$E$38:$G$44,3,FALSE))),1)</f>
        <v>1</v>
      </c>
      <c r="T676" s="199">
        <v>1955724.8260875801</v>
      </c>
      <c r="U676" s="115" t="str">
        <f t="shared" si="197"/>
        <v/>
      </c>
      <c r="V676" s="115" t="str">
        <f t="shared" si="187"/>
        <v/>
      </c>
      <c r="W676" s="115" t="str">
        <f t="shared" si="187"/>
        <v/>
      </c>
      <c r="X676" s="115" t="str">
        <f t="shared" si="187"/>
        <v/>
      </c>
      <c r="Y676" s="273" t="str">
        <f t="shared" si="198"/>
        <v>y</v>
      </c>
      <c r="AA676" s="86" t="str">
        <f t="shared" si="188"/>
        <v/>
      </c>
      <c r="AB676" s="87" t="str">
        <f t="shared" si="189"/>
        <v/>
      </c>
      <c r="AC676" s="87" t="str">
        <f t="shared" si="199"/>
        <v/>
      </c>
      <c r="AD676" s="87" t="str">
        <f t="shared" si="200"/>
        <v/>
      </c>
      <c r="AE676" s="87">
        <f t="shared" si="201"/>
        <v>1</v>
      </c>
      <c r="AF676" s="94">
        <f t="shared" si="190"/>
        <v>1</v>
      </c>
      <c r="AH676" s="324" t="str">
        <f t="shared" si="191"/>
        <v/>
      </c>
      <c r="AI676" s="280" t="str">
        <f t="shared" si="192"/>
        <v/>
      </c>
      <c r="AJ676" s="280" t="str">
        <f t="shared" si="193"/>
        <v/>
      </c>
      <c r="AK676" s="280" t="str">
        <f t="shared" si="194"/>
        <v/>
      </c>
      <c r="AL676" s="327">
        <f t="shared" si="195"/>
        <v>1955724.8260875801</v>
      </c>
    </row>
    <row r="677" spans="2:38">
      <c r="B677" s="176" t="s">
        <v>628</v>
      </c>
      <c r="C677" s="167"/>
      <c r="D677" s="167" t="s">
        <v>2229</v>
      </c>
      <c r="E677" s="167" t="s">
        <v>116</v>
      </c>
      <c r="F677" s="167" t="s">
        <v>2236</v>
      </c>
      <c r="G677" s="188"/>
      <c r="H677" s="285"/>
      <c r="I677" s="143">
        <f t="shared" si="196"/>
        <v>0</v>
      </c>
      <c r="J677" s="165"/>
      <c r="K677" s="167"/>
      <c r="L677" s="167">
        <v>1</v>
      </c>
      <c r="M677" s="171">
        <f t="shared" si="186"/>
        <v>0</v>
      </c>
      <c r="N677" s="170"/>
      <c r="O677" s="285">
        <v>0</v>
      </c>
      <c r="P677" s="114">
        <f t="shared" si="202"/>
        <v>0</v>
      </c>
      <c r="Q677" s="173">
        <v>0</v>
      </c>
      <c r="R677" s="177">
        <v>2016</v>
      </c>
      <c r="S677" s="98">
        <f>IFERROR(('General Input Sheet'!$G$38/(VLOOKUP(R677,'General Input Sheet'!$E$38:$G$44,3,FALSE))),1)</f>
        <v>1</v>
      </c>
      <c r="T677" s="199">
        <v>0</v>
      </c>
      <c r="U677" s="115" t="str">
        <f t="shared" si="197"/>
        <v/>
      </c>
      <c r="V677" s="115" t="str">
        <f t="shared" si="187"/>
        <v>y</v>
      </c>
      <c r="W677" s="115" t="str">
        <f t="shared" si="187"/>
        <v/>
      </c>
      <c r="X677" s="115" t="str">
        <f t="shared" si="187"/>
        <v/>
      </c>
      <c r="Y677" s="273" t="str">
        <f t="shared" si="198"/>
        <v/>
      </c>
      <c r="AA677" s="86" t="str">
        <f t="shared" si="188"/>
        <v/>
      </c>
      <c r="AB677" s="87">
        <f t="shared" si="189"/>
        <v>1</v>
      </c>
      <c r="AC677" s="87" t="str">
        <f t="shared" si="199"/>
        <v/>
      </c>
      <c r="AD677" s="87" t="str">
        <f t="shared" si="200"/>
        <v/>
      </c>
      <c r="AE677" s="87" t="str">
        <f t="shared" si="201"/>
        <v/>
      </c>
      <c r="AF677" s="94">
        <f t="shared" si="190"/>
        <v>1</v>
      </c>
      <c r="AH677" s="324" t="str">
        <f t="shared" si="191"/>
        <v/>
      </c>
      <c r="AI677" s="280">
        <f t="shared" si="192"/>
        <v>0</v>
      </c>
      <c r="AJ677" s="280" t="str">
        <f t="shared" si="193"/>
        <v/>
      </c>
      <c r="AK677" s="280" t="str">
        <f t="shared" si="194"/>
        <v/>
      </c>
      <c r="AL677" s="327" t="str">
        <f t="shared" si="195"/>
        <v/>
      </c>
    </row>
    <row r="678" spans="2:38">
      <c r="B678" s="176" t="s">
        <v>629</v>
      </c>
      <c r="C678" s="167"/>
      <c r="D678" s="167" t="s">
        <v>2231</v>
      </c>
      <c r="E678" s="167" t="s">
        <v>116</v>
      </c>
      <c r="F678" s="167" t="s">
        <v>2232</v>
      </c>
      <c r="G678" s="188"/>
      <c r="H678" s="285">
        <v>40309.045400260002</v>
      </c>
      <c r="I678" s="143">
        <f t="shared" si="196"/>
        <v>57.305946976755259</v>
      </c>
      <c r="J678" s="165">
        <v>2309948.01839092</v>
      </c>
      <c r="K678" s="167"/>
      <c r="L678" s="167">
        <v>1</v>
      </c>
      <c r="M678" s="171">
        <f t="shared" si="186"/>
        <v>2309948.01839092</v>
      </c>
      <c r="N678" s="170"/>
      <c r="O678" s="285">
        <v>187090.0026183</v>
      </c>
      <c r="P678" s="114">
        <f t="shared" si="202"/>
        <v>52.548625059660779</v>
      </c>
      <c r="Q678" s="173">
        <v>9831322.4000000004</v>
      </c>
      <c r="R678" s="177">
        <v>2016</v>
      </c>
      <c r="S678" s="98">
        <f>IFERROR(('General Input Sheet'!$G$38/(VLOOKUP(R678,'General Input Sheet'!$E$38:$G$44,3,FALSE))),1)</f>
        <v>1</v>
      </c>
      <c r="T678" s="199">
        <v>12141270.41839092</v>
      </c>
      <c r="U678" s="115" t="str">
        <f t="shared" si="197"/>
        <v/>
      </c>
      <c r="V678" s="115" t="str">
        <f t="shared" si="187"/>
        <v/>
      </c>
      <c r="W678" s="115" t="str">
        <f t="shared" si="187"/>
        <v/>
      </c>
      <c r="X678" s="115" t="str">
        <f t="shared" si="187"/>
        <v/>
      </c>
      <c r="Y678" s="273" t="str">
        <f t="shared" si="198"/>
        <v>y</v>
      </c>
      <c r="AA678" s="86" t="str">
        <f t="shared" si="188"/>
        <v/>
      </c>
      <c r="AB678" s="87" t="str">
        <f t="shared" si="189"/>
        <v/>
      </c>
      <c r="AC678" s="87" t="str">
        <f t="shared" si="199"/>
        <v/>
      </c>
      <c r="AD678" s="87" t="str">
        <f t="shared" si="200"/>
        <v/>
      </c>
      <c r="AE678" s="87">
        <f t="shared" si="201"/>
        <v>1</v>
      </c>
      <c r="AF678" s="94">
        <f t="shared" si="190"/>
        <v>1</v>
      </c>
      <c r="AH678" s="324" t="str">
        <f t="shared" si="191"/>
        <v/>
      </c>
      <c r="AI678" s="280" t="str">
        <f t="shared" si="192"/>
        <v/>
      </c>
      <c r="AJ678" s="280" t="str">
        <f t="shared" si="193"/>
        <v/>
      </c>
      <c r="AK678" s="280" t="str">
        <f t="shared" si="194"/>
        <v/>
      </c>
      <c r="AL678" s="327">
        <f t="shared" si="195"/>
        <v>12141270.41839092</v>
      </c>
    </row>
    <row r="679" spans="2:38">
      <c r="B679" s="176" t="s">
        <v>629</v>
      </c>
      <c r="C679" s="167"/>
      <c r="D679" s="167" t="s">
        <v>2231</v>
      </c>
      <c r="E679" s="167" t="s">
        <v>116</v>
      </c>
      <c r="F679" s="167" t="s">
        <v>2233</v>
      </c>
      <c r="G679" s="188"/>
      <c r="H679" s="285">
        <v>88850.85</v>
      </c>
      <c r="I679" s="143">
        <f t="shared" si="196"/>
        <v>91.856948062166424</v>
      </c>
      <c r="J679" s="165">
        <v>8161567.9137293398</v>
      </c>
      <c r="K679" s="167"/>
      <c r="L679" s="167">
        <v>1</v>
      </c>
      <c r="M679" s="171">
        <f t="shared" si="186"/>
        <v>8161567.9137293398</v>
      </c>
      <c r="N679" s="170"/>
      <c r="O679" s="285"/>
      <c r="P679" s="114">
        <f t="shared" si="202"/>
        <v>0</v>
      </c>
      <c r="Q679" s="173"/>
      <c r="R679" s="177">
        <v>2016</v>
      </c>
      <c r="S679" s="98">
        <f>IFERROR(('General Input Sheet'!$G$38/(VLOOKUP(R679,'General Input Sheet'!$E$38:$G$44,3,FALSE))),1)</f>
        <v>1</v>
      </c>
      <c r="T679" s="199">
        <v>8161567.9137293398</v>
      </c>
      <c r="U679" s="115" t="str">
        <f t="shared" si="197"/>
        <v/>
      </c>
      <c r="V679" s="115" t="str">
        <f t="shared" si="187"/>
        <v/>
      </c>
      <c r="W679" s="115" t="str">
        <f t="shared" si="187"/>
        <v/>
      </c>
      <c r="X679" s="115" t="str">
        <f t="shared" si="187"/>
        <v/>
      </c>
      <c r="Y679" s="273" t="str">
        <f t="shared" si="198"/>
        <v>y</v>
      </c>
      <c r="AA679" s="86" t="str">
        <f t="shared" si="188"/>
        <v/>
      </c>
      <c r="AB679" s="87" t="str">
        <f t="shared" si="189"/>
        <v/>
      </c>
      <c r="AC679" s="87" t="str">
        <f t="shared" si="199"/>
        <v/>
      </c>
      <c r="AD679" s="87" t="str">
        <f t="shared" si="200"/>
        <v/>
      </c>
      <c r="AE679" s="87">
        <f t="shared" si="201"/>
        <v>1</v>
      </c>
      <c r="AF679" s="94">
        <f t="shared" si="190"/>
        <v>1</v>
      </c>
      <c r="AH679" s="324" t="str">
        <f t="shared" si="191"/>
        <v/>
      </c>
      <c r="AI679" s="280" t="str">
        <f t="shared" si="192"/>
        <v/>
      </c>
      <c r="AJ679" s="280" t="str">
        <f t="shared" si="193"/>
        <v/>
      </c>
      <c r="AK679" s="280" t="str">
        <f t="shared" si="194"/>
        <v/>
      </c>
      <c r="AL679" s="327">
        <f t="shared" si="195"/>
        <v>8161567.9137293398</v>
      </c>
    </row>
    <row r="680" spans="2:38">
      <c r="B680" s="176" t="s">
        <v>630</v>
      </c>
      <c r="C680" s="167"/>
      <c r="D680" s="167" t="s">
        <v>2229</v>
      </c>
      <c r="E680" s="167" t="s">
        <v>116</v>
      </c>
      <c r="F680" s="167" t="s">
        <v>2234</v>
      </c>
      <c r="G680" s="188"/>
      <c r="H680" s="285">
        <v>60906.23</v>
      </c>
      <c r="I680" s="143">
        <f t="shared" si="196"/>
        <v>17.550720588932528</v>
      </c>
      <c r="J680" s="165">
        <v>1068948.22485526</v>
      </c>
      <c r="K680" s="167"/>
      <c r="L680" s="167">
        <v>1</v>
      </c>
      <c r="M680" s="171">
        <f t="shared" si="186"/>
        <v>1068948.22485526</v>
      </c>
      <c r="N680" s="170"/>
      <c r="O680" s="285">
        <v>1012.35216864119</v>
      </c>
      <c r="P680" s="114">
        <f t="shared" si="202"/>
        <v>357.37563587738998</v>
      </c>
      <c r="Q680" s="173">
        <v>361790</v>
      </c>
      <c r="R680" s="177">
        <v>2016</v>
      </c>
      <c r="S680" s="98">
        <f>IFERROR(('General Input Sheet'!$G$38/(VLOOKUP(R680,'General Input Sheet'!$E$38:$G$44,3,FALSE))),1)</f>
        <v>1</v>
      </c>
      <c r="T680" s="199">
        <v>1430738.22485526</v>
      </c>
      <c r="U680" s="115" t="str">
        <f t="shared" si="197"/>
        <v/>
      </c>
      <c r="V680" s="115" t="str">
        <f t="shared" si="187"/>
        <v>y</v>
      </c>
      <c r="W680" s="115" t="str">
        <f t="shared" si="187"/>
        <v/>
      </c>
      <c r="X680" s="115" t="str">
        <f t="shared" si="187"/>
        <v/>
      </c>
      <c r="Y680" s="273" t="str">
        <f t="shared" si="198"/>
        <v/>
      </c>
      <c r="AA680" s="86" t="str">
        <f t="shared" si="188"/>
        <v/>
      </c>
      <c r="AB680" s="87">
        <f t="shared" si="189"/>
        <v>1</v>
      </c>
      <c r="AC680" s="87" t="str">
        <f t="shared" si="199"/>
        <v/>
      </c>
      <c r="AD680" s="87" t="str">
        <f t="shared" si="200"/>
        <v/>
      </c>
      <c r="AE680" s="87" t="str">
        <f t="shared" si="201"/>
        <v/>
      </c>
      <c r="AF680" s="94">
        <f t="shared" si="190"/>
        <v>1</v>
      </c>
      <c r="AH680" s="324" t="str">
        <f t="shared" si="191"/>
        <v/>
      </c>
      <c r="AI680" s="280">
        <f t="shared" si="192"/>
        <v>1430738.22485526</v>
      </c>
      <c r="AJ680" s="280" t="str">
        <f t="shared" si="193"/>
        <v/>
      </c>
      <c r="AK680" s="280" t="str">
        <f t="shared" si="194"/>
        <v/>
      </c>
      <c r="AL680" s="327" t="str">
        <f t="shared" si="195"/>
        <v/>
      </c>
    </row>
    <row r="681" spans="2:38">
      <c r="B681" s="176" t="s">
        <v>631</v>
      </c>
      <c r="C681" s="167"/>
      <c r="D681" s="167" t="s">
        <v>2231</v>
      </c>
      <c r="E681" s="167" t="s">
        <v>116</v>
      </c>
      <c r="F681" s="167" t="s">
        <v>2234</v>
      </c>
      <c r="G681" s="188"/>
      <c r="H681" s="285">
        <v>114577.31</v>
      </c>
      <c r="I681" s="143">
        <f t="shared" si="196"/>
        <v>73.315108776131765</v>
      </c>
      <c r="J681" s="165">
        <v>8400247.9459265694</v>
      </c>
      <c r="K681" s="167"/>
      <c r="L681" s="167">
        <v>1</v>
      </c>
      <c r="M681" s="171">
        <f t="shared" si="186"/>
        <v>8400247.9459265694</v>
      </c>
      <c r="N681" s="170"/>
      <c r="O681" s="285">
        <v>239143.19109200401</v>
      </c>
      <c r="P681" s="114">
        <f t="shared" si="202"/>
        <v>38.443380879964316</v>
      </c>
      <c r="Q681" s="173">
        <v>9193472.7799999993</v>
      </c>
      <c r="R681" s="177">
        <v>2016</v>
      </c>
      <c r="S681" s="98">
        <f>IFERROR(('General Input Sheet'!$G$38/(VLOOKUP(R681,'General Input Sheet'!$E$38:$G$44,3,FALSE))),1)</f>
        <v>1</v>
      </c>
      <c r="T681" s="199">
        <v>17593720.725926571</v>
      </c>
      <c r="U681" s="115" t="str">
        <f t="shared" si="197"/>
        <v/>
      </c>
      <c r="V681" s="115" t="str">
        <f t="shared" si="187"/>
        <v/>
      </c>
      <c r="W681" s="115" t="str">
        <f t="shared" si="187"/>
        <v/>
      </c>
      <c r="X681" s="115" t="str">
        <f t="shared" si="187"/>
        <v/>
      </c>
      <c r="Y681" s="273" t="str">
        <f t="shared" si="198"/>
        <v>y</v>
      </c>
      <c r="AA681" s="86" t="str">
        <f t="shared" si="188"/>
        <v/>
      </c>
      <c r="AB681" s="87" t="str">
        <f t="shared" si="189"/>
        <v/>
      </c>
      <c r="AC681" s="87" t="str">
        <f t="shared" si="199"/>
        <v/>
      </c>
      <c r="AD681" s="87" t="str">
        <f t="shared" si="200"/>
        <v/>
      </c>
      <c r="AE681" s="87">
        <f t="shared" si="201"/>
        <v>1</v>
      </c>
      <c r="AF681" s="94">
        <f t="shared" si="190"/>
        <v>1</v>
      </c>
      <c r="AH681" s="324" t="str">
        <f t="shared" si="191"/>
        <v/>
      </c>
      <c r="AI681" s="280" t="str">
        <f t="shared" si="192"/>
        <v/>
      </c>
      <c r="AJ681" s="280" t="str">
        <f t="shared" si="193"/>
        <v/>
      </c>
      <c r="AK681" s="280" t="str">
        <f t="shared" si="194"/>
        <v/>
      </c>
      <c r="AL681" s="327">
        <f t="shared" si="195"/>
        <v>17593720.725926571</v>
      </c>
    </row>
    <row r="682" spans="2:38">
      <c r="B682" s="176" t="s">
        <v>631</v>
      </c>
      <c r="C682" s="167"/>
      <c r="D682" s="167" t="s">
        <v>2231</v>
      </c>
      <c r="E682" s="167" t="s">
        <v>116</v>
      </c>
      <c r="F682" s="167" t="s">
        <v>2233</v>
      </c>
      <c r="G682" s="188"/>
      <c r="H682" s="285">
        <v>81297.854779100002</v>
      </c>
      <c r="I682" s="143">
        <f t="shared" si="196"/>
        <v>100.39093818533955</v>
      </c>
      <c r="J682" s="165">
        <v>8161567.9137293398</v>
      </c>
      <c r="K682" s="167"/>
      <c r="L682" s="167">
        <v>1</v>
      </c>
      <c r="M682" s="171">
        <f t="shared" si="186"/>
        <v>8161567.9137293398</v>
      </c>
      <c r="N682" s="170"/>
      <c r="O682" s="285"/>
      <c r="P682" s="114">
        <f t="shared" si="202"/>
        <v>0</v>
      </c>
      <c r="Q682" s="173"/>
      <c r="R682" s="177">
        <v>2016</v>
      </c>
      <c r="S682" s="98">
        <f>IFERROR(('General Input Sheet'!$G$38/(VLOOKUP(R682,'General Input Sheet'!$E$38:$G$44,3,FALSE))),1)</f>
        <v>1</v>
      </c>
      <c r="T682" s="199">
        <v>8161567.9137293398</v>
      </c>
      <c r="U682" s="115" t="str">
        <f t="shared" si="197"/>
        <v/>
      </c>
      <c r="V682" s="115" t="str">
        <f t="shared" si="187"/>
        <v/>
      </c>
      <c r="W682" s="115" t="str">
        <f t="shared" si="187"/>
        <v/>
      </c>
      <c r="X682" s="115" t="str">
        <f t="shared" si="187"/>
        <v/>
      </c>
      <c r="Y682" s="273" t="str">
        <f t="shared" si="198"/>
        <v>y</v>
      </c>
      <c r="AA682" s="86" t="str">
        <f t="shared" si="188"/>
        <v/>
      </c>
      <c r="AB682" s="87" t="str">
        <f t="shared" si="189"/>
        <v/>
      </c>
      <c r="AC682" s="87" t="str">
        <f t="shared" si="199"/>
        <v/>
      </c>
      <c r="AD682" s="87" t="str">
        <f t="shared" si="200"/>
        <v/>
      </c>
      <c r="AE682" s="87">
        <f t="shared" si="201"/>
        <v>1</v>
      </c>
      <c r="AF682" s="94">
        <f t="shared" si="190"/>
        <v>1</v>
      </c>
      <c r="AH682" s="324" t="str">
        <f t="shared" si="191"/>
        <v/>
      </c>
      <c r="AI682" s="280" t="str">
        <f t="shared" si="192"/>
        <v/>
      </c>
      <c r="AJ682" s="280" t="str">
        <f t="shared" si="193"/>
        <v/>
      </c>
      <c r="AK682" s="280" t="str">
        <f t="shared" si="194"/>
        <v/>
      </c>
      <c r="AL682" s="327">
        <f t="shared" si="195"/>
        <v>8161567.9137293398</v>
      </c>
    </row>
    <row r="683" spans="2:38">
      <c r="B683" s="176" t="s">
        <v>632</v>
      </c>
      <c r="C683" s="167"/>
      <c r="D683" s="167" t="s">
        <v>2230</v>
      </c>
      <c r="E683" s="167" t="s">
        <v>116</v>
      </c>
      <c r="F683" s="167" t="s">
        <v>2235</v>
      </c>
      <c r="G683" s="188"/>
      <c r="H683" s="171">
        <v>43268</v>
      </c>
      <c r="I683" s="143">
        <f t="shared" si="196"/>
        <v>342.2792694065476</v>
      </c>
      <c r="J683" s="165">
        <v>14809739.4286825</v>
      </c>
      <c r="K683" s="167"/>
      <c r="L683" s="167"/>
      <c r="M683" s="171">
        <v>1448748.50540667</v>
      </c>
      <c r="N683" s="170"/>
      <c r="O683" s="285"/>
      <c r="P683" s="114">
        <f t="shared" si="202"/>
        <v>0</v>
      </c>
      <c r="Q683" s="173"/>
      <c r="R683" s="177">
        <v>2016</v>
      </c>
      <c r="S683" s="32"/>
      <c r="T683" s="195">
        <v>14809739.4286825</v>
      </c>
      <c r="U683" s="115" t="str">
        <f t="shared" si="197"/>
        <v/>
      </c>
      <c r="V683" s="115" t="str">
        <f t="shared" si="187"/>
        <v/>
      </c>
      <c r="W683" s="115" t="str">
        <f t="shared" si="187"/>
        <v/>
      </c>
      <c r="X683" s="115" t="str">
        <f t="shared" si="187"/>
        <v/>
      </c>
      <c r="Y683" s="273" t="str">
        <f t="shared" si="198"/>
        <v>y</v>
      </c>
      <c r="AA683" s="86" t="str">
        <f t="shared" si="188"/>
        <v/>
      </c>
      <c r="AB683" s="87" t="str">
        <f t="shared" si="189"/>
        <v/>
      </c>
      <c r="AC683" s="87" t="str">
        <f t="shared" si="199"/>
        <v/>
      </c>
      <c r="AD683" s="87" t="str">
        <f t="shared" si="200"/>
        <v/>
      </c>
      <c r="AE683" s="87">
        <f t="shared" si="201"/>
        <v>1</v>
      </c>
      <c r="AF683" s="94">
        <f t="shared" si="190"/>
        <v>1</v>
      </c>
      <c r="AH683" s="324" t="str">
        <f t="shared" si="191"/>
        <v/>
      </c>
      <c r="AI683" s="280" t="str">
        <f t="shared" si="192"/>
        <v/>
      </c>
      <c r="AJ683" s="280" t="str">
        <f t="shared" si="193"/>
        <v/>
      </c>
      <c r="AK683" s="280" t="str">
        <f t="shared" si="194"/>
        <v/>
      </c>
      <c r="AL683" s="327">
        <f t="shared" si="195"/>
        <v>14809739.4286825</v>
      </c>
    </row>
    <row r="684" spans="2:38">
      <c r="B684" s="176" t="s">
        <v>633</v>
      </c>
      <c r="C684" s="167"/>
      <c r="D684" s="167" t="s">
        <v>2231</v>
      </c>
      <c r="E684" s="167" t="s">
        <v>116</v>
      </c>
      <c r="F684" s="167" t="s">
        <v>2234</v>
      </c>
      <c r="G684" s="188"/>
      <c r="H684" s="285">
        <v>32680.5</v>
      </c>
      <c r="I684" s="143">
        <f t="shared" si="196"/>
        <v>246.87165880050273</v>
      </c>
      <c r="J684" s="165">
        <v>8067889.2454298297</v>
      </c>
      <c r="K684" s="167"/>
      <c r="L684" s="167">
        <v>1</v>
      </c>
      <c r="M684" s="171">
        <f t="shared" ref="M684:M727" si="203">IFERROR(J684/100*100*L684,0)</f>
        <v>8067889.2454298297</v>
      </c>
      <c r="N684" s="170"/>
      <c r="O684" s="285"/>
      <c r="P684" s="114">
        <f t="shared" si="202"/>
        <v>0</v>
      </c>
      <c r="Q684" s="173"/>
      <c r="R684" s="177">
        <v>2016</v>
      </c>
      <c r="S684" s="98">
        <f>IFERROR(('General Input Sheet'!$G$38/(VLOOKUP(R684,'General Input Sheet'!$E$38:$G$44,3,FALSE))),1)</f>
        <v>1</v>
      </c>
      <c r="T684" s="199">
        <v>8067889.2454298297</v>
      </c>
      <c r="U684" s="115" t="str">
        <f t="shared" si="197"/>
        <v/>
      </c>
      <c r="V684" s="115" t="str">
        <f t="shared" si="187"/>
        <v/>
      </c>
      <c r="W684" s="115" t="str">
        <f t="shared" si="187"/>
        <v/>
      </c>
      <c r="X684" s="115" t="str">
        <f t="shared" si="187"/>
        <v/>
      </c>
      <c r="Y684" s="273" t="str">
        <f t="shared" si="198"/>
        <v>y</v>
      </c>
      <c r="AA684" s="86" t="str">
        <f t="shared" si="188"/>
        <v/>
      </c>
      <c r="AB684" s="87" t="str">
        <f t="shared" si="189"/>
        <v/>
      </c>
      <c r="AC684" s="87" t="str">
        <f t="shared" si="199"/>
        <v/>
      </c>
      <c r="AD684" s="87" t="str">
        <f t="shared" si="200"/>
        <v/>
      </c>
      <c r="AE684" s="87">
        <f t="shared" si="201"/>
        <v>1</v>
      </c>
      <c r="AF684" s="94">
        <f t="shared" si="190"/>
        <v>1</v>
      </c>
      <c r="AH684" s="324" t="str">
        <f t="shared" si="191"/>
        <v/>
      </c>
      <c r="AI684" s="280" t="str">
        <f t="shared" si="192"/>
        <v/>
      </c>
      <c r="AJ684" s="280" t="str">
        <f t="shared" si="193"/>
        <v/>
      </c>
      <c r="AK684" s="280" t="str">
        <f t="shared" si="194"/>
        <v/>
      </c>
      <c r="AL684" s="327">
        <f t="shared" si="195"/>
        <v>8067889.2454298297</v>
      </c>
    </row>
    <row r="685" spans="2:38">
      <c r="B685" s="176" t="s">
        <v>634</v>
      </c>
      <c r="C685" s="167"/>
      <c r="D685" s="167" t="s">
        <v>2229</v>
      </c>
      <c r="E685" s="167" t="s">
        <v>118</v>
      </c>
      <c r="F685" s="167" t="s">
        <v>2234</v>
      </c>
      <c r="G685" s="188"/>
      <c r="H685" s="285">
        <v>9396.24</v>
      </c>
      <c r="I685" s="143">
        <f t="shared" si="196"/>
        <v>111.74229187795012</v>
      </c>
      <c r="J685" s="165">
        <v>1049957.39263527</v>
      </c>
      <c r="K685" s="167"/>
      <c r="L685" s="167">
        <v>1</v>
      </c>
      <c r="M685" s="171">
        <f t="shared" si="203"/>
        <v>1049957.39263527</v>
      </c>
      <c r="N685" s="170"/>
      <c r="O685" s="285">
        <v>65548.736851705806</v>
      </c>
      <c r="P685" s="114">
        <f t="shared" si="202"/>
        <v>43.136290275079766</v>
      </c>
      <c r="Q685" s="173">
        <v>2827529.34</v>
      </c>
      <c r="R685" s="177">
        <v>2016</v>
      </c>
      <c r="S685" s="98">
        <f>IFERROR(('General Input Sheet'!$G$38/(VLOOKUP(R685,'General Input Sheet'!$E$38:$G$44,3,FALSE))),1)</f>
        <v>1</v>
      </c>
      <c r="T685" s="199">
        <v>3877486.7326352699</v>
      </c>
      <c r="U685" s="115" t="str">
        <f t="shared" si="197"/>
        <v/>
      </c>
      <c r="V685" s="115" t="str">
        <f t="shared" si="187"/>
        <v/>
      </c>
      <c r="W685" s="115" t="str">
        <f t="shared" si="187"/>
        <v/>
      </c>
      <c r="X685" s="115" t="str">
        <f t="shared" si="187"/>
        <v>y</v>
      </c>
      <c r="Y685" s="273" t="str">
        <f t="shared" si="198"/>
        <v/>
      </c>
      <c r="AA685" s="86" t="str">
        <f t="shared" si="188"/>
        <v/>
      </c>
      <c r="AB685" s="87" t="str">
        <f t="shared" si="189"/>
        <v/>
      </c>
      <c r="AC685" s="87" t="str">
        <f t="shared" si="199"/>
        <v/>
      </c>
      <c r="AD685" s="87">
        <f t="shared" si="200"/>
        <v>1</v>
      </c>
      <c r="AE685" s="87" t="str">
        <f t="shared" si="201"/>
        <v/>
      </c>
      <c r="AF685" s="94">
        <f t="shared" si="190"/>
        <v>1</v>
      </c>
      <c r="AH685" s="324" t="str">
        <f t="shared" si="191"/>
        <v/>
      </c>
      <c r="AI685" s="280" t="str">
        <f t="shared" si="192"/>
        <v/>
      </c>
      <c r="AJ685" s="280" t="str">
        <f t="shared" si="193"/>
        <v/>
      </c>
      <c r="AK685" s="280">
        <f t="shared" si="194"/>
        <v>3877486.7326352699</v>
      </c>
      <c r="AL685" s="327" t="str">
        <f t="shared" si="195"/>
        <v/>
      </c>
    </row>
    <row r="686" spans="2:38">
      <c r="B686" s="176" t="s">
        <v>634</v>
      </c>
      <c r="C686" s="167"/>
      <c r="D686" s="167" t="s">
        <v>2229</v>
      </c>
      <c r="E686" s="167" t="s">
        <v>118</v>
      </c>
      <c r="F686" s="167" t="s">
        <v>2233</v>
      </c>
      <c r="G686" s="188"/>
      <c r="H686" s="285">
        <v>23900.52</v>
      </c>
      <c r="I686" s="143">
        <f t="shared" si="196"/>
        <v>28.869315078221433</v>
      </c>
      <c r="J686" s="165">
        <v>689991.64241333294</v>
      </c>
      <c r="K686" s="167"/>
      <c r="L686" s="167">
        <v>1</v>
      </c>
      <c r="M686" s="171">
        <f t="shared" si="203"/>
        <v>689991.64241333294</v>
      </c>
      <c r="N686" s="170"/>
      <c r="O686" s="285"/>
      <c r="P686" s="114">
        <f t="shared" si="202"/>
        <v>0</v>
      </c>
      <c r="Q686" s="173"/>
      <c r="R686" s="177">
        <v>2016</v>
      </c>
      <c r="S686" s="98">
        <f>IFERROR(('General Input Sheet'!$G$38/(VLOOKUP(R686,'General Input Sheet'!$E$38:$G$44,3,FALSE))),1)</f>
        <v>1</v>
      </c>
      <c r="T686" s="199">
        <v>689991.64241333294</v>
      </c>
      <c r="U686" s="115" t="str">
        <f t="shared" si="197"/>
        <v/>
      </c>
      <c r="V686" s="115" t="str">
        <f t="shared" si="187"/>
        <v/>
      </c>
      <c r="W686" s="115" t="str">
        <f t="shared" si="187"/>
        <v/>
      </c>
      <c r="X686" s="115" t="str">
        <f t="shared" si="187"/>
        <v>y</v>
      </c>
      <c r="Y686" s="273" t="str">
        <f t="shared" si="198"/>
        <v/>
      </c>
      <c r="AA686" s="86" t="str">
        <f t="shared" si="188"/>
        <v/>
      </c>
      <c r="AB686" s="87" t="str">
        <f t="shared" si="189"/>
        <v/>
      </c>
      <c r="AC686" s="87" t="str">
        <f t="shared" si="199"/>
        <v/>
      </c>
      <c r="AD686" s="87">
        <f t="shared" si="200"/>
        <v>1</v>
      </c>
      <c r="AE686" s="87" t="str">
        <f t="shared" si="201"/>
        <v/>
      </c>
      <c r="AF686" s="94">
        <f t="shared" si="190"/>
        <v>1</v>
      </c>
      <c r="AH686" s="324" t="str">
        <f t="shared" si="191"/>
        <v/>
      </c>
      <c r="AI686" s="280" t="str">
        <f t="shared" si="192"/>
        <v/>
      </c>
      <c r="AJ686" s="280" t="str">
        <f t="shared" si="193"/>
        <v/>
      </c>
      <c r="AK686" s="280">
        <f t="shared" si="194"/>
        <v>689991.64241333294</v>
      </c>
      <c r="AL686" s="327" t="str">
        <f t="shared" si="195"/>
        <v/>
      </c>
    </row>
    <row r="687" spans="2:38">
      <c r="B687" s="176" t="s">
        <v>635</v>
      </c>
      <c r="C687" s="167"/>
      <c r="D687" s="167" t="s">
        <v>2231</v>
      </c>
      <c r="E687" s="167" t="s">
        <v>118</v>
      </c>
      <c r="F687" s="167" t="s">
        <v>2233</v>
      </c>
      <c r="G687" s="188"/>
      <c r="H687" s="285">
        <v>134730.04999999999</v>
      </c>
      <c r="I687" s="143">
        <f t="shared" si="196"/>
        <v>60.577190565351536</v>
      </c>
      <c r="J687" s="165">
        <v>8161567.9137293398</v>
      </c>
      <c r="K687" s="167"/>
      <c r="L687" s="167">
        <v>1</v>
      </c>
      <c r="M687" s="171">
        <f t="shared" si="203"/>
        <v>8161567.9137293398</v>
      </c>
      <c r="N687" s="170"/>
      <c r="O687" s="285"/>
      <c r="P687" s="114">
        <f t="shared" si="202"/>
        <v>0</v>
      </c>
      <c r="Q687" s="173"/>
      <c r="R687" s="177">
        <v>2016</v>
      </c>
      <c r="S687" s="98">
        <f>IFERROR(('General Input Sheet'!$G$38/(VLOOKUP(R687,'General Input Sheet'!$E$38:$G$44,3,FALSE))),1)</f>
        <v>1</v>
      </c>
      <c r="T687" s="199">
        <v>8161567.9137293398</v>
      </c>
      <c r="U687" s="115" t="str">
        <f t="shared" si="197"/>
        <v/>
      </c>
      <c r="V687" s="115" t="str">
        <f t="shared" si="187"/>
        <v/>
      </c>
      <c r="W687" s="115" t="str">
        <f t="shared" si="187"/>
        <v/>
      </c>
      <c r="X687" s="115" t="str">
        <f t="shared" si="187"/>
        <v/>
      </c>
      <c r="Y687" s="273" t="str">
        <f t="shared" si="198"/>
        <v>y</v>
      </c>
      <c r="AA687" s="86" t="str">
        <f t="shared" si="188"/>
        <v/>
      </c>
      <c r="AB687" s="87" t="str">
        <f t="shared" si="189"/>
        <v/>
      </c>
      <c r="AC687" s="87" t="str">
        <f t="shared" si="199"/>
        <v/>
      </c>
      <c r="AD687" s="87" t="str">
        <f t="shared" si="200"/>
        <v/>
      </c>
      <c r="AE687" s="87">
        <f t="shared" si="201"/>
        <v>1</v>
      </c>
      <c r="AF687" s="94">
        <f t="shared" si="190"/>
        <v>1</v>
      </c>
      <c r="AH687" s="324" t="str">
        <f t="shared" si="191"/>
        <v/>
      </c>
      <c r="AI687" s="280" t="str">
        <f t="shared" si="192"/>
        <v/>
      </c>
      <c r="AJ687" s="280" t="str">
        <f t="shared" si="193"/>
        <v/>
      </c>
      <c r="AK687" s="280" t="str">
        <f t="shared" si="194"/>
        <v/>
      </c>
      <c r="AL687" s="327">
        <f t="shared" si="195"/>
        <v>8161567.9137293398</v>
      </c>
    </row>
    <row r="688" spans="2:38">
      <c r="B688" s="176" t="s">
        <v>636</v>
      </c>
      <c r="C688" s="167"/>
      <c r="D688" s="167" t="s">
        <v>2229</v>
      </c>
      <c r="E688" s="167" t="s">
        <v>118</v>
      </c>
      <c r="F688" s="167" t="s">
        <v>2233</v>
      </c>
      <c r="G688" s="188"/>
      <c r="H688" s="285">
        <v>4991.18</v>
      </c>
      <c r="I688" s="143">
        <f t="shared" si="196"/>
        <v>116.0074627990868</v>
      </c>
      <c r="J688" s="165">
        <v>579014.12817354605</v>
      </c>
      <c r="K688" s="167"/>
      <c r="L688" s="167">
        <v>1</v>
      </c>
      <c r="M688" s="171">
        <f t="shared" si="203"/>
        <v>579014.12817354605</v>
      </c>
      <c r="N688" s="170"/>
      <c r="O688" s="285"/>
      <c r="P688" s="114">
        <f t="shared" si="202"/>
        <v>0</v>
      </c>
      <c r="Q688" s="173"/>
      <c r="R688" s="177">
        <v>2016</v>
      </c>
      <c r="S688" s="98">
        <f>IFERROR(('General Input Sheet'!$G$38/(VLOOKUP(R688,'General Input Sheet'!$E$38:$G$44,3,FALSE))),1)</f>
        <v>1</v>
      </c>
      <c r="T688" s="199">
        <v>579014.12817354605</v>
      </c>
      <c r="U688" s="115" t="str">
        <f t="shared" si="197"/>
        <v/>
      </c>
      <c r="V688" s="115" t="str">
        <f t="shared" si="187"/>
        <v/>
      </c>
      <c r="W688" s="115" t="str">
        <f t="shared" si="187"/>
        <v/>
      </c>
      <c r="X688" s="115" t="str">
        <f t="shared" si="187"/>
        <v>y</v>
      </c>
      <c r="Y688" s="273" t="str">
        <f t="shared" si="198"/>
        <v/>
      </c>
      <c r="AA688" s="86" t="str">
        <f t="shared" si="188"/>
        <v/>
      </c>
      <c r="AB688" s="87" t="str">
        <f t="shared" si="189"/>
        <v/>
      </c>
      <c r="AC688" s="87" t="str">
        <f t="shared" si="199"/>
        <v/>
      </c>
      <c r="AD688" s="87">
        <f t="shared" si="200"/>
        <v>1</v>
      </c>
      <c r="AE688" s="87" t="str">
        <f t="shared" si="201"/>
        <v/>
      </c>
      <c r="AF688" s="94">
        <f t="shared" si="190"/>
        <v>1</v>
      </c>
      <c r="AH688" s="324" t="str">
        <f t="shared" si="191"/>
        <v/>
      </c>
      <c r="AI688" s="280" t="str">
        <f t="shared" si="192"/>
        <v/>
      </c>
      <c r="AJ688" s="280" t="str">
        <f t="shared" si="193"/>
        <v/>
      </c>
      <c r="AK688" s="280">
        <f t="shared" si="194"/>
        <v>579014.12817354605</v>
      </c>
      <c r="AL688" s="327" t="str">
        <f t="shared" si="195"/>
        <v/>
      </c>
    </row>
    <row r="689" spans="2:38">
      <c r="B689" s="176" t="s">
        <v>637</v>
      </c>
      <c r="C689" s="167"/>
      <c r="D689" s="167" t="s">
        <v>2231</v>
      </c>
      <c r="E689" s="167" t="s">
        <v>118</v>
      </c>
      <c r="F689" s="167" t="s">
        <v>2235</v>
      </c>
      <c r="G689" s="188"/>
      <c r="H689" s="285">
        <v>4065.5</v>
      </c>
      <c r="I689" s="143">
        <f t="shared" si="196"/>
        <v>1866.1188152626023</v>
      </c>
      <c r="J689" s="165">
        <v>7586706.0434501097</v>
      </c>
      <c r="K689" s="167"/>
      <c r="L689" s="167">
        <v>1</v>
      </c>
      <c r="M689" s="171">
        <f t="shared" si="203"/>
        <v>7586706.0434501097</v>
      </c>
      <c r="N689" s="170"/>
      <c r="O689" s="285">
        <v>2657.3594543651302</v>
      </c>
      <c r="P689" s="114">
        <f t="shared" si="202"/>
        <v>557.44426956115524</v>
      </c>
      <c r="Q689" s="173">
        <v>1481329.8</v>
      </c>
      <c r="R689" s="177">
        <v>2016</v>
      </c>
      <c r="S689" s="98">
        <f>IFERROR(('General Input Sheet'!$G$38/(VLOOKUP(R689,'General Input Sheet'!$E$38:$G$44,3,FALSE))),1)</f>
        <v>1</v>
      </c>
      <c r="T689" s="199">
        <v>9068035.8434501104</v>
      </c>
      <c r="U689" s="115" t="str">
        <f t="shared" si="197"/>
        <v/>
      </c>
      <c r="V689" s="115" t="str">
        <f t="shared" si="187"/>
        <v/>
      </c>
      <c r="W689" s="115" t="str">
        <f t="shared" si="187"/>
        <v/>
      </c>
      <c r="X689" s="115" t="str">
        <f t="shared" si="187"/>
        <v/>
      </c>
      <c r="Y689" s="273" t="str">
        <f t="shared" si="198"/>
        <v>y</v>
      </c>
      <c r="AA689" s="86" t="str">
        <f t="shared" si="188"/>
        <v/>
      </c>
      <c r="AB689" s="87" t="str">
        <f t="shared" si="189"/>
        <v/>
      </c>
      <c r="AC689" s="87" t="str">
        <f t="shared" si="199"/>
        <v/>
      </c>
      <c r="AD689" s="87" t="str">
        <f t="shared" si="200"/>
        <v/>
      </c>
      <c r="AE689" s="87">
        <f t="shared" si="201"/>
        <v>1</v>
      </c>
      <c r="AF689" s="94">
        <f t="shared" si="190"/>
        <v>1</v>
      </c>
      <c r="AH689" s="324" t="str">
        <f t="shared" si="191"/>
        <v/>
      </c>
      <c r="AI689" s="280" t="str">
        <f t="shared" si="192"/>
        <v/>
      </c>
      <c r="AJ689" s="280" t="str">
        <f t="shared" si="193"/>
        <v/>
      </c>
      <c r="AK689" s="280" t="str">
        <f t="shared" si="194"/>
        <v/>
      </c>
      <c r="AL689" s="327">
        <f t="shared" si="195"/>
        <v>9068035.8434501104</v>
      </c>
    </row>
    <row r="690" spans="2:38">
      <c r="B690" s="176" t="s">
        <v>638</v>
      </c>
      <c r="C690" s="167"/>
      <c r="D690" s="167" t="s">
        <v>2229</v>
      </c>
      <c r="E690" s="167" t="s">
        <v>118</v>
      </c>
      <c r="F690" s="167" t="s">
        <v>2233</v>
      </c>
      <c r="G690" s="188"/>
      <c r="H690" s="285">
        <v>2266.59</v>
      </c>
      <c r="I690" s="143">
        <f t="shared" si="196"/>
        <v>211.11898133207637</v>
      </c>
      <c r="J690" s="165">
        <v>478520.17189747101</v>
      </c>
      <c r="K690" s="167"/>
      <c r="L690" s="167">
        <v>1</v>
      </c>
      <c r="M690" s="171">
        <f t="shared" si="203"/>
        <v>478520.17189747101</v>
      </c>
      <c r="N690" s="170"/>
      <c r="O690" s="285">
        <v>3674.7377007058799</v>
      </c>
      <c r="P690" s="114">
        <f t="shared" si="202"/>
        <v>487.00504519172426</v>
      </c>
      <c r="Q690" s="173">
        <v>1789615.8</v>
      </c>
      <c r="R690" s="177">
        <v>2016</v>
      </c>
      <c r="S690" s="98">
        <f>IFERROR(('General Input Sheet'!$G$38/(VLOOKUP(R690,'General Input Sheet'!$E$38:$G$44,3,FALSE))),1)</f>
        <v>1</v>
      </c>
      <c r="T690" s="199">
        <v>2268135.9718974712</v>
      </c>
      <c r="U690" s="115" t="str">
        <f t="shared" si="197"/>
        <v/>
      </c>
      <c r="V690" s="115" t="str">
        <f t="shared" si="187"/>
        <v/>
      </c>
      <c r="W690" s="115" t="str">
        <f t="shared" si="187"/>
        <v/>
      </c>
      <c r="X690" s="115" t="str">
        <f t="shared" si="187"/>
        <v>y</v>
      </c>
      <c r="Y690" s="273" t="str">
        <f t="shared" si="198"/>
        <v/>
      </c>
      <c r="AA690" s="86" t="str">
        <f t="shared" si="188"/>
        <v/>
      </c>
      <c r="AB690" s="87" t="str">
        <f t="shared" si="189"/>
        <v/>
      </c>
      <c r="AC690" s="87" t="str">
        <f t="shared" si="199"/>
        <v/>
      </c>
      <c r="AD690" s="87">
        <f t="shared" si="200"/>
        <v>1</v>
      </c>
      <c r="AE690" s="87" t="str">
        <f t="shared" si="201"/>
        <v/>
      </c>
      <c r="AF690" s="94">
        <f t="shared" si="190"/>
        <v>1</v>
      </c>
      <c r="AH690" s="324" t="str">
        <f t="shared" si="191"/>
        <v/>
      </c>
      <c r="AI690" s="280" t="str">
        <f t="shared" si="192"/>
        <v/>
      </c>
      <c r="AJ690" s="280" t="str">
        <f t="shared" si="193"/>
        <v/>
      </c>
      <c r="AK690" s="280">
        <f t="shared" si="194"/>
        <v>2268135.9718974712</v>
      </c>
      <c r="AL690" s="327" t="str">
        <f t="shared" si="195"/>
        <v/>
      </c>
    </row>
    <row r="691" spans="2:38">
      <c r="B691" s="176" t="s">
        <v>639</v>
      </c>
      <c r="C691" s="167"/>
      <c r="D691" s="167" t="s">
        <v>2231</v>
      </c>
      <c r="E691" s="167" t="s">
        <v>118</v>
      </c>
      <c r="F691" s="167" t="s">
        <v>2234</v>
      </c>
      <c r="G691" s="188"/>
      <c r="H691" s="285">
        <v>32391.599999999999</v>
      </c>
      <c r="I691" s="143">
        <f t="shared" si="196"/>
        <v>248.66851522360983</v>
      </c>
      <c r="J691" s="165">
        <v>8054771.0777170798</v>
      </c>
      <c r="K691" s="167"/>
      <c r="L691" s="167">
        <v>1</v>
      </c>
      <c r="M691" s="171">
        <f t="shared" si="203"/>
        <v>8054771.0777170798</v>
      </c>
      <c r="N691" s="170"/>
      <c r="O691" s="285">
        <v>82879.389109985903</v>
      </c>
      <c r="P691" s="114">
        <f t="shared" si="202"/>
        <v>99.186522587550456</v>
      </c>
      <c r="Q691" s="173">
        <v>8220518.4000000004</v>
      </c>
      <c r="R691" s="177">
        <v>2016</v>
      </c>
      <c r="S691" s="98">
        <f>IFERROR(('General Input Sheet'!$G$38/(VLOOKUP(R691,'General Input Sheet'!$E$38:$G$44,3,FALSE))),1)</f>
        <v>1</v>
      </c>
      <c r="T691" s="199">
        <v>16275289.477717079</v>
      </c>
      <c r="U691" s="115" t="str">
        <f t="shared" si="197"/>
        <v/>
      </c>
      <c r="V691" s="115" t="str">
        <f t="shared" si="187"/>
        <v/>
      </c>
      <c r="W691" s="115" t="str">
        <f t="shared" si="187"/>
        <v/>
      </c>
      <c r="X691" s="115" t="str">
        <f t="shared" si="187"/>
        <v/>
      </c>
      <c r="Y691" s="273" t="str">
        <f t="shared" si="198"/>
        <v>y</v>
      </c>
      <c r="AA691" s="86" t="str">
        <f t="shared" si="188"/>
        <v/>
      </c>
      <c r="AB691" s="87" t="str">
        <f t="shared" si="189"/>
        <v/>
      </c>
      <c r="AC691" s="87" t="str">
        <f t="shared" si="199"/>
        <v/>
      </c>
      <c r="AD691" s="87" t="str">
        <f t="shared" si="200"/>
        <v/>
      </c>
      <c r="AE691" s="87">
        <f t="shared" si="201"/>
        <v>1</v>
      </c>
      <c r="AF691" s="94">
        <f t="shared" si="190"/>
        <v>1</v>
      </c>
      <c r="AH691" s="324" t="str">
        <f t="shared" si="191"/>
        <v/>
      </c>
      <c r="AI691" s="280" t="str">
        <f t="shared" si="192"/>
        <v/>
      </c>
      <c r="AJ691" s="280" t="str">
        <f t="shared" si="193"/>
        <v/>
      </c>
      <c r="AK691" s="280" t="str">
        <f t="shared" si="194"/>
        <v/>
      </c>
      <c r="AL691" s="327">
        <f t="shared" si="195"/>
        <v>16275289.477717079</v>
      </c>
    </row>
    <row r="692" spans="2:38">
      <c r="B692" s="176" t="s">
        <v>639</v>
      </c>
      <c r="C692" s="167"/>
      <c r="D692" s="167" t="s">
        <v>2231</v>
      </c>
      <c r="E692" s="167" t="s">
        <v>118</v>
      </c>
      <c r="F692" s="167" t="s">
        <v>2233</v>
      </c>
      <c r="G692" s="188"/>
      <c r="H692" s="285">
        <v>50533.23</v>
      </c>
      <c r="I692" s="143">
        <f t="shared" si="196"/>
        <v>161.50893013823458</v>
      </c>
      <c r="J692" s="165">
        <v>8161567.9137293398</v>
      </c>
      <c r="K692" s="167"/>
      <c r="L692" s="167">
        <v>1</v>
      </c>
      <c r="M692" s="171">
        <f t="shared" si="203"/>
        <v>8161567.9137293398</v>
      </c>
      <c r="N692" s="170"/>
      <c r="O692" s="285"/>
      <c r="P692" s="114">
        <f t="shared" si="202"/>
        <v>0</v>
      </c>
      <c r="Q692" s="173"/>
      <c r="R692" s="177">
        <v>2016</v>
      </c>
      <c r="S692" s="98">
        <f>IFERROR(('General Input Sheet'!$G$38/(VLOOKUP(R692,'General Input Sheet'!$E$38:$G$44,3,FALSE))),1)</f>
        <v>1</v>
      </c>
      <c r="T692" s="199">
        <v>8161567.9137293398</v>
      </c>
      <c r="U692" s="115" t="str">
        <f t="shared" si="197"/>
        <v/>
      </c>
      <c r="V692" s="115" t="str">
        <f t="shared" si="187"/>
        <v/>
      </c>
      <c r="W692" s="115" t="str">
        <f t="shared" si="187"/>
        <v/>
      </c>
      <c r="X692" s="115" t="str">
        <f t="shared" si="187"/>
        <v/>
      </c>
      <c r="Y692" s="273" t="str">
        <f t="shared" si="198"/>
        <v>y</v>
      </c>
      <c r="AA692" s="86" t="str">
        <f t="shared" si="188"/>
        <v/>
      </c>
      <c r="AB692" s="87" t="str">
        <f t="shared" si="189"/>
        <v/>
      </c>
      <c r="AC692" s="87" t="str">
        <f t="shared" si="199"/>
        <v/>
      </c>
      <c r="AD692" s="87" t="str">
        <f t="shared" si="200"/>
        <v/>
      </c>
      <c r="AE692" s="87">
        <f t="shared" si="201"/>
        <v>1</v>
      </c>
      <c r="AF692" s="94">
        <f t="shared" si="190"/>
        <v>1</v>
      </c>
      <c r="AH692" s="324" t="str">
        <f t="shared" si="191"/>
        <v/>
      </c>
      <c r="AI692" s="280" t="str">
        <f t="shared" si="192"/>
        <v/>
      </c>
      <c r="AJ692" s="280" t="str">
        <f t="shared" si="193"/>
        <v/>
      </c>
      <c r="AK692" s="280" t="str">
        <f t="shared" si="194"/>
        <v/>
      </c>
      <c r="AL692" s="327">
        <f t="shared" si="195"/>
        <v>8161567.9137293398</v>
      </c>
    </row>
    <row r="693" spans="2:38">
      <c r="B693" s="176" t="s">
        <v>640</v>
      </c>
      <c r="C693" s="167"/>
      <c r="D693" s="167" t="s">
        <v>2229</v>
      </c>
      <c r="E693" s="167" t="s">
        <v>118</v>
      </c>
      <c r="F693" s="167" t="s">
        <v>2233</v>
      </c>
      <c r="G693" s="188"/>
      <c r="H693" s="285">
        <v>597.67821219999996</v>
      </c>
      <c r="I693" s="143">
        <f t="shared" si="196"/>
        <v>697.63948481786906</v>
      </c>
      <c r="J693" s="165">
        <v>416963.92004607298</v>
      </c>
      <c r="K693" s="167"/>
      <c r="L693" s="167">
        <v>1</v>
      </c>
      <c r="M693" s="171">
        <f t="shared" si="203"/>
        <v>416963.92004607298</v>
      </c>
      <c r="N693" s="170"/>
      <c r="O693" s="285">
        <v>597.65508406083597</v>
      </c>
      <c r="P693" s="114">
        <f t="shared" si="202"/>
        <v>434.19692548551166</v>
      </c>
      <c r="Q693" s="173">
        <v>259500</v>
      </c>
      <c r="R693" s="177">
        <v>2016</v>
      </c>
      <c r="S693" s="98">
        <f>IFERROR(('General Input Sheet'!$G$38/(VLOOKUP(R693,'General Input Sheet'!$E$38:$G$44,3,FALSE))),1)</f>
        <v>1</v>
      </c>
      <c r="T693" s="199">
        <v>676463.92004607292</v>
      </c>
      <c r="U693" s="115" t="str">
        <f t="shared" si="197"/>
        <v/>
      </c>
      <c r="V693" s="115" t="str">
        <f t="shared" si="187"/>
        <v/>
      </c>
      <c r="W693" s="115" t="str">
        <f t="shared" si="187"/>
        <v/>
      </c>
      <c r="X693" s="115" t="str">
        <f t="shared" si="187"/>
        <v>y</v>
      </c>
      <c r="Y693" s="273" t="str">
        <f t="shared" si="198"/>
        <v/>
      </c>
      <c r="AA693" s="86" t="str">
        <f t="shared" si="188"/>
        <v/>
      </c>
      <c r="AB693" s="87" t="str">
        <f t="shared" si="189"/>
        <v/>
      </c>
      <c r="AC693" s="87" t="str">
        <f t="shared" si="199"/>
        <v/>
      </c>
      <c r="AD693" s="87">
        <f t="shared" si="200"/>
        <v>1</v>
      </c>
      <c r="AE693" s="87" t="str">
        <f t="shared" si="201"/>
        <v/>
      </c>
      <c r="AF693" s="94">
        <f t="shared" si="190"/>
        <v>1</v>
      </c>
      <c r="AH693" s="324" t="str">
        <f t="shared" si="191"/>
        <v/>
      </c>
      <c r="AI693" s="280" t="str">
        <f t="shared" si="192"/>
        <v/>
      </c>
      <c r="AJ693" s="280" t="str">
        <f t="shared" si="193"/>
        <v/>
      </c>
      <c r="AK693" s="280">
        <f t="shared" si="194"/>
        <v>676463.92004607292</v>
      </c>
      <c r="AL693" s="327" t="str">
        <f t="shared" si="195"/>
        <v/>
      </c>
    </row>
    <row r="694" spans="2:38">
      <c r="B694" s="176" t="s">
        <v>641</v>
      </c>
      <c r="C694" s="167"/>
      <c r="D694" s="167" t="s">
        <v>2229</v>
      </c>
      <c r="E694" s="167" t="s">
        <v>118</v>
      </c>
      <c r="F694" s="167" t="s">
        <v>2233</v>
      </c>
      <c r="G694" s="188"/>
      <c r="H694" s="285">
        <v>14539.31</v>
      </c>
      <c r="I694" s="143">
        <f t="shared" si="196"/>
        <v>47.456973020957179</v>
      </c>
      <c r="J694" s="165">
        <v>689991.64241333294</v>
      </c>
      <c r="K694" s="167"/>
      <c r="L694" s="167">
        <v>1</v>
      </c>
      <c r="M694" s="171">
        <f t="shared" si="203"/>
        <v>689991.64241333294</v>
      </c>
      <c r="N694" s="170"/>
      <c r="O694" s="285">
        <v>14539.219902410699</v>
      </c>
      <c r="P694" s="114">
        <f t="shared" si="202"/>
        <v>229.3861034075851</v>
      </c>
      <c r="Q694" s="173">
        <v>3335095</v>
      </c>
      <c r="R694" s="177">
        <v>2016</v>
      </c>
      <c r="S694" s="98">
        <f>IFERROR(('General Input Sheet'!$G$38/(VLOOKUP(R694,'General Input Sheet'!$E$38:$G$44,3,FALSE))),1)</f>
        <v>1</v>
      </c>
      <c r="T694" s="199">
        <v>4025086.6424133331</v>
      </c>
      <c r="U694" s="115" t="str">
        <f t="shared" si="197"/>
        <v/>
      </c>
      <c r="V694" s="115" t="str">
        <f t="shared" si="187"/>
        <v/>
      </c>
      <c r="W694" s="115" t="str">
        <f t="shared" si="187"/>
        <v/>
      </c>
      <c r="X694" s="115" t="str">
        <f t="shared" si="187"/>
        <v>y</v>
      </c>
      <c r="Y694" s="273" t="str">
        <f t="shared" si="198"/>
        <v/>
      </c>
      <c r="AA694" s="86" t="str">
        <f t="shared" si="188"/>
        <v/>
      </c>
      <c r="AB694" s="87" t="str">
        <f t="shared" si="189"/>
        <v/>
      </c>
      <c r="AC694" s="87" t="str">
        <f t="shared" si="199"/>
        <v/>
      </c>
      <c r="AD694" s="87">
        <f t="shared" si="200"/>
        <v>1</v>
      </c>
      <c r="AE694" s="87" t="str">
        <f t="shared" si="201"/>
        <v/>
      </c>
      <c r="AF694" s="94">
        <f t="shared" si="190"/>
        <v>1</v>
      </c>
      <c r="AH694" s="324" t="str">
        <f t="shared" si="191"/>
        <v/>
      </c>
      <c r="AI694" s="280" t="str">
        <f t="shared" si="192"/>
        <v/>
      </c>
      <c r="AJ694" s="280" t="str">
        <f t="shared" si="193"/>
        <v/>
      </c>
      <c r="AK694" s="280">
        <f t="shared" si="194"/>
        <v>4025086.6424133331</v>
      </c>
      <c r="AL694" s="327" t="str">
        <f t="shared" si="195"/>
        <v/>
      </c>
    </row>
    <row r="695" spans="2:38">
      <c r="B695" s="176" t="s">
        <v>642</v>
      </c>
      <c r="C695" s="167"/>
      <c r="D695" s="167" t="s">
        <v>2231</v>
      </c>
      <c r="E695" s="167" t="s">
        <v>118</v>
      </c>
      <c r="F695" s="167" t="s">
        <v>2233</v>
      </c>
      <c r="G695" s="188"/>
      <c r="H695" s="285">
        <v>13997.56</v>
      </c>
      <c r="I695" s="143">
        <f t="shared" si="196"/>
        <v>520.68312427604747</v>
      </c>
      <c r="J695" s="165">
        <v>7288293.2730414299</v>
      </c>
      <c r="K695" s="167"/>
      <c r="L695" s="167">
        <v>1</v>
      </c>
      <c r="M695" s="171">
        <f t="shared" si="203"/>
        <v>7288293.273041429</v>
      </c>
      <c r="N695" s="170"/>
      <c r="O695" s="285">
        <v>0</v>
      </c>
      <c r="P695" s="114">
        <f t="shared" si="202"/>
        <v>0</v>
      </c>
      <c r="Q695" s="173">
        <v>0</v>
      </c>
      <c r="R695" s="177">
        <v>2016</v>
      </c>
      <c r="S695" s="98">
        <f>IFERROR(('General Input Sheet'!$G$38/(VLOOKUP(R695,'General Input Sheet'!$E$38:$G$44,3,FALSE))),1)</f>
        <v>1</v>
      </c>
      <c r="T695" s="199">
        <v>7288293.2730414299</v>
      </c>
      <c r="U695" s="115" t="str">
        <f t="shared" si="197"/>
        <v/>
      </c>
      <c r="V695" s="115" t="str">
        <f t="shared" si="187"/>
        <v/>
      </c>
      <c r="W695" s="115" t="str">
        <f t="shared" si="187"/>
        <v/>
      </c>
      <c r="X695" s="115" t="str">
        <f t="shared" si="187"/>
        <v/>
      </c>
      <c r="Y695" s="273" t="str">
        <f t="shared" si="198"/>
        <v>y</v>
      </c>
      <c r="AA695" s="86" t="str">
        <f t="shared" si="188"/>
        <v/>
      </c>
      <c r="AB695" s="87" t="str">
        <f t="shared" si="189"/>
        <v/>
      </c>
      <c r="AC695" s="87" t="str">
        <f t="shared" si="199"/>
        <v/>
      </c>
      <c r="AD695" s="87" t="str">
        <f t="shared" si="200"/>
        <v/>
      </c>
      <c r="AE695" s="87">
        <f t="shared" si="201"/>
        <v>1</v>
      </c>
      <c r="AF695" s="94">
        <f t="shared" si="190"/>
        <v>1</v>
      </c>
      <c r="AH695" s="324" t="str">
        <f t="shared" si="191"/>
        <v/>
      </c>
      <c r="AI695" s="280" t="str">
        <f t="shared" si="192"/>
        <v/>
      </c>
      <c r="AJ695" s="280" t="str">
        <f t="shared" si="193"/>
        <v/>
      </c>
      <c r="AK695" s="280" t="str">
        <f t="shared" si="194"/>
        <v/>
      </c>
      <c r="AL695" s="327">
        <f t="shared" si="195"/>
        <v>7288293.2730414299</v>
      </c>
    </row>
    <row r="696" spans="2:38">
      <c r="B696" s="176" t="s">
        <v>643</v>
      </c>
      <c r="C696" s="167"/>
      <c r="D696" s="167" t="s">
        <v>2229</v>
      </c>
      <c r="E696" s="167" t="s">
        <v>118</v>
      </c>
      <c r="F696" s="167" t="s">
        <v>2236</v>
      </c>
      <c r="G696" s="188"/>
      <c r="H696" s="285"/>
      <c r="I696" s="143">
        <f t="shared" si="196"/>
        <v>0</v>
      </c>
      <c r="J696" s="165"/>
      <c r="K696" s="167"/>
      <c r="L696" s="167">
        <v>1</v>
      </c>
      <c r="M696" s="171">
        <f t="shared" si="203"/>
        <v>0</v>
      </c>
      <c r="N696" s="170"/>
      <c r="O696" s="285">
        <v>13997.580114071699</v>
      </c>
      <c r="P696" s="114">
        <f t="shared" si="202"/>
        <v>151.94476278523879</v>
      </c>
      <c r="Q696" s="173">
        <v>2126858.9900000002</v>
      </c>
      <c r="R696" s="177">
        <v>2016</v>
      </c>
      <c r="S696" s="98">
        <f>IFERROR(('General Input Sheet'!$G$38/(VLOOKUP(R696,'General Input Sheet'!$E$38:$G$44,3,FALSE))),1)</f>
        <v>1</v>
      </c>
      <c r="T696" s="199">
        <v>2126858.9900000002</v>
      </c>
      <c r="U696" s="115" t="str">
        <f t="shared" si="197"/>
        <v/>
      </c>
      <c r="V696" s="115" t="str">
        <f t="shared" si="187"/>
        <v/>
      </c>
      <c r="W696" s="115" t="str">
        <f t="shared" si="187"/>
        <v/>
      </c>
      <c r="X696" s="115" t="str">
        <f t="shared" si="187"/>
        <v>y</v>
      </c>
      <c r="Y696" s="273" t="str">
        <f t="shared" si="198"/>
        <v/>
      </c>
      <c r="AA696" s="86" t="str">
        <f t="shared" si="188"/>
        <v/>
      </c>
      <c r="AB696" s="87" t="str">
        <f t="shared" si="189"/>
        <v/>
      </c>
      <c r="AC696" s="87" t="str">
        <f t="shared" si="199"/>
        <v/>
      </c>
      <c r="AD696" s="87">
        <f t="shared" si="200"/>
        <v>1</v>
      </c>
      <c r="AE696" s="87" t="str">
        <f t="shared" si="201"/>
        <v/>
      </c>
      <c r="AF696" s="94">
        <f t="shared" si="190"/>
        <v>1</v>
      </c>
      <c r="AH696" s="324" t="str">
        <f t="shared" si="191"/>
        <v/>
      </c>
      <c r="AI696" s="280" t="str">
        <f t="shared" si="192"/>
        <v/>
      </c>
      <c r="AJ696" s="280" t="str">
        <f t="shared" si="193"/>
        <v/>
      </c>
      <c r="AK696" s="280">
        <f t="shared" si="194"/>
        <v>2126858.9900000002</v>
      </c>
      <c r="AL696" s="327" t="str">
        <f t="shared" si="195"/>
        <v/>
      </c>
    </row>
    <row r="697" spans="2:38">
      <c r="B697" s="176" t="s">
        <v>644</v>
      </c>
      <c r="C697" s="167"/>
      <c r="D697" s="167" t="s">
        <v>2231</v>
      </c>
      <c r="E697" s="167" t="s">
        <v>118</v>
      </c>
      <c r="F697" s="167" t="s">
        <v>2232</v>
      </c>
      <c r="G697" s="188"/>
      <c r="H697" s="285">
        <v>4011.03</v>
      </c>
      <c r="I697" s="143">
        <f t="shared" si="196"/>
        <v>287.28357235150071</v>
      </c>
      <c r="J697" s="165">
        <v>1152303.02720904</v>
      </c>
      <c r="K697" s="167"/>
      <c r="L697" s="167">
        <v>1</v>
      </c>
      <c r="M697" s="171">
        <f t="shared" si="203"/>
        <v>1152303.02720904</v>
      </c>
      <c r="N697" s="170"/>
      <c r="O697" s="285"/>
      <c r="P697" s="114">
        <f t="shared" si="202"/>
        <v>0</v>
      </c>
      <c r="Q697" s="173"/>
      <c r="R697" s="177">
        <v>2016</v>
      </c>
      <c r="S697" s="98">
        <f>IFERROR(('General Input Sheet'!$G$38/(VLOOKUP(R697,'General Input Sheet'!$E$38:$G$44,3,FALSE))),1)</f>
        <v>1</v>
      </c>
      <c r="T697" s="199">
        <v>1152303.02720904</v>
      </c>
      <c r="U697" s="115" t="str">
        <f t="shared" si="197"/>
        <v/>
      </c>
      <c r="V697" s="115" t="str">
        <f t="shared" si="187"/>
        <v/>
      </c>
      <c r="W697" s="115" t="str">
        <f t="shared" si="187"/>
        <v/>
      </c>
      <c r="X697" s="115" t="str">
        <f t="shared" si="187"/>
        <v/>
      </c>
      <c r="Y697" s="273" t="str">
        <f t="shared" si="198"/>
        <v>y</v>
      </c>
      <c r="AA697" s="86" t="str">
        <f t="shared" si="188"/>
        <v/>
      </c>
      <c r="AB697" s="87" t="str">
        <f t="shared" si="189"/>
        <v/>
      </c>
      <c r="AC697" s="87" t="str">
        <f t="shared" si="199"/>
        <v/>
      </c>
      <c r="AD697" s="87" t="str">
        <f t="shared" si="200"/>
        <v/>
      </c>
      <c r="AE697" s="87">
        <f t="shared" si="201"/>
        <v>1</v>
      </c>
      <c r="AF697" s="94">
        <f t="shared" si="190"/>
        <v>1</v>
      </c>
      <c r="AH697" s="324" t="str">
        <f t="shared" si="191"/>
        <v/>
      </c>
      <c r="AI697" s="280" t="str">
        <f t="shared" si="192"/>
        <v/>
      </c>
      <c r="AJ697" s="280" t="str">
        <f t="shared" si="193"/>
        <v/>
      </c>
      <c r="AK697" s="280" t="str">
        <f t="shared" si="194"/>
        <v/>
      </c>
      <c r="AL697" s="327">
        <f t="shared" si="195"/>
        <v>1152303.02720904</v>
      </c>
    </row>
    <row r="698" spans="2:38">
      <c r="B698" s="176" t="s">
        <v>645</v>
      </c>
      <c r="C698" s="167"/>
      <c r="D698" s="167" t="s">
        <v>2231</v>
      </c>
      <c r="E698" s="167" t="s">
        <v>118</v>
      </c>
      <c r="F698" s="167" t="s">
        <v>2234</v>
      </c>
      <c r="G698" s="188"/>
      <c r="H698" s="285">
        <v>14148.09</v>
      </c>
      <c r="I698" s="143">
        <f t="shared" si="196"/>
        <v>510.76736333221231</v>
      </c>
      <c r="J698" s="165">
        <v>7226382.6254868396</v>
      </c>
      <c r="K698" s="167"/>
      <c r="L698" s="167">
        <v>1</v>
      </c>
      <c r="M698" s="171">
        <f t="shared" si="203"/>
        <v>7226382.6254868396</v>
      </c>
      <c r="N698" s="170"/>
      <c r="O698" s="285"/>
      <c r="P698" s="114">
        <f t="shared" si="202"/>
        <v>0</v>
      </c>
      <c r="Q698" s="173"/>
      <c r="R698" s="177">
        <v>2016</v>
      </c>
      <c r="S698" s="98">
        <f>IFERROR(('General Input Sheet'!$G$38/(VLOOKUP(R698,'General Input Sheet'!$E$38:$G$44,3,FALSE))),1)</f>
        <v>1</v>
      </c>
      <c r="T698" s="199">
        <v>7226382.6254868396</v>
      </c>
      <c r="U698" s="115" t="str">
        <f t="shared" si="197"/>
        <v/>
      </c>
      <c r="V698" s="115" t="str">
        <f t="shared" si="187"/>
        <v/>
      </c>
      <c r="W698" s="115" t="str">
        <f t="shared" si="187"/>
        <v/>
      </c>
      <c r="X698" s="115" t="str">
        <f t="shared" si="187"/>
        <v/>
      </c>
      <c r="Y698" s="273" t="str">
        <f t="shared" si="198"/>
        <v>y</v>
      </c>
      <c r="AA698" s="86" t="str">
        <f t="shared" si="188"/>
        <v/>
      </c>
      <c r="AB698" s="87" t="str">
        <f t="shared" si="189"/>
        <v/>
      </c>
      <c r="AC698" s="87" t="str">
        <f t="shared" si="199"/>
        <v/>
      </c>
      <c r="AD698" s="87" t="str">
        <f t="shared" si="200"/>
        <v/>
      </c>
      <c r="AE698" s="87">
        <f t="shared" si="201"/>
        <v>1</v>
      </c>
      <c r="AF698" s="94">
        <f t="shared" si="190"/>
        <v>1</v>
      </c>
      <c r="AH698" s="324" t="str">
        <f t="shared" si="191"/>
        <v/>
      </c>
      <c r="AI698" s="280" t="str">
        <f t="shared" si="192"/>
        <v/>
      </c>
      <c r="AJ698" s="280" t="str">
        <f t="shared" si="193"/>
        <v/>
      </c>
      <c r="AK698" s="280" t="str">
        <f t="shared" si="194"/>
        <v/>
      </c>
      <c r="AL698" s="327">
        <f t="shared" si="195"/>
        <v>7226382.6254868396</v>
      </c>
    </row>
    <row r="699" spans="2:38">
      <c r="B699" s="176" t="s">
        <v>646</v>
      </c>
      <c r="C699" s="167"/>
      <c r="D699" s="167" t="s">
        <v>2229</v>
      </c>
      <c r="E699" s="167" t="s">
        <v>118</v>
      </c>
      <c r="F699" s="167" t="s">
        <v>2233</v>
      </c>
      <c r="G699" s="188"/>
      <c r="H699" s="285">
        <v>4898.8100000000004</v>
      </c>
      <c r="I699" s="143">
        <f t="shared" si="196"/>
        <v>117.49938189777761</v>
      </c>
      <c r="J699" s="165">
        <v>575607.14703465195</v>
      </c>
      <c r="K699" s="167"/>
      <c r="L699" s="167">
        <v>1</v>
      </c>
      <c r="M699" s="171">
        <f t="shared" si="203"/>
        <v>575607.14703465195</v>
      </c>
      <c r="N699" s="170"/>
      <c r="O699" s="285">
        <v>19046.827885195999</v>
      </c>
      <c r="P699" s="114">
        <f t="shared" si="202"/>
        <v>136.66376289477424</v>
      </c>
      <c r="Q699" s="173">
        <v>2603011.17</v>
      </c>
      <c r="R699" s="177">
        <v>2016</v>
      </c>
      <c r="S699" s="98">
        <f>IFERROR(('General Input Sheet'!$G$38/(VLOOKUP(R699,'General Input Sheet'!$E$38:$G$44,3,FALSE))),1)</f>
        <v>1</v>
      </c>
      <c r="T699" s="199">
        <v>3178618.317034652</v>
      </c>
      <c r="U699" s="115" t="str">
        <f t="shared" si="197"/>
        <v/>
      </c>
      <c r="V699" s="115" t="str">
        <f t="shared" si="187"/>
        <v/>
      </c>
      <c r="W699" s="115" t="str">
        <f t="shared" si="187"/>
        <v/>
      </c>
      <c r="X699" s="115" t="str">
        <f t="shared" si="187"/>
        <v>y</v>
      </c>
      <c r="Y699" s="273" t="str">
        <f t="shared" si="198"/>
        <v/>
      </c>
      <c r="AA699" s="86" t="str">
        <f t="shared" si="188"/>
        <v/>
      </c>
      <c r="AB699" s="87" t="str">
        <f t="shared" si="189"/>
        <v/>
      </c>
      <c r="AC699" s="87" t="str">
        <f t="shared" si="199"/>
        <v/>
      </c>
      <c r="AD699" s="87">
        <f t="shared" si="200"/>
        <v>1</v>
      </c>
      <c r="AE699" s="87" t="str">
        <f t="shared" si="201"/>
        <v/>
      </c>
      <c r="AF699" s="94">
        <f t="shared" si="190"/>
        <v>1</v>
      </c>
      <c r="AH699" s="324" t="str">
        <f t="shared" si="191"/>
        <v/>
      </c>
      <c r="AI699" s="280" t="str">
        <f t="shared" si="192"/>
        <v/>
      </c>
      <c r="AJ699" s="280" t="str">
        <f t="shared" si="193"/>
        <v/>
      </c>
      <c r="AK699" s="280">
        <f t="shared" si="194"/>
        <v>3178618.317034652</v>
      </c>
      <c r="AL699" s="327" t="str">
        <f t="shared" si="195"/>
        <v/>
      </c>
    </row>
    <row r="700" spans="2:38">
      <c r="B700" s="176" t="s">
        <v>647</v>
      </c>
      <c r="C700" s="167"/>
      <c r="D700" s="167" t="s">
        <v>2231</v>
      </c>
      <c r="E700" s="167" t="s">
        <v>118</v>
      </c>
      <c r="F700" s="167" t="s">
        <v>2233</v>
      </c>
      <c r="G700" s="188"/>
      <c r="H700" s="285">
        <v>15161.9</v>
      </c>
      <c r="I700" s="143">
        <f t="shared" si="196"/>
        <v>484.88862678483434</v>
      </c>
      <c r="J700" s="165">
        <v>7351832.8704489795</v>
      </c>
      <c r="K700" s="167"/>
      <c r="L700" s="167">
        <v>1</v>
      </c>
      <c r="M700" s="171">
        <f t="shared" si="203"/>
        <v>7351832.8704489805</v>
      </c>
      <c r="N700" s="170"/>
      <c r="O700" s="285"/>
      <c r="P700" s="114">
        <f t="shared" si="202"/>
        <v>0</v>
      </c>
      <c r="Q700" s="173"/>
      <c r="R700" s="177">
        <v>2016</v>
      </c>
      <c r="S700" s="98">
        <f>IFERROR(('General Input Sheet'!$G$38/(VLOOKUP(R700,'General Input Sheet'!$E$38:$G$44,3,FALSE))),1)</f>
        <v>1</v>
      </c>
      <c r="T700" s="199">
        <v>7351832.8704489795</v>
      </c>
      <c r="U700" s="115" t="str">
        <f t="shared" si="197"/>
        <v/>
      </c>
      <c r="V700" s="115" t="str">
        <f t="shared" si="187"/>
        <v/>
      </c>
      <c r="W700" s="115" t="str">
        <f t="shared" si="187"/>
        <v/>
      </c>
      <c r="X700" s="115" t="str">
        <f t="shared" si="187"/>
        <v/>
      </c>
      <c r="Y700" s="273" t="str">
        <f t="shared" si="198"/>
        <v>y</v>
      </c>
      <c r="AA700" s="86" t="str">
        <f t="shared" si="188"/>
        <v/>
      </c>
      <c r="AB700" s="87" t="str">
        <f t="shared" si="189"/>
        <v/>
      </c>
      <c r="AC700" s="87" t="str">
        <f t="shared" si="199"/>
        <v/>
      </c>
      <c r="AD700" s="87" t="str">
        <f t="shared" si="200"/>
        <v/>
      </c>
      <c r="AE700" s="87">
        <f t="shared" si="201"/>
        <v>1</v>
      </c>
      <c r="AF700" s="94">
        <f t="shared" si="190"/>
        <v>1</v>
      </c>
      <c r="AH700" s="324" t="str">
        <f t="shared" si="191"/>
        <v/>
      </c>
      <c r="AI700" s="280" t="str">
        <f t="shared" si="192"/>
        <v/>
      </c>
      <c r="AJ700" s="280" t="str">
        <f t="shared" si="193"/>
        <v/>
      </c>
      <c r="AK700" s="280" t="str">
        <f t="shared" si="194"/>
        <v/>
      </c>
      <c r="AL700" s="327">
        <f t="shared" si="195"/>
        <v>7351832.8704489795</v>
      </c>
    </row>
    <row r="701" spans="2:38">
      <c r="B701" s="176" t="s">
        <v>648</v>
      </c>
      <c r="C701" s="167"/>
      <c r="D701" s="167" t="s">
        <v>2229</v>
      </c>
      <c r="E701" s="167" t="s">
        <v>118</v>
      </c>
      <c r="F701" s="167" t="s">
        <v>2236</v>
      </c>
      <c r="G701" s="188"/>
      <c r="H701" s="285"/>
      <c r="I701" s="143">
        <f t="shared" si="196"/>
        <v>0</v>
      </c>
      <c r="J701" s="165"/>
      <c r="K701" s="167"/>
      <c r="L701" s="167">
        <v>1</v>
      </c>
      <c r="M701" s="171">
        <f t="shared" si="203"/>
        <v>0</v>
      </c>
      <c r="N701" s="170"/>
      <c r="O701" s="285">
        <v>15161.933630589499</v>
      </c>
      <c r="P701" s="114">
        <f t="shared" si="202"/>
        <v>178.1188940539505</v>
      </c>
      <c r="Q701" s="173">
        <v>2700626.85</v>
      </c>
      <c r="R701" s="177">
        <v>2016</v>
      </c>
      <c r="S701" s="98">
        <f>IFERROR(('General Input Sheet'!$G$38/(VLOOKUP(R701,'General Input Sheet'!$E$38:$G$44,3,FALSE))),1)</f>
        <v>1</v>
      </c>
      <c r="T701" s="199">
        <v>2700626.85</v>
      </c>
      <c r="U701" s="115" t="str">
        <f t="shared" si="197"/>
        <v/>
      </c>
      <c r="V701" s="115" t="str">
        <f t="shared" si="187"/>
        <v/>
      </c>
      <c r="W701" s="115" t="str">
        <f t="shared" si="187"/>
        <v/>
      </c>
      <c r="X701" s="115" t="str">
        <f t="shared" si="187"/>
        <v>y</v>
      </c>
      <c r="Y701" s="273" t="str">
        <f t="shared" si="198"/>
        <v/>
      </c>
      <c r="AA701" s="86" t="str">
        <f t="shared" si="188"/>
        <v/>
      </c>
      <c r="AB701" s="87" t="str">
        <f t="shared" si="189"/>
        <v/>
      </c>
      <c r="AC701" s="87" t="str">
        <f t="shared" si="199"/>
        <v/>
      </c>
      <c r="AD701" s="87">
        <f t="shared" si="200"/>
        <v>1</v>
      </c>
      <c r="AE701" s="87" t="str">
        <f t="shared" si="201"/>
        <v/>
      </c>
      <c r="AF701" s="94">
        <f t="shared" si="190"/>
        <v>1</v>
      </c>
      <c r="AH701" s="324" t="str">
        <f t="shared" si="191"/>
        <v/>
      </c>
      <c r="AI701" s="280" t="str">
        <f t="shared" si="192"/>
        <v/>
      </c>
      <c r="AJ701" s="280" t="str">
        <f t="shared" si="193"/>
        <v/>
      </c>
      <c r="AK701" s="280">
        <f t="shared" si="194"/>
        <v>2700626.85</v>
      </c>
      <c r="AL701" s="327" t="str">
        <f t="shared" si="195"/>
        <v/>
      </c>
    </row>
    <row r="702" spans="2:38">
      <c r="B702" s="176" t="s">
        <v>649</v>
      </c>
      <c r="C702" s="167"/>
      <c r="D702" s="167" t="s">
        <v>2231</v>
      </c>
      <c r="E702" s="167" t="s">
        <v>118</v>
      </c>
      <c r="F702" s="167" t="s">
        <v>2233</v>
      </c>
      <c r="G702" s="188"/>
      <c r="H702" s="285">
        <v>11644.73</v>
      </c>
      <c r="I702" s="143">
        <f t="shared" si="196"/>
        <v>614.86150218124169</v>
      </c>
      <c r="J702" s="165">
        <v>7159896.1802949701</v>
      </c>
      <c r="K702" s="167"/>
      <c r="L702" s="167">
        <v>1</v>
      </c>
      <c r="M702" s="171">
        <f t="shared" si="203"/>
        <v>7159896.180294971</v>
      </c>
      <c r="N702" s="170"/>
      <c r="O702" s="285"/>
      <c r="P702" s="114">
        <f t="shared" si="202"/>
        <v>0</v>
      </c>
      <c r="Q702" s="173"/>
      <c r="R702" s="177">
        <v>2016</v>
      </c>
      <c r="S702" s="98">
        <f>IFERROR(('General Input Sheet'!$G$38/(VLOOKUP(R702,'General Input Sheet'!$E$38:$G$44,3,FALSE))),1)</f>
        <v>1</v>
      </c>
      <c r="T702" s="199">
        <v>7159896.1802949701</v>
      </c>
      <c r="U702" s="115" t="str">
        <f t="shared" si="197"/>
        <v/>
      </c>
      <c r="V702" s="115" t="str">
        <f t="shared" si="187"/>
        <v/>
      </c>
      <c r="W702" s="115" t="str">
        <f t="shared" si="187"/>
        <v/>
      </c>
      <c r="X702" s="115" t="str">
        <f t="shared" si="187"/>
        <v/>
      </c>
      <c r="Y702" s="273" t="str">
        <f t="shared" si="198"/>
        <v>y</v>
      </c>
      <c r="AA702" s="86" t="str">
        <f t="shared" si="188"/>
        <v/>
      </c>
      <c r="AB702" s="87" t="str">
        <f t="shared" si="189"/>
        <v/>
      </c>
      <c r="AC702" s="87" t="str">
        <f t="shared" si="199"/>
        <v/>
      </c>
      <c r="AD702" s="87" t="str">
        <f t="shared" si="200"/>
        <v/>
      </c>
      <c r="AE702" s="87">
        <f t="shared" si="201"/>
        <v>1</v>
      </c>
      <c r="AF702" s="94">
        <f t="shared" si="190"/>
        <v>1</v>
      </c>
      <c r="AH702" s="324" t="str">
        <f t="shared" si="191"/>
        <v/>
      </c>
      <c r="AI702" s="280" t="str">
        <f t="shared" si="192"/>
        <v/>
      </c>
      <c r="AJ702" s="280" t="str">
        <f t="shared" si="193"/>
        <v/>
      </c>
      <c r="AK702" s="280" t="str">
        <f t="shared" si="194"/>
        <v/>
      </c>
      <c r="AL702" s="327">
        <f t="shared" si="195"/>
        <v>7159896.1802949701</v>
      </c>
    </row>
    <row r="703" spans="2:38">
      <c r="B703" s="176" t="s">
        <v>650</v>
      </c>
      <c r="C703" s="167"/>
      <c r="D703" s="167" t="s">
        <v>2229</v>
      </c>
      <c r="E703" s="167" t="s">
        <v>118</v>
      </c>
      <c r="F703" s="167" t="s">
        <v>2234</v>
      </c>
      <c r="G703" s="188"/>
      <c r="H703" s="285">
        <v>10091.450000000001</v>
      </c>
      <c r="I703" s="143">
        <f t="shared" si="196"/>
        <v>105.92612804455851</v>
      </c>
      <c r="J703" s="165">
        <v>1068948.22485526</v>
      </c>
      <c r="K703" s="167"/>
      <c r="L703" s="167">
        <v>1</v>
      </c>
      <c r="M703" s="171">
        <f t="shared" si="203"/>
        <v>1068948.22485526</v>
      </c>
      <c r="N703" s="170"/>
      <c r="O703" s="285"/>
      <c r="P703" s="114">
        <f t="shared" si="202"/>
        <v>0</v>
      </c>
      <c r="Q703" s="173"/>
      <c r="R703" s="177">
        <v>2016</v>
      </c>
      <c r="S703" s="98">
        <f>IFERROR(('General Input Sheet'!$G$38/(VLOOKUP(R703,'General Input Sheet'!$E$38:$G$44,3,FALSE))),1)</f>
        <v>1</v>
      </c>
      <c r="T703" s="199">
        <v>1068948.22485526</v>
      </c>
      <c r="U703" s="115" t="str">
        <f t="shared" si="197"/>
        <v/>
      </c>
      <c r="V703" s="115" t="str">
        <f t="shared" si="187"/>
        <v/>
      </c>
      <c r="W703" s="115" t="str">
        <f t="shared" si="187"/>
        <v/>
      </c>
      <c r="X703" s="115" t="str">
        <f t="shared" si="187"/>
        <v>y</v>
      </c>
      <c r="Y703" s="273" t="str">
        <f t="shared" si="198"/>
        <v/>
      </c>
      <c r="AA703" s="86" t="str">
        <f t="shared" si="188"/>
        <v/>
      </c>
      <c r="AB703" s="87" t="str">
        <f t="shared" si="189"/>
        <v/>
      </c>
      <c r="AC703" s="87" t="str">
        <f t="shared" si="199"/>
        <v/>
      </c>
      <c r="AD703" s="87">
        <f t="shared" si="200"/>
        <v>1</v>
      </c>
      <c r="AE703" s="87" t="str">
        <f t="shared" si="201"/>
        <v/>
      </c>
      <c r="AF703" s="94">
        <f t="shared" si="190"/>
        <v>1</v>
      </c>
      <c r="AH703" s="324" t="str">
        <f t="shared" si="191"/>
        <v/>
      </c>
      <c r="AI703" s="280" t="str">
        <f t="shared" si="192"/>
        <v/>
      </c>
      <c r="AJ703" s="280" t="str">
        <f t="shared" si="193"/>
        <v/>
      </c>
      <c r="AK703" s="280">
        <f t="shared" si="194"/>
        <v>1068948.22485526</v>
      </c>
      <c r="AL703" s="327" t="str">
        <f t="shared" si="195"/>
        <v/>
      </c>
    </row>
    <row r="704" spans="2:38">
      <c r="B704" s="176" t="s">
        <v>651</v>
      </c>
      <c r="C704" s="167"/>
      <c r="D704" s="167" t="s">
        <v>2229</v>
      </c>
      <c r="E704" s="167" t="s">
        <v>118</v>
      </c>
      <c r="F704" s="167" t="s">
        <v>2236</v>
      </c>
      <c r="G704" s="188"/>
      <c r="H704" s="285"/>
      <c r="I704" s="143">
        <f t="shared" si="196"/>
        <v>0</v>
      </c>
      <c r="J704" s="165"/>
      <c r="K704" s="167"/>
      <c r="L704" s="167">
        <v>1</v>
      </c>
      <c r="M704" s="171">
        <f t="shared" si="203"/>
        <v>0</v>
      </c>
      <c r="N704" s="170"/>
      <c r="O704" s="285">
        <v>0</v>
      </c>
      <c r="P704" s="114">
        <f t="shared" si="202"/>
        <v>0</v>
      </c>
      <c r="Q704" s="173">
        <v>0</v>
      </c>
      <c r="R704" s="177">
        <v>2016</v>
      </c>
      <c r="S704" s="98">
        <f>IFERROR(('General Input Sheet'!$G$38/(VLOOKUP(R704,'General Input Sheet'!$E$38:$G$44,3,FALSE))),1)</f>
        <v>1</v>
      </c>
      <c r="T704" s="199">
        <v>0</v>
      </c>
      <c r="U704" s="115" t="str">
        <f t="shared" si="197"/>
        <v/>
      </c>
      <c r="V704" s="115" t="str">
        <f t="shared" si="187"/>
        <v/>
      </c>
      <c r="W704" s="115" t="str">
        <f t="shared" si="187"/>
        <v/>
      </c>
      <c r="X704" s="115" t="str">
        <f t="shared" si="187"/>
        <v>y</v>
      </c>
      <c r="Y704" s="273" t="str">
        <f t="shared" si="198"/>
        <v/>
      </c>
      <c r="AA704" s="86" t="str">
        <f t="shared" si="188"/>
        <v/>
      </c>
      <c r="AB704" s="87" t="str">
        <f t="shared" si="189"/>
        <v/>
      </c>
      <c r="AC704" s="87" t="str">
        <f t="shared" si="199"/>
        <v/>
      </c>
      <c r="AD704" s="87">
        <f t="shared" si="200"/>
        <v>1</v>
      </c>
      <c r="AE704" s="87" t="str">
        <f t="shared" si="201"/>
        <v/>
      </c>
      <c r="AF704" s="94">
        <f t="shared" si="190"/>
        <v>1</v>
      </c>
      <c r="AH704" s="324" t="str">
        <f t="shared" si="191"/>
        <v/>
      </c>
      <c r="AI704" s="280" t="str">
        <f t="shared" si="192"/>
        <v/>
      </c>
      <c r="AJ704" s="280" t="str">
        <f t="shared" si="193"/>
        <v/>
      </c>
      <c r="AK704" s="280">
        <f t="shared" si="194"/>
        <v>0</v>
      </c>
      <c r="AL704" s="327" t="str">
        <f t="shared" si="195"/>
        <v/>
      </c>
    </row>
    <row r="705" spans="2:38">
      <c r="B705" s="176" t="s">
        <v>652</v>
      </c>
      <c r="C705" s="167"/>
      <c r="D705" s="167" t="s">
        <v>2231</v>
      </c>
      <c r="E705" s="167" t="s">
        <v>118</v>
      </c>
      <c r="F705" s="167" t="s">
        <v>2233</v>
      </c>
      <c r="G705" s="188"/>
      <c r="H705" s="285">
        <v>56846.79</v>
      </c>
      <c r="I705" s="143">
        <f t="shared" si="196"/>
        <v>143.57130655450095</v>
      </c>
      <c r="J705" s="165">
        <v>8161567.9137293398</v>
      </c>
      <c r="K705" s="167"/>
      <c r="L705" s="167">
        <v>1</v>
      </c>
      <c r="M705" s="171">
        <f t="shared" si="203"/>
        <v>8161567.9137293398</v>
      </c>
      <c r="N705" s="170"/>
      <c r="O705" s="285">
        <v>61774.882160269299</v>
      </c>
      <c r="P705" s="114">
        <f t="shared" si="202"/>
        <v>145.14522078306322</v>
      </c>
      <c r="Q705" s="173">
        <v>8966328.9100000001</v>
      </c>
      <c r="R705" s="177">
        <v>2016</v>
      </c>
      <c r="S705" s="98">
        <f>IFERROR(('General Input Sheet'!$G$38/(VLOOKUP(R705,'General Input Sheet'!$E$38:$G$44,3,FALSE))),1)</f>
        <v>1</v>
      </c>
      <c r="T705" s="199">
        <v>17127896.82372934</v>
      </c>
      <c r="U705" s="115" t="str">
        <f t="shared" si="197"/>
        <v/>
      </c>
      <c r="V705" s="115" t="str">
        <f t="shared" si="187"/>
        <v/>
      </c>
      <c r="W705" s="115" t="str">
        <f t="shared" si="187"/>
        <v/>
      </c>
      <c r="X705" s="115" t="str">
        <f t="shared" si="187"/>
        <v/>
      </c>
      <c r="Y705" s="273" t="str">
        <f t="shared" si="198"/>
        <v>y</v>
      </c>
      <c r="AA705" s="86" t="str">
        <f t="shared" si="188"/>
        <v/>
      </c>
      <c r="AB705" s="87" t="str">
        <f t="shared" si="189"/>
        <v/>
      </c>
      <c r="AC705" s="87" t="str">
        <f t="shared" si="199"/>
        <v/>
      </c>
      <c r="AD705" s="87" t="str">
        <f t="shared" si="200"/>
        <v/>
      </c>
      <c r="AE705" s="87">
        <f t="shared" si="201"/>
        <v>1</v>
      </c>
      <c r="AF705" s="94">
        <f t="shared" si="190"/>
        <v>1</v>
      </c>
      <c r="AH705" s="324" t="str">
        <f t="shared" si="191"/>
        <v/>
      </c>
      <c r="AI705" s="280" t="str">
        <f t="shared" si="192"/>
        <v/>
      </c>
      <c r="AJ705" s="280" t="str">
        <f t="shared" si="193"/>
        <v/>
      </c>
      <c r="AK705" s="280" t="str">
        <f t="shared" si="194"/>
        <v/>
      </c>
      <c r="AL705" s="327">
        <f t="shared" si="195"/>
        <v>17127896.82372934</v>
      </c>
    </row>
    <row r="706" spans="2:38">
      <c r="B706" s="176" t="s">
        <v>652</v>
      </c>
      <c r="C706" s="167"/>
      <c r="D706" s="167" t="s">
        <v>2231</v>
      </c>
      <c r="E706" s="167" t="s">
        <v>118</v>
      </c>
      <c r="F706" s="167" t="s">
        <v>2235</v>
      </c>
      <c r="G706" s="188"/>
      <c r="H706" s="285">
        <v>11681.95</v>
      </c>
      <c r="I706" s="143">
        <f t="shared" si="196"/>
        <v>680.16422182044255</v>
      </c>
      <c r="J706" s="165">
        <v>7945644.4310953198</v>
      </c>
      <c r="K706" s="167"/>
      <c r="L706" s="167">
        <v>1</v>
      </c>
      <c r="M706" s="171">
        <f t="shared" si="203"/>
        <v>7945644.4310953198</v>
      </c>
      <c r="N706" s="170"/>
      <c r="O706" s="285"/>
      <c r="P706" s="114">
        <f t="shared" si="202"/>
        <v>0</v>
      </c>
      <c r="Q706" s="173"/>
      <c r="R706" s="177">
        <v>2016</v>
      </c>
      <c r="S706" s="98">
        <f>IFERROR(('General Input Sheet'!$G$38/(VLOOKUP(R706,'General Input Sheet'!$E$38:$G$44,3,FALSE))),1)</f>
        <v>1</v>
      </c>
      <c r="T706" s="199">
        <v>7945644.4310953198</v>
      </c>
      <c r="U706" s="115" t="str">
        <f t="shared" si="197"/>
        <v/>
      </c>
      <c r="V706" s="115" t="str">
        <f t="shared" si="187"/>
        <v/>
      </c>
      <c r="W706" s="115" t="str">
        <f t="shared" si="187"/>
        <v/>
      </c>
      <c r="X706" s="115" t="str">
        <f t="shared" si="187"/>
        <v/>
      </c>
      <c r="Y706" s="273" t="str">
        <f t="shared" si="198"/>
        <v>y</v>
      </c>
      <c r="AA706" s="86" t="str">
        <f t="shared" si="188"/>
        <v/>
      </c>
      <c r="AB706" s="87" t="str">
        <f t="shared" si="189"/>
        <v/>
      </c>
      <c r="AC706" s="87" t="str">
        <f t="shared" si="199"/>
        <v/>
      </c>
      <c r="AD706" s="87" t="str">
        <f t="shared" si="200"/>
        <v/>
      </c>
      <c r="AE706" s="87">
        <f t="shared" si="201"/>
        <v>1</v>
      </c>
      <c r="AF706" s="94">
        <f t="shared" si="190"/>
        <v>1</v>
      </c>
      <c r="AH706" s="324" t="str">
        <f t="shared" si="191"/>
        <v/>
      </c>
      <c r="AI706" s="280" t="str">
        <f t="shared" si="192"/>
        <v/>
      </c>
      <c r="AJ706" s="280" t="str">
        <f t="shared" si="193"/>
        <v/>
      </c>
      <c r="AK706" s="280" t="str">
        <f t="shared" si="194"/>
        <v/>
      </c>
      <c r="AL706" s="327">
        <f t="shared" si="195"/>
        <v>7945644.4310953198</v>
      </c>
    </row>
    <row r="707" spans="2:38">
      <c r="B707" s="176" t="s">
        <v>653</v>
      </c>
      <c r="C707" s="167"/>
      <c r="D707" s="167" t="s">
        <v>2231</v>
      </c>
      <c r="E707" s="167" t="s">
        <v>118</v>
      </c>
      <c r="F707" s="167" t="s">
        <v>2234</v>
      </c>
      <c r="G707" s="188"/>
      <c r="H707" s="285">
        <v>20628.900000000001</v>
      </c>
      <c r="I707" s="143">
        <f t="shared" si="196"/>
        <v>364.56905996909285</v>
      </c>
      <c r="J707" s="165">
        <v>7520658.6811964205</v>
      </c>
      <c r="K707" s="167"/>
      <c r="L707" s="167">
        <v>1</v>
      </c>
      <c r="M707" s="171">
        <f t="shared" si="203"/>
        <v>7520658.6811964214</v>
      </c>
      <c r="N707" s="170"/>
      <c r="O707" s="285">
        <v>2782.92203545043</v>
      </c>
      <c r="P707" s="114">
        <f t="shared" si="202"/>
        <v>184.63808308479381</v>
      </c>
      <c r="Q707" s="173">
        <v>513833.39</v>
      </c>
      <c r="R707" s="177">
        <v>2016</v>
      </c>
      <c r="S707" s="98">
        <f>IFERROR(('General Input Sheet'!$G$38/(VLOOKUP(R707,'General Input Sheet'!$E$38:$G$44,3,FALSE))),1)</f>
        <v>1</v>
      </c>
      <c r="T707" s="199">
        <v>8034492.0711964201</v>
      </c>
      <c r="U707" s="115" t="str">
        <f t="shared" si="197"/>
        <v/>
      </c>
      <c r="V707" s="115" t="str">
        <f t="shared" si="187"/>
        <v/>
      </c>
      <c r="W707" s="115" t="str">
        <f t="shared" si="187"/>
        <v/>
      </c>
      <c r="X707" s="115" t="str">
        <f t="shared" si="187"/>
        <v/>
      </c>
      <c r="Y707" s="273" t="str">
        <f t="shared" si="198"/>
        <v>y</v>
      </c>
      <c r="AA707" s="86" t="str">
        <f t="shared" si="188"/>
        <v/>
      </c>
      <c r="AB707" s="87" t="str">
        <f t="shared" si="189"/>
        <v/>
      </c>
      <c r="AC707" s="87" t="str">
        <f t="shared" si="199"/>
        <v/>
      </c>
      <c r="AD707" s="87" t="str">
        <f t="shared" si="200"/>
        <v/>
      </c>
      <c r="AE707" s="87">
        <f t="shared" si="201"/>
        <v>1</v>
      </c>
      <c r="AF707" s="94">
        <f t="shared" si="190"/>
        <v>1</v>
      </c>
      <c r="AH707" s="324" t="str">
        <f t="shared" si="191"/>
        <v/>
      </c>
      <c r="AI707" s="280" t="str">
        <f t="shared" si="192"/>
        <v/>
      </c>
      <c r="AJ707" s="280" t="str">
        <f t="shared" si="193"/>
        <v/>
      </c>
      <c r="AK707" s="280" t="str">
        <f t="shared" si="194"/>
        <v/>
      </c>
      <c r="AL707" s="327">
        <f t="shared" si="195"/>
        <v>8034492.0711964201</v>
      </c>
    </row>
    <row r="708" spans="2:38">
      <c r="B708" s="176" t="s">
        <v>654</v>
      </c>
      <c r="C708" s="167"/>
      <c r="D708" s="167" t="s">
        <v>2229</v>
      </c>
      <c r="E708" s="167" t="s">
        <v>118</v>
      </c>
      <c r="F708" s="167" t="s">
        <v>2232</v>
      </c>
      <c r="G708" s="188"/>
      <c r="H708" s="285">
        <v>7316.97</v>
      </c>
      <c r="I708" s="143">
        <f t="shared" si="196"/>
        <v>76.123664244658372</v>
      </c>
      <c r="J708" s="165">
        <v>556994.56756823801</v>
      </c>
      <c r="K708" s="167"/>
      <c r="L708" s="167">
        <v>1</v>
      </c>
      <c r="M708" s="171">
        <f t="shared" si="203"/>
        <v>556994.56756823801</v>
      </c>
      <c r="N708" s="170"/>
      <c r="O708" s="285">
        <v>29087.350832741799</v>
      </c>
      <c r="P708" s="114">
        <f t="shared" si="202"/>
        <v>37.692086718529666</v>
      </c>
      <c r="Q708" s="173">
        <v>1096362.95</v>
      </c>
      <c r="R708" s="177">
        <v>2016</v>
      </c>
      <c r="S708" s="98">
        <f>IFERROR(('General Input Sheet'!$G$38/(VLOOKUP(R708,'General Input Sheet'!$E$38:$G$44,3,FALSE))),1)</f>
        <v>1</v>
      </c>
      <c r="T708" s="199">
        <v>1653357.5175682381</v>
      </c>
      <c r="U708" s="115" t="str">
        <f t="shared" si="197"/>
        <v/>
      </c>
      <c r="V708" s="115" t="str">
        <f t="shared" si="187"/>
        <v/>
      </c>
      <c r="W708" s="115" t="str">
        <f t="shared" si="187"/>
        <v/>
      </c>
      <c r="X708" s="115" t="str">
        <f t="shared" si="187"/>
        <v>y</v>
      </c>
      <c r="Y708" s="273" t="str">
        <f t="shared" si="198"/>
        <v/>
      </c>
      <c r="AA708" s="86" t="str">
        <f t="shared" si="188"/>
        <v/>
      </c>
      <c r="AB708" s="87" t="str">
        <f t="shared" si="189"/>
        <v/>
      </c>
      <c r="AC708" s="87" t="str">
        <f t="shared" si="199"/>
        <v/>
      </c>
      <c r="AD708" s="87">
        <f t="shared" si="200"/>
        <v>1</v>
      </c>
      <c r="AE708" s="87" t="str">
        <f t="shared" si="201"/>
        <v/>
      </c>
      <c r="AF708" s="94">
        <f t="shared" si="190"/>
        <v>1</v>
      </c>
      <c r="AH708" s="324" t="str">
        <f t="shared" si="191"/>
        <v/>
      </c>
      <c r="AI708" s="280" t="str">
        <f t="shared" si="192"/>
        <v/>
      </c>
      <c r="AJ708" s="280" t="str">
        <f t="shared" si="193"/>
        <v/>
      </c>
      <c r="AK708" s="280">
        <f t="shared" si="194"/>
        <v>1653357.5175682381</v>
      </c>
      <c r="AL708" s="327" t="str">
        <f t="shared" si="195"/>
        <v/>
      </c>
    </row>
    <row r="709" spans="2:38">
      <c r="B709" s="176" t="s">
        <v>654</v>
      </c>
      <c r="C709" s="167"/>
      <c r="D709" s="167" t="s">
        <v>2229</v>
      </c>
      <c r="E709" s="167" t="s">
        <v>118</v>
      </c>
      <c r="F709" s="167" t="s">
        <v>2233</v>
      </c>
      <c r="G709" s="188"/>
      <c r="H709" s="285">
        <v>3924.3504028000002</v>
      </c>
      <c r="I709" s="143">
        <f t="shared" si="196"/>
        <v>137.51705631281553</v>
      </c>
      <c r="J709" s="165">
        <v>539665.11533306795</v>
      </c>
      <c r="K709" s="167"/>
      <c r="L709" s="167">
        <v>1</v>
      </c>
      <c r="M709" s="171">
        <f t="shared" si="203"/>
        <v>539665.11533306795</v>
      </c>
      <c r="N709" s="170"/>
      <c r="O709" s="285"/>
      <c r="P709" s="114">
        <f t="shared" si="202"/>
        <v>0</v>
      </c>
      <c r="Q709" s="173"/>
      <c r="R709" s="177">
        <v>2016</v>
      </c>
      <c r="S709" s="98">
        <f>IFERROR(('General Input Sheet'!$G$38/(VLOOKUP(R709,'General Input Sheet'!$E$38:$G$44,3,FALSE))),1)</f>
        <v>1</v>
      </c>
      <c r="T709" s="199">
        <v>539665.11533306795</v>
      </c>
      <c r="U709" s="115" t="str">
        <f t="shared" si="197"/>
        <v/>
      </c>
      <c r="V709" s="115" t="str">
        <f t="shared" si="187"/>
        <v/>
      </c>
      <c r="W709" s="115" t="str">
        <f t="shared" si="187"/>
        <v/>
      </c>
      <c r="X709" s="115" t="str">
        <f t="shared" si="187"/>
        <v>y</v>
      </c>
      <c r="Y709" s="273" t="str">
        <f t="shared" si="198"/>
        <v/>
      </c>
      <c r="AA709" s="86" t="str">
        <f t="shared" si="188"/>
        <v/>
      </c>
      <c r="AB709" s="87" t="str">
        <f t="shared" si="189"/>
        <v/>
      </c>
      <c r="AC709" s="87" t="str">
        <f t="shared" si="199"/>
        <v/>
      </c>
      <c r="AD709" s="87">
        <f t="shared" si="200"/>
        <v>1</v>
      </c>
      <c r="AE709" s="87" t="str">
        <f t="shared" si="201"/>
        <v/>
      </c>
      <c r="AF709" s="94">
        <f t="shared" si="190"/>
        <v>1</v>
      </c>
      <c r="AH709" s="324" t="str">
        <f t="shared" si="191"/>
        <v/>
      </c>
      <c r="AI709" s="280" t="str">
        <f t="shared" si="192"/>
        <v/>
      </c>
      <c r="AJ709" s="280" t="str">
        <f t="shared" si="193"/>
        <v/>
      </c>
      <c r="AK709" s="280">
        <f t="shared" si="194"/>
        <v>539665.11533306795</v>
      </c>
      <c r="AL709" s="327" t="str">
        <f t="shared" si="195"/>
        <v/>
      </c>
    </row>
    <row r="710" spans="2:38">
      <c r="B710" s="176" t="s">
        <v>655</v>
      </c>
      <c r="C710" s="167"/>
      <c r="D710" s="167" t="s">
        <v>2229</v>
      </c>
      <c r="E710" s="167" t="s">
        <v>118</v>
      </c>
      <c r="F710" s="167" t="s">
        <v>2232</v>
      </c>
      <c r="G710" s="188"/>
      <c r="H710" s="285">
        <v>2692.8</v>
      </c>
      <c r="I710" s="143">
        <f t="shared" si="196"/>
        <v>123.14727299707144</v>
      </c>
      <c r="J710" s="165">
        <v>331610.976726514</v>
      </c>
      <c r="K710" s="167"/>
      <c r="L710" s="167">
        <v>1</v>
      </c>
      <c r="M710" s="171">
        <f t="shared" si="203"/>
        <v>331610.976726514</v>
      </c>
      <c r="N710" s="170"/>
      <c r="O710" s="285">
        <v>2692.8023178609201</v>
      </c>
      <c r="P710" s="114">
        <f t="shared" si="202"/>
        <v>198.25119967368241</v>
      </c>
      <c r="Q710" s="173">
        <v>533851.29</v>
      </c>
      <c r="R710" s="177">
        <v>2016</v>
      </c>
      <c r="S710" s="98">
        <f>IFERROR(('General Input Sheet'!$G$38/(VLOOKUP(R710,'General Input Sheet'!$E$38:$G$44,3,FALSE))),1)</f>
        <v>1</v>
      </c>
      <c r="T710" s="199">
        <v>865462.26672651409</v>
      </c>
      <c r="U710" s="115" t="str">
        <f t="shared" si="197"/>
        <v/>
      </c>
      <c r="V710" s="115" t="str">
        <f t="shared" si="187"/>
        <v/>
      </c>
      <c r="W710" s="115" t="str">
        <f t="shared" si="187"/>
        <v/>
      </c>
      <c r="X710" s="115" t="str">
        <f t="shared" si="187"/>
        <v>y</v>
      </c>
      <c r="Y710" s="273" t="str">
        <f t="shared" si="198"/>
        <v/>
      </c>
      <c r="AA710" s="86" t="str">
        <f t="shared" si="188"/>
        <v/>
      </c>
      <c r="AB710" s="87" t="str">
        <f t="shared" si="189"/>
        <v/>
      </c>
      <c r="AC710" s="87" t="str">
        <f t="shared" si="199"/>
        <v/>
      </c>
      <c r="AD710" s="87">
        <f t="shared" si="200"/>
        <v>1</v>
      </c>
      <c r="AE710" s="87" t="str">
        <f t="shared" si="201"/>
        <v/>
      </c>
      <c r="AF710" s="94">
        <f t="shared" si="190"/>
        <v>1</v>
      </c>
      <c r="AH710" s="324" t="str">
        <f t="shared" si="191"/>
        <v/>
      </c>
      <c r="AI710" s="280" t="str">
        <f t="shared" si="192"/>
        <v/>
      </c>
      <c r="AJ710" s="280" t="str">
        <f t="shared" si="193"/>
        <v/>
      </c>
      <c r="AK710" s="280">
        <f t="shared" si="194"/>
        <v>865462.26672651409</v>
      </c>
      <c r="AL710" s="327" t="str">
        <f t="shared" si="195"/>
        <v/>
      </c>
    </row>
    <row r="711" spans="2:38">
      <c r="B711" s="176" t="s">
        <v>656</v>
      </c>
      <c r="C711" s="167"/>
      <c r="D711" s="167" t="s">
        <v>2229</v>
      </c>
      <c r="E711" s="167" t="s">
        <v>118</v>
      </c>
      <c r="F711" s="167" t="s">
        <v>2233</v>
      </c>
      <c r="G711" s="188"/>
      <c r="H711" s="285">
        <v>2375.13</v>
      </c>
      <c r="I711" s="143">
        <f t="shared" si="196"/>
        <v>203.15669810790018</v>
      </c>
      <c r="J711" s="165">
        <v>482523.56837701699</v>
      </c>
      <c r="K711" s="167"/>
      <c r="L711" s="167">
        <v>1</v>
      </c>
      <c r="M711" s="171">
        <f t="shared" si="203"/>
        <v>482523.56837701699</v>
      </c>
      <c r="N711" s="170"/>
      <c r="O711" s="285">
        <v>2375.1184311051402</v>
      </c>
      <c r="P711" s="114">
        <f t="shared" si="202"/>
        <v>346.67787055017391</v>
      </c>
      <c r="Q711" s="173">
        <v>823401</v>
      </c>
      <c r="R711" s="177">
        <v>2016</v>
      </c>
      <c r="S711" s="98">
        <f>IFERROR(('General Input Sheet'!$G$38/(VLOOKUP(R711,'General Input Sheet'!$E$38:$G$44,3,FALSE))),1)</f>
        <v>1</v>
      </c>
      <c r="T711" s="199">
        <v>1305924.568377017</v>
      </c>
      <c r="U711" s="115" t="str">
        <f t="shared" si="197"/>
        <v/>
      </c>
      <c r="V711" s="115" t="str">
        <f t="shared" si="187"/>
        <v/>
      </c>
      <c r="W711" s="115" t="str">
        <f t="shared" si="187"/>
        <v/>
      </c>
      <c r="X711" s="115" t="str">
        <f t="shared" si="187"/>
        <v>y</v>
      </c>
      <c r="Y711" s="273" t="str">
        <f t="shared" si="198"/>
        <v/>
      </c>
      <c r="AA711" s="86" t="str">
        <f t="shared" si="188"/>
        <v/>
      </c>
      <c r="AB711" s="87" t="str">
        <f t="shared" si="189"/>
        <v/>
      </c>
      <c r="AC711" s="87" t="str">
        <f t="shared" si="199"/>
        <v/>
      </c>
      <c r="AD711" s="87">
        <f t="shared" si="200"/>
        <v>1</v>
      </c>
      <c r="AE711" s="87" t="str">
        <f t="shared" si="201"/>
        <v/>
      </c>
      <c r="AF711" s="94">
        <f t="shared" si="190"/>
        <v>1</v>
      </c>
      <c r="AH711" s="324" t="str">
        <f t="shared" si="191"/>
        <v/>
      </c>
      <c r="AI711" s="280" t="str">
        <f t="shared" si="192"/>
        <v/>
      </c>
      <c r="AJ711" s="280" t="str">
        <f t="shared" si="193"/>
        <v/>
      </c>
      <c r="AK711" s="280">
        <f t="shared" si="194"/>
        <v>1305924.568377017</v>
      </c>
      <c r="AL711" s="327" t="str">
        <f t="shared" si="195"/>
        <v/>
      </c>
    </row>
    <row r="712" spans="2:38">
      <c r="B712" s="176" t="s">
        <v>657</v>
      </c>
      <c r="C712" s="167"/>
      <c r="D712" s="167" t="s">
        <v>2231</v>
      </c>
      <c r="E712" s="167" t="s">
        <v>118</v>
      </c>
      <c r="F712" s="167" t="s">
        <v>2232</v>
      </c>
      <c r="G712" s="188"/>
      <c r="H712" s="285">
        <v>8647.27</v>
      </c>
      <c r="I712" s="143">
        <f t="shared" si="196"/>
        <v>157.13841827511456</v>
      </c>
      <c r="J712" s="165">
        <v>1358818.33019785</v>
      </c>
      <c r="K712" s="167"/>
      <c r="L712" s="167">
        <v>1</v>
      </c>
      <c r="M712" s="171">
        <f t="shared" si="203"/>
        <v>1358818.33019785</v>
      </c>
      <c r="N712" s="170"/>
      <c r="O712" s="285">
        <v>15815.6809400603</v>
      </c>
      <c r="P712" s="114">
        <f t="shared" si="202"/>
        <v>518.96058292439898</v>
      </c>
      <c r="Q712" s="173">
        <v>8207715</v>
      </c>
      <c r="R712" s="177">
        <v>2016</v>
      </c>
      <c r="S712" s="98">
        <f>IFERROR(('General Input Sheet'!$G$38/(VLOOKUP(R712,'General Input Sheet'!$E$38:$G$44,3,FALSE))),1)</f>
        <v>1</v>
      </c>
      <c r="T712" s="199">
        <v>9566533.3301978502</v>
      </c>
      <c r="U712" s="115" t="str">
        <f t="shared" si="197"/>
        <v/>
      </c>
      <c r="V712" s="115" t="str">
        <f t="shared" si="187"/>
        <v/>
      </c>
      <c r="W712" s="115" t="str">
        <f t="shared" si="187"/>
        <v/>
      </c>
      <c r="X712" s="115" t="str">
        <f t="shared" si="187"/>
        <v/>
      </c>
      <c r="Y712" s="273" t="str">
        <f t="shared" si="198"/>
        <v>y</v>
      </c>
      <c r="AA712" s="86" t="str">
        <f t="shared" si="188"/>
        <v/>
      </c>
      <c r="AB712" s="87" t="str">
        <f t="shared" si="189"/>
        <v/>
      </c>
      <c r="AC712" s="87" t="str">
        <f t="shared" si="199"/>
        <v/>
      </c>
      <c r="AD712" s="87" t="str">
        <f t="shared" si="200"/>
        <v/>
      </c>
      <c r="AE712" s="87">
        <f t="shared" si="201"/>
        <v>1</v>
      </c>
      <c r="AF712" s="94">
        <f t="shared" si="190"/>
        <v>1</v>
      </c>
      <c r="AH712" s="324" t="str">
        <f t="shared" si="191"/>
        <v/>
      </c>
      <c r="AI712" s="280" t="str">
        <f t="shared" si="192"/>
        <v/>
      </c>
      <c r="AJ712" s="280" t="str">
        <f t="shared" si="193"/>
        <v/>
      </c>
      <c r="AK712" s="280" t="str">
        <f t="shared" si="194"/>
        <v/>
      </c>
      <c r="AL712" s="327">
        <f t="shared" si="195"/>
        <v>9566533.3301978502</v>
      </c>
    </row>
    <row r="713" spans="2:38">
      <c r="B713" s="176" t="s">
        <v>657</v>
      </c>
      <c r="C713" s="167"/>
      <c r="D713" s="167" t="s">
        <v>2231</v>
      </c>
      <c r="E713" s="167" t="s">
        <v>118</v>
      </c>
      <c r="F713" s="167" t="s">
        <v>2234</v>
      </c>
      <c r="G713" s="188"/>
      <c r="H713" s="285">
        <v>28984.28</v>
      </c>
      <c r="I713" s="143">
        <f t="shared" si="196"/>
        <v>272.56339957760451</v>
      </c>
      <c r="J713" s="165">
        <v>7900053.8911091704</v>
      </c>
      <c r="K713" s="167"/>
      <c r="L713" s="167">
        <v>1</v>
      </c>
      <c r="M713" s="171">
        <f t="shared" si="203"/>
        <v>7900053.8911091704</v>
      </c>
      <c r="N713" s="170"/>
      <c r="O713" s="285"/>
      <c r="P713" s="114">
        <f t="shared" si="202"/>
        <v>0</v>
      </c>
      <c r="Q713" s="173"/>
      <c r="R713" s="177">
        <v>2016</v>
      </c>
      <c r="S713" s="98">
        <f>IFERROR(('General Input Sheet'!$G$38/(VLOOKUP(R713,'General Input Sheet'!$E$38:$G$44,3,FALSE))),1)</f>
        <v>1</v>
      </c>
      <c r="T713" s="199">
        <v>7900053.8911091704</v>
      </c>
      <c r="U713" s="115" t="str">
        <f t="shared" si="197"/>
        <v/>
      </c>
      <c r="V713" s="115" t="str">
        <f t="shared" si="187"/>
        <v/>
      </c>
      <c r="W713" s="115" t="str">
        <f t="shared" si="187"/>
        <v/>
      </c>
      <c r="X713" s="115" t="str">
        <f t="shared" si="187"/>
        <v/>
      </c>
      <c r="Y713" s="273" t="str">
        <f t="shared" si="198"/>
        <v>y</v>
      </c>
      <c r="AA713" s="86" t="str">
        <f t="shared" si="188"/>
        <v/>
      </c>
      <c r="AB713" s="87" t="str">
        <f t="shared" si="189"/>
        <v/>
      </c>
      <c r="AC713" s="87" t="str">
        <f t="shared" si="199"/>
        <v/>
      </c>
      <c r="AD713" s="87" t="str">
        <f t="shared" si="200"/>
        <v/>
      </c>
      <c r="AE713" s="87">
        <f t="shared" si="201"/>
        <v>1</v>
      </c>
      <c r="AF713" s="94">
        <f t="shared" si="190"/>
        <v>1</v>
      </c>
      <c r="AH713" s="324" t="str">
        <f t="shared" si="191"/>
        <v/>
      </c>
      <c r="AI713" s="280" t="str">
        <f t="shared" si="192"/>
        <v/>
      </c>
      <c r="AJ713" s="280" t="str">
        <f t="shared" si="193"/>
        <v/>
      </c>
      <c r="AK713" s="280" t="str">
        <f t="shared" si="194"/>
        <v/>
      </c>
      <c r="AL713" s="327">
        <f t="shared" si="195"/>
        <v>7900053.8911091704</v>
      </c>
    </row>
    <row r="714" spans="2:38">
      <c r="B714" s="176" t="s">
        <v>658</v>
      </c>
      <c r="C714" s="167"/>
      <c r="D714" s="167" t="s">
        <v>2229</v>
      </c>
      <c r="E714" s="167" t="s">
        <v>118</v>
      </c>
      <c r="F714" s="167" t="s">
        <v>2232</v>
      </c>
      <c r="G714" s="188"/>
      <c r="H714" s="285">
        <v>1399.66</v>
      </c>
      <c r="I714" s="143">
        <f t="shared" si="196"/>
        <v>191.89153155669948</v>
      </c>
      <c r="J714" s="165">
        <v>268582.90105864999</v>
      </c>
      <c r="K714" s="167"/>
      <c r="L714" s="167">
        <v>1</v>
      </c>
      <c r="M714" s="171">
        <f t="shared" si="203"/>
        <v>268582.90105864999</v>
      </c>
      <c r="N714" s="170"/>
      <c r="O714" s="285"/>
      <c r="P714" s="114">
        <f t="shared" si="202"/>
        <v>0</v>
      </c>
      <c r="Q714" s="173"/>
      <c r="R714" s="177">
        <v>2016</v>
      </c>
      <c r="S714" s="98">
        <f>IFERROR(('General Input Sheet'!$G$38/(VLOOKUP(R714,'General Input Sheet'!$E$38:$G$44,3,FALSE))),1)</f>
        <v>1</v>
      </c>
      <c r="T714" s="199">
        <v>268582.90105864999</v>
      </c>
      <c r="U714" s="115" t="str">
        <f t="shared" si="197"/>
        <v/>
      </c>
      <c r="V714" s="115" t="str">
        <f t="shared" si="187"/>
        <v/>
      </c>
      <c r="W714" s="115" t="str">
        <f t="shared" si="187"/>
        <v/>
      </c>
      <c r="X714" s="115" t="str">
        <f t="shared" si="187"/>
        <v>y</v>
      </c>
      <c r="Y714" s="273" t="str">
        <f t="shared" si="198"/>
        <v/>
      </c>
      <c r="AA714" s="86" t="str">
        <f t="shared" si="188"/>
        <v/>
      </c>
      <c r="AB714" s="87" t="str">
        <f t="shared" si="189"/>
        <v/>
      </c>
      <c r="AC714" s="87" t="str">
        <f t="shared" si="199"/>
        <v/>
      </c>
      <c r="AD714" s="87">
        <f t="shared" si="200"/>
        <v>1</v>
      </c>
      <c r="AE714" s="87" t="str">
        <f t="shared" si="201"/>
        <v/>
      </c>
      <c r="AF714" s="94">
        <f t="shared" si="190"/>
        <v>1</v>
      </c>
      <c r="AH714" s="324" t="str">
        <f t="shared" si="191"/>
        <v/>
      </c>
      <c r="AI714" s="280" t="str">
        <f t="shared" si="192"/>
        <v/>
      </c>
      <c r="AJ714" s="280" t="str">
        <f t="shared" si="193"/>
        <v/>
      </c>
      <c r="AK714" s="280">
        <f t="shared" si="194"/>
        <v>268582.90105864999</v>
      </c>
      <c r="AL714" s="327" t="str">
        <f t="shared" si="195"/>
        <v/>
      </c>
    </row>
    <row r="715" spans="2:38">
      <c r="B715" s="176" t="s">
        <v>658</v>
      </c>
      <c r="C715" s="167"/>
      <c r="D715" s="167" t="s">
        <v>2229</v>
      </c>
      <c r="E715" s="167" t="s">
        <v>118</v>
      </c>
      <c r="F715" s="167" t="s">
        <v>2233</v>
      </c>
      <c r="G715" s="188"/>
      <c r="H715" s="285">
        <v>608.77174530000002</v>
      </c>
      <c r="I715" s="143">
        <f t="shared" si="196"/>
        <v>685.59866299793589</v>
      </c>
      <c r="J715" s="165">
        <v>417373.09464859997</v>
      </c>
      <c r="K715" s="167"/>
      <c r="L715" s="167">
        <v>1</v>
      </c>
      <c r="M715" s="171">
        <f t="shared" si="203"/>
        <v>417373.09464859997</v>
      </c>
      <c r="N715" s="170"/>
      <c r="O715" s="285"/>
      <c r="P715" s="114">
        <f t="shared" si="202"/>
        <v>0</v>
      </c>
      <c r="Q715" s="173"/>
      <c r="R715" s="177">
        <v>2016</v>
      </c>
      <c r="S715" s="98">
        <f>IFERROR(('General Input Sheet'!$G$38/(VLOOKUP(R715,'General Input Sheet'!$E$38:$G$44,3,FALSE))),1)</f>
        <v>1</v>
      </c>
      <c r="T715" s="199">
        <v>417373.09464859997</v>
      </c>
      <c r="U715" s="115" t="str">
        <f t="shared" si="197"/>
        <v/>
      </c>
      <c r="V715" s="115" t="str">
        <f t="shared" si="187"/>
        <v/>
      </c>
      <c r="W715" s="115" t="str">
        <f t="shared" si="187"/>
        <v/>
      </c>
      <c r="X715" s="115" t="str">
        <f t="shared" si="187"/>
        <v>y</v>
      </c>
      <c r="Y715" s="273" t="str">
        <f t="shared" si="198"/>
        <v/>
      </c>
      <c r="AA715" s="86" t="str">
        <f t="shared" si="188"/>
        <v/>
      </c>
      <c r="AB715" s="87" t="str">
        <f t="shared" si="189"/>
        <v/>
      </c>
      <c r="AC715" s="87" t="str">
        <f t="shared" si="199"/>
        <v/>
      </c>
      <c r="AD715" s="87">
        <f t="shared" si="200"/>
        <v>1</v>
      </c>
      <c r="AE715" s="87" t="str">
        <f t="shared" si="201"/>
        <v/>
      </c>
      <c r="AF715" s="94">
        <f t="shared" si="190"/>
        <v>1</v>
      </c>
      <c r="AH715" s="324" t="str">
        <f t="shared" si="191"/>
        <v/>
      </c>
      <c r="AI715" s="280" t="str">
        <f t="shared" si="192"/>
        <v/>
      </c>
      <c r="AJ715" s="280" t="str">
        <f t="shared" si="193"/>
        <v/>
      </c>
      <c r="AK715" s="280">
        <f t="shared" si="194"/>
        <v>417373.09464859997</v>
      </c>
      <c r="AL715" s="327" t="str">
        <f t="shared" si="195"/>
        <v/>
      </c>
    </row>
    <row r="716" spans="2:38">
      <c r="B716" s="176" t="s">
        <v>659</v>
      </c>
      <c r="C716" s="167"/>
      <c r="D716" s="167" t="s">
        <v>2231</v>
      </c>
      <c r="E716" s="167" t="s">
        <v>118</v>
      </c>
      <c r="F716" s="167" t="s">
        <v>2232</v>
      </c>
      <c r="G716" s="188"/>
      <c r="H716" s="285">
        <v>4486.3900000000003</v>
      </c>
      <c r="I716" s="143">
        <f t="shared" si="196"/>
        <v>261.56382356861081</v>
      </c>
      <c r="J716" s="165">
        <v>1173477.3224199801</v>
      </c>
      <c r="K716" s="167"/>
      <c r="L716" s="167">
        <v>1</v>
      </c>
      <c r="M716" s="171">
        <f t="shared" si="203"/>
        <v>1173477.3224199801</v>
      </c>
      <c r="N716" s="170"/>
      <c r="O716" s="285">
        <v>4486.3885508285903</v>
      </c>
      <c r="P716" s="114">
        <f t="shared" si="202"/>
        <v>53.343796973581313</v>
      </c>
      <c r="Q716" s="173">
        <v>239321</v>
      </c>
      <c r="R716" s="177">
        <v>2016</v>
      </c>
      <c r="S716" s="98">
        <f>IFERROR(('General Input Sheet'!$G$38/(VLOOKUP(R716,'General Input Sheet'!$E$38:$G$44,3,FALSE))),1)</f>
        <v>1</v>
      </c>
      <c r="T716" s="199">
        <v>1412798.3224199801</v>
      </c>
      <c r="U716" s="115" t="str">
        <f t="shared" si="197"/>
        <v/>
      </c>
      <c r="V716" s="115" t="str">
        <f t="shared" si="187"/>
        <v/>
      </c>
      <c r="W716" s="115" t="str">
        <f t="shared" si="187"/>
        <v/>
      </c>
      <c r="X716" s="115" t="str">
        <f t="shared" si="187"/>
        <v/>
      </c>
      <c r="Y716" s="273" t="str">
        <f t="shared" si="198"/>
        <v>y</v>
      </c>
      <c r="AA716" s="86" t="str">
        <f t="shared" si="188"/>
        <v/>
      </c>
      <c r="AB716" s="87" t="str">
        <f t="shared" si="189"/>
        <v/>
      </c>
      <c r="AC716" s="87" t="str">
        <f t="shared" si="199"/>
        <v/>
      </c>
      <c r="AD716" s="87" t="str">
        <f t="shared" si="200"/>
        <v/>
      </c>
      <c r="AE716" s="87">
        <f t="shared" si="201"/>
        <v>1</v>
      </c>
      <c r="AF716" s="94">
        <f t="shared" si="190"/>
        <v>1</v>
      </c>
      <c r="AH716" s="324" t="str">
        <f t="shared" si="191"/>
        <v/>
      </c>
      <c r="AI716" s="280" t="str">
        <f t="shared" si="192"/>
        <v/>
      </c>
      <c r="AJ716" s="280" t="str">
        <f t="shared" si="193"/>
        <v/>
      </c>
      <c r="AK716" s="280" t="str">
        <f t="shared" si="194"/>
        <v/>
      </c>
      <c r="AL716" s="327">
        <f t="shared" si="195"/>
        <v>1412798.3224199801</v>
      </c>
    </row>
    <row r="717" spans="2:38">
      <c r="B717" s="176" t="s">
        <v>660</v>
      </c>
      <c r="C717" s="167"/>
      <c r="D717" s="167" t="s">
        <v>2231</v>
      </c>
      <c r="E717" s="167" t="s">
        <v>118</v>
      </c>
      <c r="F717" s="167" t="s">
        <v>2232</v>
      </c>
      <c r="G717" s="188"/>
      <c r="H717" s="285">
        <v>37415.22</v>
      </c>
      <c r="I717" s="143">
        <f t="shared" si="196"/>
        <v>61.738191527162471</v>
      </c>
      <c r="J717" s="165">
        <v>2309948.01839092</v>
      </c>
      <c r="K717" s="167"/>
      <c r="L717" s="167">
        <v>1</v>
      </c>
      <c r="M717" s="171">
        <f t="shared" si="203"/>
        <v>2309948.01839092</v>
      </c>
      <c r="N717" s="170"/>
      <c r="O717" s="285">
        <v>25829.059991333201</v>
      </c>
      <c r="P717" s="114">
        <f t="shared" si="202"/>
        <v>214.59713833410393</v>
      </c>
      <c r="Q717" s="173">
        <v>5542842.3600000003</v>
      </c>
      <c r="R717" s="177">
        <v>2016</v>
      </c>
      <c r="S717" s="98">
        <f>IFERROR(('General Input Sheet'!$G$38/(VLOOKUP(R717,'General Input Sheet'!$E$38:$G$44,3,FALSE))),1)</f>
        <v>1</v>
      </c>
      <c r="T717" s="199">
        <v>7852790.3783909203</v>
      </c>
      <c r="U717" s="115" t="str">
        <f t="shared" si="197"/>
        <v/>
      </c>
      <c r="V717" s="115" t="str">
        <f t="shared" si="187"/>
        <v/>
      </c>
      <c r="W717" s="115" t="str">
        <f t="shared" si="187"/>
        <v/>
      </c>
      <c r="X717" s="115" t="str">
        <f t="shared" si="187"/>
        <v/>
      </c>
      <c r="Y717" s="273" t="str">
        <f t="shared" si="198"/>
        <v>y</v>
      </c>
      <c r="AA717" s="86" t="str">
        <f t="shared" si="188"/>
        <v/>
      </c>
      <c r="AB717" s="87" t="str">
        <f t="shared" si="189"/>
        <v/>
      </c>
      <c r="AC717" s="87" t="str">
        <f t="shared" si="199"/>
        <v/>
      </c>
      <c r="AD717" s="87" t="str">
        <f t="shared" si="200"/>
        <v/>
      </c>
      <c r="AE717" s="87">
        <f t="shared" si="201"/>
        <v>1</v>
      </c>
      <c r="AF717" s="94">
        <f t="shared" si="190"/>
        <v>1</v>
      </c>
      <c r="AH717" s="324" t="str">
        <f t="shared" si="191"/>
        <v/>
      </c>
      <c r="AI717" s="280" t="str">
        <f t="shared" si="192"/>
        <v/>
      </c>
      <c r="AJ717" s="280" t="str">
        <f t="shared" si="193"/>
        <v/>
      </c>
      <c r="AK717" s="280" t="str">
        <f t="shared" si="194"/>
        <v/>
      </c>
      <c r="AL717" s="327">
        <f t="shared" si="195"/>
        <v>7852790.3783909203</v>
      </c>
    </row>
    <row r="718" spans="2:38">
      <c r="B718" s="176" t="s">
        <v>660</v>
      </c>
      <c r="C718" s="167"/>
      <c r="D718" s="167" t="s">
        <v>2231</v>
      </c>
      <c r="E718" s="167" t="s">
        <v>118</v>
      </c>
      <c r="F718" s="167" t="s">
        <v>2234</v>
      </c>
      <c r="G718" s="188"/>
      <c r="H718" s="285">
        <v>17140.96</v>
      </c>
      <c r="I718" s="143">
        <f t="shared" si="196"/>
        <v>429.51391044686886</v>
      </c>
      <c r="J718" s="165">
        <v>7362280.7584133605</v>
      </c>
      <c r="K718" s="167"/>
      <c r="L718" s="167">
        <v>1</v>
      </c>
      <c r="M718" s="171">
        <f t="shared" si="203"/>
        <v>7362280.7584133614</v>
      </c>
      <c r="N718" s="170"/>
      <c r="O718" s="285"/>
      <c r="P718" s="114">
        <f t="shared" si="202"/>
        <v>0</v>
      </c>
      <c r="Q718" s="173"/>
      <c r="R718" s="177">
        <v>2016</v>
      </c>
      <c r="S718" s="98">
        <f>IFERROR(('General Input Sheet'!$G$38/(VLOOKUP(R718,'General Input Sheet'!$E$38:$G$44,3,FALSE))),1)</f>
        <v>1</v>
      </c>
      <c r="T718" s="199">
        <v>7362280.7584133605</v>
      </c>
      <c r="U718" s="115" t="str">
        <f t="shared" si="197"/>
        <v/>
      </c>
      <c r="V718" s="115" t="str">
        <f t="shared" si="197"/>
        <v/>
      </c>
      <c r="W718" s="115" t="str">
        <f t="shared" si="197"/>
        <v/>
      </c>
      <c r="X718" s="115" t="str">
        <f t="shared" si="197"/>
        <v/>
      </c>
      <c r="Y718" s="273" t="str">
        <f t="shared" si="198"/>
        <v>y</v>
      </c>
      <c r="AA718" s="86" t="str">
        <f t="shared" ref="AA718:AA781" si="204">IF(U718="y",1,"")</f>
        <v/>
      </c>
      <c r="AB718" s="87" t="str">
        <f t="shared" ref="AB718:AB781" si="205">IF(V718="y",1,"")</f>
        <v/>
      </c>
      <c r="AC718" s="87" t="str">
        <f t="shared" si="199"/>
        <v/>
      </c>
      <c r="AD718" s="87" t="str">
        <f t="shared" si="200"/>
        <v/>
      </c>
      <c r="AE718" s="87">
        <f t="shared" si="201"/>
        <v>1</v>
      </c>
      <c r="AF718" s="94">
        <f t="shared" ref="AF718:AF781" si="206">SUM(AA718:AE718)</f>
        <v>1</v>
      </c>
      <c r="AH718" s="324" t="str">
        <f t="shared" ref="AH718:AH781" si="207">IF(AA718="","",(AA718/$AF718)*$T718)</f>
        <v/>
      </c>
      <c r="AI718" s="280" t="str">
        <f t="shared" ref="AI718:AI781" si="208">IF(AB718="","",(AB718/$AF718)*$T718)</f>
        <v/>
      </c>
      <c r="AJ718" s="280" t="str">
        <f t="shared" ref="AJ718:AJ781" si="209">IF(AC718="","",(AC718/$AF718)*$T718)</f>
        <v/>
      </c>
      <c r="AK718" s="280" t="str">
        <f t="shared" ref="AK718:AK781" si="210">IF(AD718="","",(AD718/$AF718)*$T718)</f>
        <v/>
      </c>
      <c r="AL718" s="327">
        <f t="shared" ref="AL718:AL781" si="211">IF(AE718="","",(AE718/$AF718)*$T718)</f>
        <v>7362280.7584133605</v>
      </c>
    </row>
    <row r="719" spans="2:38">
      <c r="B719" s="176" t="s">
        <v>661</v>
      </c>
      <c r="C719" s="167"/>
      <c r="D719" s="167" t="s">
        <v>2229</v>
      </c>
      <c r="E719" s="167" t="s">
        <v>118</v>
      </c>
      <c r="F719" s="167" t="s">
        <v>2233</v>
      </c>
      <c r="G719" s="188"/>
      <c r="H719" s="285">
        <v>1473.93</v>
      </c>
      <c r="I719" s="143">
        <f t="shared" ref="I719:I782" si="212">IFERROR(J719/H719,0)</f>
        <v>304.82020751591256</v>
      </c>
      <c r="J719" s="165">
        <v>449283.64846392901</v>
      </c>
      <c r="K719" s="167"/>
      <c r="L719" s="167">
        <v>1</v>
      </c>
      <c r="M719" s="171">
        <f t="shared" si="203"/>
        <v>449283.64846392907</v>
      </c>
      <c r="N719" s="170"/>
      <c r="O719" s="285">
        <v>747.59397176120603</v>
      </c>
      <c r="P719" s="114">
        <f t="shared" si="202"/>
        <v>497.20746025321097</v>
      </c>
      <c r="Q719" s="173">
        <v>371709.3</v>
      </c>
      <c r="R719" s="177">
        <v>2016</v>
      </c>
      <c r="S719" s="98">
        <f>IFERROR(('General Input Sheet'!$G$38/(VLOOKUP(R719,'General Input Sheet'!$E$38:$G$44,3,FALSE))),1)</f>
        <v>1</v>
      </c>
      <c r="T719" s="199">
        <v>820992.948463929</v>
      </c>
      <c r="U719" s="115" t="str">
        <f t="shared" ref="U719:X782" si="213">IF(AND(U$10=$E719,$D719="Local"),"y","")</f>
        <v/>
      </c>
      <c r="V719" s="115" t="str">
        <f t="shared" si="213"/>
        <v/>
      </c>
      <c r="W719" s="115" t="str">
        <f t="shared" si="213"/>
        <v/>
      </c>
      <c r="X719" s="115" t="str">
        <f t="shared" si="213"/>
        <v>y</v>
      </c>
      <c r="Y719" s="273" t="str">
        <f t="shared" ref="Y719:Y782" si="214">IF($D719&lt;&gt;"Local","y","")</f>
        <v/>
      </c>
      <c r="AA719" s="86" t="str">
        <f t="shared" si="204"/>
        <v/>
      </c>
      <c r="AB719" s="87" t="str">
        <f t="shared" si="205"/>
        <v/>
      </c>
      <c r="AC719" s="87" t="str">
        <f t="shared" ref="AC719:AC782" si="215">IF(W719="y",1,"")</f>
        <v/>
      </c>
      <c r="AD719" s="87">
        <f t="shared" ref="AD719:AD782" si="216">IF(X719="y",1,"")</f>
        <v>1</v>
      </c>
      <c r="AE719" s="87" t="str">
        <f t="shared" ref="AE719:AE782" si="217">IF(Y719="y",1,"")</f>
        <v/>
      </c>
      <c r="AF719" s="94">
        <f t="shared" si="206"/>
        <v>1</v>
      </c>
      <c r="AH719" s="324" t="str">
        <f t="shared" si="207"/>
        <v/>
      </c>
      <c r="AI719" s="280" t="str">
        <f t="shared" si="208"/>
        <v/>
      </c>
      <c r="AJ719" s="280" t="str">
        <f t="shared" si="209"/>
        <v/>
      </c>
      <c r="AK719" s="280">
        <f t="shared" si="210"/>
        <v>820992.948463929</v>
      </c>
      <c r="AL719" s="327" t="str">
        <f t="shared" si="211"/>
        <v/>
      </c>
    </row>
    <row r="720" spans="2:38">
      <c r="B720" s="176" t="s">
        <v>662</v>
      </c>
      <c r="C720" s="167"/>
      <c r="D720" s="167" t="s">
        <v>2231</v>
      </c>
      <c r="E720" s="167" t="s">
        <v>118</v>
      </c>
      <c r="F720" s="167" t="s">
        <v>2234</v>
      </c>
      <c r="G720" s="188"/>
      <c r="H720" s="285">
        <v>25859.200000000001</v>
      </c>
      <c r="I720" s="143">
        <f t="shared" si="212"/>
        <v>300.01517678911222</v>
      </c>
      <c r="J720" s="165">
        <v>7758152.4596250104</v>
      </c>
      <c r="K720" s="167"/>
      <c r="L720" s="167">
        <v>1</v>
      </c>
      <c r="M720" s="171">
        <f t="shared" si="203"/>
        <v>7758152.4596250104</v>
      </c>
      <c r="N720" s="170"/>
      <c r="O720" s="285"/>
      <c r="P720" s="114">
        <f t="shared" ref="P720:P783" si="218">IFERROR(Q720/O720,0)</f>
        <v>0</v>
      </c>
      <c r="Q720" s="173"/>
      <c r="R720" s="177">
        <v>2016</v>
      </c>
      <c r="S720" s="98">
        <f>IFERROR(('General Input Sheet'!$G$38/(VLOOKUP(R720,'General Input Sheet'!$E$38:$G$44,3,FALSE))),1)</f>
        <v>1</v>
      </c>
      <c r="T720" s="199">
        <v>7758152.4596250104</v>
      </c>
      <c r="U720" s="115" t="str">
        <f t="shared" si="213"/>
        <v/>
      </c>
      <c r="V720" s="115" t="str">
        <f t="shared" si="213"/>
        <v/>
      </c>
      <c r="W720" s="115" t="str">
        <f t="shared" si="213"/>
        <v/>
      </c>
      <c r="X720" s="115" t="str">
        <f t="shared" si="213"/>
        <v/>
      </c>
      <c r="Y720" s="273" t="str">
        <f t="shared" si="214"/>
        <v>y</v>
      </c>
      <c r="AA720" s="86" t="str">
        <f t="shared" si="204"/>
        <v/>
      </c>
      <c r="AB720" s="87" t="str">
        <f t="shared" si="205"/>
        <v/>
      </c>
      <c r="AC720" s="87" t="str">
        <f t="shared" si="215"/>
        <v/>
      </c>
      <c r="AD720" s="87" t="str">
        <f t="shared" si="216"/>
        <v/>
      </c>
      <c r="AE720" s="87">
        <f t="shared" si="217"/>
        <v>1</v>
      </c>
      <c r="AF720" s="94">
        <f t="shared" si="206"/>
        <v>1</v>
      </c>
      <c r="AH720" s="324" t="str">
        <f t="shared" si="207"/>
        <v/>
      </c>
      <c r="AI720" s="280" t="str">
        <f t="shared" si="208"/>
        <v/>
      </c>
      <c r="AJ720" s="280" t="str">
        <f t="shared" si="209"/>
        <v/>
      </c>
      <c r="AK720" s="280" t="str">
        <f t="shared" si="210"/>
        <v/>
      </c>
      <c r="AL720" s="327">
        <f t="shared" si="211"/>
        <v>7758152.4596250104</v>
      </c>
    </row>
    <row r="721" spans="2:38">
      <c r="B721" s="176" t="s">
        <v>663</v>
      </c>
      <c r="C721" s="167"/>
      <c r="D721" s="167" t="s">
        <v>2229</v>
      </c>
      <c r="E721" s="167" t="s">
        <v>118</v>
      </c>
      <c r="F721" s="167" t="s">
        <v>2233</v>
      </c>
      <c r="G721" s="188"/>
      <c r="H721" s="285">
        <v>6247.51</v>
      </c>
      <c r="I721" s="143">
        <f t="shared" si="212"/>
        <v>100.09630817732857</v>
      </c>
      <c r="J721" s="165">
        <v>625352.68630094198</v>
      </c>
      <c r="K721" s="167"/>
      <c r="L721" s="167">
        <v>1</v>
      </c>
      <c r="M721" s="171">
        <f t="shared" si="203"/>
        <v>625352.68630094198</v>
      </c>
      <c r="N721" s="170"/>
      <c r="O721" s="285">
        <v>32106.725968948402</v>
      </c>
      <c r="P721" s="114">
        <f t="shared" si="218"/>
        <v>133.94147706493328</v>
      </c>
      <c r="Q721" s="173">
        <v>4300422.3</v>
      </c>
      <c r="R721" s="177">
        <v>2016</v>
      </c>
      <c r="S721" s="98">
        <f>IFERROR(('General Input Sheet'!$G$38/(VLOOKUP(R721,'General Input Sheet'!$E$38:$G$44,3,FALSE))),1)</f>
        <v>1</v>
      </c>
      <c r="T721" s="199">
        <v>4925774.9863009416</v>
      </c>
      <c r="U721" s="115" t="str">
        <f t="shared" si="213"/>
        <v/>
      </c>
      <c r="V721" s="115" t="str">
        <f t="shared" si="213"/>
        <v/>
      </c>
      <c r="W721" s="115" t="str">
        <f t="shared" si="213"/>
        <v/>
      </c>
      <c r="X721" s="115" t="str">
        <f t="shared" si="213"/>
        <v>y</v>
      </c>
      <c r="Y721" s="273" t="str">
        <f t="shared" si="214"/>
        <v/>
      </c>
      <c r="AA721" s="86" t="str">
        <f t="shared" si="204"/>
        <v/>
      </c>
      <c r="AB721" s="87" t="str">
        <f t="shared" si="205"/>
        <v/>
      </c>
      <c r="AC721" s="87" t="str">
        <f t="shared" si="215"/>
        <v/>
      </c>
      <c r="AD721" s="87">
        <f t="shared" si="216"/>
        <v>1</v>
      </c>
      <c r="AE721" s="87" t="str">
        <f t="shared" si="217"/>
        <v/>
      </c>
      <c r="AF721" s="94">
        <f t="shared" si="206"/>
        <v>1</v>
      </c>
      <c r="AH721" s="324" t="str">
        <f t="shared" si="207"/>
        <v/>
      </c>
      <c r="AI721" s="280" t="str">
        <f t="shared" si="208"/>
        <v/>
      </c>
      <c r="AJ721" s="280" t="str">
        <f t="shared" si="209"/>
        <v/>
      </c>
      <c r="AK721" s="280">
        <f t="shared" si="210"/>
        <v>4925774.9863009416</v>
      </c>
      <c r="AL721" s="327" t="str">
        <f t="shared" si="211"/>
        <v/>
      </c>
    </row>
    <row r="722" spans="2:38">
      <c r="B722" s="176" t="s">
        <v>664</v>
      </c>
      <c r="C722" s="167"/>
      <c r="D722" s="167" t="s">
        <v>2231</v>
      </c>
      <c r="E722" s="167" t="s">
        <v>118</v>
      </c>
      <c r="F722" s="167" t="s">
        <v>2232</v>
      </c>
      <c r="G722" s="188"/>
      <c r="H722" s="285">
        <v>16659.73</v>
      </c>
      <c r="I722" s="143">
        <f t="shared" si="212"/>
        <v>102.98624155709366</v>
      </c>
      <c r="J722" s="165">
        <v>1715722.97805596</v>
      </c>
      <c r="K722" s="167"/>
      <c r="L722" s="167">
        <v>1</v>
      </c>
      <c r="M722" s="171">
        <f t="shared" si="203"/>
        <v>1715722.9780559598</v>
      </c>
      <c r="N722" s="170"/>
      <c r="O722" s="285">
        <v>37048.783939945402</v>
      </c>
      <c r="P722" s="114">
        <f t="shared" si="218"/>
        <v>179.15093274745095</v>
      </c>
      <c r="Q722" s="173">
        <v>6637324.2000000002</v>
      </c>
      <c r="R722" s="177">
        <v>2016</v>
      </c>
      <c r="S722" s="98">
        <f>IFERROR(('General Input Sheet'!$G$38/(VLOOKUP(R722,'General Input Sheet'!$E$38:$G$44,3,FALSE))),1)</f>
        <v>1</v>
      </c>
      <c r="T722" s="199">
        <v>8353047.1780559607</v>
      </c>
      <c r="U722" s="115" t="str">
        <f t="shared" si="213"/>
        <v/>
      </c>
      <c r="V722" s="115" t="str">
        <f t="shared" si="213"/>
        <v/>
      </c>
      <c r="W722" s="115" t="str">
        <f t="shared" si="213"/>
        <v/>
      </c>
      <c r="X722" s="115" t="str">
        <f t="shared" si="213"/>
        <v/>
      </c>
      <c r="Y722" s="273" t="str">
        <f t="shared" si="214"/>
        <v>y</v>
      </c>
      <c r="AA722" s="86" t="str">
        <f t="shared" si="204"/>
        <v/>
      </c>
      <c r="AB722" s="87" t="str">
        <f t="shared" si="205"/>
        <v/>
      </c>
      <c r="AC722" s="87" t="str">
        <f t="shared" si="215"/>
        <v/>
      </c>
      <c r="AD722" s="87" t="str">
        <f t="shared" si="216"/>
        <v/>
      </c>
      <c r="AE722" s="87">
        <f t="shared" si="217"/>
        <v>1</v>
      </c>
      <c r="AF722" s="94">
        <f t="shared" si="206"/>
        <v>1</v>
      </c>
      <c r="AH722" s="324" t="str">
        <f t="shared" si="207"/>
        <v/>
      </c>
      <c r="AI722" s="280" t="str">
        <f t="shared" si="208"/>
        <v/>
      </c>
      <c r="AJ722" s="280" t="str">
        <f t="shared" si="209"/>
        <v/>
      </c>
      <c r="AK722" s="280" t="str">
        <f t="shared" si="210"/>
        <v/>
      </c>
      <c r="AL722" s="327">
        <f t="shared" si="211"/>
        <v>8353047.1780559607</v>
      </c>
    </row>
    <row r="723" spans="2:38">
      <c r="B723" s="176" t="s">
        <v>664</v>
      </c>
      <c r="C723" s="167"/>
      <c r="D723" s="167" t="s">
        <v>2231</v>
      </c>
      <c r="E723" s="167" t="s">
        <v>118</v>
      </c>
      <c r="F723" s="167" t="s">
        <v>2234</v>
      </c>
      <c r="G723" s="188"/>
      <c r="H723" s="285">
        <v>50767.89</v>
      </c>
      <c r="I723" s="143">
        <f t="shared" si="212"/>
        <v>165.46379898645719</v>
      </c>
      <c r="J723" s="165">
        <v>8400247.9459265694</v>
      </c>
      <c r="K723" s="167"/>
      <c r="L723" s="167">
        <v>1</v>
      </c>
      <c r="M723" s="171">
        <f t="shared" si="203"/>
        <v>8400247.9459265694</v>
      </c>
      <c r="N723" s="170"/>
      <c r="O723" s="285"/>
      <c r="P723" s="114">
        <f t="shared" si="218"/>
        <v>0</v>
      </c>
      <c r="Q723" s="173"/>
      <c r="R723" s="177">
        <v>2016</v>
      </c>
      <c r="S723" s="98">
        <f>IFERROR(('General Input Sheet'!$G$38/(VLOOKUP(R723,'General Input Sheet'!$E$38:$G$44,3,FALSE))),1)</f>
        <v>1</v>
      </c>
      <c r="T723" s="199">
        <v>8400247.9459265694</v>
      </c>
      <c r="U723" s="115" t="str">
        <f t="shared" si="213"/>
        <v/>
      </c>
      <c r="V723" s="115" t="str">
        <f t="shared" si="213"/>
        <v/>
      </c>
      <c r="W723" s="115" t="str">
        <f t="shared" si="213"/>
        <v/>
      </c>
      <c r="X723" s="115" t="str">
        <f t="shared" si="213"/>
        <v/>
      </c>
      <c r="Y723" s="273" t="str">
        <f t="shared" si="214"/>
        <v>y</v>
      </c>
      <c r="AA723" s="86" t="str">
        <f t="shared" si="204"/>
        <v/>
      </c>
      <c r="AB723" s="87" t="str">
        <f t="shared" si="205"/>
        <v/>
      </c>
      <c r="AC723" s="87" t="str">
        <f t="shared" si="215"/>
        <v/>
      </c>
      <c r="AD723" s="87" t="str">
        <f t="shared" si="216"/>
        <v/>
      </c>
      <c r="AE723" s="87">
        <f t="shared" si="217"/>
        <v>1</v>
      </c>
      <c r="AF723" s="94">
        <f t="shared" si="206"/>
        <v>1</v>
      </c>
      <c r="AH723" s="324" t="str">
        <f t="shared" si="207"/>
        <v/>
      </c>
      <c r="AI723" s="280" t="str">
        <f t="shared" si="208"/>
        <v/>
      </c>
      <c r="AJ723" s="280" t="str">
        <f t="shared" si="209"/>
        <v/>
      </c>
      <c r="AK723" s="280" t="str">
        <f t="shared" si="210"/>
        <v/>
      </c>
      <c r="AL723" s="327">
        <f t="shared" si="211"/>
        <v>8400247.9459265694</v>
      </c>
    </row>
    <row r="724" spans="2:38">
      <c r="B724" s="176" t="s">
        <v>665</v>
      </c>
      <c r="C724" s="167"/>
      <c r="D724" s="167" t="s">
        <v>2229</v>
      </c>
      <c r="E724" s="167" t="s">
        <v>118</v>
      </c>
      <c r="F724" s="167" t="s">
        <v>2232</v>
      </c>
      <c r="G724" s="188"/>
      <c r="H724" s="285">
        <v>23610.42</v>
      </c>
      <c r="I724" s="143">
        <f t="shared" si="212"/>
        <v>25.001066392901734</v>
      </c>
      <c r="J724" s="165">
        <v>590285.67798429495</v>
      </c>
      <c r="K724" s="167"/>
      <c r="L724" s="167">
        <v>1</v>
      </c>
      <c r="M724" s="171">
        <f t="shared" si="203"/>
        <v>590285.67798429495</v>
      </c>
      <c r="N724" s="170"/>
      <c r="O724" s="285">
        <v>10734.0454313054</v>
      </c>
      <c r="P724" s="114">
        <f t="shared" si="218"/>
        <v>3.3790624636464739</v>
      </c>
      <c r="Q724" s="173">
        <v>36271.01</v>
      </c>
      <c r="R724" s="177">
        <v>2016</v>
      </c>
      <c r="S724" s="98">
        <f>IFERROR(('General Input Sheet'!$G$38/(VLOOKUP(R724,'General Input Sheet'!$E$38:$G$44,3,FALSE))),1)</f>
        <v>1</v>
      </c>
      <c r="T724" s="199">
        <v>626556.68798429496</v>
      </c>
      <c r="U724" s="115" t="str">
        <f t="shared" si="213"/>
        <v/>
      </c>
      <c r="V724" s="115" t="str">
        <f t="shared" si="213"/>
        <v/>
      </c>
      <c r="W724" s="115" t="str">
        <f t="shared" si="213"/>
        <v/>
      </c>
      <c r="X724" s="115" t="str">
        <f t="shared" si="213"/>
        <v>y</v>
      </c>
      <c r="Y724" s="273" t="str">
        <f t="shared" si="214"/>
        <v/>
      </c>
      <c r="AA724" s="86" t="str">
        <f t="shared" si="204"/>
        <v/>
      </c>
      <c r="AB724" s="87" t="str">
        <f t="shared" si="205"/>
        <v/>
      </c>
      <c r="AC724" s="87" t="str">
        <f t="shared" si="215"/>
        <v/>
      </c>
      <c r="AD724" s="87">
        <f t="shared" si="216"/>
        <v>1</v>
      </c>
      <c r="AE724" s="87" t="str">
        <f t="shared" si="217"/>
        <v/>
      </c>
      <c r="AF724" s="94">
        <f t="shared" si="206"/>
        <v>1</v>
      </c>
      <c r="AH724" s="324" t="str">
        <f t="shared" si="207"/>
        <v/>
      </c>
      <c r="AI724" s="280" t="str">
        <f t="shared" si="208"/>
        <v/>
      </c>
      <c r="AJ724" s="280" t="str">
        <f t="shared" si="209"/>
        <v/>
      </c>
      <c r="AK724" s="280">
        <f t="shared" si="210"/>
        <v>626556.68798429496</v>
      </c>
      <c r="AL724" s="327" t="str">
        <f t="shared" si="211"/>
        <v/>
      </c>
    </row>
    <row r="725" spans="2:38">
      <c r="B725" s="176" t="s">
        <v>666</v>
      </c>
      <c r="C725" s="167"/>
      <c r="D725" s="167" t="s">
        <v>2231</v>
      </c>
      <c r="E725" s="167" t="s">
        <v>118</v>
      </c>
      <c r="F725" s="167" t="s">
        <v>2232</v>
      </c>
      <c r="G725" s="188"/>
      <c r="H725" s="285">
        <v>31475.03</v>
      </c>
      <c r="I725" s="143">
        <f t="shared" si="212"/>
        <v>73.389859148376345</v>
      </c>
      <c r="J725" s="165">
        <v>2309948.01839092</v>
      </c>
      <c r="K725" s="167"/>
      <c r="L725" s="167">
        <v>1</v>
      </c>
      <c r="M725" s="171">
        <f t="shared" si="203"/>
        <v>2309948.01839092</v>
      </c>
      <c r="N725" s="170"/>
      <c r="O725" s="285">
        <v>79859.531164947199</v>
      </c>
      <c r="P725" s="114">
        <f t="shared" si="218"/>
        <v>97.404138322994413</v>
      </c>
      <c r="Q725" s="173">
        <v>7778648.8200000003</v>
      </c>
      <c r="R725" s="177">
        <v>2016</v>
      </c>
      <c r="S725" s="98">
        <f>IFERROR(('General Input Sheet'!$G$38/(VLOOKUP(R725,'General Input Sheet'!$E$38:$G$44,3,FALSE))),1)</f>
        <v>1</v>
      </c>
      <c r="T725" s="199">
        <v>10088596.83839092</v>
      </c>
      <c r="U725" s="115" t="str">
        <f t="shared" si="213"/>
        <v/>
      </c>
      <c r="V725" s="115" t="str">
        <f t="shared" si="213"/>
        <v/>
      </c>
      <c r="W725" s="115" t="str">
        <f t="shared" si="213"/>
        <v/>
      </c>
      <c r="X725" s="115" t="str">
        <f t="shared" si="213"/>
        <v/>
      </c>
      <c r="Y725" s="273" t="str">
        <f t="shared" si="214"/>
        <v>y</v>
      </c>
      <c r="AA725" s="86" t="str">
        <f t="shared" si="204"/>
        <v/>
      </c>
      <c r="AB725" s="87" t="str">
        <f t="shared" si="205"/>
        <v/>
      </c>
      <c r="AC725" s="87" t="str">
        <f t="shared" si="215"/>
        <v/>
      </c>
      <c r="AD725" s="87" t="str">
        <f t="shared" si="216"/>
        <v/>
      </c>
      <c r="AE725" s="87">
        <f t="shared" si="217"/>
        <v>1</v>
      </c>
      <c r="AF725" s="94">
        <f t="shared" si="206"/>
        <v>1</v>
      </c>
      <c r="AH725" s="324" t="str">
        <f t="shared" si="207"/>
        <v/>
      </c>
      <c r="AI725" s="280" t="str">
        <f t="shared" si="208"/>
        <v/>
      </c>
      <c r="AJ725" s="280" t="str">
        <f t="shared" si="209"/>
        <v/>
      </c>
      <c r="AK725" s="280" t="str">
        <f t="shared" si="210"/>
        <v/>
      </c>
      <c r="AL725" s="327">
        <f t="shared" si="211"/>
        <v>10088596.83839092</v>
      </c>
    </row>
    <row r="726" spans="2:38">
      <c r="B726" s="176" t="s">
        <v>666</v>
      </c>
      <c r="C726" s="167"/>
      <c r="D726" s="167" t="s">
        <v>2231</v>
      </c>
      <c r="E726" s="167" t="s">
        <v>118</v>
      </c>
      <c r="F726" s="167" t="s">
        <v>2234</v>
      </c>
      <c r="G726" s="188"/>
      <c r="H726" s="285">
        <v>48384.61</v>
      </c>
      <c r="I726" s="143">
        <f t="shared" si="212"/>
        <v>173.61404682039534</v>
      </c>
      <c r="J726" s="165">
        <v>8400247.9459265694</v>
      </c>
      <c r="K726" s="167"/>
      <c r="L726" s="167">
        <v>1</v>
      </c>
      <c r="M726" s="171">
        <f t="shared" si="203"/>
        <v>8400247.9459265694</v>
      </c>
      <c r="N726" s="170"/>
      <c r="O726" s="285"/>
      <c r="P726" s="114">
        <f t="shared" si="218"/>
        <v>0</v>
      </c>
      <c r="Q726" s="173"/>
      <c r="R726" s="177">
        <v>2016</v>
      </c>
      <c r="S726" s="98">
        <f>IFERROR(('General Input Sheet'!$G$38/(VLOOKUP(R726,'General Input Sheet'!$E$38:$G$44,3,FALSE))),1)</f>
        <v>1</v>
      </c>
      <c r="T726" s="199">
        <v>8400247.9459265694</v>
      </c>
      <c r="U726" s="115" t="str">
        <f t="shared" si="213"/>
        <v/>
      </c>
      <c r="V726" s="115" t="str">
        <f t="shared" si="213"/>
        <v/>
      </c>
      <c r="W726" s="115" t="str">
        <f t="shared" si="213"/>
        <v/>
      </c>
      <c r="X726" s="115" t="str">
        <f t="shared" si="213"/>
        <v/>
      </c>
      <c r="Y726" s="273" t="str">
        <f t="shared" si="214"/>
        <v>y</v>
      </c>
      <c r="AA726" s="86" t="str">
        <f t="shared" si="204"/>
        <v/>
      </c>
      <c r="AB726" s="87" t="str">
        <f t="shared" si="205"/>
        <v/>
      </c>
      <c r="AC726" s="87" t="str">
        <f t="shared" si="215"/>
        <v/>
      </c>
      <c r="AD726" s="87" t="str">
        <f t="shared" si="216"/>
        <v/>
      </c>
      <c r="AE726" s="87">
        <f t="shared" si="217"/>
        <v>1</v>
      </c>
      <c r="AF726" s="94">
        <f t="shared" si="206"/>
        <v>1</v>
      </c>
      <c r="AH726" s="324" t="str">
        <f t="shared" si="207"/>
        <v/>
      </c>
      <c r="AI726" s="280" t="str">
        <f t="shared" si="208"/>
        <v/>
      </c>
      <c r="AJ726" s="280" t="str">
        <f t="shared" si="209"/>
        <v/>
      </c>
      <c r="AK726" s="280" t="str">
        <f t="shared" si="210"/>
        <v/>
      </c>
      <c r="AL726" s="327">
        <f t="shared" si="211"/>
        <v>8400247.9459265694</v>
      </c>
    </row>
    <row r="727" spans="2:38">
      <c r="B727" s="176" t="s">
        <v>667</v>
      </c>
      <c r="C727" s="167"/>
      <c r="D727" s="167" t="s">
        <v>2231</v>
      </c>
      <c r="E727" s="167" t="s">
        <v>118</v>
      </c>
      <c r="F727" s="167" t="s">
        <v>2232</v>
      </c>
      <c r="G727" s="188"/>
      <c r="H727" s="285">
        <v>10666.19</v>
      </c>
      <c r="I727" s="143">
        <f t="shared" si="212"/>
        <v>135.82624211706991</v>
      </c>
      <c r="J727" s="165">
        <v>1448748.50540667</v>
      </c>
      <c r="K727" s="167"/>
      <c r="L727" s="167">
        <v>1</v>
      </c>
      <c r="M727" s="171">
        <f t="shared" si="203"/>
        <v>1448748.50540667</v>
      </c>
      <c r="N727" s="170"/>
      <c r="O727" s="285"/>
      <c r="P727" s="114">
        <f t="shared" si="218"/>
        <v>0</v>
      </c>
      <c r="Q727" s="173"/>
      <c r="R727" s="177">
        <v>2016</v>
      </c>
      <c r="S727" s="98">
        <f>IFERROR(('General Input Sheet'!$G$38/(VLOOKUP(R727,'General Input Sheet'!$E$38:$G$44,3,FALSE))),1)</f>
        <v>1</v>
      </c>
      <c r="T727" s="199">
        <v>1448748.50540667</v>
      </c>
      <c r="U727" s="115" t="str">
        <f t="shared" si="213"/>
        <v/>
      </c>
      <c r="V727" s="115" t="str">
        <f t="shared" si="213"/>
        <v/>
      </c>
      <c r="W727" s="115" t="str">
        <f t="shared" si="213"/>
        <v/>
      </c>
      <c r="X727" s="115" t="str">
        <f t="shared" si="213"/>
        <v/>
      </c>
      <c r="Y727" s="273" t="str">
        <f t="shared" si="214"/>
        <v>y</v>
      </c>
      <c r="AA727" s="86" t="str">
        <f t="shared" si="204"/>
        <v/>
      </c>
      <c r="AB727" s="87" t="str">
        <f t="shared" si="205"/>
        <v/>
      </c>
      <c r="AC727" s="87" t="str">
        <f t="shared" si="215"/>
        <v/>
      </c>
      <c r="AD727" s="87" t="str">
        <f t="shared" si="216"/>
        <v/>
      </c>
      <c r="AE727" s="87">
        <f t="shared" si="217"/>
        <v>1</v>
      </c>
      <c r="AF727" s="94">
        <f t="shared" si="206"/>
        <v>1</v>
      </c>
      <c r="AH727" s="324" t="str">
        <f t="shared" si="207"/>
        <v/>
      </c>
      <c r="AI727" s="280" t="str">
        <f t="shared" si="208"/>
        <v/>
      </c>
      <c r="AJ727" s="280" t="str">
        <f t="shared" si="209"/>
        <v/>
      </c>
      <c r="AK727" s="280" t="str">
        <f t="shared" si="210"/>
        <v/>
      </c>
      <c r="AL727" s="327">
        <f t="shared" si="211"/>
        <v>1448748.50540667</v>
      </c>
    </row>
    <row r="728" spans="2:38">
      <c r="B728" s="176" t="s">
        <v>668</v>
      </c>
      <c r="C728" s="167"/>
      <c r="D728" s="167" t="s">
        <v>2230</v>
      </c>
      <c r="E728" s="167" t="s">
        <v>118</v>
      </c>
      <c r="F728" s="167" t="s">
        <v>2234</v>
      </c>
      <c r="G728" s="188"/>
      <c r="H728" s="171">
        <v>144999.09</v>
      </c>
      <c r="I728" s="143">
        <f t="shared" si="212"/>
        <v>99.876617855043094</v>
      </c>
      <c r="J728" s="165">
        <v>14482018.701259</v>
      </c>
      <c r="K728" s="167"/>
      <c r="L728" s="167"/>
      <c r="M728" s="171">
        <v>8200370.4793588296</v>
      </c>
      <c r="N728" s="170"/>
      <c r="O728" s="285">
        <v>117096.801836593</v>
      </c>
      <c r="P728" s="114">
        <f t="shared" si="218"/>
        <v>111.66870687251944</v>
      </c>
      <c r="Q728" s="173">
        <v>13076048.439999999</v>
      </c>
      <c r="R728" s="177">
        <v>2016</v>
      </c>
      <c r="S728" s="32"/>
      <c r="T728" s="195">
        <v>27558067.141259</v>
      </c>
      <c r="U728" s="115" t="str">
        <f t="shared" si="213"/>
        <v/>
      </c>
      <c r="V728" s="115" t="str">
        <f t="shared" si="213"/>
        <v/>
      </c>
      <c r="W728" s="115" t="str">
        <f t="shared" si="213"/>
        <v/>
      </c>
      <c r="X728" s="115" t="str">
        <f t="shared" si="213"/>
        <v/>
      </c>
      <c r="Y728" s="273" t="str">
        <f t="shared" si="214"/>
        <v>y</v>
      </c>
      <c r="AA728" s="86" t="str">
        <f t="shared" si="204"/>
        <v/>
      </c>
      <c r="AB728" s="87" t="str">
        <f t="shared" si="205"/>
        <v/>
      </c>
      <c r="AC728" s="87" t="str">
        <f t="shared" si="215"/>
        <v/>
      </c>
      <c r="AD728" s="87" t="str">
        <f t="shared" si="216"/>
        <v/>
      </c>
      <c r="AE728" s="87">
        <f t="shared" si="217"/>
        <v>1</v>
      </c>
      <c r="AF728" s="94">
        <f t="shared" si="206"/>
        <v>1</v>
      </c>
      <c r="AH728" s="324" t="str">
        <f t="shared" si="207"/>
        <v/>
      </c>
      <c r="AI728" s="280" t="str">
        <f t="shared" si="208"/>
        <v/>
      </c>
      <c r="AJ728" s="280" t="str">
        <f t="shared" si="209"/>
        <v/>
      </c>
      <c r="AK728" s="280" t="str">
        <f t="shared" si="210"/>
        <v/>
      </c>
      <c r="AL728" s="327">
        <f t="shared" si="211"/>
        <v>27558067.141259</v>
      </c>
    </row>
    <row r="729" spans="2:38">
      <c r="B729" s="176" t="s">
        <v>668</v>
      </c>
      <c r="C729" s="167"/>
      <c r="D729" s="167" t="s">
        <v>2230</v>
      </c>
      <c r="E729" s="167" t="s">
        <v>118</v>
      </c>
      <c r="F729" s="167" t="s">
        <v>2233</v>
      </c>
      <c r="G729" s="188"/>
      <c r="H729" s="171">
        <v>4030.58</v>
      </c>
      <c r="I729" s="143">
        <f t="shared" si="212"/>
        <v>2461.1944415158487</v>
      </c>
      <c r="J729" s="165">
        <v>9920041.0920849498</v>
      </c>
      <c r="K729" s="167"/>
      <c r="L729" s="167"/>
      <c r="M729" s="171">
        <v>7851399.1348732999</v>
      </c>
      <c r="N729" s="170"/>
      <c r="O729" s="285"/>
      <c r="P729" s="114">
        <f t="shared" si="218"/>
        <v>0</v>
      </c>
      <c r="Q729" s="173"/>
      <c r="R729" s="177">
        <v>2016</v>
      </c>
      <c r="S729" s="32"/>
      <c r="T729" s="195">
        <v>9920041.0920849498</v>
      </c>
      <c r="U729" s="115" t="str">
        <f t="shared" si="213"/>
        <v/>
      </c>
      <c r="V729" s="115" t="str">
        <f t="shared" si="213"/>
        <v/>
      </c>
      <c r="W729" s="115" t="str">
        <f t="shared" si="213"/>
        <v/>
      </c>
      <c r="X729" s="115" t="str">
        <f t="shared" si="213"/>
        <v/>
      </c>
      <c r="Y729" s="273" t="str">
        <f t="shared" si="214"/>
        <v>y</v>
      </c>
      <c r="AA729" s="86" t="str">
        <f t="shared" si="204"/>
        <v/>
      </c>
      <c r="AB729" s="87" t="str">
        <f t="shared" si="205"/>
        <v/>
      </c>
      <c r="AC729" s="87" t="str">
        <f t="shared" si="215"/>
        <v/>
      </c>
      <c r="AD729" s="87" t="str">
        <f t="shared" si="216"/>
        <v/>
      </c>
      <c r="AE729" s="87">
        <f t="shared" si="217"/>
        <v>1</v>
      </c>
      <c r="AF729" s="94">
        <f t="shared" si="206"/>
        <v>1</v>
      </c>
      <c r="AH729" s="324" t="str">
        <f t="shared" si="207"/>
        <v/>
      </c>
      <c r="AI729" s="280" t="str">
        <f t="shared" si="208"/>
        <v/>
      </c>
      <c r="AJ729" s="280" t="str">
        <f t="shared" si="209"/>
        <v/>
      </c>
      <c r="AK729" s="280" t="str">
        <f t="shared" si="210"/>
        <v/>
      </c>
      <c r="AL729" s="327">
        <f t="shared" si="211"/>
        <v>9920041.0920849498</v>
      </c>
    </row>
    <row r="730" spans="2:38">
      <c r="B730" s="176" t="s">
        <v>668</v>
      </c>
      <c r="C730" s="167"/>
      <c r="D730" s="167" t="s">
        <v>2230</v>
      </c>
      <c r="E730" s="167" t="s">
        <v>118</v>
      </c>
      <c r="F730" s="167" t="s">
        <v>2235</v>
      </c>
      <c r="G730" s="188"/>
      <c r="H730" s="171">
        <v>11790.31</v>
      </c>
      <c r="I730" s="143">
        <f t="shared" si="212"/>
        <v>1128.1949354354551</v>
      </c>
      <c r="J730" s="165">
        <v>13301768.029214</v>
      </c>
      <c r="K730" s="167"/>
      <c r="L730" s="167"/>
      <c r="M730" s="171"/>
      <c r="N730" s="170"/>
      <c r="O730" s="285"/>
      <c r="P730" s="114">
        <f t="shared" si="218"/>
        <v>0</v>
      </c>
      <c r="Q730" s="173"/>
      <c r="R730" s="177">
        <v>2016</v>
      </c>
      <c r="S730" s="32"/>
      <c r="T730" s="195">
        <v>13301768.029214</v>
      </c>
      <c r="U730" s="115" t="str">
        <f t="shared" si="213"/>
        <v/>
      </c>
      <c r="V730" s="115" t="str">
        <f t="shared" si="213"/>
        <v/>
      </c>
      <c r="W730" s="115" t="str">
        <f t="shared" si="213"/>
        <v/>
      </c>
      <c r="X730" s="115" t="str">
        <f t="shared" si="213"/>
        <v/>
      </c>
      <c r="Y730" s="273" t="str">
        <f t="shared" si="214"/>
        <v>y</v>
      </c>
      <c r="AA730" s="86" t="str">
        <f t="shared" si="204"/>
        <v/>
      </c>
      <c r="AB730" s="87" t="str">
        <f t="shared" si="205"/>
        <v/>
      </c>
      <c r="AC730" s="87" t="str">
        <f t="shared" si="215"/>
        <v/>
      </c>
      <c r="AD730" s="87" t="str">
        <f t="shared" si="216"/>
        <v/>
      </c>
      <c r="AE730" s="87">
        <f t="shared" si="217"/>
        <v>1</v>
      </c>
      <c r="AF730" s="94">
        <f t="shared" si="206"/>
        <v>1</v>
      </c>
      <c r="AH730" s="324" t="str">
        <f t="shared" si="207"/>
        <v/>
      </c>
      <c r="AI730" s="280" t="str">
        <f t="shared" si="208"/>
        <v/>
      </c>
      <c r="AJ730" s="280" t="str">
        <f t="shared" si="209"/>
        <v/>
      </c>
      <c r="AK730" s="280" t="str">
        <f t="shared" si="210"/>
        <v/>
      </c>
      <c r="AL730" s="327">
        <f t="shared" si="211"/>
        <v>13301768.029214</v>
      </c>
    </row>
    <row r="731" spans="2:38">
      <c r="B731" s="176" t="s">
        <v>669</v>
      </c>
      <c r="C731" s="167"/>
      <c r="D731" s="167" t="s">
        <v>2231</v>
      </c>
      <c r="E731" s="167" t="s">
        <v>118</v>
      </c>
      <c r="F731" s="167" t="s">
        <v>2232</v>
      </c>
      <c r="G731" s="188"/>
      <c r="H731" s="285">
        <v>2366.2432125</v>
      </c>
      <c r="I731" s="143">
        <f t="shared" si="212"/>
        <v>456.01319654514589</v>
      </c>
      <c r="J731" s="165">
        <v>1079038.1311353799</v>
      </c>
      <c r="K731" s="167"/>
      <c r="L731" s="167">
        <v>1</v>
      </c>
      <c r="M731" s="171">
        <f t="shared" ref="M731:M770" si="219">IFERROR(J731/100*100*L731,0)</f>
        <v>1079038.1311353799</v>
      </c>
      <c r="N731" s="170"/>
      <c r="O731" s="285"/>
      <c r="P731" s="114">
        <f t="shared" si="218"/>
        <v>0</v>
      </c>
      <c r="Q731" s="173"/>
      <c r="R731" s="177">
        <v>2016</v>
      </c>
      <c r="S731" s="98">
        <f>IFERROR(('General Input Sheet'!$G$38/(VLOOKUP(R731,'General Input Sheet'!$E$38:$G$44,3,FALSE))),1)</f>
        <v>1</v>
      </c>
      <c r="T731" s="199">
        <v>1079038.1311353799</v>
      </c>
      <c r="U731" s="115" t="str">
        <f t="shared" si="213"/>
        <v/>
      </c>
      <c r="V731" s="115" t="str">
        <f t="shared" si="213"/>
        <v/>
      </c>
      <c r="W731" s="115" t="str">
        <f t="shared" si="213"/>
        <v/>
      </c>
      <c r="X731" s="115" t="str">
        <f t="shared" si="213"/>
        <v/>
      </c>
      <c r="Y731" s="273" t="str">
        <f t="shared" si="214"/>
        <v>y</v>
      </c>
      <c r="AA731" s="86" t="str">
        <f t="shared" si="204"/>
        <v/>
      </c>
      <c r="AB731" s="87" t="str">
        <f t="shared" si="205"/>
        <v/>
      </c>
      <c r="AC731" s="87" t="str">
        <f t="shared" si="215"/>
        <v/>
      </c>
      <c r="AD731" s="87" t="str">
        <f t="shared" si="216"/>
        <v/>
      </c>
      <c r="AE731" s="87">
        <f t="shared" si="217"/>
        <v>1</v>
      </c>
      <c r="AF731" s="94">
        <f t="shared" si="206"/>
        <v>1</v>
      </c>
      <c r="AH731" s="324" t="str">
        <f t="shared" si="207"/>
        <v/>
      </c>
      <c r="AI731" s="280" t="str">
        <f t="shared" si="208"/>
        <v/>
      </c>
      <c r="AJ731" s="280" t="str">
        <f t="shared" si="209"/>
        <v/>
      </c>
      <c r="AK731" s="280" t="str">
        <f t="shared" si="210"/>
        <v/>
      </c>
      <c r="AL731" s="327">
        <f t="shared" si="211"/>
        <v>1079038.1311353799</v>
      </c>
    </row>
    <row r="732" spans="2:38">
      <c r="B732" s="176" t="s">
        <v>669</v>
      </c>
      <c r="C732" s="167"/>
      <c r="D732" s="167" t="s">
        <v>2231</v>
      </c>
      <c r="E732" s="167" t="s">
        <v>118</v>
      </c>
      <c r="F732" s="167" t="s">
        <v>2234</v>
      </c>
      <c r="G732" s="188"/>
      <c r="H732" s="285">
        <v>13900.95</v>
      </c>
      <c r="I732" s="143">
        <f t="shared" si="212"/>
        <v>519.04083292439361</v>
      </c>
      <c r="J732" s="165">
        <v>7215160.66644035</v>
      </c>
      <c r="K732" s="167"/>
      <c r="L732" s="167">
        <v>1</v>
      </c>
      <c r="M732" s="171">
        <f t="shared" si="219"/>
        <v>7215160.66644035</v>
      </c>
      <c r="N732" s="170"/>
      <c r="O732" s="285"/>
      <c r="P732" s="114">
        <f t="shared" si="218"/>
        <v>0</v>
      </c>
      <c r="Q732" s="173"/>
      <c r="R732" s="177">
        <v>2016</v>
      </c>
      <c r="S732" s="98">
        <f>IFERROR(('General Input Sheet'!$G$38/(VLOOKUP(R732,'General Input Sheet'!$E$38:$G$44,3,FALSE))),1)</f>
        <v>1</v>
      </c>
      <c r="T732" s="199">
        <v>7215160.66644035</v>
      </c>
      <c r="U732" s="115" t="str">
        <f t="shared" si="213"/>
        <v/>
      </c>
      <c r="V732" s="115" t="str">
        <f t="shared" si="213"/>
        <v/>
      </c>
      <c r="W732" s="115" t="str">
        <f t="shared" si="213"/>
        <v/>
      </c>
      <c r="X732" s="115" t="str">
        <f t="shared" si="213"/>
        <v/>
      </c>
      <c r="Y732" s="273" t="str">
        <f t="shared" si="214"/>
        <v>y</v>
      </c>
      <c r="AA732" s="86" t="str">
        <f t="shared" si="204"/>
        <v/>
      </c>
      <c r="AB732" s="87" t="str">
        <f t="shared" si="205"/>
        <v/>
      </c>
      <c r="AC732" s="87" t="str">
        <f t="shared" si="215"/>
        <v/>
      </c>
      <c r="AD732" s="87" t="str">
        <f t="shared" si="216"/>
        <v/>
      </c>
      <c r="AE732" s="87">
        <f t="shared" si="217"/>
        <v>1</v>
      </c>
      <c r="AF732" s="94">
        <f t="shared" si="206"/>
        <v>1</v>
      </c>
      <c r="AH732" s="324" t="str">
        <f t="shared" si="207"/>
        <v/>
      </c>
      <c r="AI732" s="280" t="str">
        <f t="shared" si="208"/>
        <v/>
      </c>
      <c r="AJ732" s="280" t="str">
        <f t="shared" si="209"/>
        <v/>
      </c>
      <c r="AK732" s="280" t="str">
        <f t="shared" si="210"/>
        <v/>
      </c>
      <c r="AL732" s="327">
        <f t="shared" si="211"/>
        <v>7215160.66644035</v>
      </c>
    </row>
    <row r="733" spans="2:38">
      <c r="B733" s="176" t="s">
        <v>670</v>
      </c>
      <c r="C733" s="167"/>
      <c r="D733" s="167" t="s">
        <v>2229</v>
      </c>
      <c r="E733" s="167" t="s">
        <v>118</v>
      </c>
      <c r="F733" s="167" t="s">
        <v>2233</v>
      </c>
      <c r="G733" s="188"/>
      <c r="H733" s="285">
        <v>497.7725901</v>
      </c>
      <c r="I733" s="143">
        <f t="shared" si="212"/>
        <v>830.2566327413233</v>
      </c>
      <c r="J733" s="165">
        <v>413278.99452735297</v>
      </c>
      <c r="K733" s="167"/>
      <c r="L733" s="167">
        <v>1</v>
      </c>
      <c r="M733" s="171">
        <f t="shared" si="219"/>
        <v>413278.99452735303</v>
      </c>
      <c r="N733" s="170"/>
      <c r="O733" s="285"/>
      <c r="P733" s="114">
        <f t="shared" si="218"/>
        <v>0</v>
      </c>
      <c r="Q733" s="173"/>
      <c r="R733" s="177">
        <v>2016</v>
      </c>
      <c r="S733" s="98">
        <f>IFERROR(('General Input Sheet'!$G$38/(VLOOKUP(R733,'General Input Sheet'!$E$38:$G$44,3,FALSE))),1)</f>
        <v>1</v>
      </c>
      <c r="T733" s="199">
        <v>413278.99452735297</v>
      </c>
      <c r="U733" s="115" t="str">
        <f t="shared" si="213"/>
        <v/>
      </c>
      <c r="V733" s="115" t="str">
        <f t="shared" si="213"/>
        <v/>
      </c>
      <c r="W733" s="115" t="str">
        <f t="shared" si="213"/>
        <v/>
      </c>
      <c r="X733" s="115" t="str">
        <f t="shared" si="213"/>
        <v>y</v>
      </c>
      <c r="Y733" s="273" t="str">
        <f t="shared" si="214"/>
        <v/>
      </c>
      <c r="AA733" s="86" t="str">
        <f t="shared" si="204"/>
        <v/>
      </c>
      <c r="AB733" s="87" t="str">
        <f t="shared" si="205"/>
        <v/>
      </c>
      <c r="AC733" s="87" t="str">
        <f t="shared" si="215"/>
        <v/>
      </c>
      <c r="AD733" s="87">
        <f t="shared" si="216"/>
        <v>1</v>
      </c>
      <c r="AE733" s="87" t="str">
        <f t="shared" si="217"/>
        <v/>
      </c>
      <c r="AF733" s="94">
        <f t="shared" si="206"/>
        <v>1</v>
      </c>
      <c r="AH733" s="324" t="str">
        <f t="shared" si="207"/>
        <v/>
      </c>
      <c r="AI733" s="280" t="str">
        <f t="shared" si="208"/>
        <v/>
      </c>
      <c r="AJ733" s="280" t="str">
        <f t="shared" si="209"/>
        <v/>
      </c>
      <c r="AK733" s="280">
        <f t="shared" si="210"/>
        <v>413278.99452735297</v>
      </c>
      <c r="AL733" s="327" t="str">
        <f t="shared" si="211"/>
        <v/>
      </c>
    </row>
    <row r="734" spans="2:38">
      <c r="B734" s="176" t="s">
        <v>671</v>
      </c>
      <c r="C734" s="167"/>
      <c r="D734" s="167" t="s">
        <v>2231</v>
      </c>
      <c r="E734" s="167" t="s">
        <v>118</v>
      </c>
      <c r="F734" s="167" t="s">
        <v>2232</v>
      </c>
      <c r="G734" s="188"/>
      <c r="H734" s="285">
        <v>17655.46</v>
      </c>
      <c r="I734" s="143">
        <f t="shared" si="212"/>
        <v>99.690208049080567</v>
      </c>
      <c r="J734" s="165">
        <v>1760076.4806022199</v>
      </c>
      <c r="K734" s="167"/>
      <c r="L734" s="167">
        <v>1</v>
      </c>
      <c r="M734" s="171">
        <f t="shared" si="219"/>
        <v>1760076.4806022197</v>
      </c>
      <c r="N734" s="170"/>
      <c r="O734" s="285">
        <v>17655.461131329601</v>
      </c>
      <c r="P734" s="114">
        <f t="shared" si="218"/>
        <v>127.40941645575678</v>
      </c>
      <c r="Q734" s="173">
        <v>2249472</v>
      </c>
      <c r="R734" s="177">
        <v>2016</v>
      </c>
      <c r="S734" s="98">
        <f>IFERROR(('General Input Sheet'!$G$38/(VLOOKUP(R734,'General Input Sheet'!$E$38:$G$44,3,FALSE))),1)</f>
        <v>1</v>
      </c>
      <c r="T734" s="199">
        <v>4009548.4806022197</v>
      </c>
      <c r="U734" s="115" t="str">
        <f t="shared" si="213"/>
        <v/>
      </c>
      <c r="V734" s="115" t="str">
        <f t="shared" si="213"/>
        <v/>
      </c>
      <c r="W734" s="115" t="str">
        <f t="shared" si="213"/>
        <v/>
      </c>
      <c r="X734" s="115" t="str">
        <f t="shared" si="213"/>
        <v/>
      </c>
      <c r="Y734" s="273" t="str">
        <f t="shared" si="214"/>
        <v>y</v>
      </c>
      <c r="AA734" s="86" t="str">
        <f t="shared" si="204"/>
        <v/>
      </c>
      <c r="AB734" s="87" t="str">
        <f t="shared" si="205"/>
        <v/>
      </c>
      <c r="AC734" s="87" t="str">
        <f t="shared" si="215"/>
        <v/>
      </c>
      <c r="AD734" s="87" t="str">
        <f t="shared" si="216"/>
        <v/>
      </c>
      <c r="AE734" s="87">
        <f t="shared" si="217"/>
        <v>1</v>
      </c>
      <c r="AF734" s="94">
        <f t="shared" si="206"/>
        <v>1</v>
      </c>
      <c r="AH734" s="324" t="str">
        <f t="shared" si="207"/>
        <v/>
      </c>
      <c r="AI734" s="280" t="str">
        <f t="shared" si="208"/>
        <v/>
      </c>
      <c r="AJ734" s="280" t="str">
        <f t="shared" si="209"/>
        <v/>
      </c>
      <c r="AK734" s="280" t="str">
        <f t="shared" si="210"/>
        <v/>
      </c>
      <c r="AL734" s="327">
        <f t="shared" si="211"/>
        <v>4009548.4806022197</v>
      </c>
    </row>
    <row r="735" spans="2:38">
      <c r="B735" s="176" t="s">
        <v>672</v>
      </c>
      <c r="C735" s="167"/>
      <c r="D735" s="167" t="s">
        <v>2229</v>
      </c>
      <c r="E735" s="167" t="s">
        <v>118</v>
      </c>
      <c r="F735" s="167" t="s">
        <v>2236</v>
      </c>
      <c r="G735" s="188"/>
      <c r="H735" s="285"/>
      <c r="I735" s="143">
        <f t="shared" si="212"/>
        <v>0</v>
      </c>
      <c r="J735" s="165"/>
      <c r="K735" s="167"/>
      <c r="L735" s="167">
        <v>1</v>
      </c>
      <c r="M735" s="171">
        <f t="shared" si="219"/>
        <v>0</v>
      </c>
      <c r="N735" s="170"/>
      <c r="O735" s="285">
        <v>0</v>
      </c>
      <c r="P735" s="114">
        <f t="shared" si="218"/>
        <v>0</v>
      </c>
      <c r="Q735" s="173">
        <v>0</v>
      </c>
      <c r="R735" s="177">
        <v>2016</v>
      </c>
      <c r="S735" s="98">
        <f>IFERROR(('General Input Sheet'!$G$38/(VLOOKUP(R735,'General Input Sheet'!$E$38:$G$44,3,FALSE))),1)</f>
        <v>1</v>
      </c>
      <c r="T735" s="199">
        <v>0</v>
      </c>
      <c r="U735" s="115" t="str">
        <f t="shared" si="213"/>
        <v/>
      </c>
      <c r="V735" s="115" t="str">
        <f t="shared" si="213"/>
        <v/>
      </c>
      <c r="W735" s="115" t="str">
        <f t="shared" si="213"/>
        <v/>
      </c>
      <c r="X735" s="115" t="str">
        <f t="shared" si="213"/>
        <v>y</v>
      </c>
      <c r="Y735" s="273" t="str">
        <f t="shared" si="214"/>
        <v/>
      </c>
      <c r="AA735" s="86" t="str">
        <f t="shared" si="204"/>
        <v/>
      </c>
      <c r="AB735" s="87" t="str">
        <f t="shared" si="205"/>
        <v/>
      </c>
      <c r="AC735" s="87" t="str">
        <f t="shared" si="215"/>
        <v/>
      </c>
      <c r="AD735" s="87">
        <f t="shared" si="216"/>
        <v>1</v>
      </c>
      <c r="AE735" s="87" t="str">
        <f t="shared" si="217"/>
        <v/>
      </c>
      <c r="AF735" s="94">
        <f t="shared" si="206"/>
        <v>1</v>
      </c>
      <c r="AH735" s="324" t="str">
        <f t="shared" si="207"/>
        <v/>
      </c>
      <c r="AI735" s="280" t="str">
        <f t="shared" si="208"/>
        <v/>
      </c>
      <c r="AJ735" s="280" t="str">
        <f t="shared" si="209"/>
        <v/>
      </c>
      <c r="AK735" s="280">
        <f t="shared" si="210"/>
        <v>0</v>
      </c>
      <c r="AL735" s="327" t="str">
        <f t="shared" si="211"/>
        <v/>
      </c>
    </row>
    <row r="736" spans="2:38">
      <c r="B736" s="176" t="s">
        <v>673</v>
      </c>
      <c r="C736" s="167"/>
      <c r="D736" s="167" t="s">
        <v>2231</v>
      </c>
      <c r="E736" s="167" t="s">
        <v>118</v>
      </c>
      <c r="F736" s="167" t="s">
        <v>2232</v>
      </c>
      <c r="G736" s="188"/>
      <c r="H736" s="285">
        <v>12437.07</v>
      </c>
      <c r="I736" s="143">
        <f t="shared" si="212"/>
        <v>122.82877399861061</v>
      </c>
      <c r="J736" s="165">
        <v>1527630.0602349001</v>
      </c>
      <c r="K736" s="167"/>
      <c r="L736" s="167">
        <v>1</v>
      </c>
      <c r="M736" s="171">
        <f t="shared" si="219"/>
        <v>1527630.0602349001</v>
      </c>
      <c r="N736" s="170"/>
      <c r="O736" s="285">
        <v>1576.5766844647001</v>
      </c>
      <c r="P736" s="114">
        <f t="shared" si="218"/>
        <v>2.5371426835213744</v>
      </c>
      <c r="Q736" s="173">
        <v>4000</v>
      </c>
      <c r="R736" s="177">
        <v>2016</v>
      </c>
      <c r="S736" s="98">
        <f>IFERROR(('General Input Sheet'!$G$38/(VLOOKUP(R736,'General Input Sheet'!$E$38:$G$44,3,FALSE))),1)</f>
        <v>1</v>
      </c>
      <c r="T736" s="199">
        <v>1531630.0602349001</v>
      </c>
      <c r="U736" s="115" t="str">
        <f t="shared" si="213"/>
        <v/>
      </c>
      <c r="V736" s="115" t="str">
        <f t="shared" si="213"/>
        <v/>
      </c>
      <c r="W736" s="115" t="str">
        <f t="shared" si="213"/>
        <v/>
      </c>
      <c r="X736" s="115" t="str">
        <f t="shared" si="213"/>
        <v/>
      </c>
      <c r="Y736" s="273" t="str">
        <f t="shared" si="214"/>
        <v>y</v>
      </c>
      <c r="AA736" s="86" t="str">
        <f t="shared" si="204"/>
        <v/>
      </c>
      <c r="AB736" s="87" t="str">
        <f t="shared" si="205"/>
        <v/>
      </c>
      <c r="AC736" s="87" t="str">
        <f t="shared" si="215"/>
        <v/>
      </c>
      <c r="AD736" s="87" t="str">
        <f t="shared" si="216"/>
        <v/>
      </c>
      <c r="AE736" s="87">
        <f t="shared" si="217"/>
        <v>1</v>
      </c>
      <c r="AF736" s="94">
        <f t="shared" si="206"/>
        <v>1</v>
      </c>
      <c r="AH736" s="324" t="str">
        <f t="shared" si="207"/>
        <v/>
      </c>
      <c r="AI736" s="280" t="str">
        <f t="shared" si="208"/>
        <v/>
      </c>
      <c r="AJ736" s="280" t="str">
        <f t="shared" si="209"/>
        <v/>
      </c>
      <c r="AK736" s="280" t="str">
        <f t="shared" si="210"/>
        <v/>
      </c>
      <c r="AL736" s="327">
        <f t="shared" si="211"/>
        <v>1531630.0602349001</v>
      </c>
    </row>
    <row r="737" spans="2:38">
      <c r="B737" s="176" t="s">
        <v>674</v>
      </c>
      <c r="C737" s="167"/>
      <c r="D737" s="167" t="s">
        <v>2229</v>
      </c>
      <c r="E737" s="167" t="s">
        <v>118</v>
      </c>
      <c r="F737" s="167" t="s">
        <v>2233</v>
      </c>
      <c r="G737" s="188"/>
      <c r="H737" s="285">
        <v>3971.96</v>
      </c>
      <c r="I737" s="143">
        <f t="shared" si="212"/>
        <v>136.31082660426716</v>
      </c>
      <c r="J737" s="165">
        <v>541421.15083908499</v>
      </c>
      <c r="K737" s="167"/>
      <c r="L737" s="167">
        <v>1</v>
      </c>
      <c r="M737" s="171">
        <f t="shared" si="219"/>
        <v>541421.15083908499</v>
      </c>
      <c r="N737" s="170"/>
      <c r="O737" s="285">
        <v>3971.95059961789</v>
      </c>
      <c r="P737" s="114">
        <f t="shared" si="218"/>
        <v>556.21008987688151</v>
      </c>
      <c r="Q737" s="173">
        <v>2209239</v>
      </c>
      <c r="R737" s="177">
        <v>2016</v>
      </c>
      <c r="S737" s="98">
        <f>IFERROR(('General Input Sheet'!$G$38/(VLOOKUP(R737,'General Input Sheet'!$E$38:$G$44,3,FALSE))),1)</f>
        <v>1</v>
      </c>
      <c r="T737" s="199">
        <v>2750660.1508390848</v>
      </c>
      <c r="U737" s="115" t="str">
        <f t="shared" si="213"/>
        <v/>
      </c>
      <c r="V737" s="115" t="str">
        <f t="shared" si="213"/>
        <v/>
      </c>
      <c r="W737" s="115" t="str">
        <f t="shared" si="213"/>
        <v/>
      </c>
      <c r="X737" s="115" t="str">
        <f t="shared" si="213"/>
        <v>y</v>
      </c>
      <c r="Y737" s="273" t="str">
        <f t="shared" si="214"/>
        <v/>
      </c>
      <c r="AA737" s="86" t="str">
        <f t="shared" si="204"/>
        <v/>
      </c>
      <c r="AB737" s="87" t="str">
        <f t="shared" si="205"/>
        <v/>
      </c>
      <c r="AC737" s="87" t="str">
        <f t="shared" si="215"/>
        <v/>
      </c>
      <c r="AD737" s="87">
        <f t="shared" si="216"/>
        <v>1</v>
      </c>
      <c r="AE737" s="87" t="str">
        <f t="shared" si="217"/>
        <v/>
      </c>
      <c r="AF737" s="94">
        <f t="shared" si="206"/>
        <v>1</v>
      </c>
      <c r="AH737" s="324" t="str">
        <f t="shared" si="207"/>
        <v/>
      </c>
      <c r="AI737" s="280" t="str">
        <f t="shared" si="208"/>
        <v/>
      </c>
      <c r="AJ737" s="280" t="str">
        <f t="shared" si="209"/>
        <v/>
      </c>
      <c r="AK737" s="280">
        <f t="shared" si="210"/>
        <v>2750660.1508390848</v>
      </c>
      <c r="AL737" s="327" t="str">
        <f t="shared" si="211"/>
        <v/>
      </c>
    </row>
    <row r="738" spans="2:38">
      <c r="B738" s="176" t="s">
        <v>675</v>
      </c>
      <c r="C738" s="167"/>
      <c r="D738" s="167" t="s">
        <v>2231</v>
      </c>
      <c r="E738" s="167" t="s">
        <v>118</v>
      </c>
      <c r="F738" s="167" t="s">
        <v>2232</v>
      </c>
      <c r="G738" s="188"/>
      <c r="H738" s="285">
        <v>16239.64</v>
      </c>
      <c r="I738" s="143">
        <f t="shared" si="212"/>
        <v>104.49804388361565</v>
      </c>
      <c r="J738" s="165">
        <v>1697010.6133741201</v>
      </c>
      <c r="K738" s="167"/>
      <c r="L738" s="167">
        <v>1</v>
      </c>
      <c r="M738" s="171">
        <f t="shared" si="219"/>
        <v>1697010.6133741199</v>
      </c>
      <c r="N738" s="170"/>
      <c r="O738" s="285">
        <v>13709.3963205907</v>
      </c>
      <c r="P738" s="114">
        <f t="shared" si="218"/>
        <v>197.02938312046803</v>
      </c>
      <c r="Q738" s="173">
        <v>2701153.9</v>
      </c>
      <c r="R738" s="177">
        <v>2016</v>
      </c>
      <c r="S738" s="98">
        <f>IFERROR(('General Input Sheet'!$G$38/(VLOOKUP(R738,'General Input Sheet'!$E$38:$G$44,3,FALSE))),1)</f>
        <v>1</v>
      </c>
      <c r="T738" s="199">
        <v>4398164.51337412</v>
      </c>
      <c r="U738" s="115" t="str">
        <f t="shared" si="213"/>
        <v/>
      </c>
      <c r="V738" s="115" t="str">
        <f t="shared" si="213"/>
        <v/>
      </c>
      <c r="W738" s="115" t="str">
        <f t="shared" si="213"/>
        <v/>
      </c>
      <c r="X738" s="115" t="str">
        <f t="shared" si="213"/>
        <v/>
      </c>
      <c r="Y738" s="273" t="str">
        <f t="shared" si="214"/>
        <v>y</v>
      </c>
      <c r="AA738" s="86" t="str">
        <f t="shared" si="204"/>
        <v/>
      </c>
      <c r="AB738" s="87" t="str">
        <f t="shared" si="205"/>
        <v/>
      </c>
      <c r="AC738" s="87" t="str">
        <f t="shared" si="215"/>
        <v/>
      </c>
      <c r="AD738" s="87" t="str">
        <f t="shared" si="216"/>
        <v/>
      </c>
      <c r="AE738" s="87">
        <f t="shared" si="217"/>
        <v>1</v>
      </c>
      <c r="AF738" s="94">
        <f t="shared" si="206"/>
        <v>1</v>
      </c>
      <c r="AH738" s="324" t="str">
        <f t="shared" si="207"/>
        <v/>
      </c>
      <c r="AI738" s="280" t="str">
        <f t="shared" si="208"/>
        <v/>
      </c>
      <c r="AJ738" s="280" t="str">
        <f t="shared" si="209"/>
        <v/>
      </c>
      <c r="AK738" s="280" t="str">
        <f t="shared" si="210"/>
        <v/>
      </c>
      <c r="AL738" s="327">
        <f t="shared" si="211"/>
        <v>4398164.51337412</v>
      </c>
    </row>
    <row r="739" spans="2:38">
      <c r="B739" s="176" t="s">
        <v>675</v>
      </c>
      <c r="C739" s="167"/>
      <c r="D739" s="167" t="s">
        <v>2231</v>
      </c>
      <c r="E739" s="167" t="s">
        <v>118</v>
      </c>
      <c r="F739" s="167" t="s">
        <v>2234</v>
      </c>
      <c r="G739" s="188"/>
      <c r="H739" s="285">
        <v>37622.730000000003</v>
      </c>
      <c r="I739" s="143">
        <f t="shared" si="212"/>
        <v>220.40672072975724</v>
      </c>
      <c r="J739" s="165">
        <v>8292302.5442010602</v>
      </c>
      <c r="K739" s="167"/>
      <c r="L739" s="167">
        <v>1</v>
      </c>
      <c r="M739" s="171">
        <f t="shared" si="219"/>
        <v>8292302.5442010611</v>
      </c>
      <c r="N739" s="170"/>
      <c r="O739" s="285"/>
      <c r="P739" s="114">
        <f t="shared" si="218"/>
        <v>0</v>
      </c>
      <c r="Q739" s="173"/>
      <c r="R739" s="177">
        <v>2016</v>
      </c>
      <c r="S739" s="98">
        <f>IFERROR(('General Input Sheet'!$G$38/(VLOOKUP(R739,'General Input Sheet'!$E$38:$G$44,3,FALSE))),1)</f>
        <v>1</v>
      </c>
      <c r="T739" s="199">
        <v>8292302.5442010602</v>
      </c>
      <c r="U739" s="115" t="str">
        <f t="shared" si="213"/>
        <v/>
      </c>
      <c r="V739" s="115" t="str">
        <f t="shared" si="213"/>
        <v/>
      </c>
      <c r="W739" s="115" t="str">
        <f t="shared" si="213"/>
        <v/>
      </c>
      <c r="X739" s="115" t="str">
        <f t="shared" si="213"/>
        <v/>
      </c>
      <c r="Y739" s="273" t="str">
        <f t="shared" si="214"/>
        <v>y</v>
      </c>
      <c r="AA739" s="86" t="str">
        <f t="shared" si="204"/>
        <v/>
      </c>
      <c r="AB739" s="87" t="str">
        <f t="shared" si="205"/>
        <v/>
      </c>
      <c r="AC739" s="87" t="str">
        <f t="shared" si="215"/>
        <v/>
      </c>
      <c r="AD739" s="87" t="str">
        <f t="shared" si="216"/>
        <v/>
      </c>
      <c r="AE739" s="87">
        <f t="shared" si="217"/>
        <v>1</v>
      </c>
      <c r="AF739" s="94">
        <f t="shared" si="206"/>
        <v>1</v>
      </c>
      <c r="AH739" s="324" t="str">
        <f t="shared" si="207"/>
        <v/>
      </c>
      <c r="AI739" s="280" t="str">
        <f t="shared" si="208"/>
        <v/>
      </c>
      <c r="AJ739" s="280" t="str">
        <f t="shared" si="209"/>
        <v/>
      </c>
      <c r="AK739" s="280" t="str">
        <f t="shared" si="210"/>
        <v/>
      </c>
      <c r="AL739" s="327">
        <f t="shared" si="211"/>
        <v>8292302.5442010602</v>
      </c>
    </row>
    <row r="740" spans="2:38">
      <c r="B740" s="176" t="s">
        <v>675</v>
      </c>
      <c r="C740" s="167"/>
      <c r="D740" s="167" t="s">
        <v>2231</v>
      </c>
      <c r="E740" s="167" t="s">
        <v>118</v>
      </c>
      <c r="F740" s="167" t="s">
        <v>2233</v>
      </c>
      <c r="G740" s="188"/>
      <c r="H740" s="285">
        <v>4241.6899999999996</v>
      </c>
      <c r="I740" s="143">
        <f t="shared" si="212"/>
        <v>1592.7383533107866</v>
      </c>
      <c r="J740" s="165">
        <v>6755902.34585483</v>
      </c>
      <c r="K740" s="167"/>
      <c r="L740" s="167">
        <v>1</v>
      </c>
      <c r="M740" s="171">
        <f t="shared" si="219"/>
        <v>6755902.34585483</v>
      </c>
      <c r="N740" s="170"/>
      <c r="O740" s="285"/>
      <c r="P740" s="114">
        <f t="shared" si="218"/>
        <v>0</v>
      </c>
      <c r="Q740" s="173"/>
      <c r="R740" s="177">
        <v>2016</v>
      </c>
      <c r="S740" s="98">
        <f>IFERROR(('General Input Sheet'!$G$38/(VLOOKUP(R740,'General Input Sheet'!$E$38:$G$44,3,FALSE))),1)</f>
        <v>1</v>
      </c>
      <c r="T740" s="199">
        <v>6755902.34585483</v>
      </c>
      <c r="U740" s="115" t="str">
        <f t="shared" si="213"/>
        <v/>
      </c>
      <c r="V740" s="115" t="str">
        <f t="shared" si="213"/>
        <v/>
      </c>
      <c r="W740" s="115" t="str">
        <f t="shared" si="213"/>
        <v/>
      </c>
      <c r="X740" s="115" t="str">
        <f t="shared" si="213"/>
        <v/>
      </c>
      <c r="Y740" s="273" t="str">
        <f t="shared" si="214"/>
        <v>y</v>
      </c>
      <c r="AA740" s="86" t="str">
        <f t="shared" si="204"/>
        <v/>
      </c>
      <c r="AB740" s="87" t="str">
        <f t="shared" si="205"/>
        <v/>
      </c>
      <c r="AC740" s="87" t="str">
        <f t="shared" si="215"/>
        <v/>
      </c>
      <c r="AD740" s="87" t="str">
        <f t="shared" si="216"/>
        <v/>
      </c>
      <c r="AE740" s="87">
        <f t="shared" si="217"/>
        <v>1</v>
      </c>
      <c r="AF740" s="94">
        <f t="shared" si="206"/>
        <v>1</v>
      </c>
      <c r="AH740" s="324" t="str">
        <f t="shared" si="207"/>
        <v/>
      </c>
      <c r="AI740" s="280" t="str">
        <f t="shared" si="208"/>
        <v/>
      </c>
      <c r="AJ740" s="280" t="str">
        <f t="shared" si="209"/>
        <v/>
      </c>
      <c r="AK740" s="280" t="str">
        <f t="shared" si="210"/>
        <v/>
      </c>
      <c r="AL740" s="327">
        <f t="shared" si="211"/>
        <v>6755902.34585483</v>
      </c>
    </row>
    <row r="741" spans="2:38">
      <c r="B741" s="176" t="s">
        <v>675</v>
      </c>
      <c r="C741" s="167"/>
      <c r="D741" s="167" t="s">
        <v>2231</v>
      </c>
      <c r="E741" s="167" t="s">
        <v>118</v>
      </c>
      <c r="F741" s="167" t="s">
        <v>2235</v>
      </c>
      <c r="G741" s="188"/>
      <c r="H741" s="285">
        <v>10756.17</v>
      </c>
      <c r="I741" s="143">
        <f t="shared" si="212"/>
        <v>734.64954964414562</v>
      </c>
      <c r="J741" s="165">
        <v>7902015.4463958703</v>
      </c>
      <c r="K741" s="167"/>
      <c r="L741" s="167">
        <v>1</v>
      </c>
      <c r="M741" s="171">
        <f t="shared" si="219"/>
        <v>7902015.4463958712</v>
      </c>
      <c r="N741" s="170"/>
      <c r="O741" s="285"/>
      <c r="P741" s="114">
        <f t="shared" si="218"/>
        <v>0</v>
      </c>
      <c r="Q741" s="173"/>
      <c r="R741" s="177">
        <v>2016</v>
      </c>
      <c r="S741" s="98">
        <f>IFERROR(('General Input Sheet'!$G$38/(VLOOKUP(R741,'General Input Sheet'!$E$38:$G$44,3,FALSE))),1)</f>
        <v>1</v>
      </c>
      <c r="T741" s="199">
        <v>7902015.4463958703</v>
      </c>
      <c r="U741" s="115" t="str">
        <f t="shared" si="213"/>
        <v/>
      </c>
      <c r="V741" s="115" t="str">
        <f t="shared" si="213"/>
        <v/>
      </c>
      <c r="W741" s="115" t="str">
        <f t="shared" si="213"/>
        <v/>
      </c>
      <c r="X741" s="115" t="str">
        <f t="shared" si="213"/>
        <v/>
      </c>
      <c r="Y741" s="273" t="str">
        <f t="shared" si="214"/>
        <v>y</v>
      </c>
      <c r="AA741" s="86" t="str">
        <f t="shared" si="204"/>
        <v/>
      </c>
      <c r="AB741" s="87" t="str">
        <f t="shared" si="205"/>
        <v/>
      </c>
      <c r="AC741" s="87" t="str">
        <f t="shared" si="215"/>
        <v/>
      </c>
      <c r="AD741" s="87" t="str">
        <f t="shared" si="216"/>
        <v/>
      </c>
      <c r="AE741" s="87">
        <f t="shared" si="217"/>
        <v>1</v>
      </c>
      <c r="AF741" s="94">
        <f t="shared" si="206"/>
        <v>1</v>
      </c>
      <c r="AH741" s="324" t="str">
        <f t="shared" si="207"/>
        <v/>
      </c>
      <c r="AI741" s="280" t="str">
        <f t="shared" si="208"/>
        <v/>
      </c>
      <c r="AJ741" s="280" t="str">
        <f t="shared" si="209"/>
        <v/>
      </c>
      <c r="AK741" s="280" t="str">
        <f t="shared" si="210"/>
        <v/>
      </c>
      <c r="AL741" s="327">
        <f t="shared" si="211"/>
        <v>7902015.4463958703</v>
      </c>
    </row>
    <row r="742" spans="2:38">
      <c r="B742" s="176" t="s">
        <v>676</v>
      </c>
      <c r="C742" s="167"/>
      <c r="D742" s="167" t="s">
        <v>2229</v>
      </c>
      <c r="E742" s="167" t="s">
        <v>118</v>
      </c>
      <c r="F742" s="167" t="s">
        <v>2233</v>
      </c>
      <c r="G742" s="188"/>
      <c r="H742" s="285">
        <v>12842.98</v>
      </c>
      <c r="I742" s="143">
        <f t="shared" si="212"/>
        <v>53.725197922392852</v>
      </c>
      <c r="J742" s="165">
        <v>689991.64241333294</v>
      </c>
      <c r="K742" s="167"/>
      <c r="L742" s="167">
        <v>1</v>
      </c>
      <c r="M742" s="171">
        <f t="shared" si="219"/>
        <v>689991.64241333294</v>
      </c>
      <c r="N742" s="170"/>
      <c r="O742" s="285">
        <v>70007.871319297803</v>
      </c>
      <c r="P742" s="114">
        <f t="shared" si="218"/>
        <v>144.70949321962064</v>
      </c>
      <c r="Q742" s="173">
        <v>10130803.58</v>
      </c>
      <c r="R742" s="177">
        <v>2016</v>
      </c>
      <c r="S742" s="98">
        <f>IFERROR(('General Input Sheet'!$G$38/(VLOOKUP(R742,'General Input Sheet'!$E$38:$G$44,3,FALSE))),1)</f>
        <v>1</v>
      </c>
      <c r="T742" s="199">
        <v>10820795.222413333</v>
      </c>
      <c r="U742" s="115" t="str">
        <f t="shared" si="213"/>
        <v/>
      </c>
      <c r="V742" s="115" t="str">
        <f t="shared" si="213"/>
        <v/>
      </c>
      <c r="W742" s="115" t="str">
        <f t="shared" si="213"/>
        <v/>
      </c>
      <c r="X742" s="115" t="str">
        <f t="shared" si="213"/>
        <v>y</v>
      </c>
      <c r="Y742" s="273" t="str">
        <f t="shared" si="214"/>
        <v/>
      </c>
      <c r="AA742" s="86" t="str">
        <f t="shared" si="204"/>
        <v/>
      </c>
      <c r="AB742" s="87" t="str">
        <f t="shared" si="205"/>
        <v/>
      </c>
      <c r="AC742" s="87" t="str">
        <f t="shared" si="215"/>
        <v/>
      </c>
      <c r="AD742" s="87">
        <f t="shared" si="216"/>
        <v>1</v>
      </c>
      <c r="AE742" s="87" t="str">
        <f t="shared" si="217"/>
        <v/>
      </c>
      <c r="AF742" s="94">
        <f t="shared" si="206"/>
        <v>1</v>
      </c>
      <c r="AH742" s="324" t="str">
        <f t="shared" si="207"/>
        <v/>
      </c>
      <c r="AI742" s="280" t="str">
        <f t="shared" si="208"/>
        <v/>
      </c>
      <c r="AJ742" s="280" t="str">
        <f t="shared" si="209"/>
        <v/>
      </c>
      <c r="AK742" s="280">
        <f t="shared" si="210"/>
        <v>10820795.222413333</v>
      </c>
      <c r="AL742" s="327" t="str">
        <f t="shared" si="211"/>
        <v/>
      </c>
    </row>
    <row r="743" spans="2:38">
      <c r="B743" s="176" t="s">
        <v>677</v>
      </c>
      <c r="C743" s="167"/>
      <c r="D743" s="167" t="s">
        <v>2231</v>
      </c>
      <c r="E743" s="167" t="s">
        <v>118</v>
      </c>
      <c r="F743" s="167" t="s">
        <v>2232</v>
      </c>
      <c r="G743" s="188"/>
      <c r="H743" s="285">
        <v>41777.97</v>
      </c>
      <c r="I743" s="143">
        <f t="shared" si="212"/>
        <v>55.291054553175272</v>
      </c>
      <c r="J743" s="165">
        <v>2309948.01839092</v>
      </c>
      <c r="K743" s="167"/>
      <c r="L743" s="167">
        <v>1</v>
      </c>
      <c r="M743" s="171">
        <f t="shared" si="219"/>
        <v>2309948.01839092</v>
      </c>
      <c r="N743" s="170"/>
      <c r="O743" s="285">
        <v>135257.96125261899</v>
      </c>
      <c r="P743" s="114">
        <f t="shared" si="218"/>
        <v>43.374144898154036</v>
      </c>
      <c r="Q743" s="173">
        <v>5866698.4100000001</v>
      </c>
      <c r="R743" s="177">
        <v>2016</v>
      </c>
      <c r="S743" s="98">
        <f>IFERROR(('General Input Sheet'!$G$38/(VLOOKUP(R743,'General Input Sheet'!$E$38:$G$44,3,FALSE))),1)</f>
        <v>1</v>
      </c>
      <c r="T743" s="199">
        <v>8176646.4283909202</v>
      </c>
      <c r="U743" s="115" t="str">
        <f t="shared" si="213"/>
        <v/>
      </c>
      <c r="V743" s="115" t="str">
        <f t="shared" si="213"/>
        <v/>
      </c>
      <c r="W743" s="115" t="str">
        <f t="shared" si="213"/>
        <v/>
      </c>
      <c r="X743" s="115" t="str">
        <f t="shared" si="213"/>
        <v/>
      </c>
      <c r="Y743" s="273" t="str">
        <f t="shared" si="214"/>
        <v>y</v>
      </c>
      <c r="AA743" s="86" t="str">
        <f t="shared" si="204"/>
        <v/>
      </c>
      <c r="AB743" s="87" t="str">
        <f t="shared" si="205"/>
        <v/>
      </c>
      <c r="AC743" s="87" t="str">
        <f t="shared" si="215"/>
        <v/>
      </c>
      <c r="AD743" s="87" t="str">
        <f t="shared" si="216"/>
        <v/>
      </c>
      <c r="AE743" s="87">
        <f t="shared" si="217"/>
        <v>1</v>
      </c>
      <c r="AF743" s="94">
        <f t="shared" si="206"/>
        <v>1</v>
      </c>
      <c r="AH743" s="324" t="str">
        <f t="shared" si="207"/>
        <v/>
      </c>
      <c r="AI743" s="280" t="str">
        <f t="shared" si="208"/>
        <v/>
      </c>
      <c r="AJ743" s="280" t="str">
        <f t="shared" si="209"/>
        <v/>
      </c>
      <c r="AK743" s="280" t="str">
        <f t="shared" si="210"/>
        <v/>
      </c>
      <c r="AL743" s="327">
        <f t="shared" si="211"/>
        <v>8176646.4283909202</v>
      </c>
    </row>
    <row r="744" spans="2:38">
      <c r="B744" s="176" t="s">
        <v>678</v>
      </c>
      <c r="C744" s="167"/>
      <c r="D744" s="167" t="s">
        <v>2229</v>
      </c>
      <c r="E744" s="167" t="s">
        <v>118</v>
      </c>
      <c r="F744" s="167" t="s">
        <v>2233</v>
      </c>
      <c r="G744" s="188"/>
      <c r="H744" s="285">
        <v>49222.2</v>
      </c>
      <c r="I744" s="143">
        <f t="shared" si="212"/>
        <v>14.017895226408672</v>
      </c>
      <c r="J744" s="165">
        <v>689991.64241333294</v>
      </c>
      <c r="K744" s="167"/>
      <c r="L744" s="167">
        <v>1</v>
      </c>
      <c r="M744" s="171">
        <f t="shared" si="219"/>
        <v>689991.64241333294</v>
      </c>
      <c r="N744" s="170"/>
      <c r="O744" s="285">
        <v>41982.825906926802</v>
      </c>
      <c r="P744" s="114">
        <f t="shared" si="218"/>
        <v>87.176669053050674</v>
      </c>
      <c r="Q744" s="173">
        <v>3659922.92</v>
      </c>
      <c r="R744" s="177">
        <v>2016</v>
      </c>
      <c r="S744" s="98">
        <f>IFERROR(('General Input Sheet'!$G$38/(VLOOKUP(R744,'General Input Sheet'!$E$38:$G$44,3,FALSE))),1)</f>
        <v>1</v>
      </c>
      <c r="T744" s="199">
        <v>4349914.562413333</v>
      </c>
      <c r="U744" s="115" t="str">
        <f t="shared" si="213"/>
        <v/>
      </c>
      <c r="V744" s="115" t="str">
        <f t="shared" si="213"/>
        <v/>
      </c>
      <c r="W744" s="115" t="str">
        <f t="shared" si="213"/>
        <v/>
      </c>
      <c r="X744" s="115" t="str">
        <f t="shared" si="213"/>
        <v>y</v>
      </c>
      <c r="Y744" s="273" t="str">
        <f t="shared" si="214"/>
        <v/>
      </c>
      <c r="AA744" s="86" t="str">
        <f t="shared" si="204"/>
        <v/>
      </c>
      <c r="AB744" s="87" t="str">
        <f t="shared" si="205"/>
        <v/>
      </c>
      <c r="AC744" s="87" t="str">
        <f t="shared" si="215"/>
        <v/>
      </c>
      <c r="AD744" s="87">
        <f t="shared" si="216"/>
        <v>1</v>
      </c>
      <c r="AE744" s="87" t="str">
        <f t="shared" si="217"/>
        <v/>
      </c>
      <c r="AF744" s="94">
        <f t="shared" si="206"/>
        <v>1</v>
      </c>
      <c r="AH744" s="324" t="str">
        <f t="shared" si="207"/>
        <v/>
      </c>
      <c r="AI744" s="280" t="str">
        <f t="shared" si="208"/>
        <v/>
      </c>
      <c r="AJ744" s="280" t="str">
        <f t="shared" si="209"/>
        <v/>
      </c>
      <c r="AK744" s="280">
        <f t="shared" si="210"/>
        <v>4349914.562413333</v>
      </c>
      <c r="AL744" s="327" t="str">
        <f t="shared" si="211"/>
        <v/>
      </c>
    </row>
    <row r="745" spans="2:38">
      <c r="B745" s="176" t="s">
        <v>678</v>
      </c>
      <c r="C745" s="167"/>
      <c r="D745" s="167" t="s">
        <v>2229</v>
      </c>
      <c r="E745" s="167" t="s">
        <v>118</v>
      </c>
      <c r="F745" s="167" t="s">
        <v>2237</v>
      </c>
      <c r="G745" s="188"/>
      <c r="H745" s="285">
        <v>86240.47</v>
      </c>
      <c r="I745" s="143">
        <f t="shared" si="212"/>
        <v>4.4229481987980819</v>
      </c>
      <c r="J745" s="165">
        <v>381437.13144999999</v>
      </c>
      <c r="K745" s="167"/>
      <c r="L745" s="167">
        <v>1</v>
      </c>
      <c r="M745" s="171">
        <f t="shared" si="219"/>
        <v>381437.13144999999</v>
      </c>
      <c r="N745" s="170"/>
      <c r="O745" s="285"/>
      <c r="P745" s="114">
        <f t="shared" si="218"/>
        <v>0</v>
      </c>
      <c r="Q745" s="173"/>
      <c r="R745" s="177">
        <v>2016</v>
      </c>
      <c r="S745" s="98">
        <f>IFERROR(('General Input Sheet'!$G$38/(VLOOKUP(R745,'General Input Sheet'!$E$38:$G$44,3,FALSE))),1)</f>
        <v>1</v>
      </c>
      <c r="T745" s="199">
        <v>381437.13144999999</v>
      </c>
      <c r="U745" s="115" t="str">
        <f t="shared" si="213"/>
        <v/>
      </c>
      <c r="V745" s="115" t="str">
        <f t="shared" si="213"/>
        <v/>
      </c>
      <c r="W745" s="115" t="str">
        <f t="shared" si="213"/>
        <v/>
      </c>
      <c r="X745" s="115" t="str">
        <f t="shared" si="213"/>
        <v>y</v>
      </c>
      <c r="Y745" s="273" t="str">
        <f t="shared" si="214"/>
        <v/>
      </c>
      <c r="AA745" s="86" t="str">
        <f t="shared" si="204"/>
        <v/>
      </c>
      <c r="AB745" s="87" t="str">
        <f t="shared" si="205"/>
        <v/>
      </c>
      <c r="AC745" s="87" t="str">
        <f t="shared" si="215"/>
        <v/>
      </c>
      <c r="AD745" s="87">
        <f t="shared" si="216"/>
        <v>1</v>
      </c>
      <c r="AE745" s="87" t="str">
        <f t="shared" si="217"/>
        <v/>
      </c>
      <c r="AF745" s="94">
        <f t="shared" si="206"/>
        <v>1</v>
      </c>
      <c r="AH745" s="324" t="str">
        <f t="shared" si="207"/>
        <v/>
      </c>
      <c r="AI745" s="280" t="str">
        <f t="shared" si="208"/>
        <v/>
      </c>
      <c r="AJ745" s="280" t="str">
        <f t="shared" si="209"/>
        <v/>
      </c>
      <c r="AK745" s="280">
        <f t="shared" si="210"/>
        <v>381437.13144999999</v>
      </c>
      <c r="AL745" s="327" t="str">
        <f t="shared" si="211"/>
        <v/>
      </c>
    </row>
    <row r="746" spans="2:38">
      <c r="B746" s="176" t="s">
        <v>679</v>
      </c>
      <c r="C746" s="167"/>
      <c r="D746" s="167" t="s">
        <v>2231</v>
      </c>
      <c r="E746" s="167" t="s">
        <v>118</v>
      </c>
      <c r="F746" s="167" t="s">
        <v>2232</v>
      </c>
      <c r="G746" s="188"/>
      <c r="H746" s="285">
        <v>42137.62</v>
      </c>
      <c r="I746" s="143">
        <f t="shared" si="212"/>
        <v>54.819138299479654</v>
      </c>
      <c r="J746" s="165">
        <v>2309948.01839092</v>
      </c>
      <c r="K746" s="167"/>
      <c r="L746" s="167">
        <v>1</v>
      </c>
      <c r="M746" s="171">
        <f t="shared" si="219"/>
        <v>2309948.01839092</v>
      </c>
      <c r="N746" s="170"/>
      <c r="O746" s="285">
        <v>87360.161151561304</v>
      </c>
      <c r="P746" s="114">
        <f t="shared" si="218"/>
        <v>40.064028658645029</v>
      </c>
      <c r="Q746" s="173">
        <v>3500000</v>
      </c>
      <c r="R746" s="177">
        <v>2016</v>
      </c>
      <c r="S746" s="98">
        <f>IFERROR(('General Input Sheet'!$G$38/(VLOOKUP(R746,'General Input Sheet'!$E$38:$G$44,3,FALSE))),1)</f>
        <v>1</v>
      </c>
      <c r="T746" s="199">
        <v>5809948.01839092</v>
      </c>
      <c r="U746" s="115" t="str">
        <f t="shared" si="213"/>
        <v/>
      </c>
      <c r="V746" s="115" t="str">
        <f t="shared" si="213"/>
        <v/>
      </c>
      <c r="W746" s="115" t="str">
        <f t="shared" si="213"/>
        <v/>
      </c>
      <c r="X746" s="115" t="str">
        <f t="shared" si="213"/>
        <v/>
      </c>
      <c r="Y746" s="273" t="str">
        <f t="shared" si="214"/>
        <v>y</v>
      </c>
      <c r="AA746" s="86" t="str">
        <f t="shared" si="204"/>
        <v/>
      </c>
      <c r="AB746" s="87" t="str">
        <f t="shared" si="205"/>
        <v/>
      </c>
      <c r="AC746" s="87" t="str">
        <f t="shared" si="215"/>
        <v/>
      </c>
      <c r="AD746" s="87" t="str">
        <f t="shared" si="216"/>
        <v/>
      </c>
      <c r="AE746" s="87">
        <f t="shared" si="217"/>
        <v>1</v>
      </c>
      <c r="AF746" s="94">
        <f t="shared" si="206"/>
        <v>1</v>
      </c>
      <c r="AH746" s="324" t="str">
        <f t="shared" si="207"/>
        <v/>
      </c>
      <c r="AI746" s="280" t="str">
        <f t="shared" si="208"/>
        <v/>
      </c>
      <c r="AJ746" s="280" t="str">
        <f t="shared" si="209"/>
        <v/>
      </c>
      <c r="AK746" s="280" t="str">
        <f t="shared" si="210"/>
        <v/>
      </c>
      <c r="AL746" s="327">
        <f t="shared" si="211"/>
        <v>5809948.01839092</v>
      </c>
    </row>
    <row r="747" spans="2:38">
      <c r="B747" s="176" t="s">
        <v>679</v>
      </c>
      <c r="C747" s="167"/>
      <c r="D747" s="167" t="s">
        <v>2231</v>
      </c>
      <c r="E747" s="167" t="s">
        <v>118</v>
      </c>
      <c r="F747" s="167" t="s">
        <v>2234</v>
      </c>
      <c r="G747" s="188"/>
      <c r="H747" s="285">
        <v>45222.5</v>
      </c>
      <c r="I747" s="143">
        <f t="shared" si="212"/>
        <v>185.75372758973009</v>
      </c>
      <c r="J747" s="165">
        <v>8400247.9459265694</v>
      </c>
      <c r="K747" s="167"/>
      <c r="L747" s="167">
        <v>1</v>
      </c>
      <c r="M747" s="171">
        <f t="shared" si="219"/>
        <v>8400247.9459265694</v>
      </c>
      <c r="N747" s="170"/>
      <c r="O747" s="285"/>
      <c r="P747" s="114">
        <f t="shared" si="218"/>
        <v>0</v>
      </c>
      <c r="Q747" s="173"/>
      <c r="R747" s="177">
        <v>2016</v>
      </c>
      <c r="S747" s="98">
        <f>IFERROR(('General Input Sheet'!$G$38/(VLOOKUP(R747,'General Input Sheet'!$E$38:$G$44,3,FALSE))),1)</f>
        <v>1</v>
      </c>
      <c r="T747" s="199">
        <v>8400247.9459265694</v>
      </c>
      <c r="U747" s="115" t="str">
        <f t="shared" si="213"/>
        <v/>
      </c>
      <c r="V747" s="115" t="str">
        <f t="shared" si="213"/>
        <v/>
      </c>
      <c r="W747" s="115" t="str">
        <f t="shared" si="213"/>
        <v/>
      </c>
      <c r="X747" s="115" t="str">
        <f t="shared" si="213"/>
        <v/>
      </c>
      <c r="Y747" s="273" t="str">
        <f t="shared" si="214"/>
        <v>y</v>
      </c>
      <c r="AA747" s="86" t="str">
        <f t="shared" si="204"/>
        <v/>
      </c>
      <c r="AB747" s="87" t="str">
        <f t="shared" si="205"/>
        <v/>
      </c>
      <c r="AC747" s="87" t="str">
        <f t="shared" si="215"/>
        <v/>
      </c>
      <c r="AD747" s="87" t="str">
        <f t="shared" si="216"/>
        <v/>
      </c>
      <c r="AE747" s="87">
        <f t="shared" si="217"/>
        <v>1</v>
      </c>
      <c r="AF747" s="94">
        <f t="shared" si="206"/>
        <v>1</v>
      </c>
      <c r="AH747" s="324" t="str">
        <f t="shared" si="207"/>
        <v/>
      </c>
      <c r="AI747" s="280" t="str">
        <f t="shared" si="208"/>
        <v/>
      </c>
      <c r="AJ747" s="280" t="str">
        <f t="shared" si="209"/>
        <v/>
      </c>
      <c r="AK747" s="280" t="str">
        <f t="shared" si="210"/>
        <v/>
      </c>
      <c r="AL747" s="327">
        <f t="shared" si="211"/>
        <v>8400247.9459265694</v>
      </c>
    </row>
    <row r="748" spans="2:38">
      <c r="B748" s="176" t="s">
        <v>680</v>
      </c>
      <c r="C748" s="167"/>
      <c r="D748" s="167" t="s">
        <v>2229</v>
      </c>
      <c r="E748" s="167" t="s">
        <v>118</v>
      </c>
      <c r="F748" s="167" t="s">
        <v>2233</v>
      </c>
      <c r="G748" s="188"/>
      <c r="H748" s="285">
        <v>11686.29</v>
      </c>
      <c r="I748" s="143">
        <f t="shared" si="212"/>
        <v>59.042830736986069</v>
      </c>
      <c r="J748" s="165">
        <v>689991.64241333294</v>
      </c>
      <c r="K748" s="167"/>
      <c r="L748" s="167">
        <v>1</v>
      </c>
      <c r="M748" s="171">
        <f t="shared" si="219"/>
        <v>689991.64241333294</v>
      </c>
      <c r="N748" s="170"/>
      <c r="O748" s="285">
        <v>11686.2462314646</v>
      </c>
      <c r="P748" s="114">
        <f t="shared" si="218"/>
        <v>197.66826355074113</v>
      </c>
      <c r="Q748" s="173">
        <v>2310000</v>
      </c>
      <c r="R748" s="177">
        <v>2016</v>
      </c>
      <c r="S748" s="98">
        <f>IFERROR(('General Input Sheet'!$G$38/(VLOOKUP(R748,'General Input Sheet'!$E$38:$G$44,3,FALSE))),1)</f>
        <v>1</v>
      </c>
      <c r="T748" s="199">
        <v>2999991.6424133331</v>
      </c>
      <c r="U748" s="115" t="str">
        <f t="shared" si="213"/>
        <v/>
      </c>
      <c r="V748" s="115" t="str">
        <f t="shared" si="213"/>
        <v/>
      </c>
      <c r="W748" s="115" t="str">
        <f t="shared" si="213"/>
        <v/>
      </c>
      <c r="X748" s="115" t="str">
        <f t="shared" si="213"/>
        <v>y</v>
      </c>
      <c r="Y748" s="273" t="str">
        <f t="shared" si="214"/>
        <v/>
      </c>
      <c r="AA748" s="86" t="str">
        <f t="shared" si="204"/>
        <v/>
      </c>
      <c r="AB748" s="87" t="str">
        <f t="shared" si="205"/>
        <v/>
      </c>
      <c r="AC748" s="87" t="str">
        <f t="shared" si="215"/>
        <v/>
      </c>
      <c r="AD748" s="87">
        <f t="shared" si="216"/>
        <v>1</v>
      </c>
      <c r="AE748" s="87" t="str">
        <f t="shared" si="217"/>
        <v/>
      </c>
      <c r="AF748" s="94">
        <f t="shared" si="206"/>
        <v>1</v>
      </c>
      <c r="AH748" s="324" t="str">
        <f t="shared" si="207"/>
        <v/>
      </c>
      <c r="AI748" s="280" t="str">
        <f t="shared" si="208"/>
        <v/>
      </c>
      <c r="AJ748" s="280" t="str">
        <f t="shared" si="209"/>
        <v/>
      </c>
      <c r="AK748" s="280">
        <f t="shared" si="210"/>
        <v>2999991.6424133331</v>
      </c>
      <c r="AL748" s="327" t="str">
        <f t="shared" si="211"/>
        <v/>
      </c>
    </row>
    <row r="749" spans="2:38">
      <c r="B749" s="176" t="s">
        <v>681</v>
      </c>
      <c r="C749" s="167"/>
      <c r="D749" s="167" t="s">
        <v>2229</v>
      </c>
      <c r="E749" s="167" t="s">
        <v>116</v>
      </c>
      <c r="F749" s="167" t="s">
        <v>2233</v>
      </c>
      <c r="G749" s="188"/>
      <c r="H749" s="285">
        <v>23375.34</v>
      </c>
      <c r="I749" s="143">
        <f t="shared" si="212"/>
        <v>29.517929682021009</v>
      </c>
      <c r="J749" s="165">
        <v>689991.64241333294</v>
      </c>
      <c r="K749" s="167"/>
      <c r="L749" s="167">
        <v>1</v>
      </c>
      <c r="M749" s="171">
        <f t="shared" si="219"/>
        <v>689991.64241333294</v>
      </c>
      <c r="N749" s="170"/>
      <c r="O749" s="285">
        <v>21915.5423464216</v>
      </c>
      <c r="P749" s="114">
        <f t="shared" si="218"/>
        <v>100.51064469137664</v>
      </c>
      <c r="Q749" s="173">
        <v>2202745.29</v>
      </c>
      <c r="R749" s="177">
        <v>2016</v>
      </c>
      <c r="S749" s="98">
        <f>IFERROR(('General Input Sheet'!$G$38/(VLOOKUP(R749,'General Input Sheet'!$E$38:$G$44,3,FALSE))),1)</f>
        <v>1</v>
      </c>
      <c r="T749" s="199">
        <v>2892736.9324133331</v>
      </c>
      <c r="U749" s="115" t="str">
        <f t="shared" si="213"/>
        <v/>
      </c>
      <c r="V749" s="115" t="str">
        <f t="shared" si="213"/>
        <v>y</v>
      </c>
      <c r="W749" s="115" t="str">
        <f t="shared" si="213"/>
        <v/>
      </c>
      <c r="X749" s="115" t="str">
        <f t="shared" si="213"/>
        <v/>
      </c>
      <c r="Y749" s="273" t="str">
        <f t="shared" si="214"/>
        <v/>
      </c>
      <c r="AA749" s="86" t="str">
        <f t="shared" si="204"/>
        <v/>
      </c>
      <c r="AB749" s="87">
        <f t="shared" si="205"/>
        <v>1</v>
      </c>
      <c r="AC749" s="87" t="str">
        <f t="shared" si="215"/>
        <v/>
      </c>
      <c r="AD749" s="87" t="str">
        <f t="shared" si="216"/>
        <v/>
      </c>
      <c r="AE749" s="87" t="str">
        <f t="shared" si="217"/>
        <v/>
      </c>
      <c r="AF749" s="94">
        <f t="shared" si="206"/>
        <v>1</v>
      </c>
      <c r="AH749" s="324" t="str">
        <f t="shared" si="207"/>
        <v/>
      </c>
      <c r="AI749" s="280">
        <f t="shared" si="208"/>
        <v>2892736.9324133331</v>
      </c>
      <c r="AJ749" s="280" t="str">
        <f t="shared" si="209"/>
        <v/>
      </c>
      <c r="AK749" s="280" t="str">
        <f t="shared" si="210"/>
        <v/>
      </c>
      <c r="AL749" s="327" t="str">
        <f t="shared" si="211"/>
        <v/>
      </c>
    </row>
    <row r="750" spans="2:38">
      <c r="B750" s="176" t="s">
        <v>682</v>
      </c>
      <c r="C750" s="167"/>
      <c r="D750" s="167" t="s">
        <v>2229</v>
      </c>
      <c r="E750" s="167" t="s">
        <v>116</v>
      </c>
      <c r="F750" s="167" t="s">
        <v>2233</v>
      </c>
      <c r="G750" s="188"/>
      <c r="H750" s="285">
        <v>5297.26</v>
      </c>
      <c r="I750" s="143">
        <f t="shared" si="212"/>
        <v>111.43564842399314</v>
      </c>
      <c r="J750" s="165">
        <v>590303.60297048197</v>
      </c>
      <c r="K750" s="167"/>
      <c r="L750" s="167">
        <v>1</v>
      </c>
      <c r="M750" s="171">
        <f t="shared" si="219"/>
        <v>590303.60297048197</v>
      </c>
      <c r="N750" s="170"/>
      <c r="O750" s="285">
        <v>5090.6061701829103</v>
      </c>
      <c r="P750" s="114">
        <f t="shared" si="218"/>
        <v>77.901724616373329</v>
      </c>
      <c r="Q750" s="173">
        <v>396567</v>
      </c>
      <c r="R750" s="177">
        <v>2016</v>
      </c>
      <c r="S750" s="98">
        <f>IFERROR(('General Input Sheet'!$G$38/(VLOOKUP(R750,'General Input Sheet'!$E$38:$G$44,3,FALSE))),1)</f>
        <v>1</v>
      </c>
      <c r="T750" s="199">
        <v>986870.60297048197</v>
      </c>
      <c r="U750" s="115" t="str">
        <f t="shared" si="213"/>
        <v/>
      </c>
      <c r="V750" s="115" t="str">
        <f t="shared" si="213"/>
        <v>y</v>
      </c>
      <c r="W750" s="115" t="str">
        <f t="shared" si="213"/>
        <v/>
      </c>
      <c r="X750" s="115" t="str">
        <f t="shared" si="213"/>
        <v/>
      </c>
      <c r="Y750" s="273" t="str">
        <f t="shared" si="214"/>
        <v/>
      </c>
      <c r="AA750" s="86" t="str">
        <f t="shared" si="204"/>
        <v/>
      </c>
      <c r="AB750" s="87">
        <f t="shared" si="205"/>
        <v>1</v>
      </c>
      <c r="AC750" s="87" t="str">
        <f t="shared" si="215"/>
        <v/>
      </c>
      <c r="AD750" s="87" t="str">
        <f t="shared" si="216"/>
        <v/>
      </c>
      <c r="AE750" s="87" t="str">
        <f t="shared" si="217"/>
        <v/>
      </c>
      <c r="AF750" s="94">
        <f t="shared" si="206"/>
        <v>1</v>
      </c>
      <c r="AH750" s="324" t="str">
        <f t="shared" si="207"/>
        <v/>
      </c>
      <c r="AI750" s="280">
        <f t="shared" si="208"/>
        <v>986870.60297048197</v>
      </c>
      <c r="AJ750" s="280" t="str">
        <f t="shared" si="209"/>
        <v/>
      </c>
      <c r="AK750" s="280" t="str">
        <f t="shared" si="210"/>
        <v/>
      </c>
      <c r="AL750" s="327" t="str">
        <f t="shared" si="211"/>
        <v/>
      </c>
    </row>
    <row r="751" spans="2:38">
      <c r="B751" s="176" t="s">
        <v>683</v>
      </c>
      <c r="C751" s="167"/>
      <c r="D751" s="167" t="s">
        <v>2231</v>
      </c>
      <c r="E751" s="167" t="s">
        <v>116</v>
      </c>
      <c r="F751" s="167" t="s">
        <v>2234</v>
      </c>
      <c r="G751" s="188"/>
      <c r="H751" s="285">
        <v>51213.34</v>
      </c>
      <c r="I751" s="143">
        <f t="shared" si="212"/>
        <v>164.02460659520685</v>
      </c>
      <c r="J751" s="165">
        <v>8400247.9459265694</v>
      </c>
      <c r="K751" s="167"/>
      <c r="L751" s="167">
        <v>1</v>
      </c>
      <c r="M751" s="171">
        <f t="shared" si="219"/>
        <v>8400247.9459265694</v>
      </c>
      <c r="N751" s="170"/>
      <c r="O751" s="285">
        <v>81387.893970161895</v>
      </c>
      <c r="P751" s="114">
        <f t="shared" si="218"/>
        <v>180.75820840619716</v>
      </c>
      <c r="Q751" s="173">
        <v>14711529.9</v>
      </c>
      <c r="R751" s="177">
        <v>2016</v>
      </c>
      <c r="S751" s="98">
        <f>IFERROR(('General Input Sheet'!$G$38/(VLOOKUP(R751,'General Input Sheet'!$E$38:$G$44,3,FALSE))),1)</f>
        <v>1</v>
      </c>
      <c r="T751" s="199">
        <v>23111777.845926568</v>
      </c>
      <c r="U751" s="115" t="str">
        <f t="shared" si="213"/>
        <v/>
      </c>
      <c r="V751" s="115" t="str">
        <f t="shared" si="213"/>
        <v/>
      </c>
      <c r="W751" s="115" t="str">
        <f t="shared" si="213"/>
        <v/>
      </c>
      <c r="X751" s="115" t="str">
        <f t="shared" si="213"/>
        <v/>
      </c>
      <c r="Y751" s="273" t="str">
        <f t="shared" si="214"/>
        <v>y</v>
      </c>
      <c r="AA751" s="86" t="str">
        <f t="shared" si="204"/>
        <v/>
      </c>
      <c r="AB751" s="87" t="str">
        <f t="shared" si="205"/>
        <v/>
      </c>
      <c r="AC751" s="87" t="str">
        <f t="shared" si="215"/>
        <v/>
      </c>
      <c r="AD751" s="87" t="str">
        <f t="shared" si="216"/>
        <v/>
      </c>
      <c r="AE751" s="87">
        <f t="shared" si="217"/>
        <v>1</v>
      </c>
      <c r="AF751" s="94">
        <f t="shared" si="206"/>
        <v>1</v>
      </c>
      <c r="AH751" s="324" t="str">
        <f t="shared" si="207"/>
        <v/>
      </c>
      <c r="AI751" s="280" t="str">
        <f t="shared" si="208"/>
        <v/>
      </c>
      <c r="AJ751" s="280" t="str">
        <f t="shared" si="209"/>
        <v/>
      </c>
      <c r="AK751" s="280" t="str">
        <f t="shared" si="210"/>
        <v/>
      </c>
      <c r="AL751" s="327">
        <f t="shared" si="211"/>
        <v>23111777.845926568</v>
      </c>
    </row>
    <row r="752" spans="2:38">
      <c r="B752" s="176" t="s">
        <v>683</v>
      </c>
      <c r="C752" s="167"/>
      <c r="D752" s="167" t="s">
        <v>2231</v>
      </c>
      <c r="E752" s="167" t="s">
        <v>116</v>
      </c>
      <c r="F752" s="167" t="s">
        <v>2233</v>
      </c>
      <c r="G752" s="188"/>
      <c r="H752" s="285">
        <v>6339.26</v>
      </c>
      <c r="I752" s="143">
        <f t="shared" si="212"/>
        <v>1083.7810024528526</v>
      </c>
      <c r="J752" s="165">
        <v>6870369.5576092703</v>
      </c>
      <c r="K752" s="167"/>
      <c r="L752" s="167">
        <v>1</v>
      </c>
      <c r="M752" s="171">
        <f t="shared" si="219"/>
        <v>6870369.5576092713</v>
      </c>
      <c r="N752" s="170"/>
      <c r="O752" s="285"/>
      <c r="P752" s="114">
        <f t="shared" si="218"/>
        <v>0</v>
      </c>
      <c r="Q752" s="173"/>
      <c r="R752" s="177">
        <v>2016</v>
      </c>
      <c r="S752" s="98">
        <f>IFERROR(('General Input Sheet'!$G$38/(VLOOKUP(R752,'General Input Sheet'!$E$38:$G$44,3,FALSE))),1)</f>
        <v>1</v>
      </c>
      <c r="T752" s="199">
        <v>6870369.5576092703</v>
      </c>
      <c r="U752" s="115" t="str">
        <f t="shared" si="213"/>
        <v/>
      </c>
      <c r="V752" s="115" t="str">
        <f t="shared" si="213"/>
        <v/>
      </c>
      <c r="W752" s="115" t="str">
        <f t="shared" si="213"/>
        <v/>
      </c>
      <c r="X752" s="115" t="str">
        <f t="shared" si="213"/>
        <v/>
      </c>
      <c r="Y752" s="273" t="str">
        <f t="shared" si="214"/>
        <v>y</v>
      </c>
      <c r="AA752" s="86" t="str">
        <f t="shared" si="204"/>
        <v/>
      </c>
      <c r="AB752" s="87" t="str">
        <f t="shared" si="205"/>
        <v/>
      </c>
      <c r="AC752" s="87" t="str">
        <f t="shared" si="215"/>
        <v/>
      </c>
      <c r="AD752" s="87" t="str">
        <f t="shared" si="216"/>
        <v/>
      </c>
      <c r="AE752" s="87">
        <f t="shared" si="217"/>
        <v>1</v>
      </c>
      <c r="AF752" s="94">
        <f t="shared" si="206"/>
        <v>1</v>
      </c>
      <c r="AH752" s="324" t="str">
        <f t="shared" si="207"/>
        <v/>
      </c>
      <c r="AI752" s="280" t="str">
        <f t="shared" si="208"/>
        <v/>
      </c>
      <c r="AJ752" s="280" t="str">
        <f t="shared" si="209"/>
        <v/>
      </c>
      <c r="AK752" s="280" t="str">
        <f t="shared" si="210"/>
        <v/>
      </c>
      <c r="AL752" s="327">
        <f t="shared" si="211"/>
        <v>6870369.5576092703</v>
      </c>
    </row>
    <row r="753" spans="2:38">
      <c r="B753" s="176" t="s">
        <v>683</v>
      </c>
      <c r="C753" s="167"/>
      <c r="D753" s="167" t="s">
        <v>2231</v>
      </c>
      <c r="E753" s="167" t="s">
        <v>116</v>
      </c>
      <c r="F753" s="167" t="s">
        <v>2235</v>
      </c>
      <c r="G753" s="188"/>
      <c r="H753" s="285">
        <v>18505.759999999998</v>
      </c>
      <c r="I753" s="143">
        <f t="shared" si="212"/>
        <v>446.73811218558819</v>
      </c>
      <c r="J753" s="165">
        <v>8267228.2869595699</v>
      </c>
      <c r="K753" s="167"/>
      <c r="L753" s="167">
        <v>1</v>
      </c>
      <c r="M753" s="171">
        <f t="shared" si="219"/>
        <v>8267228.2869595699</v>
      </c>
      <c r="N753" s="170"/>
      <c r="O753" s="285"/>
      <c r="P753" s="114">
        <f t="shared" si="218"/>
        <v>0</v>
      </c>
      <c r="Q753" s="173"/>
      <c r="R753" s="177">
        <v>2016</v>
      </c>
      <c r="S753" s="98">
        <f>IFERROR(('General Input Sheet'!$G$38/(VLOOKUP(R753,'General Input Sheet'!$E$38:$G$44,3,FALSE))),1)</f>
        <v>1</v>
      </c>
      <c r="T753" s="199">
        <v>8267228.2869595699</v>
      </c>
      <c r="U753" s="115" t="str">
        <f t="shared" si="213"/>
        <v/>
      </c>
      <c r="V753" s="115" t="str">
        <f t="shared" si="213"/>
        <v/>
      </c>
      <c r="W753" s="115" t="str">
        <f t="shared" si="213"/>
        <v/>
      </c>
      <c r="X753" s="115" t="str">
        <f t="shared" si="213"/>
        <v/>
      </c>
      <c r="Y753" s="273" t="str">
        <f t="shared" si="214"/>
        <v>y</v>
      </c>
      <c r="AA753" s="86" t="str">
        <f t="shared" si="204"/>
        <v/>
      </c>
      <c r="AB753" s="87" t="str">
        <f t="shared" si="205"/>
        <v/>
      </c>
      <c r="AC753" s="87" t="str">
        <f t="shared" si="215"/>
        <v/>
      </c>
      <c r="AD753" s="87" t="str">
        <f t="shared" si="216"/>
        <v/>
      </c>
      <c r="AE753" s="87">
        <f t="shared" si="217"/>
        <v>1</v>
      </c>
      <c r="AF753" s="94">
        <f t="shared" si="206"/>
        <v>1</v>
      </c>
      <c r="AH753" s="324" t="str">
        <f t="shared" si="207"/>
        <v/>
      </c>
      <c r="AI753" s="280" t="str">
        <f t="shared" si="208"/>
        <v/>
      </c>
      <c r="AJ753" s="280" t="str">
        <f t="shared" si="209"/>
        <v/>
      </c>
      <c r="AK753" s="280" t="str">
        <f t="shared" si="210"/>
        <v/>
      </c>
      <c r="AL753" s="327">
        <f t="shared" si="211"/>
        <v>8267228.2869595699</v>
      </c>
    </row>
    <row r="754" spans="2:38">
      <c r="B754" s="176" t="s">
        <v>684</v>
      </c>
      <c r="C754" s="167"/>
      <c r="D754" s="167" t="s">
        <v>2229</v>
      </c>
      <c r="E754" s="167" t="s">
        <v>116</v>
      </c>
      <c r="F754" s="167" t="s">
        <v>2233</v>
      </c>
      <c r="G754" s="188"/>
      <c r="H754" s="285">
        <v>809.65539660000002</v>
      </c>
      <c r="I754" s="143">
        <f t="shared" si="212"/>
        <v>524.64604349413037</v>
      </c>
      <c r="J754" s="165">
        <v>424782.500419861</v>
      </c>
      <c r="K754" s="167"/>
      <c r="L754" s="167">
        <v>1</v>
      </c>
      <c r="M754" s="171">
        <f t="shared" si="219"/>
        <v>424782.50041986105</v>
      </c>
      <c r="N754" s="170"/>
      <c r="O754" s="285"/>
      <c r="P754" s="114">
        <f t="shared" si="218"/>
        <v>0</v>
      </c>
      <c r="Q754" s="173"/>
      <c r="R754" s="177">
        <v>2016</v>
      </c>
      <c r="S754" s="98">
        <f>IFERROR(('General Input Sheet'!$G$38/(VLOOKUP(R754,'General Input Sheet'!$E$38:$G$44,3,FALSE))),1)</f>
        <v>1</v>
      </c>
      <c r="T754" s="199">
        <v>424782.500419861</v>
      </c>
      <c r="U754" s="115" t="str">
        <f t="shared" si="213"/>
        <v/>
      </c>
      <c r="V754" s="115" t="str">
        <f t="shared" si="213"/>
        <v>y</v>
      </c>
      <c r="W754" s="115" t="str">
        <f t="shared" si="213"/>
        <v/>
      </c>
      <c r="X754" s="115" t="str">
        <f t="shared" si="213"/>
        <v/>
      </c>
      <c r="Y754" s="273" t="str">
        <f t="shared" si="214"/>
        <v/>
      </c>
      <c r="AA754" s="86" t="str">
        <f t="shared" si="204"/>
        <v/>
      </c>
      <c r="AB754" s="87">
        <f t="shared" si="205"/>
        <v>1</v>
      </c>
      <c r="AC754" s="87" t="str">
        <f t="shared" si="215"/>
        <v/>
      </c>
      <c r="AD754" s="87" t="str">
        <f t="shared" si="216"/>
        <v/>
      </c>
      <c r="AE754" s="87" t="str">
        <f t="shared" si="217"/>
        <v/>
      </c>
      <c r="AF754" s="94">
        <f t="shared" si="206"/>
        <v>1</v>
      </c>
      <c r="AH754" s="324" t="str">
        <f t="shared" si="207"/>
        <v/>
      </c>
      <c r="AI754" s="280">
        <f t="shared" si="208"/>
        <v>424782.500419861</v>
      </c>
      <c r="AJ754" s="280" t="str">
        <f t="shared" si="209"/>
        <v/>
      </c>
      <c r="AK754" s="280" t="str">
        <f t="shared" si="210"/>
        <v/>
      </c>
      <c r="AL754" s="327" t="str">
        <f t="shared" si="211"/>
        <v/>
      </c>
    </row>
    <row r="755" spans="2:38">
      <c r="B755" s="176" t="s">
        <v>685</v>
      </c>
      <c r="C755" s="167"/>
      <c r="D755" s="167" t="s">
        <v>2231</v>
      </c>
      <c r="E755" s="167" t="s">
        <v>118</v>
      </c>
      <c r="F755" s="167" t="s">
        <v>2232</v>
      </c>
      <c r="G755" s="188"/>
      <c r="H755" s="285">
        <v>9751.01</v>
      </c>
      <c r="I755" s="143">
        <f t="shared" si="212"/>
        <v>144.39355494771823</v>
      </c>
      <c r="J755" s="165">
        <v>1407982.99823075</v>
      </c>
      <c r="K755" s="167"/>
      <c r="L755" s="167">
        <v>1</v>
      </c>
      <c r="M755" s="171">
        <f t="shared" si="219"/>
        <v>1407982.99823075</v>
      </c>
      <c r="N755" s="170"/>
      <c r="O755" s="285">
        <v>27600.1811359569</v>
      </c>
      <c r="P755" s="114">
        <f t="shared" si="218"/>
        <v>146.23233739368249</v>
      </c>
      <c r="Q755" s="173">
        <v>4036039</v>
      </c>
      <c r="R755" s="177">
        <v>2016</v>
      </c>
      <c r="S755" s="98">
        <f>IFERROR(('General Input Sheet'!$G$38/(VLOOKUP(R755,'General Input Sheet'!$E$38:$G$44,3,FALSE))),1)</f>
        <v>1</v>
      </c>
      <c r="T755" s="199">
        <v>5444021.9982307497</v>
      </c>
      <c r="U755" s="115" t="str">
        <f t="shared" si="213"/>
        <v/>
      </c>
      <c r="V755" s="115" t="str">
        <f t="shared" si="213"/>
        <v/>
      </c>
      <c r="W755" s="115" t="str">
        <f t="shared" si="213"/>
        <v/>
      </c>
      <c r="X755" s="115" t="str">
        <f t="shared" si="213"/>
        <v/>
      </c>
      <c r="Y755" s="273" t="str">
        <f t="shared" si="214"/>
        <v>y</v>
      </c>
      <c r="AA755" s="86" t="str">
        <f t="shared" si="204"/>
        <v/>
      </c>
      <c r="AB755" s="87" t="str">
        <f t="shared" si="205"/>
        <v/>
      </c>
      <c r="AC755" s="87" t="str">
        <f t="shared" si="215"/>
        <v/>
      </c>
      <c r="AD755" s="87" t="str">
        <f t="shared" si="216"/>
        <v/>
      </c>
      <c r="AE755" s="87">
        <f t="shared" si="217"/>
        <v>1</v>
      </c>
      <c r="AF755" s="94">
        <f t="shared" si="206"/>
        <v>1</v>
      </c>
      <c r="AH755" s="324" t="str">
        <f t="shared" si="207"/>
        <v/>
      </c>
      <c r="AI755" s="280" t="str">
        <f t="shared" si="208"/>
        <v/>
      </c>
      <c r="AJ755" s="280" t="str">
        <f t="shared" si="209"/>
        <v/>
      </c>
      <c r="AK755" s="280" t="str">
        <f t="shared" si="210"/>
        <v/>
      </c>
      <c r="AL755" s="327">
        <f t="shared" si="211"/>
        <v>5444021.9982307497</v>
      </c>
    </row>
    <row r="756" spans="2:38">
      <c r="B756" s="176" t="s">
        <v>685</v>
      </c>
      <c r="C756" s="167"/>
      <c r="D756" s="167" t="s">
        <v>2231</v>
      </c>
      <c r="E756" s="167" t="s">
        <v>118</v>
      </c>
      <c r="F756" s="167" t="s">
        <v>2234</v>
      </c>
      <c r="G756" s="188"/>
      <c r="H756" s="285">
        <v>22508.92</v>
      </c>
      <c r="I756" s="143">
        <f t="shared" si="212"/>
        <v>337.91160593937337</v>
      </c>
      <c r="J756" s="165">
        <v>7606025.3051608801</v>
      </c>
      <c r="K756" s="167"/>
      <c r="L756" s="167">
        <v>1</v>
      </c>
      <c r="M756" s="171">
        <f t="shared" si="219"/>
        <v>7606025.3051608801</v>
      </c>
      <c r="N756" s="170"/>
      <c r="O756" s="285"/>
      <c r="P756" s="114">
        <f t="shared" si="218"/>
        <v>0</v>
      </c>
      <c r="Q756" s="173"/>
      <c r="R756" s="177">
        <v>2016</v>
      </c>
      <c r="S756" s="98">
        <f>IFERROR(('General Input Sheet'!$G$38/(VLOOKUP(R756,'General Input Sheet'!$E$38:$G$44,3,FALSE))),1)</f>
        <v>1</v>
      </c>
      <c r="T756" s="199">
        <v>7606025.3051608801</v>
      </c>
      <c r="U756" s="115" t="str">
        <f t="shared" si="213"/>
        <v/>
      </c>
      <c r="V756" s="115" t="str">
        <f t="shared" si="213"/>
        <v/>
      </c>
      <c r="W756" s="115" t="str">
        <f t="shared" si="213"/>
        <v/>
      </c>
      <c r="X756" s="115" t="str">
        <f t="shared" si="213"/>
        <v/>
      </c>
      <c r="Y756" s="273" t="str">
        <f t="shared" si="214"/>
        <v>y</v>
      </c>
      <c r="AA756" s="86" t="str">
        <f t="shared" si="204"/>
        <v/>
      </c>
      <c r="AB756" s="87" t="str">
        <f t="shared" si="205"/>
        <v/>
      </c>
      <c r="AC756" s="87" t="str">
        <f t="shared" si="215"/>
        <v/>
      </c>
      <c r="AD756" s="87" t="str">
        <f t="shared" si="216"/>
        <v/>
      </c>
      <c r="AE756" s="87">
        <f t="shared" si="217"/>
        <v>1</v>
      </c>
      <c r="AF756" s="94">
        <f t="shared" si="206"/>
        <v>1</v>
      </c>
      <c r="AH756" s="324" t="str">
        <f t="shared" si="207"/>
        <v/>
      </c>
      <c r="AI756" s="280" t="str">
        <f t="shared" si="208"/>
        <v/>
      </c>
      <c r="AJ756" s="280" t="str">
        <f t="shared" si="209"/>
        <v/>
      </c>
      <c r="AK756" s="280" t="str">
        <f t="shared" si="210"/>
        <v/>
      </c>
      <c r="AL756" s="327">
        <f t="shared" si="211"/>
        <v>7606025.3051608801</v>
      </c>
    </row>
    <row r="757" spans="2:38">
      <c r="B757" s="176" t="s">
        <v>686</v>
      </c>
      <c r="C757" s="167"/>
      <c r="D757" s="167" t="s">
        <v>2229</v>
      </c>
      <c r="E757" s="167" t="s">
        <v>118</v>
      </c>
      <c r="F757" s="167" t="s">
        <v>2236</v>
      </c>
      <c r="G757" s="188"/>
      <c r="H757" s="285"/>
      <c r="I757" s="143">
        <f t="shared" si="212"/>
        <v>0</v>
      </c>
      <c r="J757" s="165"/>
      <c r="K757" s="167"/>
      <c r="L757" s="167">
        <v>1</v>
      </c>
      <c r="M757" s="171">
        <f t="shared" si="219"/>
        <v>0</v>
      </c>
      <c r="N757" s="170"/>
      <c r="O757" s="285">
        <v>3587.07000619582</v>
      </c>
      <c r="P757" s="114">
        <f t="shared" si="218"/>
        <v>283.28583725570229</v>
      </c>
      <c r="Q757" s="173">
        <v>1016166.13</v>
      </c>
      <c r="R757" s="177">
        <v>2016</v>
      </c>
      <c r="S757" s="98">
        <f>IFERROR(('General Input Sheet'!$G$38/(VLOOKUP(R757,'General Input Sheet'!$E$38:$G$44,3,FALSE))),1)</f>
        <v>1</v>
      </c>
      <c r="T757" s="199">
        <v>1016166.13</v>
      </c>
      <c r="U757" s="115" t="str">
        <f t="shared" si="213"/>
        <v/>
      </c>
      <c r="V757" s="115" t="str">
        <f t="shared" si="213"/>
        <v/>
      </c>
      <c r="W757" s="115" t="str">
        <f t="shared" si="213"/>
        <v/>
      </c>
      <c r="X757" s="115" t="str">
        <f t="shared" si="213"/>
        <v>y</v>
      </c>
      <c r="Y757" s="273" t="str">
        <f t="shared" si="214"/>
        <v/>
      </c>
      <c r="AA757" s="86" t="str">
        <f t="shared" si="204"/>
        <v/>
      </c>
      <c r="AB757" s="87" t="str">
        <f t="shared" si="205"/>
        <v/>
      </c>
      <c r="AC757" s="87" t="str">
        <f t="shared" si="215"/>
        <v/>
      </c>
      <c r="AD757" s="87">
        <f t="shared" si="216"/>
        <v>1</v>
      </c>
      <c r="AE757" s="87" t="str">
        <f t="shared" si="217"/>
        <v/>
      </c>
      <c r="AF757" s="94">
        <f t="shared" si="206"/>
        <v>1</v>
      </c>
      <c r="AH757" s="324" t="str">
        <f t="shared" si="207"/>
        <v/>
      </c>
      <c r="AI757" s="280" t="str">
        <f t="shared" si="208"/>
        <v/>
      </c>
      <c r="AJ757" s="280" t="str">
        <f t="shared" si="209"/>
        <v/>
      </c>
      <c r="AK757" s="280">
        <f t="shared" si="210"/>
        <v>1016166.13</v>
      </c>
      <c r="AL757" s="327" t="str">
        <f t="shared" si="211"/>
        <v/>
      </c>
    </row>
    <row r="758" spans="2:38">
      <c r="B758" s="176" t="s">
        <v>687</v>
      </c>
      <c r="C758" s="167"/>
      <c r="D758" s="167" t="s">
        <v>2231</v>
      </c>
      <c r="E758" s="167" t="s">
        <v>118</v>
      </c>
      <c r="F758" s="167" t="s">
        <v>2232</v>
      </c>
      <c r="G758" s="188"/>
      <c r="H758" s="285">
        <v>3847.13</v>
      </c>
      <c r="I758" s="143">
        <f t="shared" si="212"/>
        <v>297.6250644237964</v>
      </c>
      <c r="J758" s="165">
        <v>1145002.31409672</v>
      </c>
      <c r="K758" s="167"/>
      <c r="L758" s="167">
        <v>1</v>
      </c>
      <c r="M758" s="171">
        <f t="shared" si="219"/>
        <v>1145002.31409672</v>
      </c>
      <c r="N758" s="170"/>
      <c r="O758" s="285"/>
      <c r="P758" s="114">
        <f t="shared" si="218"/>
        <v>0</v>
      </c>
      <c r="Q758" s="173"/>
      <c r="R758" s="177">
        <v>2016</v>
      </c>
      <c r="S758" s="98">
        <f>IFERROR(('General Input Sheet'!$G$38/(VLOOKUP(R758,'General Input Sheet'!$E$38:$G$44,3,FALSE))),1)</f>
        <v>1</v>
      </c>
      <c r="T758" s="199">
        <v>1145002.31409672</v>
      </c>
      <c r="U758" s="115" t="str">
        <f t="shared" si="213"/>
        <v/>
      </c>
      <c r="V758" s="115" t="str">
        <f t="shared" si="213"/>
        <v/>
      </c>
      <c r="W758" s="115" t="str">
        <f t="shared" si="213"/>
        <v/>
      </c>
      <c r="X758" s="115" t="str">
        <f t="shared" si="213"/>
        <v/>
      </c>
      <c r="Y758" s="273" t="str">
        <f t="shared" si="214"/>
        <v>y</v>
      </c>
      <c r="AA758" s="86" t="str">
        <f t="shared" si="204"/>
        <v/>
      </c>
      <c r="AB758" s="87" t="str">
        <f t="shared" si="205"/>
        <v/>
      </c>
      <c r="AC758" s="87" t="str">
        <f t="shared" si="215"/>
        <v/>
      </c>
      <c r="AD758" s="87" t="str">
        <f t="shared" si="216"/>
        <v/>
      </c>
      <c r="AE758" s="87">
        <f t="shared" si="217"/>
        <v>1</v>
      </c>
      <c r="AF758" s="94">
        <f t="shared" si="206"/>
        <v>1</v>
      </c>
      <c r="AH758" s="324" t="str">
        <f t="shared" si="207"/>
        <v/>
      </c>
      <c r="AI758" s="280" t="str">
        <f t="shared" si="208"/>
        <v/>
      </c>
      <c r="AJ758" s="280" t="str">
        <f t="shared" si="209"/>
        <v/>
      </c>
      <c r="AK758" s="280" t="str">
        <f t="shared" si="210"/>
        <v/>
      </c>
      <c r="AL758" s="327">
        <f t="shared" si="211"/>
        <v>1145002.31409672</v>
      </c>
    </row>
    <row r="759" spans="2:38">
      <c r="B759" s="176" t="s">
        <v>688</v>
      </c>
      <c r="C759" s="167"/>
      <c r="D759" s="167" t="s">
        <v>2229</v>
      </c>
      <c r="E759" s="167" t="s">
        <v>118</v>
      </c>
      <c r="F759" s="167" t="s">
        <v>2233</v>
      </c>
      <c r="G759" s="188"/>
      <c r="H759" s="285">
        <v>10241.34</v>
      </c>
      <c r="I759" s="143">
        <f t="shared" si="212"/>
        <v>67.373179917211317</v>
      </c>
      <c r="J759" s="165">
        <v>689991.64241333294</v>
      </c>
      <c r="K759" s="167"/>
      <c r="L759" s="167">
        <v>1</v>
      </c>
      <c r="M759" s="171">
        <f t="shared" si="219"/>
        <v>689991.64241333294</v>
      </c>
      <c r="N759" s="170"/>
      <c r="O759" s="285">
        <v>14088.449345790301</v>
      </c>
      <c r="P759" s="114">
        <f t="shared" si="218"/>
        <v>142.42908646291747</v>
      </c>
      <c r="Q759" s="173">
        <v>2006604.97</v>
      </c>
      <c r="R759" s="177">
        <v>2016</v>
      </c>
      <c r="S759" s="98">
        <f>IFERROR(('General Input Sheet'!$G$38/(VLOOKUP(R759,'General Input Sheet'!$E$38:$G$44,3,FALSE))),1)</f>
        <v>1</v>
      </c>
      <c r="T759" s="199">
        <v>2696596.6124133328</v>
      </c>
      <c r="U759" s="115" t="str">
        <f t="shared" si="213"/>
        <v/>
      </c>
      <c r="V759" s="115" t="str">
        <f t="shared" si="213"/>
        <v/>
      </c>
      <c r="W759" s="115" t="str">
        <f t="shared" si="213"/>
        <v/>
      </c>
      <c r="X759" s="115" t="str">
        <f t="shared" si="213"/>
        <v>y</v>
      </c>
      <c r="Y759" s="273" t="str">
        <f t="shared" si="214"/>
        <v/>
      </c>
      <c r="AA759" s="86" t="str">
        <f t="shared" si="204"/>
        <v/>
      </c>
      <c r="AB759" s="87" t="str">
        <f t="shared" si="205"/>
        <v/>
      </c>
      <c r="AC759" s="87" t="str">
        <f t="shared" si="215"/>
        <v/>
      </c>
      <c r="AD759" s="87">
        <f t="shared" si="216"/>
        <v>1</v>
      </c>
      <c r="AE759" s="87" t="str">
        <f t="shared" si="217"/>
        <v/>
      </c>
      <c r="AF759" s="94">
        <f t="shared" si="206"/>
        <v>1</v>
      </c>
      <c r="AH759" s="324" t="str">
        <f t="shared" si="207"/>
        <v/>
      </c>
      <c r="AI759" s="280" t="str">
        <f t="shared" si="208"/>
        <v/>
      </c>
      <c r="AJ759" s="280" t="str">
        <f t="shared" si="209"/>
        <v/>
      </c>
      <c r="AK759" s="280">
        <f t="shared" si="210"/>
        <v>2696596.6124133328</v>
      </c>
      <c r="AL759" s="327" t="str">
        <f t="shared" si="211"/>
        <v/>
      </c>
    </row>
    <row r="760" spans="2:38">
      <c r="B760" s="176" t="s">
        <v>689</v>
      </c>
      <c r="C760" s="167"/>
      <c r="D760" s="167" t="s">
        <v>2231</v>
      </c>
      <c r="E760" s="167" t="s">
        <v>118</v>
      </c>
      <c r="F760" s="167" t="s">
        <v>2232</v>
      </c>
      <c r="G760" s="188"/>
      <c r="H760" s="285">
        <v>8732.15</v>
      </c>
      <c r="I760" s="143">
        <f t="shared" si="212"/>
        <v>156.04395249820604</v>
      </c>
      <c r="J760" s="165">
        <v>1362599.1998072099</v>
      </c>
      <c r="K760" s="167"/>
      <c r="L760" s="167">
        <v>1</v>
      </c>
      <c r="M760" s="171">
        <f t="shared" si="219"/>
        <v>1362599.1998072099</v>
      </c>
      <c r="N760" s="170"/>
      <c r="O760" s="285">
        <v>8732.1536281368299</v>
      </c>
      <c r="P760" s="114">
        <f t="shared" si="218"/>
        <v>12.12060672626791</v>
      </c>
      <c r="Q760" s="173">
        <v>105839</v>
      </c>
      <c r="R760" s="177">
        <v>2016</v>
      </c>
      <c r="S760" s="98">
        <f>IFERROR(('General Input Sheet'!$G$38/(VLOOKUP(R760,'General Input Sheet'!$E$38:$G$44,3,FALSE))),1)</f>
        <v>1</v>
      </c>
      <c r="T760" s="199">
        <v>1468438.1998072099</v>
      </c>
      <c r="U760" s="115" t="str">
        <f t="shared" si="213"/>
        <v/>
      </c>
      <c r="V760" s="115" t="str">
        <f t="shared" si="213"/>
        <v/>
      </c>
      <c r="W760" s="115" t="str">
        <f t="shared" si="213"/>
        <v/>
      </c>
      <c r="X760" s="115" t="str">
        <f t="shared" si="213"/>
        <v/>
      </c>
      <c r="Y760" s="273" t="str">
        <f t="shared" si="214"/>
        <v>y</v>
      </c>
      <c r="AA760" s="86" t="str">
        <f t="shared" si="204"/>
        <v/>
      </c>
      <c r="AB760" s="87" t="str">
        <f t="shared" si="205"/>
        <v/>
      </c>
      <c r="AC760" s="87" t="str">
        <f t="shared" si="215"/>
        <v/>
      </c>
      <c r="AD760" s="87" t="str">
        <f t="shared" si="216"/>
        <v/>
      </c>
      <c r="AE760" s="87">
        <f t="shared" si="217"/>
        <v>1</v>
      </c>
      <c r="AF760" s="94">
        <f t="shared" si="206"/>
        <v>1</v>
      </c>
      <c r="AH760" s="324" t="str">
        <f t="shared" si="207"/>
        <v/>
      </c>
      <c r="AI760" s="280" t="str">
        <f t="shared" si="208"/>
        <v/>
      </c>
      <c r="AJ760" s="280" t="str">
        <f t="shared" si="209"/>
        <v/>
      </c>
      <c r="AK760" s="280" t="str">
        <f t="shared" si="210"/>
        <v/>
      </c>
      <c r="AL760" s="327">
        <f t="shared" si="211"/>
        <v>1468438.1998072099</v>
      </c>
    </row>
    <row r="761" spans="2:38">
      <c r="B761" s="176" t="s">
        <v>690</v>
      </c>
      <c r="C761" s="167"/>
      <c r="D761" s="167" t="s">
        <v>2231</v>
      </c>
      <c r="E761" s="167" t="s">
        <v>116</v>
      </c>
      <c r="F761" s="167" t="s">
        <v>2233</v>
      </c>
      <c r="G761" s="188"/>
      <c r="H761" s="285">
        <v>21692.14</v>
      </c>
      <c r="I761" s="143">
        <f t="shared" si="212"/>
        <v>355.34515436441404</v>
      </c>
      <c r="J761" s="165">
        <v>7708196.8367944798</v>
      </c>
      <c r="K761" s="167"/>
      <c r="L761" s="167">
        <v>1</v>
      </c>
      <c r="M761" s="171">
        <f t="shared" si="219"/>
        <v>7708196.8367944788</v>
      </c>
      <c r="N761" s="170"/>
      <c r="O761" s="285">
        <v>48832.823964174</v>
      </c>
      <c r="P761" s="114">
        <f t="shared" si="218"/>
        <v>75.410953556601044</v>
      </c>
      <c r="Q761" s="173">
        <v>3682529.82</v>
      </c>
      <c r="R761" s="177">
        <v>2016</v>
      </c>
      <c r="S761" s="98">
        <f>IFERROR(('General Input Sheet'!$G$38/(VLOOKUP(R761,'General Input Sheet'!$E$38:$G$44,3,FALSE))),1)</f>
        <v>1</v>
      </c>
      <c r="T761" s="199">
        <v>11390726.656794479</v>
      </c>
      <c r="U761" s="115" t="str">
        <f t="shared" si="213"/>
        <v/>
      </c>
      <c r="V761" s="115" t="str">
        <f t="shared" si="213"/>
        <v/>
      </c>
      <c r="W761" s="115" t="str">
        <f t="shared" si="213"/>
        <v/>
      </c>
      <c r="X761" s="115" t="str">
        <f t="shared" si="213"/>
        <v/>
      </c>
      <c r="Y761" s="273" t="str">
        <f t="shared" si="214"/>
        <v>y</v>
      </c>
      <c r="AA761" s="86" t="str">
        <f t="shared" si="204"/>
        <v/>
      </c>
      <c r="AB761" s="87" t="str">
        <f t="shared" si="205"/>
        <v/>
      </c>
      <c r="AC761" s="87" t="str">
        <f t="shared" si="215"/>
        <v/>
      </c>
      <c r="AD761" s="87" t="str">
        <f t="shared" si="216"/>
        <v/>
      </c>
      <c r="AE761" s="87">
        <f t="shared" si="217"/>
        <v>1</v>
      </c>
      <c r="AF761" s="94">
        <f t="shared" si="206"/>
        <v>1</v>
      </c>
      <c r="AH761" s="324" t="str">
        <f t="shared" si="207"/>
        <v/>
      </c>
      <c r="AI761" s="280" t="str">
        <f t="shared" si="208"/>
        <v/>
      </c>
      <c r="AJ761" s="280" t="str">
        <f t="shared" si="209"/>
        <v/>
      </c>
      <c r="AK761" s="280" t="str">
        <f t="shared" si="210"/>
        <v/>
      </c>
      <c r="AL761" s="327">
        <f t="shared" si="211"/>
        <v>11390726.656794479</v>
      </c>
    </row>
    <row r="762" spans="2:38">
      <c r="B762" s="176" t="s">
        <v>690</v>
      </c>
      <c r="C762" s="167"/>
      <c r="D762" s="167" t="s">
        <v>2231</v>
      </c>
      <c r="E762" s="167" t="s">
        <v>116</v>
      </c>
      <c r="F762" s="167" t="s">
        <v>2235</v>
      </c>
      <c r="G762" s="188"/>
      <c r="H762" s="285">
        <v>7325.14</v>
      </c>
      <c r="I762" s="143">
        <f t="shared" si="212"/>
        <v>1056.679083231186</v>
      </c>
      <c r="J762" s="165">
        <v>7740322.21974009</v>
      </c>
      <c r="K762" s="167"/>
      <c r="L762" s="167">
        <v>1</v>
      </c>
      <c r="M762" s="171">
        <f t="shared" si="219"/>
        <v>7740322.21974009</v>
      </c>
      <c r="N762" s="170"/>
      <c r="O762" s="285"/>
      <c r="P762" s="114">
        <f t="shared" si="218"/>
        <v>0</v>
      </c>
      <c r="Q762" s="173"/>
      <c r="R762" s="177">
        <v>2016</v>
      </c>
      <c r="S762" s="98">
        <f>IFERROR(('General Input Sheet'!$G$38/(VLOOKUP(R762,'General Input Sheet'!$E$38:$G$44,3,FALSE))),1)</f>
        <v>1</v>
      </c>
      <c r="T762" s="199">
        <v>7740322.21974009</v>
      </c>
      <c r="U762" s="115" t="str">
        <f t="shared" si="213"/>
        <v/>
      </c>
      <c r="V762" s="115" t="str">
        <f t="shared" si="213"/>
        <v/>
      </c>
      <c r="W762" s="115" t="str">
        <f t="shared" si="213"/>
        <v/>
      </c>
      <c r="X762" s="115" t="str">
        <f t="shared" si="213"/>
        <v/>
      </c>
      <c r="Y762" s="273" t="str">
        <f t="shared" si="214"/>
        <v>y</v>
      </c>
      <c r="AA762" s="86" t="str">
        <f t="shared" si="204"/>
        <v/>
      </c>
      <c r="AB762" s="87" t="str">
        <f t="shared" si="205"/>
        <v/>
      </c>
      <c r="AC762" s="87" t="str">
        <f t="shared" si="215"/>
        <v/>
      </c>
      <c r="AD762" s="87" t="str">
        <f t="shared" si="216"/>
        <v/>
      </c>
      <c r="AE762" s="87">
        <f t="shared" si="217"/>
        <v>1</v>
      </c>
      <c r="AF762" s="94">
        <f t="shared" si="206"/>
        <v>1</v>
      </c>
      <c r="AH762" s="324" t="str">
        <f t="shared" si="207"/>
        <v/>
      </c>
      <c r="AI762" s="280" t="str">
        <f t="shared" si="208"/>
        <v/>
      </c>
      <c r="AJ762" s="280" t="str">
        <f t="shared" si="209"/>
        <v/>
      </c>
      <c r="AK762" s="280" t="str">
        <f t="shared" si="210"/>
        <v/>
      </c>
      <c r="AL762" s="327">
        <f t="shared" si="211"/>
        <v>7740322.21974009</v>
      </c>
    </row>
    <row r="763" spans="2:38">
      <c r="B763" s="176" t="s">
        <v>691</v>
      </c>
      <c r="C763" s="167"/>
      <c r="D763" s="167" t="s">
        <v>2229</v>
      </c>
      <c r="E763" s="167" t="s">
        <v>116</v>
      </c>
      <c r="F763" s="167" t="s">
        <v>2234</v>
      </c>
      <c r="G763" s="188"/>
      <c r="H763" s="285">
        <v>19815.55</v>
      </c>
      <c r="I763" s="143">
        <f t="shared" si="212"/>
        <v>53.944918251335949</v>
      </c>
      <c r="J763" s="165">
        <v>1068948.22485526</v>
      </c>
      <c r="K763" s="167"/>
      <c r="L763" s="167">
        <v>1</v>
      </c>
      <c r="M763" s="171">
        <f t="shared" si="219"/>
        <v>1068948.22485526</v>
      </c>
      <c r="N763" s="170"/>
      <c r="O763" s="285"/>
      <c r="P763" s="114">
        <f t="shared" si="218"/>
        <v>0</v>
      </c>
      <c r="Q763" s="173"/>
      <c r="R763" s="177">
        <v>2016</v>
      </c>
      <c r="S763" s="98">
        <f>IFERROR(('General Input Sheet'!$G$38/(VLOOKUP(R763,'General Input Sheet'!$E$38:$G$44,3,FALSE))),1)</f>
        <v>1</v>
      </c>
      <c r="T763" s="199">
        <v>1068948.22485526</v>
      </c>
      <c r="U763" s="115" t="str">
        <f t="shared" si="213"/>
        <v/>
      </c>
      <c r="V763" s="115" t="str">
        <f t="shared" si="213"/>
        <v>y</v>
      </c>
      <c r="W763" s="115" t="str">
        <f t="shared" si="213"/>
        <v/>
      </c>
      <c r="X763" s="115" t="str">
        <f t="shared" si="213"/>
        <v/>
      </c>
      <c r="Y763" s="273" t="str">
        <f t="shared" si="214"/>
        <v/>
      </c>
      <c r="AA763" s="86" t="str">
        <f t="shared" si="204"/>
        <v/>
      </c>
      <c r="AB763" s="87">
        <f t="shared" si="205"/>
        <v>1</v>
      </c>
      <c r="AC763" s="87" t="str">
        <f t="shared" si="215"/>
        <v/>
      </c>
      <c r="AD763" s="87" t="str">
        <f t="shared" si="216"/>
        <v/>
      </c>
      <c r="AE763" s="87" t="str">
        <f t="shared" si="217"/>
        <v/>
      </c>
      <c r="AF763" s="94">
        <f t="shared" si="206"/>
        <v>1</v>
      </c>
      <c r="AH763" s="324" t="str">
        <f t="shared" si="207"/>
        <v/>
      </c>
      <c r="AI763" s="280">
        <f t="shared" si="208"/>
        <v>1068948.22485526</v>
      </c>
      <c r="AJ763" s="280" t="str">
        <f t="shared" si="209"/>
        <v/>
      </c>
      <c r="AK763" s="280" t="str">
        <f t="shared" si="210"/>
        <v/>
      </c>
      <c r="AL763" s="327" t="str">
        <f t="shared" si="211"/>
        <v/>
      </c>
    </row>
    <row r="764" spans="2:38">
      <c r="B764" s="176" t="s">
        <v>692</v>
      </c>
      <c r="C764" s="167"/>
      <c r="D764" s="167" t="s">
        <v>2229</v>
      </c>
      <c r="E764" s="167" t="s">
        <v>116</v>
      </c>
      <c r="F764" s="167" t="s">
        <v>2232</v>
      </c>
      <c r="G764" s="188"/>
      <c r="H764" s="285">
        <v>4015.86</v>
      </c>
      <c r="I764" s="143">
        <f t="shared" si="212"/>
        <v>98.633259922243056</v>
      </c>
      <c r="J764" s="165">
        <v>396097.36319133901</v>
      </c>
      <c r="K764" s="167"/>
      <c r="L764" s="167">
        <v>1</v>
      </c>
      <c r="M764" s="171">
        <f t="shared" si="219"/>
        <v>396097.36319133901</v>
      </c>
      <c r="N764" s="170"/>
      <c r="O764" s="285">
        <v>4015.8625616296599</v>
      </c>
      <c r="P764" s="114">
        <f t="shared" si="218"/>
        <v>236.02774882200029</v>
      </c>
      <c r="Q764" s="173">
        <v>947855</v>
      </c>
      <c r="R764" s="177">
        <v>2016</v>
      </c>
      <c r="S764" s="98">
        <f>IFERROR(('General Input Sheet'!$G$38/(VLOOKUP(R764,'General Input Sheet'!$E$38:$G$44,3,FALSE))),1)</f>
        <v>1</v>
      </c>
      <c r="T764" s="199">
        <v>1343952.363191339</v>
      </c>
      <c r="U764" s="115" t="str">
        <f t="shared" si="213"/>
        <v/>
      </c>
      <c r="V764" s="115" t="str">
        <f t="shared" si="213"/>
        <v>y</v>
      </c>
      <c r="W764" s="115" t="str">
        <f t="shared" si="213"/>
        <v/>
      </c>
      <c r="X764" s="115" t="str">
        <f t="shared" si="213"/>
        <v/>
      </c>
      <c r="Y764" s="273" t="str">
        <f t="shared" si="214"/>
        <v/>
      </c>
      <c r="AA764" s="86" t="str">
        <f t="shared" si="204"/>
        <v/>
      </c>
      <c r="AB764" s="87">
        <f t="shared" si="205"/>
        <v>1</v>
      </c>
      <c r="AC764" s="87" t="str">
        <f t="shared" si="215"/>
        <v/>
      </c>
      <c r="AD764" s="87" t="str">
        <f t="shared" si="216"/>
        <v/>
      </c>
      <c r="AE764" s="87" t="str">
        <f t="shared" si="217"/>
        <v/>
      </c>
      <c r="AF764" s="94">
        <f t="shared" si="206"/>
        <v>1</v>
      </c>
      <c r="AH764" s="324" t="str">
        <f t="shared" si="207"/>
        <v/>
      </c>
      <c r="AI764" s="280">
        <f t="shared" si="208"/>
        <v>1343952.363191339</v>
      </c>
      <c r="AJ764" s="280" t="str">
        <f t="shared" si="209"/>
        <v/>
      </c>
      <c r="AK764" s="280" t="str">
        <f t="shared" si="210"/>
        <v/>
      </c>
      <c r="AL764" s="327" t="str">
        <f t="shared" si="211"/>
        <v/>
      </c>
    </row>
    <row r="765" spans="2:38">
      <c r="B765" s="176" t="s">
        <v>693</v>
      </c>
      <c r="C765" s="167"/>
      <c r="D765" s="167" t="s">
        <v>2231</v>
      </c>
      <c r="E765" s="167" t="s">
        <v>116</v>
      </c>
      <c r="F765" s="167" t="s">
        <v>2232</v>
      </c>
      <c r="G765" s="188"/>
      <c r="H765" s="285">
        <v>24139.47</v>
      </c>
      <c r="I765" s="143">
        <f t="shared" si="212"/>
        <v>84.877518182145252</v>
      </c>
      <c r="J765" s="165">
        <v>2048898.3038323501</v>
      </c>
      <c r="K765" s="167"/>
      <c r="L765" s="167">
        <v>1</v>
      </c>
      <c r="M765" s="171">
        <f t="shared" si="219"/>
        <v>2048898.3038323503</v>
      </c>
      <c r="N765" s="170"/>
      <c r="O765" s="285">
        <v>20379.062548211001</v>
      </c>
      <c r="P765" s="114">
        <f t="shared" si="218"/>
        <v>286.0145645174282</v>
      </c>
      <c r="Q765" s="173">
        <v>5828708.7000000002</v>
      </c>
      <c r="R765" s="177">
        <v>2016</v>
      </c>
      <c r="S765" s="98">
        <f>IFERROR(('General Input Sheet'!$G$38/(VLOOKUP(R765,'General Input Sheet'!$E$38:$G$44,3,FALSE))),1)</f>
        <v>1</v>
      </c>
      <c r="T765" s="199">
        <v>7877607.0038323505</v>
      </c>
      <c r="U765" s="115" t="str">
        <f t="shared" si="213"/>
        <v/>
      </c>
      <c r="V765" s="115" t="str">
        <f t="shared" si="213"/>
        <v/>
      </c>
      <c r="W765" s="115" t="str">
        <f t="shared" si="213"/>
        <v/>
      </c>
      <c r="X765" s="115" t="str">
        <f t="shared" si="213"/>
        <v/>
      </c>
      <c r="Y765" s="273" t="str">
        <f t="shared" si="214"/>
        <v>y</v>
      </c>
      <c r="AA765" s="86" t="str">
        <f t="shared" si="204"/>
        <v/>
      </c>
      <c r="AB765" s="87" t="str">
        <f t="shared" si="205"/>
        <v/>
      </c>
      <c r="AC765" s="87" t="str">
        <f t="shared" si="215"/>
        <v/>
      </c>
      <c r="AD765" s="87" t="str">
        <f t="shared" si="216"/>
        <v/>
      </c>
      <c r="AE765" s="87">
        <f t="shared" si="217"/>
        <v>1</v>
      </c>
      <c r="AF765" s="94">
        <f t="shared" si="206"/>
        <v>1</v>
      </c>
      <c r="AH765" s="324" t="str">
        <f t="shared" si="207"/>
        <v/>
      </c>
      <c r="AI765" s="280" t="str">
        <f t="shared" si="208"/>
        <v/>
      </c>
      <c r="AJ765" s="280" t="str">
        <f t="shared" si="209"/>
        <v/>
      </c>
      <c r="AK765" s="280" t="str">
        <f t="shared" si="210"/>
        <v/>
      </c>
      <c r="AL765" s="327">
        <f t="shared" si="211"/>
        <v>7877607.0038323505</v>
      </c>
    </row>
    <row r="766" spans="2:38">
      <c r="B766" s="176" t="s">
        <v>694</v>
      </c>
      <c r="C766" s="167"/>
      <c r="D766" s="167" t="s">
        <v>2231</v>
      </c>
      <c r="E766" s="167" t="s">
        <v>115</v>
      </c>
      <c r="F766" s="167" t="s">
        <v>2236</v>
      </c>
      <c r="G766" s="188"/>
      <c r="H766" s="285"/>
      <c r="I766" s="143">
        <f t="shared" si="212"/>
        <v>0</v>
      </c>
      <c r="J766" s="165"/>
      <c r="K766" s="167"/>
      <c r="L766" s="167">
        <v>1</v>
      </c>
      <c r="M766" s="171">
        <f t="shared" si="219"/>
        <v>0</v>
      </c>
      <c r="N766" s="170"/>
      <c r="O766" s="285">
        <v>0</v>
      </c>
      <c r="P766" s="114">
        <f t="shared" si="218"/>
        <v>0</v>
      </c>
      <c r="Q766" s="173">
        <v>0</v>
      </c>
      <c r="R766" s="177">
        <v>2016</v>
      </c>
      <c r="S766" s="98">
        <f>IFERROR(('General Input Sheet'!$G$38/(VLOOKUP(R766,'General Input Sheet'!$E$38:$G$44,3,FALSE))),1)</f>
        <v>1</v>
      </c>
      <c r="T766" s="199">
        <v>0</v>
      </c>
      <c r="U766" s="115" t="str">
        <f t="shared" si="213"/>
        <v/>
      </c>
      <c r="V766" s="115" t="str">
        <f t="shared" si="213"/>
        <v/>
      </c>
      <c r="W766" s="115" t="str">
        <f t="shared" si="213"/>
        <v/>
      </c>
      <c r="X766" s="115" t="str">
        <f t="shared" si="213"/>
        <v/>
      </c>
      <c r="Y766" s="273" t="str">
        <f t="shared" si="214"/>
        <v>y</v>
      </c>
      <c r="AA766" s="86" t="str">
        <f t="shared" si="204"/>
        <v/>
      </c>
      <c r="AB766" s="87" t="str">
        <f t="shared" si="205"/>
        <v/>
      </c>
      <c r="AC766" s="87" t="str">
        <f t="shared" si="215"/>
        <v/>
      </c>
      <c r="AD766" s="87" t="str">
        <f t="shared" si="216"/>
        <v/>
      </c>
      <c r="AE766" s="87">
        <f t="shared" si="217"/>
        <v>1</v>
      </c>
      <c r="AF766" s="94">
        <f t="shared" si="206"/>
        <v>1</v>
      </c>
      <c r="AH766" s="324" t="str">
        <f t="shared" si="207"/>
        <v/>
      </c>
      <c r="AI766" s="280" t="str">
        <f t="shared" si="208"/>
        <v/>
      </c>
      <c r="AJ766" s="280" t="str">
        <f t="shared" si="209"/>
        <v/>
      </c>
      <c r="AK766" s="280" t="str">
        <f t="shared" si="210"/>
        <v/>
      </c>
      <c r="AL766" s="327">
        <f t="shared" si="211"/>
        <v>0</v>
      </c>
    </row>
    <row r="767" spans="2:38">
      <c r="B767" s="176" t="s">
        <v>695</v>
      </c>
      <c r="C767" s="167"/>
      <c r="D767" s="167" t="s">
        <v>2231</v>
      </c>
      <c r="E767" s="167" t="s">
        <v>115</v>
      </c>
      <c r="F767" s="167" t="s">
        <v>2234</v>
      </c>
      <c r="G767" s="188"/>
      <c r="H767" s="285">
        <v>96415.12</v>
      </c>
      <c r="I767" s="143">
        <f t="shared" si="212"/>
        <v>87.125836133653834</v>
      </c>
      <c r="J767" s="165">
        <v>8400247.9459265694</v>
      </c>
      <c r="K767" s="167"/>
      <c r="L767" s="167">
        <v>1</v>
      </c>
      <c r="M767" s="171">
        <f t="shared" si="219"/>
        <v>8400247.9459265694</v>
      </c>
      <c r="N767" s="170"/>
      <c r="O767" s="285"/>
      <c r="P767" s="114">
        <f t="shared" si="218"/>
        <v>0</v>
      </c>
      <c r="Q767" s="173"/>
      <c r="R767" s="177">
        <v>2016</v>
      </c>
      <c r="S767" s="98">
        <f>IFERROR(('General Input Sheet'!$G$38/(VLOOKUP(R767,'General Input Sheet'!$E$38:$G$44,3,FALSE))),1)</f>
        <v>1</v>
      </c>
      <c r="T767" s="199">
        <v>8400247.9459265694</v>
      </c>
      <c r="U767" s="115" t="str">
        <f t="shared" si="213"/>
        <v/>
      </c>
      <c r="V767" s="115" t="str">
        <f t="shared" si="213"/>
        <v/>
      </c>
      <c r="W767" s="115" t="str">
        <f t="shared" si="213"/>
        <v/>
      </c>
      <c r="X767" s="115" t="str">
        <f t="shared" si="213"/>
        <v/>
      </c>
      <c r="Y767" s="273" t="str">
        <f t="shared" si="214"/>
        <v>y</v>
      </c>
      <c r="AA767" s="86" t="str">
        <f t="shared" si="204"/>
        <v/>
      </c>
      <c r="AB767" s="87" t="str">
        <f t="shared" si="205"/>
        <v/>
      </c>
      <c r="AC767" s="87" t="str">
        <f t="shared" si="215"/>
        <v/>
      </c>
      <c r="AD767" s="87" t="str">
        <f t="shared" si="216"/>
        <v/>
      </c>
      <c r="AE767" s="87">
        <f t="shared" si="217"/>
        <v>1</v>
      </c>
      <c r="AF767" s="94">
        <f t="shared" si="206"/>
        <v>1</v>
      </c>
      <c r="AH767" s="324" t="str">
        <f t="shared" si="207"/>
        <v/>
      </c>
      <c r="AI767" s="280" t="str">
        <f t="shared" si="208"/>
        <v/>
      </c>
      <c r="AJ767" s="280" t="str">
        <f t="shared" si="209"/>
        <v/>
      </c>
      <c r="AK767" s="280" t="str">
        <f t="shared" si="210"/>
        <v/>
      </c>
      <c r="AL767" s="327">
        <f t="shared" si="211"/>
        <v>8400247.9459265694</v>
      </c>
    </row>
    <row r="768" spans="2:38">
      <c r="B768" s="176" t="s">
        <v>695</v>
      </c>
      <c r="C768" s="167"/>
      <c r="D768" s="167" t="s">
        <v>2231</v>
      </c>
      <c r="E768" s="167" t="s">
        <v>115</v>
      </c>
      <c r="F768" s="167" t="s">
        <v>2233</v>
      </c>
      <c r="G768" s="188"/>
      <c r="H768" s="285">
        <v>41485.75</v>
      </c>
      <c r="I768" s="143">
        <f t="shared" si="212"/>
        <v>196.73183957694727</v>
      </c>
      <c r="J768" s="165">
        <v>8161567.9137293398</v>
      </c>
      <c r="K768" s="167"/>
      <c r="L768" s="167">
        <v>1</v>
      </c>
      <c r="M768" s="171">
        <f t="shared" si="219"/>
        <v>8161567.9137293398</v>
      </c>
      <c r="N768" s="170"/>
      <c r="O768" s="285"/>
      <c r="P768" s="114">
        <f t="shared" si="218"/>
        <v>0</v>
      </c>
      <c r="Q768" s="173"/>
      <c r="R768" s="177">
        <v>2016</v>
      </c>
      <c r="S768" s="98">
        <f>IFERROR(('General Input Sheet'!$G$38/(VLOOKUP(R768,'General Input Sheet'!$E$38:$G$44,3,FALSE))),1)</f>
        <v>1</v>
      </c>
      <c r="T768" s="199">
        <v>8161567.9137293398</v>
      </c>
      <c r="U768" s="115" t="str">
        <f t="shared" si="213"/>
        <v/>
      </c>
      <c r="V768" s="115" t="str">
        <f t="shared" si="213"/>
        <v/>
      </c>
      <c r="W768" s="115" t="str">
        <f t="shared" si="213"/>
        <v/>
      </c>
      <c r="X768" s="115" t="str">
        <f t="shared" si="213"/>
        <v/>
      </c>
      <c r="Y768" s="273" t="str">
        <f t="shared" si="214"/>
        <v>y</v>
      </c>
      <c r="AA768" s="86" t="str">
        <f t="shared" si="204"/>
        <v/>
      </c>
      <c r="AB768" s="87" t="str">
        <f t="shared" si="205"/>
        <v/>
      </c>
      <c r="AC768" s="87" t="str">
        <f t="shared" si="215"/>
        <v/>
      </c>
      <c r="AD768" s="87" t="str">
        <f t="shared" si="216"/>
        <v/>
      </c>
      <c r="AE768" s="87">
        <f t="shared" si="217"/>
        <v>1</v>
      </c>
      <c r="AF768" s="94">
        <f t="shared" si="206"/>
        <v>1</v>
      </c>
      <c r="AH768" s="324" t="str">
        <f t="shared" si="207"/>
        <v/>
      </c>
      <c r="AI768" s="280" t="str">
        <f t="shared" si="208"/>
        <v/>
      </c>
      <c r="AJ768" s="280" t="str">
        <f t="shared" si="209"/>
        <v/>
      </c>
      <c r="AK768" s="280" t="str">
        <f t="shared" si="210"/>
        <v/>
      </c>
      <c r="AL768" s="327">
        <f t="shared" si="211"/>
        <v>8161567.9137293398</v>
      </c>
    </row>
    <row r="769" spans="2:38">
      <c r="B769" s="176" t="s">
        <v>695</v>
      </c>
      <c r="C769" s="167"/>
      <c r="D769" s="167" t="s">
        <v>2231</v>
      </c>
      <c r="E769" s="167" t="s">
        <v>115</v>
      </c>
      <c r="F769" s="167" t="s">
        <v>2235</v>
      </c>
      <c r="G769" s="188"/>
      <c r="H769" s="285">
        <v>10136.73</v>
      </c>
      <c r="I769" s="143">
        <f t="shared" si="212"/>
        <v>776.66301305876448</v>
      </c>
      <c r="J769" s="165">
        <v>7872823.2643631697</v>
      </c>
      <c r="K769" s="167"/>
      <c r="L769" s="167">
        <v>1</v>
      </c>
      <c r="M769" s="171">
        <f t="shared" si="219"/>
        <v>7872823.2643631697</v>
      </c>
      <c r="N769" s="170"/>
      <c r="O769" s="285"/>
      <c r="P769" s="114">
        <f t="shared" si="218"/>
        <v>0</v>
      </c>
      <c r="Q769" s="173"/>
      <c r="R769" s="177">
        <v>2016</v>
      </c>
      <c r="S769" s="98">
        <f>IFERROR(('General Input Sheet'!$G$38/(VLOOKUP(R769,'General Input Sheet'!$E$38:$G$44,3,FALSE))),1)</f>
        <v>1</v>
      </c>
      <c r="T769" s="199">
        <v>7872823.2643631697</v>
      </c>
      <c r="U769" s="115" t="str">
        <f t="shared" si="213"/>
        <v/>
      </c>
      <c r="V769" s="115" t="str">
        <f t="shared" si="213"/>
        <v/>
      </c>
      <c r="W769" s="115" t="str">
        <f t="shared" si="213"/>
        <v/>
      </c>
      <c r="X769" s="115" t="str">
        <f t="shared" si="213"/>
        <v/>
      </c>
      <c r="Y769" s="273" t="str">
        <f t="shared" si="214"/>
        <v>y</v>
      </c>
      <c r="AA769" s="86" t="str">
        <f t="shared" si="204"/>
        <v/>
      </c>
      <c r="AB769" s="87" t="str">
        <f t="shared" si="205"/>
        <v/>
      </c>
      <c r="AC769" s="87" t="str">
        <f t="shared" si="215"/>
        <v/>
      </c>
      <c r="AD769" s="87" t="str">
        <f t="shared" si="216"/>
        <v/>
      </c>
      <c r="AE769" s="87">
        <f t="shared" si="217"/>
        <v>1</v>
      </c>
      <c r="AF769" s="94">
        <f t="shared" si="206"/>
        <v>1</v>
      </c>
      <c r="AH769" s="324" t="str">
        <f t="shared" si="207"/>
        <v/>
      </c>
      <c r="AI769" s="280" t="str">
        <f t="shared" si="208"/>
        <v/>
      </c>
      <c r="AJ769" s="280" t="str">
        <f t="shared" si="209"/>
        <v/>
      </c>
      <c r="AK769" s="280" t="str">
        <f t="shared" si="210"/>
        <v/>
      </c>
      <c r="AL769" s="327">
        <f t="shared" si="211"/>
        <v>7872823.2643631697</v>
      </c>
    </row>
    <row r="770" spans="2:38">
      <c r="B770" s="176" t="s">
        <v>696</v>
      </c>
      <c r="C770" s="167"/>
      <c r="D770" s="167" t="s">
        <v>2229</v>
      </c>
      <c r="E770" s="167" t="s">
        <v>115</v>
      </c>
      <c r="F770" s="167" t="s">
        <v>2236</v>
      </c>
      <c r="G770" s="188"/>
      <c r="H770" s="285"/>
      <c r="I770" s="143">
        <f t="shared" si="212"/>
        <v>0</v>
      </c>
      <c r="J770" s="165"/>
      <c r="K770" s="167"/>
      <c r="L770" s="167">
        <v>1</v>
      </c>
      <c r="M770" s="171">
        <f t="shared" si="219"/>
        <v>0</v>
      </c>
      <c r="N770" s="170"/>
      <c r="O770" s="285">
        <v>7615.9706777359497</v>
      </c>
      <c r="P770" s="114">
        <f t="shared" si="218"/>
        <v>220.02095870701783</v>
      </c>
      <c r="Q770" s="173">
        <v>1675673.17</v>
      </c>
      <c r="R770" s="177">
        <v>2016</v>
      </c>
      <c r="S770" s="98">
        <f>IFERROR(('General Input Sheet'!$G$38/(VLOOKUP(R770,'General Input Sheet'!$E$38:$G$44,3,FALSE))),1)</f>
        <v>1</v>
      </c>
      <c r="T770" s="199">
        <v>1675673.17</v>
      </c>
      <c r="U770" s="115" t="str">
        <f t="shared" si="213"/>
        <v>y</v>
      </c>
      <c r="V770" s="115" t="str">
        <f t="shared" si="213"/>
        <v/>
      </c>
      <c r="W770" s="115" t="str">
        <f t="shared" si="213"/>
        <v/>
      </c>
      <c r="X770" s="115" t="str">
        <f t="shared" si="213"/>
        <v/>
      </c>
      <c r="Y770" s="273" t="str">
        <f t="shared" si="214"/>
        <v/>
      </c>
      <c r="AA770" s="86">
        <f t="shared" si="204"/>
        <v>1</v>
      </c>
      <c r="AB770" s="87" t="str">
        <f t="shared" si="205"/>
        <v/>
      </c>
      <c r="AC770" s="87" t="str">
        <f t="shared" si="215"/>
        <v/>
      </c>
      <c r="AD770" s="87" t="str">
        <f t="shared" si="216"/>
        <v/>
      </c>
      <c r="AE770" s="87" t="str">
        <f t="shared" si="217"/>
        <v/>
      </c>
      <c r="AF770" s="94">
        <f t="shared" si="206"/>
        <v>1</v>
      </c>
      <c r="AH770" s="324">
        <f t="shared" si="207"/>
        <v>1675673.17</v>
      </c>
      <c r="AI770" s="280" t="str">
        <f t="shared" si="208"/>
        <v/>
      </c>
      <c r="AJ770" s="280" t="str">
        <f t="shared" si="209"/>
        <v/>
      </c>
      <c r="AK770" s="280" t="str">
        <f t="shared" si="210"/>
        <v/>
      </c>
      <c r="AL770" s="327" t="str">
        <f t="shared" si="211"/>
        <v/>
      </c>
    </row>
    <row r="771" spans="2:38">
      <c r="B771" s="176" t="s">
        <v>697</v>
      </c>
      <c r="C771" s="167"/>
      <c r="D771" s="167" t="s">
        <v>2230</v>
      </c>
      <c r="E771" s="167" t="s">
        <v>115</v>
      </c>
      <c r="F771" s="167" t="s">
        <v>2232</v>
      </c>
      <c r="G771" s="188"/>
      <c r="H771" s="171">
        <v>20582.3</v>
      </c>
      <c r="I771" s="143">
        <f t="shared" si="212"/>
        <v>91.917042907971407</v>
      </c>
      <c r="J771" s="165">
        <v>1891864.1522447399</v>
      </c>
      <c r="K771" s="167"/>
      <c r="L771" s="167"/>
      <c r="M771" s="171">
        <v>590285.67798429495</v>
      </c>
      <c r="N771" s="170"/>
      <c r="O771" s="285">
        <v>6130.2671671522103</v>
      </c>
      <c r="P771" s="114">
        <f t="shared" si="218"/>
        <v>44.78284918331417</v>
      </c>
      <c r="Q771" s="173">
        <v>274530.83</v>
      </c>
      <c r="R771" s="177">
        <v>2016</v>
      </c>
      <c r="S771" s="32"/>
      <c r="T771" s="195">
        <v>2166394.9822447398</v>
      </c>
      <c r="U771" s="115" t="str">
        <f t="shared" si="213"/>
        <v/>
      </c>
      <c r="V771" s="115" t="str">
        <f t="shared" si="213"/>
        <v/>
      </c>
      <c r="W771" s="115" t="str">
        <f t="shared" si="213"/>
        <v/>
      </c>
      <c r="X771" s="115" t="str">
        <f t="shared" si="213"/>
        <v/>
      </c>
      <c r="Y771" s="273" t="str">
        <f t="shared" si="214"/>
        <v>y</v>
      </c>
      <c r="AA771" s="86" t="str">
        <f t="shared" si="204"/>
        <v/>
      </c>
      <c r="AB771" s="87" t="str">
        <f t="shared" si="205"/>
        <v/>
      </c>
      <c r="AC771" s="87" t="str">
        <f t="shared" si="215"/>
        <v/>
      </c>
      <c r="AD771" s="87" t="str">
        <f t="shared" si="216"/>
        <v/>
      </c>
      <c r="AE771" s="87">
        <f t="shared" si="217"/>
        <v>1</v>
      </c>
      <c r="AF771" s="94">
        <f t="shared" si="206"/>
        <v>1</v>
      </c>
      <c r="AH771" s="324" t="str">
        <f t="shared" si="207"/>
        <v/>
      </c>
      <c r="AI771" s="280" t="str">
        <f t="shared" si="208"/>
        <v/>
      </c>
      <c r="AJ771" s="280" t="str">
        <f t="shared" si="209"/>
        <v/>
      </c>
      <c r="AK771" s="280" t="str">
        <f t="shared" si="210"/>
        <v/>
      </c>
      <c r="AL771" s="327">
        <f t="shared" si="211"/>
        <v>2166394.9822447398</v>
      </c>
    </row>
    <row r="772" spans="2:38">
      <c r="B772" s="176" t="s">
        <v>698</v>
      </c>
      <c r="C772" s="167"/>
      <c r="D772" s="167" t="s">
        <v>2230</v>
      </c>
      <c r="E772" s="167" t="s">
        <v>115</v>
      </c>
      <c r="F772" s="167" t="s">
        <v>2233</v>
      </c>
      <c r="G772" s="188"/>
      <c r="H772" s="171">
        <v>14394.99</v>
      </c>
      <c r="I772" s="143">
        <f t="shared" si="212"/>
        <v>735.96296025675611</v>
      </c>
      <c r="J772" s="165">
        <v>10594179.453266401</v>
      </c>
      <c r="K772" s="167"/>
      <c r="L772" s="167"/>
      <c r="M772" s="171">
        <v>2309948.01839092</v>
      </c>
      <c r="N772" s="170"/>
      <c r="O772" s="285"/>
      <c r="P772" s="114">
        <f t="shared" si="218"/>
        <v>0</v>
      </c>
      <c r="Q772" s="173"/>
      <c r="R772" s="177">
        <v>2016</v>
      </c>
      <c r="S772" s="32"/>
      <c r="T772" s="195">
        <v>10594179.453266401</v>
      </c>
      <c r="U772" s="115" t="str">
        <f t="shared" si="213"/>
        <v/>
      </c>
      <c r="V772" s="115" t="str">
        <f t="shared" si="213"/>
        <v/>
      </c>
      <c r="W772" s="115" t="str">
        <f t="shared" si="213"/>
        <v/>
      </c>
      <c r="X772" s="115" t="str">
        <f t="shared" si="213"/>
        <v/>
      </c>
      <c r="Y772" s="273" t="str">
        <f t="shared" si="214"/>
        <v>y</v>
      </c>
      <c r="AA772" s="86" t="str">
        <f t="shared" si="204"/>
        <v/>
      </c>
      <c r="AB772" s="87" t="str">
        <f t="shared" si="205"/>
        <v/>
      </c>
      <c r="AC772" s="87" t="str">
        <f t="shared" si="215"/>
        <v/>
      </c>
      <c r="AD772" s="87" t="str">
        <f t="shared" si="216"/>
        <v/>
      </c>
      <c r="AE772" s="87">
        <f t="shared" si="217"/>
        <v>1</v>
      </c>
      <c r="AF772" s="94">
        <f t="shared" si="206"/>
        <v>1</v>
      </c>
      <c r="AH772" s="324" t="str">
        <f t="shared" si="207"/>
        <v/>
      </c>
      <c r="AI772" s="280" t="str">
        <f t="shared" si="208"/>
        <v/>
      </c>
      <c r="AJ772" s="280" t="str">
        <f t="shared" si="209"/>
        <v/>
      </c>
      <c r="AK772" s="280" t="str">
        <f t="shared" si="210"/>
        <v/>
      </c>
      <c r="AL772" s="327">
        <f t="shared" si="211"/>
        <v>10594179.453266401</v>
      </c>
    </row>
    <row r="773" spans="2:38">
      <c r="B773" s="176" t="s">
        <v>699</v>
      </c>
      <c r="C773" s="167"/>
      <c r="D773" s="167" t="s">
        <v>2230</v>
      </c>
      <c r="E773" s="167" t="s">
        <v>115</v>
      </c>
      <c r="F773" s="167" t="s">
        <v>2233</v>
      </c>
      <c r="G773" s="188"/>
      <c r="H773" s="171">
        <v>20311.12</v>
      </c>
      <c r="I773" s="143">
        <f t="shared" si="212"/>
        <v>540.54063712127152</v>
      </c>
      <c r="J773" s="165">
        <v>10978985.7454466</v>
      </c>
      <c r="K773" s="167"/>
      <c r="L773" s="167"/>
      <c r="M773" s="171">
        <v>456000.23680855101</v>
      </c>
      <c r="N773" s="170"/>
      <c r="O773" s="285">
        <v>8239.9406024666805</v>
      </c>
      <c r="P773" s="114">
        <f t="shared" si="218"/>
        <v>924.86103573594494</v>
      </c>
      <c r="Q773" s="173">
        <v>7620800</v>
      </c>
      <c r="R773" s="177">
        <v>2016</v>
      </c>
      <c r="S773" s="32"/>
      <c r="T773" s="195">
        <v>18599785.7454466</v>
      </c>
      <c r="U773" s="115" t="str">
        <f t="shared" si="213"/>
        <v/>
      </c>
      <c r="V773" s="115" t="str">
        <f t="shared" si="213"/>
        <v/>
      </c>
      <c r="W773" s="115" t="str">
        <f t="shared" si="213"/>
        <v/>
      </c>
      <c r="X773" s="115" t="str">
        <f t="shared" si="213"/>
        <v/>
      </c>
      <c r="Y773" s="273" t="str">
        <f t="shared" si="214"/>
        <v>y</v>
      </c>
      <c r="AA773" s="86" t="str">
        <f t="shared" si="204"/>
        <v/>
      </c>
      <c r="AB773" s="87" t="str">
        <f t="shared" si="205"/>
        <v/>
      </c>
      <c r="AC773" s="87" t="str">
        <f t="shared" si="215"/>
        <v/>
      </c>
      <c r="AD773" s="87" t="str">
        <f t="shared" si="216"/>
        <v/>
      </c>
      <c r="AE773" s="87">
        <f t="shared" si="217"/>
        <v>1</v>
      </c>
      <c r="AF773" s="94">
        <f t="shared" si="206"/>
        <v>1</v>
      </c>
      <c r="AH773" s="324" t="str">
        <f t="shared" si="207"/>
        <v/>
      </c>
      <c r="AI773" s="280" t="str">
        <f t="shared" si="208"/>
        <v/>
      </c>
      <c r="AJ773" s="280" t="str">
        <f t="shared" si="209"/>
        <v/>
      </c>
      <c r="AK773" s="280" t="str">
        <f t="shared" si="210"/>
        <v/>
      </c>
      <c r="AL773" s="327">
        <f t="shared" si="211"/>
        <v>18599785.7454466</v>
      </c>
    </row>
    <row r="774" spans="2:38">
      <c r="B774" s="176" t="s">
        <v>700</v>
      </c>
      <c r="C774" s="167"/>
      <c r="D774" s="167" t="s">
        <v>2231</v>
      </c>
      <c r="E774" s="167" t="s">
        <v>115</v>
      </c>
      <c r="F774" s="167" t="s">
        <v>2233</v>
      </c>
      <c r="G774" s="188"/>
      <c r="H774" s="285">
        <v>12543.09</v>
      </c>
      <c r="I774" s="143">
        <f t="shared" si="212"/>
        <v>574.73245363897331</v>
      </c>
      <c r="J774" s="165">
        <v>7208920.8919144701</v>
      </c>
      <c r="K774" s="167"/>
      <c r="L774" s="167">
        <v>1</v>
      </c>
      <c r="M774" s="171">
        <f t="shared" ref="M774:M786" si="220">IFERROR(J774/100*100*L774,0)</f>
        <v>7208920.8919144701</v>
      </c>
      <c r="N774" s="170"/>
      <c r="O774" s="285">
        <v>7200.2911065162198</v>
      </c>
      <c r="P774" s="114">
        <f t="shared" si="218"/>
        <v>86.871348775597028</v>
      </c>
      <c r="Q774" s="173">
        <v>625499</v>
      </c>
      <c r="R774" s="177">
        <v>2016</v>
      </c>
      <c r="S774" s="98">
        <f>IFERROR(('General Input Sheet'!$G$38/(VLOOKUP(R774,'General Input Sheet'!$E$38:$G$44,3,FALSE))),1)</f>
        <v>1</v>
      </c>
      <c r="T774" s="199">
        <v>7834419.8919144701</v>
      </c>
      <c r="U774" s="115" t="str">
        <f t="shared" si="213"/>
        <v/>
      </c>
      <c r="V774" s="115" t="str">
        <f t="shared" si="213"/>
        <v/>
      </c>
      <c r="W774" s="115" t="str">
        <f t="shared" si="213"/>
        <v/>
      </c>
      <c r="X774" s="115" t="str">
        <f t="shared" si="213"/>
        <v/>
      </c>
      <c r="Y774" s="273" t="str">
        <f t="shared" si="214"/>
        <v>y</v>
      </c>
      <c r="AA774" s="86" t="str">
        <f t="shared" si="204"/>
        <v/>
      </c>
      <c r="AB774" s="87" t="str">
        <f t="shared" si="205"/>
        <v/>
      </c>
      <c r="AC774" s="87" t="str">
        <f t="shared" si="215"/>
        <v/>
      </c>
      <c r="AD774" s="87" t="str">
        <f t="shared" si="216"/>
        <v/>
      </c>
      <c r="AE774" s="87">
        <f t="shared" si="217"/>
        <v>1</v>
      </c>
      <c r="AF774" s="94">
        <f t="shared" si="206"/>
        <v>1</v>
      </c>
      <c r="AH774" s="324" t="str">
        <f t="shared" si="207"/>
        <v/>
      </c>
      <c r="AI774" s="280" t="str">
        <f t="shared" si="208"/>
        <v/>
      </c>
      <c r="AJ774" s="280" t="str">
        <f t="shared" si="209"/>
        <v/>
      </c>
      <c r="AK774" s="280" t="str">
        <f t="shared" si="210"/>
        <v/>
      </c>
      <c r="AL774" s="327">
        <f t="shared" si="211"/>
        <v>7834419.8919144701</v>
      </c>
    </row>
    <row r="775" spans="2:38">
      <c r="B775" s="176" t="s">
        <v>701</v>
      </c>
      <c r="C775" s="167"/>
      <c r="D775" s="167" t="s">
        <v>2229</v>
      </c>
      <c r="E775" s="167" t="s">
        <v>115</v>
      </c>
      <c r="F775" s="167" t="s">
        <v>2233</v>
      </c>
      <c r="G775" s="188"/>
      <c r="H775" s="285">
        <v>8372.15</v>
      </c>
      <c r="I775" s="143">
        <f t="shared" si="212"/>
        <v>82.415107518777489</v>
      </c>
      <c r="J775" s="165">
        <v>689991.64241333294</v>
      </c>
      <c r="K775" s="167"/>
      <c r="L775" s="167">
        <v>1</v>
      </c>
      <c r="M775" s="171">
        <f t="shared" si="220"/>
        <v>689991.64241333294</v>
      </c>
      <c r="N775" s="170"/>
      <c r="O775" s="285">
        <v>8372.1650592917904</v>
      </c>
      <c r="P775" s="114">
        <f t="shared" si="218"/>
        <v>376.26748131342697</v>
      </c>
      <c r="Q775" s="173">
        <v>3150173.46</v>
      </c>
      <c r="R775" s="177">
        <v>2016</v>
      </c>
      <c r="S775" s="98">
        <f>IFERROR(('General Input Sheet'!$G$38/(VLOOKUP(R775,'General Input Sheet'!$E$38:$G$44,3,FALSE))),1)</f>
        <v>1</v>
      </c>
      <c r="T775" s="199">
        <v>3840165.102413333</v>
      </c>
      <c r="U775" s="115" t="str">
        <f t="shared" si="213"/>
        <v>y</v>
      </c>
      <c r="V775" s="115" t="str">
        <f t="shared" si="213"/>
        <v/>
      </c>
      <c r="W775" s="115" t="str">
        <f t="shared" si="213"/>
        <v/>
      </c>
      <c r="X775" s="115" t="str">
        <f t="shared" si="213"/>
        <v/>
      </c>
      <c r="Y775" s="273" t="str">
        <f t="shared" si="214"/>
        <v/>
      </c>
      <c r="AA775" s="86">
        <f t="shared" si="204"/>
        <v>1</v>
      </c>
      <c r="AB775" s="87" t="str">
        <f t="shared" si="205"/>
        <v/>
      </c>
      <c r="AC775" s="87" t="str">
        <f t="shared" si="215"/>
        <v/>
      </c>
      <c r="AD775" s="87" t="str">
        <f t="shared" si="216"/>
        <v/>
      </c>
      <c r="AE775" s="87" t="str">
        <f t="shared" si="217"/>
        <v/>
      </c>
      <c r="AF775" s="94">
        <f t="shared" si="206"/>
        <v>1</v>
      </c>
      <c r="AH775" s="324">
        <f t="shared" si="207"/>
        <v>3840165.102413333</v>
      </c>
      <c r="AI775" s="280" t="str">
        <f t="shared" si="208"/>
        <v/>
      </c>
      <c r="AJ775" s="280" t="str">
        <f t="shared" si="209"/>
        <v/>
      </c>
      <c r="AK775" s="280" t="str">
        <f t="shared" si="210"/>
        <v/>
      </c>
      <c r="AL775" s="327" t="str">
        <f t="shared" si="211"/>
        <v/>
      </c>
    </row>
    <row r="776" spans="2:38">
      <c r="B776" s="176" t="s">
        <v>702</v>
      </c>
      <c r="C776" s="167"/>
      <c r="D776" s="167" t="s">
        <v>2231</v>
      </c>
      <c r="E776" s="167" t="s">
        <v>115</v>
      </c>
      <c r="F776" s="167" t="s">
        <v>2235</v>
      </c>
      <c r="G776" s="188"/>
      <c r="H776" s="285">
        <v>301743.23</v>
      </c>
      <c r="I776" s="143">
        <f t="shared" si="212"/>
        <v>30.755227038321859</v>
      </c>
      <c r="J776" s="165">
        <v>9280181.5459265709</v>
      </c>
      <c r="K776" s="167"/>
      <c r="L776" s="167">
        <v>1</v>
      </c>
      <c r="M776" s="171">
        <f t="shared" si="220"/>
        <v>9280181.5459265709</v>
      </c>
      <c r="N776" s="170"/>
      <c r="O776" s="285">
        <v>17395.408533399601</v>
      </c>
      <c r="P776" s="114">
        <f t="shared" si="218"/>
        <v>449.91543400507118</v>
      </c>
      <c r="Q776" s="173">
        <v>7826462.7800000003</v>
      </c>
      <c r="R776" s="177">
        <v>2016</v>
      </c>
      <c r="S776" s="98">
        <f>IFERROR(('General Input Sheet'!$G$38/(VLOOKUP(R776,'General Input Sheet'!$E$38:$G$44,3,FALSE))),1)</f>
        <v>1</v>
      </c>
      <c r="T776" s="199">
        <v>17106644.325926572</v>
      </c>
      <c r="U776" s="115" t="str">
        <f t="shared" si="213"/>
        <v/>
      </c>
      <c r="V776" s="115" t="str">
        <f t="shared" si="213"/>
        <v/>
      </c>
      <c r="W776" s="115" t="str">
        <f t="shared" si="213"/>
        <v/>
      </c>
      <c r="X776" s="115" t="str">
        <f t="shared" si="213"/>
        <v/>
      </c>
      <c r="Y776" s="273" t="str">
        <f t="shared" si="214"/>
        <v>y</v>
      </c>
      <c r="AA776" s="86" t="str">
        <f t="shared" si="204"/>
        <v/>
      </c>
      <c r="AB776" s="87" t="str">
        <f t="shared" si="205"/>
        <v/>
      </c>
      <c r="AC776" s="87" t="str">
        <f t="shared" si="215"/>
        <v/>
      </c>
      <c r="AD776" s="87" t="str">
        <f t="shared" si="216"/>
        <v/>
      </c>
      <c r="AE776" s="87">
        <f t="shared" si="217"/>
        <v>1</v>
      </c>
      <c r="AF776" s="94">
        <f t="shared" si="206"/>
        <v>1</v>
      </c>
      <c r="AH776" s="324" t="str">
        <f t="shared" si="207"/>
        <v/>
      </c>
      <c r="AI776" s="280" t="str">
        <f t="shared" si="208"/>
        <v/>
      </c>
      <c r="AJ776" s="280" t="str">
        <f t="shared" si="209"/>
        <v/>
      </c>
      <c r="AK776" s="280" t="str">
        <f t="shared" si="210"/>
        <v/>
      </c>
      <c r="AL776" s="327">
        <f t="shared" si="211"/>
        <v>17106644.325926572</v>
      </c>
    </row>
    <row r="777" spans="2:38">
      <c r="B777" s="176" t="s">
        <v>703</v>
      </c>
      <c r="C777" s="167"/>
      <c r="D777" s="167" t="s">
        <v>2229</v>
      </c>
      <c r="E777" s="167" t="s">
        <v>115</v>
      </c>
      <c r="F777" s="167" t="s">
        <v>2233</v>
      </c>
      <c r="G777" s="188"/>
      <c r="H777" s="285">
        <v>4155.99</v>
      </c>
      <c r="I777" s="143">
        <f t="shared" si="212"/>
        <v>131.90814353025442</v>
      </c>
      <c r="J777" s="165">
        <v>548208.92543030204</v>
      </c>
      <c r="K777" s="167"/>
      <c r="L777" s="167">
        <v>1</v>
      </c>
      <c r="M777" s="171">
        <f t="shared" si="220"/>
        <v>548208.92543030204</v>
      </c>
      <c r="N777" s="170"/>
      <c r="O777" s="285">
        <v>4156.0456761138003</v>
      </c>
      <c r="P777" s="114">
        <f t="shared" si="218"/>
        <v>328.85610662441047</v>
      </c>
      <c r="Q777" s="173">
        <v>1366741</v>
      </c>
      <c r="R777" s="177">
        <v>2016</v>
      </c>
      <c r="S777" s="98">
        <f>IFERROR(('General Input Sheet'!$G$38/(VLOOKUP(R777,'General Input Sheet'!$E$38:$G$44,3,FALSE))),1)</f>
        <v>1</v>
      </c>
      <c r="T777" s="199">
        <v>1914949.925430302</v>
      </c>
      <c r="U777" s="115" t="str">
        <f t="shared" si="213"/>
        <v>y</v>
      </c>
      <c r="V777" s="115" t="str">
        <f t="shared" si="213"/>
        <v/>
      </c>
      <c r="W777" s="115" t="str">
        <f t="shared" si="213"/>
        <v/>
      </c>
      <c r="X777" s="115" t="str">
        <f t="shared" si="213"/>
        <v/>
      </c>
      <c r="Y777" s="273" t="str">
        <f t="shared" si="214"/>
        <v/>
      </c>
      <c r="AA777" s="86">
        <f t="shared" si="204"/>
        <v>1</v>
      </c>
      <c r="AB777" s="87" t="str">
        <f t="shared" si="205"/>
        <v/>
      </c>
      <c r="AC777" s="87" t="str">
        <f t="shared" si="215"/>
        <v/>
      </c>
      <c r="AD777" s="87" t="str">
        <f t="shared" si="216"/>
        <v/>
      </c>
      <c r="AE777" s="87" t="str">
        <f t="shared" si="217"/>
        <v/>
      </c>
      <c r="AF777" s="94">
        <f t="shared" si="206"/>
        <v>1</v>
      </c>
      <c r="AH777" s="324">
        <f t="shared" si="207"/>
        <v>1914949.925430302</v>
      </c>
      <c r="AI777" s="280" t="str">
        <f t="shared" si="208"/>
        <v/>
      </c>
      <c r="AJ777" s="280" t="str">
        <f t="shared" si="209"/>
        <v/>
      </c>
      <c r="AK777" s="280" t="str">
        <f t="shared" si="210"/>
        <v/>
      </c>
      <c r="AL777" s="327" t="str">
        <f t="shared" si="211"/>
        <v/>
      </c>
    </row>
    <row r="778" spans="2:38">
      <c r="B778" s="176" t="s">
        <v>704</v>
      </c>
      <c r="C778" s="167"/>
      <c r="D778" s="167" t="s">
        <v>2231</v>
      </c>
      <c r="E778" s="167" t="s">
        <v>115</v>
      </c>
      <c r="F778" s="167" t="s">
        <v>2234</v>
      </c>
      <c r="G778" s="188"/>
      <c r="H778" s="285">
        <v>35598.120000000003</v>
      </c>
      <c r="I778" s="143">
        <f t="shared" si="212"/>
        <v>230.35965043543953</v>
      </c>
      <c r="J778" s="165">
        <v>8200370.4793588296</v>
      </c>
      <c r="K778" s="167"/>
      <c r="L778" s="167">
        <v>1</v>
      </c>
      <c r="M778" s="171">
        <f t="shared" si="220"/>
        <v>8200370.4793588305</v>
      </c>
      <c r="N778" s="170"/>
      <c r="O778" s="285">
        <v>59914.360766167403</v>
      </c>
      <c r="P778" s="114">
        <f t="shared" si="218"/>
        <v>66.215303297372998</v>
      </c>
      <c r="Q778" s="173">
        <v>3967247.57</v>
      </c>
      <c r="R778" s="177">
        <v>2016</v>
      </c>
      <c r="S778" s="98">
        <f>IFERROR(('General Input Sheet'!$G$38/(VLOOKUP(R778,'General Input Sheet'!$E$38:$G$44,3,FALSE))),1)</f>
        <v>1</v>
      </c>
      <c r="T778" s="199">
        <v>12167618.04935883</v>
      </c>
      <c r="U778" s="115" t="str">
        <f t="shared" si="213"/>
        <v/>
      </c>
      <c r="V778" s="115" t="str">
        <f t="shared" si="213"/>
        <v/>
      </c>
      <c r="W778" s="115" t="str">
        <f t="shared" si="213"/>
        <v/>
      </c>
      <c r="X778" s="115" t="str">
        <f t="shared" si="213"/>
        <v/>
      </c>
      <c r="Y778" s="273" t="str">
        <f t="shared" si="214"/>
        <v>y</v>
      </c>
      <c r="AA778" s="86" t="str">
        <f t="shared" si="204"/>
        <v/>
      </c>
      <c r="AB778" s="87" t="str">
        <f t="shared" si="205"/>
        <v/>
      </c>
      <c r="AC778" s="87" t="str">
        <f t="shared" si="215"/>
        <v/>
      </c>
      <c r="AD778" s="87" t="str">
        <f t="shared" si="216"/>
        <v/>
      </c>
      <c r="AE778" s="87">
        <f t="shared" si="217"/>
        <v>1</v>
      </c>
      <c r="AF778" s="94">
        <f t="shared" si="206"/>
        <v>1</v>
      </c>
      <c r="AH778" s="324" t="str">
        <f t="shared" si="207"/>
        <v/>
      </c>
      <c r="AI778" s="280" t="str">
        <f t="shared" si="208"/>
        <v/>
      </c>
      <c r="AJ778" s="280" t="str">
        <f t="shared" si="209"/>
        <v/>
      </c>
      <c r="AK778" s="280" t="str">
        <f t="shared" si="210"/>
        <v/>
      </c>
      <c r="AL778" s="327">
        <f t="shared" si="211"/>
        <v>12167618.04935883</v>
      </c>
    </row>
    <row r="779" spans="2:38">
      <c r="B779" s="176" t="s">
        <v>704</v>
      </c>
      <c r="C779" s="167"/>
      <c r="D779" s="167" t="s">
        <v>2231</v>
      </c>
      <c r="E779" s="167" t="s">
        <v>115</v>
      </c>
      <c r="F779" s="167" t="s">
        <v>2233</v>
      </c>
      <c r="G779" s="188"/>
      <c r="H779" s="285">
        <v>24316.27</v>
      </c>
      <c r="I779" s="143">
        <f t="shared" si="212"/>
        <v>322.88665715890221</v>
      </c>
      <c r="J779" s="165">
        <v>7851399.1348732999</v>
      </c>
      <c r="K779" s="167"/>
      <c r="L779" s="167">
        <v>1</v>
      </c>
      <c r="M779" s="171">
        <f t="shared" si="220"/>
        <v>7851399.1348733008</v>
      </c>
      <c r="N779" s="170"/>
      <c r="O779" s="285"/>
      <c r="P779" s="114">
        <f t="shared" si="218"/>
        <v>0</v>
      </c>
      <c r="Q779" s="173"/>
      <c r="R779" s="177">
        <v>2016</v>
      </c>
      <c r="S779" s="98">
        <f>IFERROR(('General Input Sheet'!$G$38/(VLOOKUP(R779,'General Input Sheet'!$E$38:$G$44,3,FALSE))),1)</f>
        <v>1</v>
      </c>
      <c r="T779" s="199">
        <v>7851399.1348732999</v>
      </c>
      <c r="U779" s="115" t="str">
        <f t="shared" si="213"/>
        <v/>
      </c>
      <c r="V779" s="115" t="str">
        <f t="shared" si="213"/>
        <v/>
      </c>
      <c r="W779" s="115" t="str">
        <f t="shared" si="213"/>
        <v/>
      </c>
      <c r="X779" s="115" t="str">
        <f t="shared" si="213"/>
        <v/>
      </c>
      <c r="Y779" s="273" t="str">
        <f t="shared" si="214"/>
        <v>y</v>
      </c>
      <c r="AA779" s="86" t="str">
        <f t="shared" si="204"/>
        <v/>
      </c>
      <c r="AB779" s="87" t="str">
        <f t="shared" si="205"/>
        <v/>
      </c>
      <c r="AC779" s="87" t="str">
        <f t="shared" si="215"/>
        <v/>
      </c>
      <c r="AD779" s="87" t="str">
        <f t="shared" si="216"/>
        <v/>
      </c>
      <c r="AE779" s="87">
        <f t="shared" si="217"/>
        <v>1</v>
      </c>
      <c r="AF779" s="94">
        <f t="shared" si="206"/>
        <v>1</v>
      </c>
      <c r="AH779" s="324" t="str">
        <f t="shared" si="207"/>
        <v/>
      </c>
      <c r="AI779" s="280" t="str">
        <f t="shared" si="208"/>
        <v/>
      </c>
      <c r="AJ779" s="280" t="str">
        <f t="shared" si="209"/>
        <v/>
      </c>
      <c r="AK779" s="280" t="str">
        <f t="shared" si="210"/>
        <v/>
      </c>
      <c r="AL779" s="327">
        <f t="shared" si="211"/>
        <v>7851399.1348732999</v>
      </c>
    </row>
    <row r="780" spans="2:38">
      <c r="B780" s="176" t="s">
        <v>705</v>
      </c>
      <c r="C780" s="167"/>
      <c r="D780" s="167" t="s">
        <v>2231</v>
      </c>
      <c r="E780" s="167" t="s">
        <v>115</v>
      </c>
      <c r="F780" s="167" t="s">
        <v>2236</v>
      </c>
      <c r="G780" s="188"/>
      <c r="H780" s="285"/>
      <c r="I780" s="143">
        <f t="shared" si="212"/>
        <v>0</v>
      </c>
      <c r="J780" s="165"/>
      <c r="K780" s="167"/>
      <c r="L780" s="167">
        <v>1</v>
      </c>
      <c r="M780" s="171">
        <f t="shared" si="220"/>
        <v>0</v>
      </c>
      <c r="N780" s="170"/>
      <c r="O780" s="285">
        <v>0</v>
      </c>
      <c r="P780" s="114">
        <f t="shared" si="218"/>
        <v>0</v>
      </c>
      <c r="Q780" s="173">
        <v>0</v>
      </c>
      <c r="R780" s="177">
        <v>2016</v>
      </c>
      <c r="S780" s="98">
        <f>IFERROR(('General Input Sheet'!$G$38/(VLOOKUP(R780,'General Input Sheet'!$E$38:$G$44,3,FALSE))),1)</f>
        <v>1</v>
      </c>
      <c r="T780" s="199">
        <v>0</v>
      </c>
      <c r="U780" s="115" t="str">
        <f t="shared" si="213"/>
        <v/>
      </c>
      <c r="V780" s="115" t="str">
        <f t="shared" si="213"/>
        <v/>
      </c>
      <c r="W780" s="115" t="str">
        <f t="shared" si="213"/>
        <v/>
      </c>
      <c r="X780" s="115" t="str">
        <f t="shared" si="213"/>
        <v/>
      </c>
      <c r="Y780" s="273" t="str">
        <f t="shared" si="214"/>
        <v>y</v>
      </c>
      <c r="AA780" s="86" t="str">
        <f t="shared" si="204"/>
        <v/>
      </c>
      <c r="AB780" s="87" t="str">
        <f t="shared" si="205"/>
        <v/>
      </c>
      <c r="AC780" s="87" t="str">
        <f t="shared" si="215"/>
        <v/>
      </c>
      <c r="AD780" s="87" t="str">
        <f t="shared" si="216"/>
        <v/>
      </c>
      <c r="AE780" s="87">
        <f t="shared" si="217"/>
        <v>1</v>
      </c>
      <c r="AF780" s="94">
        <f t="shared" si="206"/>
        <v>1</v>
      </c>
      <c r="AH780" s="324" t="str">
        <f t="shared" si="207"/>
        <v/>
      </c>
      <c r="AI780" s="280" t="str">
        <f t="shared" si="208"/>
        <v/>
      </c>
      <c r="AJ780" s="280" t="str">
        <f t="shared" si="209"/>
        <v/>
      </c>
      <c r="AK780" s="280" t="str">
        <f t="shared" si="210"/>
        <v/>
      </c>
      <c r="AL780" s="327">
        <f t="shared" si="211"/>
        <v>0</v>
      </c>
    </row>
    <row r="781" spans="2:38">
      <c r="B781" s="176" t="s">
        <v>706</v>
      </c>
      <c r="C781" s="167"/>
      <c r="D781" s="167" t="s">
        <v>2231</v>
      </c>
      <c r="E781" s="167" t="s">
        <v>115</v>
      </c>
      <c r="F781" s="167" t="s">
        <v>2236</v>
      </c>
      <c r="G781" s="188"/>
      <c r="H781" s="285"/>
      <c r="I781" s="143">
        <f t="shared" si="212"/>
        <v>0</v>
      </c>
      <c r="J781" s="165"/>
      <c r="K781" s="167"/>
      <c r="L781" s="167">
        <v>1</v>
      </c>
      <c r="M781" s="171">
        <f t="shared" si="220"/>
        <v>0</v>
      </c>
      <c r="N781" s="170"/>
      <c r="O781" s="285">
        <v>1432.8645510701899</v>
      </c>
      <c r="P781" s="114">
        <f t="shared" si="218"/>
        <v>353.74375730171215</v>
      </c>
      <c r="Q781" s="173">
        <v>506866.89</v>
      </c>
      <c r="R781" s="177">
        <v>2016</v>
      </c>
      <c r="S781" s="98">
        <f>IFERROR(('General Input Sheet'!$G$38/(VLOOKUP(R781,'General Input Sheet'!$E$38:$G$44,3,FALSE))),1)</f>
        <v>1</v>
      </c>
      <c r="T781" s="199">
        <v>506866.89</v>
      </c>
      <c r="U781" s="115" t="str">
        <f t="shared" si="213"/>
        <v/>
      </c>
      <c r="V781" s="115" t="str">
        <f t="shared" si="213"/>
        <v/>
      </c>
      <c r="W781" s="115" t="str">
        <f t="shared" si="213"/>
        <v/>
      </c>
      <c r="X781" s="115" t="str">
        <f t="shared" si="213"/>
        <v/>
      </c>
      <c r="Y781" s="273" t="str">
        <f t="shared" si="214"/>
        <v>y</v>
      </c>
      <c r="AA781" s="86" t="str">
        <f t="shared" si="204"/>
        <v/>
      </c>
      <c r="AB781" s="87" t="str">
        <f t="shared" si="205"/>
        <v/>
      </c>
      <c r="AC781" s="87" t="str">
        <f t="shared" si="215"/>
        <v/>
      </c>
      <c r="AD781" s="87" t="str">
        <f t="shared" si="216"/>
        <v/>
      </c>
      <c r="AE781" s="87">
        <f t="shared" si="217"/>
        <v>1</v>
      </c>
      <c r="AF781" s="94">
        <f t="shared" si="206"/>
        <v>1</v>
      </c>
      <c r="AH781" s="324" t="str">
        <f t="shared" si="207"/>
        <v/>
      </c>
      <c r="AI781" s="280" t="str">
        <f t="shared" si="208"/>
        <v/>
      </c>
      <c r="AJ781" s="280" t="str">
        <f t="shared" si="209"/>
        <v/>
      </c>
      <c r="AK781" s="280" t="str">
        <f t="shared" si="210"/>
        <v/>
      </c>
      <c r="AL781" s="327">
        <f t="shared" si="211"/>
        <v>506866.89</v>
      </c>
    </row>
    <row r="782" spans="2:38">
      <c r="B782" s="176" t="s">
        <v>707</v>
      </c>
      <c r="C782" s="167"/>
      <c r="D782" s="167" t="s">
        <v>2229</v>
      </c>
      <c r="E782" s="167" t="s">
        <v>115</v>
      </c>
      <c r="F782" s="167" t="s">
        <v>2233</v>
      </c>
      <c r="G782" s="188"/>
      <c r="H782" s="285">
        <v>38010.94</v>
      </c>
      <c r="I782" s="143">
        <f t="shared" si="212"/>
        <v>18.152448805878858</v>
      </c>
      <c r="J782" s="165">
        <v>689991.64241333294</v>
      </c>
      <c r="K782" s="167"/>
      <c r="L782" s="167">
        <v>1</v>
      </c>
      <c r="M782" s="171">
        <f t="shared" si="220"/>
        <v>689991.64241333294</v>
      </c>
      <c r="N782" s="170"/>
      <c r="O782" s="285">
        <v>31229.071660808298</v>
      </c>
      <c r="P782" s="114">
        <f t="shared" si="218"/>
        <v>204.76599430988298</v>
      </c>
      <c r="Q782" s="173">
        <v>6394651.9100000001</v>
      </c>
      <c r="R782" s="177">
        <v>2016</v>
      </c>
      <c r="S782" s="98">
        <f>IFERROR(('General Input Sheet'!$G$38/(VLOOKUP(R782,'General Input Sheet'!$E$38:$G$44,3,FALSE))),1)</f>
        <v>1</v>
      </c>
      <c r="T782" s="199">
        <v>7084643.5524133332</v>
      </c>
      <c r="U782" s="115" t="str">
        <f t="shared" si="213"/>
        <v>y</v>
      </c>
      <c r="V782" s="115" t="str">
        <f t="shared" si="213"/>
        <v/>
      </c>
      <c r="W782" s="115" t="str">
        <f t="shared" si="213"/>
        <v/>
      </c>
      <c r="X782" s="115" t="str">
        <f t="shared" ref="V782:X845" si="221">IF(AND(X$10=$E782,$D782="Local"),"y","")</f>
        <v/>
      </c>
      <c r="Y782" s="273" t="str">
        <f t="shared" si="214"/>
        <v/>
      </c>
      <c r="AA782" s="86">
        <f t="shared" ref="AA782:AA845" si="222">IF(U782="y",1,"")</f>
        <v>1</v>
      </c>
      <c r="AB782" s="87" t="str">
        <f t="shared" ref="AB782:AB845" si="223">IF(V782="y",1,"")</f>
        <v/>
      </c>
      <c r="AC782" s="87" t="str">
        <f t="shared" si="215"/>
        <v/>
      </c>
      <c r="AD782" s="87" t="str">
        <f t="shared" si="216"/>
        <v/>
      </c>
      <c r="AE782" s="87" t="str">
        <f t="shared" si="217"/>
        <v/>
      </c>
      <c r="AF782" s="94">
        <f t="shared" ref="AF782:AF845" si="224">SUM(AA782:AE782)</f>
        <v>1</v>
      </c>
      <c r="AH782" s="324">
        <f t="shared" ref="AH782:AH845" si="225">IF(AA782="","",(AA782/$AF782)*$T782)</f>
        <v>7084643.5524133332</v>
      </c>
      <c r="AI782" s="280" t="str">
        <f t="shared" ref="AI782:AI845" si="226">IF(AB782="","",(AB782/$AF782)*$T782)</f>
        <v/>
      </c>
      <c r="AJ782" s="280" t="str">
        <f t="shared" ref="AJ782:AJ845" si="227">IF(AC782="","",(AC782/$AF782)*$T782)</f>
        <v/>
      </c>
      <c r="AK782" s="280" t="str">
        <f t="shared" ref="AK782:AK845" si="228">IF(AD782="","",(AD782/$AF782)*$T782)</f>
        <v/>
      </c>
      <c r="AL782" s="327" t="str">
        <f t="shared" ref="AL782:AL845" si="229">IF(AE782="","",(AE782/$AF782)*$T782)</f>
        <v/>
      </c>
    </row>
    <row r="783" spans="2:38">
      <c r="B783" s="176" t="s">
        <v>708</v>
      </c>
      <c r="C783" s="167"/>
      <c r="D783" s="167" t="s">
        <v>2229</v>
      </c>
      <c r="E783" s="167" t="s">
        <v>115</v>
      </c>
      <c r="F783" s="167" t="s">
        <v>2232</v>
      </c>
      <c r="G783" s="188"/>
      <c r="H783" s="285">
        <v>12733.27</v>
      </c>
      <c r="I783" s="143">
        <f t="shared" ref="I783:I846" si="230">IFERROR(J783/H783,0)</f>
        <v>46.357744552993452</v>
      </c>
      <c r="J783" s="165">
        <v>590285.67798429495</v>
      </c>
      <c r="K783" s="167"/>
      <c r="L783" s="167">
        <v>1</v>
      </c>
      <c r="M783" s="171">
        <f t="shared" si="220"/>
        <v>590285.67798429495</v>
      </c>
      <c r="N783" s="170"/>
      <c r="O783" s="285">
        <v>12733.3096640084</v>
      </c>
      <c r="P783" s="114">
        <f t="shared" si="218"/>
        <v>12.728269733210901</v>
      </c>
      <c r="Q783" s="173">
        <v>162073</v>
      </c>
      <c r="R783" s="177">
        <v>2016</v>
      </c>
      <c r="S783" s="98">
        <f>IFERROR(('General Input Sheet'!$G$38/(VLOOKUP(R783,'General Input Sheet'!$E$38:$G$44,3,FALSE))),1)</f>
        <v>1</v>
      </c>
      <c r="T783" s="199">
        <v>752358.67798429495</v>
      </c>
      <c r="U783" s="115" t="str">
        <f t="shared" ref="U783:X846" si="231">IF(AND(U$10=$E783,$D783="Local"),"y","")</f>
        <v>y</v>
      </c>
      <c r="V783" s="115" t="str">
        <f t="shared" si="221"/>
        <v/>
      </c>
      <c r="W783" s="115" t="str">
        <f t="shared" si="221"/>
        <v/>
      </c>
      <c r="X783" s="115" t="str">
        <f t="shared" si="221"/>
        <v/>
      </c>
      <c r="Y783" s="273" t="str">
        <f t="shared" ref="Y783:Y846" si="232">IF($D783&lt;&gt;"Local","y","")</f>
        <v/>
      </c>
      <c r="AA783" s="86">
        <f t="shared" si="222"/>
        <v>1</v>
      </c>
      <c r="AB783" s="87" t="str">
        <f t="shared" si="223"/>
        <v/>
      </c>
      <c r="AC783" s="87" t="str">
        <f t="shared" ref="AC783:AC846" si="233">IF(W783="y",1,"")</f>
        <v/>
      </c>
      <c r="AD783" s="87" t="str">
        <f t="shared" ref="AD783:AD846" si="234">IF(X783="y",1,"")</f>
        <v/>
      </c>
      <c r="AE783" s="87" t="str">
        <f t="shared" ref="AE783:AE846" si="235">IF(Y783="y",1,"")</f>
        <v/>
      </c>
      <c r="AF783" s="94">
        <f t="shared" si="224"/>
        <v>1</v>
      </c>
      <c r="AH783" s="324">
        <f t="shared" si="225"/>
        <v>752358.67798429495</v>
      </c>
      <c r="AI783" s="280" t="str">
        <f t="shared" si="226"/>
        <v/>
      </c>
      <c r="AJ783" s="280" t="str">
        <f t="shared" si="227"/>
        <v/>
      </c>
      <c r="AK783" s="280" t="str">
        <f t="shared" si="228"/>
        <v/>
      </c>
      <c r="AL783" s="327" t="str">
        <f t="shared" si="229"/>
        <v/>
      </c>
    </row>
    <row r="784" spans="2:38">
      <c r="B784" s="176" t="s">
        <v>709</v>
      </c>
      <c r="C784" s="167"/>
      <c r="D784" s="167" t="s">
        <v>2229</v>
      </c>
      <c r="E784" s="167" t="s">
        <v>115</v>
      </c>
      <c r="F784" s="167" t="s">
        <v>2233</v>
      </c>
      <c r="G784" s="188"/>
      <c r="H784" s="285">
        <v>28200.29</v>
      </c>
      <c r="I784" s="143">
        <f t="shared" si="230"/>
        <v>24.467537121544954</v>
      </c>
      <c r="J784" s="165">
        <v>689991.64241333294</v>
      </c>
      <c r="K784" s="167"/>
      <c r="L784" s="167">
        <v>1</v>
      </c>
      <c r="M784" s="171">
        <f t="shared" si="220"/>
        <v>689991.64241333294</v>
      </c>
      <c r="N784" s="170"/>
      <c r="O784" s="285">
        <v>12506.0728568423</v>
      </c>
      <c r="P784" s="114">
        <f t="shared" ref="P784:P847" si="236">IFERROR(Q784/O784,0)</f>
        <v>37.241906818508554</v>
      </c>
      <c r="Q784" s="173">
        <v>465750</v>
      </c>
      <c r="R784" s="177">
        <v>2016</v>
      </c>
      <c r="S784" s="98">
        <f>IFERROR(('General Input Sheet'!$G$38/(VLOOKUP(R784,'General Input Sheet'!$E$38:$G$44,3,FALSE))),1)</f>
        <v>1</v>
      </c>
      <c r="T784" s="199">
        <v>1155741.6424133331</v>
      </c>
      <c r="U784" s="115" t="str">
        <f t="shared" si="231"/>
        <v>y</v>
      </c>
      <c r="V784" s="115" t="str">
        <f t="shared" si="221"/>
        <v/>
      </c>
      <c r="W784" s="115" t="str">
        <f t="shared" si="221"/>
        <v/>
      </c>
      <c r="X784" s="115" t="str">
        <f t="shared" si="221"/>
        <v/>
      </c>
      <c r="Y784" s="273" t="str">
        <f t="shared" si="232"/>
        <v/>
      </c>
      <c r="AA784" s="86">
        <f t="shared" si="222"/>
        <v>1</v>
      </c>
      <c r="AB784" s="87" t="str">
        <f t="shared" si="223"/>
        <v/>
      </c>
      <c r="AC784" s="87" t="str">
        <f t="shared" si="233"/>
        <v/>
      </c>
      <c r="AD784" s="87" t="str">
        <f t="shared" si="234"/>
        <v/>
      </c>
      <c r="AE784" s="87" t="str">
        <f t="shared" si="235"/>
        <v/>
      </c>
      <c r="AF784" s="94">
        <f t="shared" si="224"/>
        <v>1</v>
      </c>
      <c r="AH784" s="324">
        <f t="shared" si="225"/>
        <v>1155741.6424133331</v>
      </c>
      <c r="AI784" s="280" t="str">
        <f t="shared" si="226"/>
        <v/>
      </c>
      <c r="AJ784" s="280" t="str">
        <f t="shared" si="227"/>
        <v/>
      </c>
      <c r="AK784" s="280" t="str">
        <f t="shared" si="228"/>
        <v/>
      </c>
      <c r="AL784" s="327" t="str">
        <f t="shared" si="229"/>
        <v/>
      </c>
    </row>
    <row r="785" spans="2:38">
      <c r="B785" s="176" t="s">
        <v>710</v>
      </c>
      <c r="C785" s="167"/>
      <c r="D785" s="167" t="s">
        <v>2229</v>
      </c>
      <c r="E785" s="167" t="s">
        <v>115</v>
      </c>
      <c r="F785" s="167" t="s">
        <v>2232</v>
      </c>
      <c r="G785" s="188"/>
      <c r="H785" s="285">
        <v>13064.17</v>
      </c>
      <c r="I785" s="143">
        <f t="shared" si="230"/>
        <v>45.183557622435636</v>
      </c>
      <c r="J785" s="165">
        <v>590285.67798429495</v>
      </c>
      <c r="K785" s="167"/>
      <c r="L785" s="167">
        <v>1</v>
      </c>
      <c r="M785" s="171">
        <f t="shared" si="220"/>
        <v>590285.67798429495</v>
      </c>
      <c r="N785" s="170"/>
      <c r="O785" s="285">
        <v>18306.241206433398</v>
      </c>
      <c r="P785" s="114">
        <f t="shared" si="236"/>
        <v>51.462230251228362</v>
      </c>
      <c r="Q785" s="173">
        <v>942080</v>
      </c>
      <c r="R785" s="177">
        <v>2016</v>
      </c>
      <c r="S785" s="98">
        <f>IFERROR(('General Input Sheet'!$G$38/(VLOOKUP(R785,'General Input Sheet'!$E$38:$G$44,3,FALSE))),1)</f>
        <v>1</v>
      </c>
      <c r="T785" s="199">
        <v>1532365.6779842949</v>
      </c>
      <c r="U785" s="115" t="str">
        <f t="shared" si="231"/>
        <v>y</v>
      </c>
      <c r="V785" s="115" t="str">
        <f t="shared" si="221"/>
        <v/>
      </c>
      <c r="W785" s="115" t="str">
        <f t="shared" si="221"/>
        <v/>
      </c>
      <c r="X785" s="115" t="str">
        <f t="shared" si="221"/>
        <v/>
      </c>
      <c r="Y785" s="273" t="str">
        <f t="shared" si="232"/>
        <v/>
      </c>
      <c r="AA785" s="86">
        <f t="shared" si="222"/>
        <v>1</v>
      </c>
      <c r="AB785" s="87" t="str">
        <f t="shared" si="223"/>
        <v/>
      </c>
      <c r="AC785" s="87" t="str">
        <f t="shared" si="233"/>
        <v/>
      </c>
      <c r="AD785" s="87" t="str">
        <f t="shared" si="234"/>
        <v/>
      </c>
      <c r="AE785" s="87" t="str">
        <f t="shared" si="235"/>
        <v/>
      </c>
      <c r="AF785" s="94">
        <f t="shared" si="224"/>
        <v>1</v>
      </c>
      <c r="AH785" s="324">
        <f t="shared" si="225"/>
        <v>1532365.6779842949</v>
      </c>
      <c r="AI785" s="280" t="str">
        <f t="shared" si="226"/>
        <v/>
      </c>
      <c r="AJ785" s="280" t="str">
        <f t="shared" si="227"/>
        <v/>
      </c>
      <c r="AK785" s="280" t="str">
        <f t="shared" si="228"/>
        <v/>
      </c>
      <c r="AL785" s="327" t="str">
        <f t="shared" si="229"/>
        <v/>
      </c>
    </row>
    <row r="786" spans="2:38">
      <c r="B786" s="176" t="s">
        <v>710</v>
      </c>
      <c r="C786" s="167"/>
      <c r="D786" s="167" t="s">
        <v>2229</v>
      </c>
      <c r="E786" s="167" t="s">
        <v>115</v>
      </c>
      <c r="F786" s="167" t="s">
        <v>2233</v>
      </c>
      <c r="G786" s="188"/>
      <c r="H786" s="285">
        <v>5242.03</v>
      </c>
      <c r="I786" s="143">
        <f t="shared" si="230"/>
        <v>112.22112350134185</v>
      </c>
      <c r="J786" s="165">
        <v>588266.49602773902</v>
      </c>
      <c r="K786" s="167"/>
      <c r="L786" s="167">
        <v>1</v>
      </c>
      <c r="M786" s="171">
        <f t="shared" si="220"/>
        <v>588266.49602773902</v>
      </c>
      <c r="N786" s="170"/>
      <c r="O786" s="285"/>
      <c r="P786" s="114">
        <f t="shared" si="236"/>
        <v>0</v>
      </c>
      <c r="Q786" s="173"/>
      <c r="R786" s="177">
        <v>2016</v>
      </c>
      <c r="S786" s="98">
        <f>IFERROR(('General Input Sheet'!$G$38/(VLOOKUP(R786,'General Input Sheet'!$E$38:$G$44,3,FALSE))),1)</f>
        <v>1</v>
      </c>
      <c r="T786" s="199">
        <v>588266.49602773902</v>
      </c>
      <c r="U786" s="115" t="str">
        <f t="shared" si="231"/>
        <v>y</v>
      </c>
      <c r="V786" s="115" t="str">
        <f t="shared" si="221"/>
        <v/>
      </c>
      <c r="W786" s="115" t="str">
        <f t="shared" si="221"/>
        <v/>
      </c>
      <c r="X786" s="115" t="str">
        <f t="shared" si="221"/>
        <v/>
      </c>
      <c r="Y786" s="273" t="str">
        <f t="shared" si="232"/>
        <v/>
      </c>
      <c r="AA786" s="86">
        <f t="shared" si="222"/>
        <v>1</v>
      </c>
      <c r="AB786" s="87" t="str">
        <f t="shared" si="223"/>
        <v/>
      </c>
      <c r="AC786" s="87" t="str">
        <f t="shared" si="233"/>
        <v/>
      </c>
      <c r="AD786" s="87" t="str">
        <f t="shared" si="234"/>
        <v/>
      </c>
      <c r="AE786" s="87" t="str">
        <f t="shared" si="235"/>
        <v/>
      </c>
      <c r="AF786" s="94">
        <f t="shared" si="224"/>
        <v>1</v>
      </c>
      <c r="AH786" s="324">
        <f t="shared" si="225"/>
        <v>588266.49602773902</v>
      </c>
      <c r="AI786" s="280" t="str">
        <f t="shared" si="226"/>
        <v/>
      </c>
      <c r="AJ786" s="280" t="str">
        <f t="shared" si="227"/>
        <v/>
      </c>
      <c r="AK786" s="280" t="str">
        <f t="shared" si="228"/>
        <v/>
      </c>
      <c r="AL786" s="327" t="str">
        <f t="shared" si="229"/>
        <v/>
      </c>
    </row>
    <row r="787" spans="2:38">
      <c r="B787" s="176" t="s">
        <v>711</v>
      </c>
      <c r="C787" s="167"/>
      <c r="D787" s="167" t="s">
        <v>2230</v>
      </c>
      <c r="E787" s="167" t="s">
        <v>115</v>
      </c>
      <c r="F787" s="167" t="s">
        <v>2232</v>
      </c>
      <c r="G787" s="188"/>
      <c r="H787" s="171">
        <v>5136.4399999999996</v>
      </c>
      <c r="I787" s="143">
        <f t="shared" si="230"/>
        <v>234.7732357511039</v>
      </c>
      <c r="J787" s="165">
        <v>1205898.6390414</v>
      </c>
      <c r="K787" s="167"/>
      <c r="L787" s="167"/>
      <c r="M787" s="171">
        <v>689991.64241333294</v>
      </c>
      <c r="N787" s="170"/>
      <c r="O787" s="285"/>
      <c r="P787" s="114">
        <f t="shared" si="236"/>
        <v>0</v>
      </c>
      <c r="Q787" s="173"/>
      <c r="R787" s="177">
        <v>2016</v>
      </c>
      <c r="S787" s="32"/>
      <c r="T787" s="195">
        <v>1205898.6390414</v>
      </c>
      <c r="U787" s="115" t="str">
        <f t="shared" si="231"/>
        <v/>
      </c>
      <c r="V787" s="115" t="str">
        <f t="shared" si="221"/>
        <v/>
      </c>
      <c r="W787" s="115" t="str">
        <f t="shared" si="221"/>
        <v/>
      </c>
      <c r="X787" s="115" t="str">
        <f t="shared" si="221"/>
        <v/>
      </c>
      <c r="Y787" s="273" t="str">
        <f t="shared" si="232"/>
        <v>y</v>
      </c>
      <c r="AA787" s="86" t="str">
        <f t="shared" si="222"/>
        <v/>
      </c>
      <c r="AB787" s="87" t="str">
        <f t="shared" si="223"/>
        <v/>
      </c>
      <c r="AC787" s="87" t="str">
        <f t="shared" si="233"/>
        <v/>
      </c>
      <c r="AD787" s="87" t="str">
        <f t="shared" si="234"/>
        <v/>
      </c>
      <c r="AE787" s="87">
        <f t="shared" si="235"/>
        <v>1</v>
      </c>
      <c r="AF787" s="94">
        <f t="shared" si="224"/>
        <v>1</v>
      </c>
      <c r="AH787" s="324" t="str">
        <f t="shared" si="225"/>
        <v/>
      </c>
      <c r="AI787" s="280" t="str">
        <f t="shared" si="226"/>
        <v/>
      </c>
      <c r="AJ787" s="280" t="str">
        <f t="shared" si="227"/>
        <v/>
      </c>
      <c r="AK787" s="280" t="str">
        <f t="shared" si="228"/>
        <v/>
      </c>
      <c r="AL787" s="327">
        <f t="shared" si="229"/>
        <v>1205898.6390414</v>
      </c>
    </row>
    <row r="788" spans="2:38">
      <c r="B788" s="176" t="s">
        <v>711</v>
      </c>
      <c r="C788" s="167"/>
      <c r="D788" s="167" t="s">
        <v>2230</v>
      </c>
      <c r="E788" s="167" t="s">
        <v>115</v>
      </c>
      <c r="F788" s="167" t="s">
        <v>2233</v>
      </c>
      <c r="G788" s="188"/>
      <c r="H788" s="171">
        <v>21426.52</v>
      </c>
      <c r="I788" s="143">
        <f t="shared" si="230"/>
        <v>515.78769477395304</v>
      </c>
      <c r="J788" s="165">
        <v>11051535.357828001</v>
      </c>
      <c r="K788" s="167"/>
      <c r="L788" s="167"/>
      <c r="M788" s="171">
        <v>903475.469632942</v>
      </c>
      <c r="N788" s="170"/>
      <c r="O788" s="285"/>
      <c r="P788" s="114">
        <f t="shared" si="236"/>
        <v>0</v>
      </c>
      <c r="Q788" s="173"/>
      <c r="R788" s="177">
        <v>2016</v>
      </c>
      <c r="S788" s="32"/>
      <c r="T788" s="195">
        <v>11051535.357828001</v>
      </c>
      <c r="U788" s="115" t="str">
        <f t="shared" si="231"/>
        <v/>
      </c>
      <c r="V788" s="115" t="str">
        <f t="shared" si="221"/>
        <v/>
      </c>
      <c r="W788" s="115" t="str">
        <f t="shared" si="221"/>
        <v/>
      </c>
      <c r="X788" s="115" t="str">
        <f t="shared" si="221"/>
        <v/>
      </c>
      <c r="Y788" s="273" t="str">
        <f t="shared" si="232"/>
        <v>y</v>
      </c>
      <c r="AA788" s="86" t="str">
        <f t="shared" si="222"/>
        <v/>
      </c>
      <c r="AB788" s="87" t="str">
        <f t="shared" si="223"/>
        <v/>
      </c>
      <c r="AC788" s="87" t="str">
        <f t="shared" si="233"/>
        <v/>
      </c>
      <c r="AD788" s="87" t="str">
        <f t="shared" si="234"/>
        <v/>
      </c>
      <c r="AE788" s="87">
        <f t="shared" si="235"/>
        <v>1</v>
      </c>
      <c r="AF788" s="94">
        <f t="shared" si="224"/>
        <v>1</v>
      </c>
      <c r="AH788" s="324" t="str">
        <f t="shared" si="225"/>
        <v/>
      </c>
      <c r="AI788" s="280" t="str">
        <f t="shared" si="226"/>
        <v/>
      </c>
      <c r="AJ788" s="280" t="str">
        <f t="shared" si="227"/>
        <v/>
      </c>
      <c r="AK788" s="280" t="str">
        <f t="shared" si="228"/>
        <v/>
      </c>
      <c r="AL788" s="327">
        <f t="shared" si="229"/>
        <v>11051535.357828001</v>
      </c>
    </row>
    <row r="789" spans="2:38">
      <c r="B789" s="176" t="s">
        <v>712</v>
      </c>
      <c r="C789" s="167"/>
      <c r="D789" s="167" t="s">
        <v>2231</v>
      </c>
      <c r="E789" s="167" t="s">
        <v>115</v>
      </c>
      <c r="F789" s="167" t="s">
        <v>2232</v>
      </c>
      <c r="G789" s="188"/>
      <c r="H789" s="285">
        <v>19098.89</v>
      </c>
      <c r="I789" s="143">
        <f t="shared" si="230"/>
        <v>95.522420386852843</v>
      </c>
      <c r="J789" s="165">
        <v>1824372.19950226</v>
      </c>
      <c r="K789" s="167"/>
      <c r="L789" s="167">
        <v>1</v>
      </c>
      <c r="M789" s="171">
        <f t="shared" ref="M789:M804" si="237">IFERROR(J789/100*100*L789,0)</f>
        <v>1824372.19950226</v>
      </c>
      <c r="N789" s="170"/>
      <c r="O789" s="285">
        <v>22085.636491153498</v>
      </c>
      <c r="P789" s="114">
        <f t="shared" si="236"/>
        <v>40.651756192746625</v>
      </c>
      <c r="Q789" s="173">
        <v>897819.91</v>
      </c>
      <c r="R789" s="177">
        <v>2016</v>
      </c>
      <c r="S789" s="98">
        <f>IFERROR(('General Input Sheet'!$G$38/(VLOOKUP(R789,'General Input Sheet'!$E$38:$G$44,3,FALSE))),1)</f>
        <v>1</v>
      </c>
      <c r="T789" s="199">
        <v>2722192.1095022601</v>
      </c>
      <c r="U789" s="115" t="str">
        <f t="shared" si="231"/>
        <v/>
      </c>
      <c r="V789" s="115" t="str">
        <f t="shared" si="221"/>
        <v/>
      </c>
      <c r="W789" s="115" t="str">
        <f t="shared" si="221"/>
        <v/>
      </c>
      <c r="X789" s="115" t="str">
        <f t="shared" si="221"/>
        <v/>
      </c>
      <c r="Y789" s="273" t="str">
        <f t="shared" si="232"/>
        <v>y</v>
      </c>
      <c r="AA789" s="86" t="str">
        <f t="shared" si="222"/>
        <v/>
      </c>
      <c r="AB789" s="87" t="str">
        <f t="shared" si="223"/>
        <v/>
      </c>
      <c r="AC789" s="87" t="str">
        <f t="shared" si="233"/>
        <v/>
      </c>
      <c r="AD789" s="87" t="str">
        <f t="shared" si="234"/>
        <v/>
      </c>
      <c r="AE789" s="87">
        <f t="shared" si="235"/>
        <v>1</v>
      </c>
      <c r="AF789" s="94">
        <f t="shared" si="224"/>
        <v>1</v>
      </c>
      <c r="AH789" s="324" t="str">
        <f t="shared" si="225"/>
        <v/>
      </c>
      <c r="AI789" s="280" t="str">
        <f t="shared" si="226"/>
        <v/>
      </c>
      <c r="AJ789" s="280" t="str">
        <f t="shared" si="227"/>
        <v/>
      </c>
      <c r="AK789" s="280" t="str">
        <f t="shared" si="228"/>
        <v/>
      </c>
      <c r="AL789" s="327">
        <f t="shared" si="229"/>
        <v>2722192.1095022601</v>
      </c>
    </row>
    <row r="790" spans="2:38">
      <c r="B790" s="176" t="s">
        <v>712</v>
      </c>
      <c r="C790" s="167"/>
      <c r="D790" s="167" t="s">
        <v>2231</v>
      </c>
      <c r="E790" s="167" t="s">
        <v>115</v>
      </c>
      <c r="F790" s="167" t="s">
        <v>2233</v>
      </c>
      <c r="G790" s="188"/>
      <c r="H790" s="285">
        <v>10825.46</v>
      </c>
      <c r="I790" s="143">
        <f t="shared" si="230"/>
        <v>657.2642193667956</v>
      </c>
      <c r="J790" s="165">
        <v>7115187.5161864702</v>
      </c>
      <c r="K790" s="167"/>
      <c r="L790" s="167">
        <v>1</v>
      </c>
      <c r="M790" s="171">
        <f t="shared" si="237"/>
        <v>7115187.5161864711</v>
      </c>
      <c r="N790" s="170"/>
      <c r="O790" s="285"/>
      <c r="P790" s="114">
        <f t="shared" si="236"/>
        <v>0</v>
      </c>
      <c r="Q790" s="173"/>
      <c r="R790" s="177">
        <v>2016</v>
      </c>
      <c r="S790" s="98">
        <f>IFERROR(('General Input Sheet'!$G$38/(VLOOKUP(R790,'General Input Sheet'!$E$38:$G$44,3,FALSE))),1)</f>
        <v>1</v>
      </c>
      <c r="T790" s="199">
        <v>7115187.5161864702</v>
      </c>
      <c r="U790" s="115" t="str">
        <f t="shared" si="231"/>
        <v/>
      </c>
      <c r="V790" s="115" t="str">
        <f t="shared" si="221"/>
        <v/>
      </c>
      <c r="W790" s="115" t="str">
        <f t="shared" si="221"/>
        <v/>
      </c>
      <c r="X790" s="115" t="str">
        <f t="shared" si="221"/>
        <v/>
      </c>
      <c r="Y790" s="273" t="str">
        <f t="shared" si="232"/>
        <v>y</v>
      </c>
      <c r="AA790" s="86" t="str">
        <f t="shared" si="222"/>
        <v/>
      </c>
      <c r="AB790" s="87" t="str">
        <f t="shared" si="223"/>
        <v/>
      </c>
      <c r="AC790" s="87" t="str">
        <f t="shared" si="233"/>
        <v/>
      </c>
      <c r="AD790" s="87" t="str">
        <f t="shared" si="234"/>
        <v/>
      </c>
      <c r="AE790" s="87">
        <f t="shared" si="235"/>
        <v>1</v>
      </c>
      <c r="AF790" s="94">
        <f t="shared" si="224"/>
        <v>1</v>
      </c>
      <c r="AH790" s="324" t="str">
        <f t="shared" si="225"/>
        <v/>
      </c>
      <c r="AI790" s="280" t="str">
        <f t="shared" si="226"/>
        <v/>
      </c>
      <c r="AJ790" s="280" t="str">
        <f t="shared" si="227"/>
        <v/>
      </c>
      <c r="AK790" s="280" t="str">
        <f t="shared" si="228"/>
        <v/>
      </c>
      <c r="AL790" s="327">
        <f t="shared" si="229"/>
        <v>7115187.5161864702</v>
      </c>
    </row>
    <row r="791" spans="2:38">
      <c r="B791" s="176" t="s">
        <v>713</v>
      </c>
      <c r="C791" s="167"/>
      <c r="D791" s="167" t="s">
        <v>2229</v>
      </c>
      <c r="E791" s="167" t="s">
        <v>115</v>
      </c>
      <c r="F791" s="167" t="s">
        <v>2232</v>
      </c>
      <c r="G791" s="188"/>
      <c r="H791" s="285">
        <v>18432.22</v>
      </c>
      <c r="I791" s="143">
        <f t="shared" si="230"/>
        <v>32.02466539485178</v>
      </c>
      <c r="J791" s="165">
        <v>590285.67798429495</v>
      </c>
      <c r="K791" s="167"/>
      <c r="L791" s="167">
        <v>1</v>
      </c>
      <c r="M791" s="171">
        <f t="shared" si="237"/>
        <v>590285.67798429495</v>
      </c>
      <c r="N791" s="170"/>
      <c r="O791" s="285">
        <v>18257.563922628899</v>
      </c>
      <c r="P791" s="114">
        <f t="shared" si="236"/>
        <v>0.84638893038994922</v>
      </c>
      <c r="Q791" s="173">
        <v>15453</v>
      </c>
      <c r="R791" s="177">
        <v>2016</v>
      </c>
      <c r="S791" s="98">
        <f>IFERROR(('General Input Sheet'!$G$38/(VLOOKUP(R791,'General Input Sheet'!$E$38:$G$44,3,FALSE))),1)</f>
        <v>1</v>
      </c>
      <c r="T791" s="199">
        <v>605738.67798429495</v>
      </c>
      <c r="U791" s="115" t="str">
        <f t="shared" si="231"/>
        <v>y</v>
      </c>
      <c r="V791" s="115" t="str">
        <f t="shared" si="221"/>
        <v/>
      </c>
      <c r="W791" s="115" t="str">
        <f t="shared" si="221"/>
        <v/>
      </c>
      <c r="X791" s="115" t="str">
        <f t="shared" si="221"/>
        <v/>
      </c>
      <c r="Y791" s="273" t="str">
        <f t="shared" si="232"/>
        <v/>
      </c>
      <c r="AA791" s="86">
        <f t="shared" si="222"/>
        <v>1</v>
      </c>
      <c r="AB791" s="87" t="str">
        <f t="shared" si="223"/>
        <v/>
      </c>
      <c r="AC791" s="87" t="str">
        <f t="shared" si="233"/>
        <v/>
      </c>
      <c r="AD791" s="87" t="str">
        <f t="shared" si="234"/>
        <v/>
      </c>
      <c r="AE791" s="87" t="str">
        <f t="shared" si="235"/>
        <v/>
      </c>
      <c r="AF791" s="94">
        <f t="shared" si="224"/>
        <v>1</v>
      </c>
      <c r="AH791" s="324">
        <f t="shared" si="225"/>
        <v>605738.67798429495</v>
      </c>
      <c r="AI791" s="280" t="str">
        <f t="shared" si="226"/>
        <v/>
      </c>
      <c r="AJ791" s="280" t="str">
        <f t="shared" si="227"/>
        <v/>
      </c>
      <c r="AK791" s="280" t="str">
        <f t="shared" si="228"/>
        <v/>
      </c>
      <c r="AL791" s="327" t="str">
        <f t="shared" si="229"/>
        <v/>
      </c>
    </row>
    <row r="792" spans="2:38">
      <c r="B792" s="176" t="s">
        <v>714</v>
      </c>
      <c r="C792" s="167"/>
      <c r="D792" s="167" t="s">
        <v>2229</v>
      </c>
      <c r="E792" s="167" t="s">
        <v>115</v>
      </c>
      <c r="F792" s="167" t="s">
        <v>2234</v>
      </c>
      <c r="G792" s="188"/>
      <c r="H792" s="285">
        <v>17224.66</v>
      </c>
      <c r="I792" s="143">
        <f t="shared" si="230"/>
        <v>62.059177066790291</v>
      </c>
      <c r="J792" s="165">
        <v>1068948.22485526</v>
      </c>
      <c r="K792" s="167"/>
      <c r="L792" s="167">
        <v>1</v>
      </c>
      <c r="M792" s="171">
        <f t="shared" si="237"/>
        <v>1068948.22485526</v>
      </c>
      <c r="N792" s="170"/>
      <c r="O792" s="285">
        <v>17224.6852706069</v>
      </c>
      <c r="P792" s="114">
        <f t="shared" si="236"/>
        <v>437.81988184532366</v>
      </c>
      <c r="Q792" s="173">
        <v>7541309.6699999999</v>
      </c>
      <c r="R792" s="177">
        <v>2016</v>
      </c>
      <c r="S792" s="98">
        <f>IFERROR(('General Input Sheet'!$G$38/(VLOOKUP(R792,'General Input Sheet'!$E$38:$G$44,3,FALSE))),1)</f>
        <v>1</v>
      </c>
      <c r="T792" s="199">
        <v>8610257.8948552608</v>
      </c>
      <c r="U792" s="115" t="str">
        <f t="shared" si="231"/>
        <v>y</v>
      </c>
      <c r="V792" s="115" t="str">
        <f t="shared" si="221"/>
        <v/>
      </c>
      <c r="W792" s="115" t="str">
        <f t="shared" si="221"/>
        <v/>
      </c>
      <c r="X792" s="115" t="str">
        <f t="shared" si="221"/>
        <v/>
      </c>
      <c r="Y792" s="273" t="str">
        <f t="shared" si="232"/>
        <v/>
      </c>
      <c r="AA792" s="86">
        <f t="shared" si="222"/>
        <v>1</v>
      </c>
      <c r="AB792" s="87" t="str">
        <f t="shared" si="223"/>
        <v/>
      </c>
      <c r="AC792" s="87" t="str">
        <f t="shared" si="233"/>
        <v/>
      </c>
      <c r="AD792" s="87" t="str">
        <f t="shared" si="234"/>
        <v/>
      </c>
      <c r="AE792" s="87" t="str">
        <f t="shared" si="235"/>
        <v/>
      </c>
      <c r="AF792" s="94">
        <f t="shared" si="224"/>
        <v>1</v>
      </c>
      <c r="AH792" s="324">
        <f t="shared" si="225"/>
        <v>8610257.8948552608</v>
      </c>
      <c r="AI792" s="280" t="str">
        <f t="shared" si="226"/>
        <v/>
      </c>
      <c r="AJ792" s="280" t="str">
        <f t="shared" si="227"/>
        <v/>
      </c>
      <c r="AK792" s="280" t="str">
        <f t="shared" si="228"/>
        <v/>
      </c>
      <c r="AL792" s="327" t="str">
        <f t="shared" si="229"/>
        <v/>
      </c>
    </row>
    <row r="793" spans="2:38">
      <c r="B793" s="176" t="s">
        <v>715</v>
      </c>
      <c r="C793" s="167"/>
      <c r="D793" s="167" t="s">
        <v>2231</v>
      </c>
      <c r="E793" s="167" t="s">
        <v>115</v>
      </c>
      <c r="F793" s="167" t="s">
        <v>2236</v>
      </c>
      <c r="G793" s="188"/>
      <c r="H793" s="285"/>
      <c r="I793" s="143">
        <f t="shared" si="230"/>
        <v>0</v>
      </c>
      <c r="J793" s="165"/>
      <c r="K793" s="167"/>
      <c r="L793" s="167">
        <v>1</v>
      </c>
      <c r="M793" s="171">
        <f t="shared" si="237"/>
        <v>0</v>
      </c>
      <c r="N793" s="170"/>
      <c r="O793" s="285">
        <v>6811.4167969562404</v>
      </c>
      <c r="P793" s="114">
        <f t="shared" si="236"/>
        <v>69.924953089471018</v>
      </c>
      <c r="Q793" s="173">
        <v>476288</v>
      </c>
      <c r="R793" s="177">
        <v>2016</v>
      </c>
      <c r="S793" s="98">
        <f>IFERROR(('General Input Sheet'!$G$38/(VLOOKUP(R793,'General Input Sheet'!$E$38:$G$44,3,FALSE))),1)</f>
        <v>1</v>
      </c>
      <c r="T793" s="199">
        <v>476288</v>
      </c>
      <c r="U793" s="115" t="str">
        <f t="shared" si="231"/>
        <v/>
      </c>
      <c r="V793" s="115" t="str">
        <f t="shared" si="221"/>
        <v/>
      </c>
      <c r="W793" s="115" t="str">
        <f t="shared" si="221"/>
        <v/>
      </c>
      <c r="X793" s="115" t="str">
        <f t="shared" si="221"/>
        <v/>
      </c>
      <c r="Y793" s="273" t="str">
        <f t="shared" si="232"/>
        <v>y</v>
      </c>
      <c r="AA793" s="86" t="str">
        <f t="shared" si="222"/>
        <v/>
      </c>
      <c r="AB793" s="87" t="str">
        <f t="shared" si="223"/>
        <v/>
      </c>
      <c r="AC793" s="87" t="str">
        <f t="shared" si="233"/>
        <v/>
      </c>
      <c r="AD793" s="87" t="str">
        <f t="shared" si="234"/>
        <v/>
      </c>
      <c r="AE793" s="87">
        <f t="shared" si="235"/>
        <v>1</v>
      </c>
      <c r="AF793" s="94">
        <f t="shared" si="224"/>
        <v>1</v>
      </c>
      <c r="AH793" s="324" t="str">
        <f t="shared" si="225"/>
        <v/>
      </c>
      <c r="AI793" s="280" t="str">
        <f t="shared" si="226"/>
        <v/>
      </c>
      <c r="AJ793" s="280" t="str">
        <f t="shared" si="227"/>
        <v/>
      </c>
      <c r="AK793" s="280" t="str">
        <f t="shared" si="228"/>
        <v/>
      </c>
      <c r="AL793" s="327">
        <f t="shared" si="229"/>
        <v>476288</v>
      </c>
    </row>
    <row r="794" spans="2:38">
      <c r="B794" s="176" t="s">
        <v>716</v>
      </c>
      <c r="C794" s="167"/>
      <c r="D794" s="167" t="s">
        <v>2229</v>
      </c>
      <c r="E794" s="167" t="s">
        <v>115</v>
      </c>
      <c r="F794" s="167" t="s">
        <v>2233</v>
      </c>
      <c r="G794" s="188"/>
      <c r="H794" s="285">
        <v>6811.4</v>
      </c>
      <c r="I794" s="143">
        <f t="shared" si="230"/>
        <v>94.863206102798543</v>
      </c>
      <c r="J794" s="165">
        <v>646151.24204860197</v>
      </c>
      <c r="K794" s="167"/>
      <c r="L794" s="167">
        <v>1</v>
      </c>
      <c r="M794" s="171">
        <f t="shared" si="237"/>
        <v>646151.24204860197</v>
      </c>
      <c r="N794" s="170"/>
      <c r="O794" s="285">
        <v>0</v>
      </c>
      <c r="P794" s="114">
        <f t="shared" si="236"/>
        <v>0</v>
      </c>
      <c r="Q794" s="173">
        <v>0</v>
      </c>
      <c r="R794" s="177">
        <v>2016</v>
      </c>
      <c r="S794" s="98">
        <f>IFERROR(('General Input Sheet'!$G$38/(VLOOKUP(R794,'General Input Sheet'!$E$38:$G$44,3,FALSE))),1)</f>
        <v>1</v>
      </c>
      <c r="T794" s="199">
        <v>646151.24204860197</v>
      </c>
      <c r="U794" s="115" t="str">
        <f t="shared" si="231"/>
        <v>y</v>
      </c>
      <c r="V794" s="115" t="str">
        <f t="shared" si="221"/>
        <v/>
      </c>
      <c r="W794" s="115" t="str">
        <f t="shared" si="221"/>
        <v/>
      </c>
      <c r="X794" s="115" t="str">
        <f t="shared" si="221"/>
        <v/>
      </c>
      <c r="Y794" s="273" t="str">
        <f t="shared" si="232"/>
        <v/>
      </c>
      <c r="AA794" s="86">
        <f t="shared" si="222"/>
        <v>1</v>
      </c>
      <c r="AB794" s="87" t="str">
        <f t="shared" si="223"/>
        <v/>
      </c>
      <c r="AC794" s="87" t="str">
        <f t="shared" si="233"/>
        <v/>
      </c>
      <c r="AD794" s="87" t="str">
        <f t="shared" si="234"/>
        <v/>
      </c>
      <c r="AE794" s="87" t="str">
        <f t="shared" si="235"/>
        <v/>
      </c>
      <c r="AF794" s="94">
        <f t="shared" si="224"/>
        <v>1</v>
      </c>
      <c r="AH794" s="324">
        <f t="shared" si="225"/>
        <v>646151.24204860197</v>
      </c>
      <c r="AI794" s="280" t="str">
        <f t="shared" si="226"/>
        <v/>
      </c>
      <c r="AJ794" s="280" t="str">
        <f t="shared" si="227"/>
        <v/>
      </c>
      <c r="AK794" s="280" t="str">
        <f t="shared" si="228"/>
        <v/>
      </c>
      <c r="AL794" s="327" t="str">
        <f t="shared" si="229"/>
        <v/>
      </c>
    </row>
    <row r="795" spans="2:38">
      <c r="B795" s="176" t="s">
        <v>717</v>
      </c>
      <c r="C795" s="167"/>
      <c r="D795" s="167" t="s">
        <v>2229</v>
      </c>
      <c r="E795" s="167" t="s">
        <v>117</v>
      </c>
      <c r="F795" s="167" t="s">
        <v>2232</v>
      </c>
      <c r="G795" s="188"/>
      <c r="H795" s="285">
        <v>5689.0033578000002</v>
      </c>
      <c r="I795" s="143">
        <f t="shared" si="230"/>
        <v>83.959684929938646</v>
      </c>
      <c r="J795" s="165">
        <v>477646.92948625103</v>
      </c>
      <c r="K795" s="167"/>
      <c r="L795" s="167">
        <v>1</v>
      </c>
      <c r="M795" s="171">
        <f t="shared" si="237"/>
        <v>477646.92948625109</v>
      </c>
      <c r="N795" s="170"/>
      <c r="O795" s="285">
        <v>9311.4234044140594</v>
      </c>
      <c r="P795" s="114">
        <f t="shared" si="236"/>
        <v>27.806811993669957</v>
      </c>
      <c r="Q795" s="173">
        <v>258921</v>
      </c>
      <c r="R795" s="177">
        <v>2016</v>
      </c>
      <c r="S795" s="98">
        <f>IFERROR(('General Input Sheet'!$G$38/(VLOOKUP(R795,'General Input Sheet'!$E$38:$G$44,3,FALSE))),1)</f>
        <v>1</v>
      </c>
      <c r="T795" s="199">
        <v>736567.92948625097</v>
      </c>
      <c r="U795" s="115" t="str">
        <f t="shared" si="231"/>
        <v/>
      </c>
      <c r="V795" s="115" t="str">
        <f t="shared" si="221"/>
        <v/>
      </c>
      <c r="W795" s="115" t="str">
        <f t="shared" si="221"/>
        <v>y</v>
      </c>
      <c r="X795" s="115" t="str">
        <f t="shared" si="221"/>
        <v/>
      </c>
      <c r="Y795" s="273" t="str">
        <f t="shared" si="232"/>
        <v/>
      </c>
      <c r="AA795" s="86" t="str">
        <f t="shared" si="222"/>
        <v/>
      </c>
      <c r="AB795" s="87" t="str">
        <f t="shared" si="223"/>
        <v/>
      </c>
      <c r="AC795" s="87">
        <f t="shared" si="233"/>
        <v>1</v>
      </c>
      <c r="AD795" s="87" t="str">
        <f t="shared" si="234"/>
        <v/>
      </c>
      <c r="AE795" s="87" t="str">
        <f t="shared" si="235"/>
        <v/>
      </c>
      <c r="AF795" s="94">
        <f t="shared" si="224"/>
        <v>1</v>
      </c>
      <c r="AH795" s="324" t="str">
        <f t="shared" si="225"/>
        <v/>
      </c>
      <c r="AI795" s="280" t="str">
        <f t="shared" si="226"/>
        <v/>
      </c>
      <c r="AJ795" s="280">
        <f t="shared" si="227"/>
        <v>736567.92948625097</v>
      </c>
      <c r="AK795" s="280" t="str">
        <f t="shared" si="228"/>
        <v/>
      </c>
      <c r="AL795" s="327" t="str">
        <f t="shared" si="229"/>
        <v/>
      </c>
    </row>
    <row r="796" spans="2:38">
      <c r="B796" s="176" t="s">
        <v>717</v>
      </c>
      <c r="C796" s="167"/>
      <c r="D796" s="167" t="s">
        <v>2229</v>
      </c>
      <c r="E796" s="167" t="s">
        <v>117</v>
      </c>
      <c r="F796" s="167" t="s">
        <v>2233</v>
      </c>
      <c r="G796" s="188"/>
      <c r="H796" s="285">
        <v>3622.45</v>
      </c>
      <c r="I796" s="143">
        <f t="shared" si="230"/>
        <v>145.90396032337588</v>
      </c>
      <c r="J796" s="165">
        <v>528529.80107341299</v>
      </c>
      <c r="K796" s="167"/>
      <c r="L796" s="167">
        <v>1</v>
      </c>
      <c r="M796" s="171">
        <f t="shared" si="237"/>
        <v>528529.80107341299</v>
      </c>
      <c r="N796" s="170"/>
      <c r="O796" s="285"/>
      <c r="P796" s="114">
        <f t="shared" si="236"/>
        <v>0</v>
      </c>
      <c r="Q796" s="173"/>
      <c r="R796" s="177">
        <v>2016</v>
      </c>
      <c r="S796" s="98">
        <f>IFERROR(('General Input Sheet'!$G$38/(VLOOKUP(R796,'General Input Sheet'!$E$38:$G$44,3,FALSE))),1)</f>
        <v>1</v>
      </c>
      <c r="T796" s="199">
        <v>528529.80107341299</v>
      </c>
      <c r="U796" s="115" t="str">
        <f t="shared" si="231"/>
        <v/>
      </c>
      <c r="V796" s="115" t="str">
        <f t="shared" si="221"/>
        <v/>
      </c>
      <c r="W796" s="115" t="str">
        <f t="shared" si="221"/>
        <v>y</v>
      </c>
      <c r="X796" s="115" t="str">
        <f t="shared" si="221"/>
        <v/>
      </c>
      <c r="Y796" s="273" t="str">
        <f t="shared" si="232"/>
        <v/>
      </c>
      <c r="AA796" s="86" t="str">
        <f t="shared" si="222"/>
        <v/>
      </c>
      <c r="AB796" s="87" t="str">
        <f t="shared" si="223"/>
        <v/>
      </c>
      <c r="AC796" s="87">
        <f t="shared" si="233"/>
        <v>1</v>
      </c>
      <c r="AD796" s="87" t="str">
        <f t="shared" si="234"/>
        <v/>
      </c>
      <c r="AE796" s="87" t="str">
        <f t="shared" si="235"/>
        <v/>
      </c>
      <c r="AF796" s="94">
        <f t="shared" si="224"/>
        <v>1</v>
      </c>
      <c r="AH796" s="324" t="str">
        <f t="shared" si="225"/>
        <v/>
      </c>
      <c r="AI796" s="280" t="str">
        <f t="shared" si="226"/>
        <v/>
      </c>
      <c r="AJ796" s="280">
        <f t="shared" si="227"/>
        <v>528529.80107341299</v>
      </c>
      <c r="AK796" s="280" t="str">
        <f t="shared" si="228"/>
        <v/>
      </c>
      <c r="AL796" s="327" t="str">
        <f t="shared" si="229"/>
        <v/>
      </c>
    </row>
    <row r="797" spans="2:38">
      <c r="B797" s="176" t="s">
        <v>718</v>
      </c>
      <c r="C797" s="167"/>
      <c r="D797" s="167" t="s">
        <v>2229</v>
      </c>
      <c r="E797" s="167" t="s">
        <v>117</v>
      </c>
      <c r="F797" s="167" t="s">
        <v>2232</v>
      </c>
      <c r="G797" s="188"/>
      <c r="H797" s="285">
        <v>9309.94</v>
      </c>
      <c r="I797" s="143">
        <f t="shared" si="230"/>
        <v>63.403811193659131</v>
      </c>
      <c r="J797" s="165">
        <v>590285.67798429495</v>
      </c>
      <c r="K797" s="167"/>
      <c r="L797" s="167">
        <v>1</v>
      </c>
      <c r="M797" s="171">
        <f t="shared" si="237"/>
        <v>590285.67798429495</v>
      </c>
      <c r="N797" s="170"/>
      <c r="O797" s="285">
        <v>22393.8638120377</v>
      </c>
      <c r="P797" s="114">
        <f t="shared" si="236"/>
        <v>0.38076323369513781</v>
      </c>
      <c r="Q797" s="173">
        <v>8526.76</v>
      </c>
      <c r="R797" s="177">
        <v>2016</v>
      </c>
      <c r="S797" s="98">
        <f>IFERROR(('General Input Sheet'!$G$38/(VLOOKUP(R797,'General Input Sheet'!$E$38:$G$44,3,FALSE))),1)</f>
        <v>1</v>
      </c>
      <c r="T797" s="199">
        <v>598812.43798429496</v>
      </c>
      <c r="U797" s="115" t="str">
        <f t="shared" si="231"/>
        <v/>
      </c>
      <c r="V797" s="115" t="str">
        <f t="shared" si="221"/>
        <v/>
      </c>
      <c r="W797" s="115" t="str">
        <f t="shared" si="221"/>
        <v>y</v>
      </c>
      <c r="X797" s="115" t="str">
        <f t="shared" si="221"/>
        <v/>
      </c>
      <c r="Y797" s="273" t="str">
        <f t="shared" si="232"/>
        <v/>
      </c>
      <c r="AA797" s="86" t="str">
        <f t="shared" si="222"/>
        <v/>
      </c>
      <c r="AB797" s="87" t="str">
        <f t="shared" si="223"/>
        <v/>
      </c>
      <c r="AC797" s="87">
        <f t="shared" si="233"/>
        <v>1</v>
      </c>
      <c r="AD797" s="87" t="str">
        <f t="shared" si="234"/>
        <v/>
      </c>
      <c r="AE797" s="87" t="str">
        <f t="shared" si="235"/>
        <v/>
      </c>
      <c r="AF797" s="94">
        <f t="shared" si="224"/>
        <v>1</v>
      </c>
      <c r="AH797" s="324" t="str">
        <f t="shared" si="225"/>
        <v/>
      </c>
      <c r="AI797" s="280" t="str">
        <f t="shared" si="226"/>
        <v/>
      </c>
      <c r="AJ797" s="280">
        <f t="shared" si="227"/>
        <v>598812.43798429496</v>
      </c>
      <c r="AK797" s="280" t="str">
        <f t="shared" si="228"/>
        <v/>
      </c>
      <c r="AL797" s="327" t="str">
        <f t="shared" si="229"/>
        <v/>
      </c>
    </row>
    <row r="798" spans="2:38">
      <c r="B798" s="176" t="s">
        <v>718</v>
      </c>
      <c r="C798" s="167"/>
      <c r="D798" s="167" t="s">
        <v>2229</v>
      </c>
      <c r="E798" s="167" t="s">
        <v>117</v>
      </c>
      <c r="F798" s="167" t="s">
        <v>2233</v>
      </c>
      <c r="G798" s="188"/>
      <c r="H798" s="285">
        <v>5658.74</v>
      </c>
      <c r="I798" s="143">
        <f t="shared" si="230"/>
        <v>106.6732974127297</v>
      </c>
      <c r="J798" s="165">
        <v>603636.45500130998</v>
      </c>
      <c r="K798" s="167"/>
      <c r="L798" s="167">
        <v>1</v>
      </c>
      <c r="M798" s="171">
        <f t="shared" si="237"/>
        <v>603636.45500130998</v>
      </c>
      <c r="N798" s="170"/>
      <c r="O798" s="285"/>
      <c r="P798" s="114">
        <f t="shared" si="236"/>
        <v>0</v>
      </c>
      <c r="Q798" s="173"/>
      <c r="R798" s="177">
        <v>2016</v>
      </c>
      <c r="S798" s="98">
        <f>IFERROR(('General Input Sheet'!$G$38/(VLOOKUP(R798,'General Input Sheet'!$E$38:$G$44,3,FALSE))),1)</f>
        <v>1</v>
      </c>
      <c r="T798" s="199">
        <v>603636.45500130998</v>
      </c>
      <c r="U798" s="115" t="str">
        <f t="shared" si="231"/>
        <v/>
      </c>
      <c r="V798" s="115" t="str">
        <f t="shared" si="221"/>
        <v/>
      </c>
      <c r="W798" s="115" t="str">
        <f t="shared" si="221"/>
        <v>y</v>
      </c>
      <c r="X798" s="115" t="str">
        <f t="shared" si="221"/>
        <v/>
      </c>
      <c r="Y798" s="273" t="str">
        <f t="shared" si="232"/>
        <v/>
      </c>
      <c r="AA798" s="86" t="str">
        <f t="shared" si="222"/>
        <v/>
      </c>
      <c r="AB798" s="87" t="str">
        <f t="shared" si="223"/>
        <v/>
      </c>
      <c r="AC798" s="87">
        <f t="shared" si="233"/>
        <v>1</v>
      </c>
      <c r="AD798" s="87" t="str">
        <f t="shared" si="234"/>
        <v/>
      </c>
      <c r="AE798" s="87" t="str">
        <f t="shared" si="235"/>
        <v/>
      </c>
      <c r="AF798" s="94">
        <f t="shared" si="224"/>
        <v>1</v>
      </c>
      <c r="AH798" s="324" t="str">
        <f t="shared" si="225"/>
        <v/>
      </c>
      <c r="AI798" s="280" t="str">
        <f t="shared" si="226"/>
        <v/>
      </c>
      <c r="AJ798" s="280">
        <f t="shared" si="227"/>
        <v>603636.45500130998</v>
      </c>
      <c r="AK798" s="280" t="str">
        <f t="shared" si="228"/>
        <v/>
      </c>
      <c r="AL798" s="327" t="str">
        <f t="shared" si="229"/>
        <v/>
      </c>
    </row>
    <row r="799" spans="2:38">
      <c r="B799" s="176" t="s">
        <v>719</v>
      </c>
      <c r="C799" s="167"/>
      <c r="D799" s="167" t="s">
        <v>2229</v>
      </c>
      <c r="E799" s="167" t="s">
        <v>117</v>
      </c>
      <c r="F799" s="167" t="s">
        <v>2233</v>
      </c>
      <c r="G799" s="188"/>
      <c r="H799" s="285">
        <v>10267.07</v>
      </c>
      <c r="I799" s="143">
        <f t="shared" si="230"/>
        <v>67.20433798672191</v>
      </c>
      <c r="J799" s="165">
        <v>689991.64241333294</v>
      </c>
      <c r="K799" s="167"/>
      <c r="L799" s="167">
        <v>1</v>
      </c>
      <c r="M799" s="171">
        <f t="shared" si="237"/>
        <v>689991.64241333294</v>
      </c>
      <c r="N799" s="170"/>
      <c r="O799" s="285">
        <v>10267.137226525299</v>
      </c>
      <c r="P799" s="114">
        <f t="shared" si="236"/>
        <v>72.87328332059441</v>
      </c>
      <c r="Q799" s="173">
        <v>748200</v>
      </c>
      <c r="R799" s="177">
        <v>2016</v>
      </c>
      <c r="S799" s="98">
        <f>IFERROR(('General Input Sheet'!$G$38/(VLOOKUP(R799,'General Input Sheet'!$E$38:$G$44,3,FALSE))),1)</f>
        <v>1</v>
      </c>
      <c r="T799" s="199">
        <v>1438191.6424133331</v>
      </c>
      <c r="U799" s="115" t="str">
        <f t="shared" si="231"/>
        <v/>
      </c>
      <c r="V799" s="115" t="str">
        <f t="shared" si="221"/>
        <v/>
      </c>
      <c r="W799" s="115" t="str">
        <f t="shared" si="221"/>
        <v>y</v>
      </c>
      <c r="X799" s="115" t="str">
        <f t="shared" si="221"/>
        <v/>
      </c>
      <c r="Y799" s="273" t="str">
        <f t="shared" si="232"/>
        <v/>
      </c>
      <c r="AA799" s="86" t="str">
        <f t="shared" si="222"/>
        <v/>
      </c>
      <c r="AB799" s="87" t="str">
        <f t="shared" si="223"/>
        <v/>
      </c>
      <c r="AC799" s="87">
        <f t="shared" si="233"/>
        <v>1</v>
      </c>
      <c r="AD799" s="87" t="str">
        <f t="shared" si="234"/>
        <v/>
      </c>
      <c r="AE799" s="87" t="str">
        <f t="shared" si="235"/>
        <v/>
      </c>
      <c r="AF799" s="94">
        <f t="shared" si="224"/>
        <v>1</v>
      </c>
      <c r="AH799" s="324" t="str">
        <f t="shared" si="225"/>
        <v/>
      </c>
      <c r="AI799" s="280" t="str">
        <f t="shared" si="226"/>
        <v/>
      </c>
      <c r="AJ799" s="280">
        <f t="shared" si="227"/>
        <v>1438191.6424133331</v>
      </c>
      <c r="AK799" s="280" t="str">
        <f t="shared" si="228"/>
        <v/>
      </c>
      <c r="AL799" s="327" t="str">
        <f t="shared" si="229"/>
        <v/>
      </c>
    </row>
    <row r="800" spans="2:38">
      <c r="B800" s="176" t="s">
        <v>720</v>
      </c>
      <c r="C800" s="167"/>
      <c r="D800" s="167" t="s">
        <v>2229</v>
      </c>
      <c r="E800" s="167" t="s">
        <v>117</v>
      </c>
      <c r="F800" s="167" t="s">
        <v>2233</v>
      </c>
      <c r="G800" s="188"/>
      <c r="H800" s="285">
        <v>11415.27</v>
      </c>
      <c r="I800" s="143">
        <f t="shared" si="230"/>
        <v>60.444618691746484</v>
      </c>
      <c r="J800" s="165">
        <v>689991.64241333294</v>
      </c>
      <c r="K800" s="167"/>
      <c r="L800" s="167">
        <v>1</v>
      </c>
      <c r="M800" s="171">
        <f t="shared" si="237"/>
        <v>689991.64241333294</v>
      </c>
      <c r="N800" s="170"/>
      <c r="O800" s="285">
        <v>11415.3117191285</v>
      </c>
      <c r="P800" s="114">
        <f t="shared" si="236"/>
        <v>120.15221605395745</v>
      </c>
      <c r="Q800" s="173">
        <v>1371575</v>
      </c>
      <c r="R800" s="177">
        <v>2016</v>
      </c>
      <c r="S800" s="98">
        <f>IFERROR(('General Input Sheet'!$G$38/(VLOOKUP(R800,'General Input Sheet'!$E$38:$G$44,3,FALSE))),1)</f>
        <v>1</v>
      </c>
      <c r="T800" s="199">
        <v>2061566.6424133331</v>
      </c>
      <c r="U800" s="115" t="str">
        <f t="shared" si="231"/>
        <v/>
      </c>
      <c r="V800" s="115" t="str">
        <f t="shared" si="221"/>
        <v/>
      </c>
      <c r="W800" s="115" t="str">
        <f t="shared" si="221"/>
        <v>y</v>
      </c>
      <c r="X800" s="115" t="str">
        <f t="shared" si="221"/>
        <v/>
      </c>
      <c r="Y800" s="273" t="str">
        <f t="shared" si="232"/>
        <v/>
      </c>
      <c r="AA800" s="86" t="str">
        <f t="shared" si="222"/>
        <v/>
      </c>
      <c r="AB800" s="87" t="str">
        <f t="shared" si="223"/>
        <v/>
      </c>
      <c r="AC800" s="87">
        <f t="shared" si="233"/>
        <v>1</v>
      </c>
      <c r="AD800" s="87" t="str">
        <f t="shared" si="234"/>
        <v/>
      </c>
      <c r="AE800" s="87" t="str">
        <f t="shared" si="235"/>
        <v/>
      </c>
      <c r="AF800" s="94">
        <f t="shared" si="224"/>
        <v>1</v>
      </c>
      <c r="AH800" s="324" t="str">
        <f t="shared" si="225"/>
        <v/>
      </c>
      <c r="AI800" s="280" t="str">
        <f t="shared" si="226"/>
        <v/>
      </c>
      <c r="AJ800" s="280">
        <f t="shared" si="227"/>
        <v>2061566.6424133331</v>
      </c>
      <c r="AK800" s="280" t="str">
        <f t="shared" si="228"/>
        <v/>
      </c>
      <c r="AL800" s="327" t="str">
        <f t="shared" si="229"/>
        <v/>
      </c>
    </row>
    <row r="801" spans="2:38">
      <c r="B801" s="176" t="s">
        <v>721</v>
      </c>
      <c r="C801" s="167"/>
      <c r="D801" s="167" t="s">
        <v>2231</v>
      </c>
      <c r="E801" s="167" t="s">
        <v>117</v>
      </c>
      <c r="F801" s="167" t="s">
        <v>2234</v>
      </c>
      <c r="G801" s="188"/>
      <c r="H801" s="285">
        <v>22695.27</v>
      </c>
      <c r="I801" s="143">
        <f t="shared" si="230"/>
        <v>335.50986415693268</v>
      </c>
      <c r="J801" s="165">
        <v>7614486.9547049096</v>
      </c>
      <c r="K801" s="167"/>
      <c r="L801" s="167">
        <v>1</v>
      </c>
      <c r="M801" s="171">
        <f t="shared" si="237"/>
        <v>7614486.9547049096</v>
      </c>
      <c r="N801" s="170"/>
      <c r="O801" s="285"/>
      <c r="P801" s="114">
        <f t="shared" si="236"/>
        <v>0</v>
      </c>
      <c r="Q801" s="173"/>
      <c r="R801" s="177">
        <v>2016</v>
      </c>
      <c r="S801" s="98">
        <f>IFERROR(('General Input Sheet'!$G$38/(VLOOKUP(R801,'General Input Sheet'!$E$38:$G$44,3,FALSE))),1)</f>
        <v>1</v>
      </c>
      <c r="T801" s="199">
        <v>7614486.9547049096</v>
      </c>
      <c r="U801" s="115" t="str">
        <f t="shared" si="231"/>
        <v/>
      </c>
      <c r="V801" s="115" t="str">
        <f t="shared" si="221"/>
        <v/>
      </c>
      <c r="W801" s="115" t="str">
        <f t="shared" si="221"/>
        <v/>
      </c>
      <c r="X801" s="115" t="str">
        <f t="shared" si="221"/>
        <v/>
      </c>
      <c r="Y801" s="273" t="str">
        <f t="shared" si="232"/>
        <v>y</v>
      </c>
      <c r="AA801" s="86" t="str">
        <f t="shared" si="222"/>
        <v/>
      </c>
      <c r="AB801" s="87" t="str">
        <f t="shared" si="223"/>
        <v/>
      </c>
      <c r="AC801" s="87" t="str">
        <f t="shared" si="233"/>
        <v/>
      </c>
      <c r="AD801" s="87" t="str">
        <f t="shared" si="234"/>
        <v/>
      </c>
      <c r="AE801" s="87">
        <f t="shared" si="235"/>
        <v>1</v>
      </c>
      <c r="AF801" s="94">
        <f t="shared" si="224"/>
        <v>1</v>
      </c>
      <c r="AH801" s="324" t="str">
        <f t="shared" si="225"/>
        <v/>
      </c>
      <c r="AI801" s="280" t="str">
        <f t="shared" si="226"/>
        <v/>
      </c>
      <c r="AJ801" s="280" t="str">
        <f t="shared" si="227"/>
        <v/>
      </c>
      <c r="AK801" s="280" t="str">
        <f t="shared" si="228"/>
        <v/>
      </c>
      <c r="AL801" s="327">
        <f t="shared" si="229"/>
        <v>7614486.9547049096</v>
      </c>
    </row>
    <row r="802" spans="2:38">
      <c r="B802" s="176" t="s">
        <v>722</v>
      </c>
      <c r="C802" s="167"/>
      <c r="D802" s="167" t="s">
        <v>2229</v>
      </c>
      <c r="E802" s="167" t="s">
        <v>117</v>
      </c>
      <c r="F802" s="167" t="s">
        <v>2233</v>
      </c>
      <c r="G802" s="188"/>
      <c r="H802" s="285">
        <v>5578.54</v>
      </c>
      <c r="I802" s="143">
        <f t="shared" si="230"/>
        <v>107.67662380133352</v>
      </c>
      <c r="J802" s="165">
        <v>600678.35294069105</v>
      </c>
      <c r="K802" s="167"/>
      <c r="L802" s="167">
        <v>1</v>
      </c>
      <c r="M802" s="171">
        <f t="shared" si="237"/>
        <v>600678.35294069105</v>
      </c>
      <c r="N802" s="170"/>
      <c r="O802" s="285">
        <v>28273.7154091991</v>
      </c>
      <c r="P802" s="114">
        <f t="shared" si="236"/>
        <v>70.436444987065556</v>
      </c>
      <c r="Q802" s="173">
        <v>1991500</v>
      </c>
      <c r="R802" s="177">
        <v>2016</v>
      </c>
      <c r="S802" s="98">
        <f>IFERROR(('General Input Sheet'!$G$38/(VLOOKUP(R802,'General Input Sheet'!$E$38:$G$44,3,FALSE))),1)</f>
        <v>1</v>
      </c>
      <c r="T802" s="199">
        <v>2592178.3529406912</v>
      </c>
      <c r="U802" s="115" t="str">
        <f t="shared" si="231"/>
        <v/>
      </c>
      <c r="V802" s="115" t="str">
        <f t="shared" si="221"/>
        <v/>
      </c>
      <c r="W802" s="115" t="str">
        <f t="shared" si="221"/>
        <v>y</v>
      </c>
      <c r="X802" s="115" t="str">
        <f t="shared" si="221"/>
        <v/>
      </c>
      <c r="Y802" s="273" t="str">
        <f t="shared" si="232"/>
        <v/>
      </c>
      <c r="AA802" s="86" t="str">
        <f t="shared" si="222"/>
        <v/>
      </c>
      <c r="AB802" s="87" t="str">
        <f t="shared" si="223"/>
        <v/>
      </c>
      <c r="AC802" s="87">
        <f t="shared" si="233"/>
        <v>1</v>
      </c>
      <c r="AD802" s="87" t="str">
        <f t="shared" si="234"/>
        <v/>
      </c>
      <c r="AE802" s="87" t="str">
        <f t="shared" si="235"/>
        <v/>
      </c>
      <c r="AF802" s="94">
        <f t="shared" si="224"/>
        <v>1</v>
      </c>
      <c r="AH802" s="324" t="str">
        <f t="shared" si="225"/>
        <v/>
      </c>
      <c r="AI802" s="280" t="str">
        <f t="shared" si="226"/>
        <v/>
      </c>
      <c r="AJ802" s="280">
        <f t="shared" si="227"/>
        <v>2592178.3529406912</v>
      </c>
      <c r="AK802" s="280" t="str">
        <f t="shared" si="228"/>
        <v/>
      </c>
      <c r="AL802" s="327" t="str">
        <f t="shared" si="229"/>
        <v/>
      </c>
    </row>
    <row r="803" spans="2:38">
      <c r="B803" s="176" t="s">
        <v>723</v>
      </c>
      <c r="C803" s="167"/>
      <c r="D803" s="167" t="s">
        <v>2229</v>
      </c>
      <c r="E803" s="167" t="s">
        <v>117</v>
      </c>
      <c r="F803" s="167" t="s">
        <v>2233</v>
      </c>
      <c r="G803" s="188"/>
      <c r="H803" s="285">
        <v>5431.06</v>
      </c>
      <c r="I803" s="143">
        <f t="shared" si="230"/>
        <v>109.59899005846464</v>
      </c>
      <c r="J803" s="165">
        <v>595238.69094692497</v>
      </c>
      <c r="K803" s="167"/>
      <c r="L803" s="167">
        <v>1</v>
      </c>
      <c r="M803" s="171">
        <f t="shared" si="237"/>
        <v>595238.69094692497</v>
      </c>
      <c r="N803" s="170"/>
      <c r="O803" s="285">
        <v>5431.0570064881704</v>
      </c>
      <c r="P803" s="114">
        <f t="shared" si="236"/>
        <v>117.10943178099107</v>
      </c>
      <c r="Q803" s="173">
        <v>636028</v>
      </c>
      <c r="R803" s="177">
        <v>2016</v>
      </c>
      <c r="S803" s="98">
        <f>IFERROR(('General Input Sheet'!$G$38/(VLOOKUP(R803,'General Input Sheet'!$E$38:$G$44,3,FALSE))),1)</f>
        <v>1</v>
      </c>
      <c r="T803" s="199">
        <v>1231266.690946925</v>
      </c>
      <c r="U803" s="115" t="str">
        <f t="shared" si="231"/>
        <v/>
      </c>
      <c r="V803" s="115" t="str">
        <f t="shared" si="221"/>
        <v/>
      </c>
      <c r="W803" s="115" t="str">
        <f t="shared" si="221"/>
        <v>y</v>
      </c>
      <c r="X803" s="115" t="str">
        <f t="shared" si="221"/>
        <v/>
      </c>
      <c r="Y803" s="273" t="str">
        <f t="shared" si="232"/>
        <v/>
      </c>
      <c r="AA803" s="86" t="str">
        <f t="shared" si="222"/>
        <v/>
      </c>
      <c r="AB803" s="87" t="str">
        <f t="shared" si="223"/>
        <v/>
      </c>
      <c r="AC803" s="87">
        <f t="shared" si="233"/>
        <v>1</v>
      </c>
      <c r="AD803" s="87" t="str">
        <f t="shared" si="234"/>
        <v/>
      </c>
      <c r="AE803" s="87" t="str">
        <f t="shared" si="235"/>
        <v/>
      </c>
      <c r="AF803" s="94">
        <f t="shared" si="224"/>
        <v>1</v>
      </c>
      <c r="AH803" s="324" t="str">
        <f t="shared" si="225"/>
        <v/>
      </c>
      <c r="AI803" s="280" t="str">
        <f t="shared" si="226"/>
        <v/>
      </c>
      <c r="AJ803" s="280">
        <f t="shared" si="227"/>
        <v>1231266.690946925</v>
      </c>
      <c r="AK803" s="280" t="str">
        <f t="shared" si="228"/>
        <v/>
      </c>
      <c r="AL803" s="327" t="str">
        <f t="shared" si="229"/>
        <v/>
      </c>
    </row>
    <row r="804" spans="2:38">
      <c r="B804" s="176" t="s">
        <v>724</v>
      </c>
      <c r="C804" s="167"/>
      <c r="D804" s="167" t="s">
        <v>2231</v>
      </c>
      <c r="E804" s="167" t="s">
        <v>117</v>
      </c>
      <c r="F804" s="167" t="s">
        <v>2240</v>
      </c>
      <c r="G804" s="188"/>
      <c r="H804" s="285">
        <v>9144.2900000000009</v>
      </c>
      <c r="I804" s="143">
        <f t="shared" si="230"/>
        <v>264.06458973626599</v>
      </c>
      <c r="J804" s="165">
        <v>2414683.18727944</v>
      </c>
      <c r="K804" s="167"/>
      <c r="L804" s="167">
        <v>1</v>
      </c>
      <c r="M804" s="171">
        <f t="shared" si="237"/>
        <v>2414683.18727944</v>
      </c>
      <c r="N804" s="170"/>
      <c r="O804" s="285">
        <v>3632.1896075364698</v>
      </c>
      <c r="P804" s="114">
        <f t="shared" si="236"/>
        <v>17.626020917840311</v>
      </c>
      <c r="Q804" s="173">
        <v>64021.05</v>
      </c>
      <c r="R804" s="177">
        <v>2016</v>
      </c>
      <c r="S804" s="98">
        <f>IFERROR(('General Input Sheet'!$G$38/(VLOOKUP(R804,'General Input Sheet'!$E$38:$G$44,3,FALSE))),1)</f>
        <v>1</v>
      </c>
      <c r="T804" s="199">
        <v>2478704.2372794398</v>
      </c>
      <c r="U804" s="115" t="str">
        <f t="shared" si="231"/>
        <v/>
      </c>
      <c r="V804" s="115" t="str">
        <f t="shared" si="221"/>
        <v/>
      </c>
      <c r="W804" s="115" t="str">
        <f t="shared" si="221"/>
        <v/>
      </c>
      <c r="X804" s="115" t="str">
        <f t="shared" si="221"/>
        <v/>
      </c>
      <c r="Y804" s="273" t="str">
        <f t="shared" si="232"/>
        <v>y</v>
      </c>
      <c r="AA804" s="86" t="str">
        <f t="shared" si="222"/>
        <v/>
      </c>
      <c r="AB804" s="87" t="str">
        <f t="shared" si="223"/>
        <v/>
      </c>
      <c r="AC804" s="87" t="str">
        <f t="shared" si="233"/>
        <v/>
      </c>
      <c r="AD804" s="87" t="str">
        <f t="shared" si="234"/>
        <v/>
      </c>
      <c r="AE804" s="87">
        <f t="shared" si="235"/>
        <v>1</v>
      </c>
      <c r="AF804" s="94">
        <f t="shared" si="224"/>
        <v>1</v>
      </c>
      <c r="AH804" s="324" t="str">
        <f t="shared" si="225"/>
        <v/>
      </c>
      <c r="AI804" s="280" t="str">
        <f t="shared" si="226"/>
        <v/>
      </c>
      <c r="AJ804" s="280" t="str">
        <f t="shared" si="227"/>
        <v/>
      </c>
      <c r="AK804" s="280" t="str">
        <f t="shared" si="228"/>
        <v/>
      </c>
      <c r="AL804" s="327">
        <f t="shared" si="229"/>
        <v>2478704.2372794398</v>
      </c>
    </row>
    <row r="805" spans="2:38">
      <c r="B805" s="176" t="s">
        <v>725</v>
      </c>
      <c r="C805" s="167"/>
      <c r="D805" s="167" t="s">
        <v>2230</v>
      </c>
      <c r="E805" s="167" t="s">
        <v>115</v>
      </c>
      <c r="F805" s="167" t="s">
        <v>2236</v>
      </c>
      <c r="G805" s="188"/>
      <c r="H805" s="171"/>
      <c r="I805" s="143">
        <f t="shared" si="230"/>
        <v>0</v>
      </c>
      <c r="J805" s="165"/>
      <c r="K805" s="167"/>
      <c r="L805" s="167"/>
      <c r="M805" s="171">
        <v>689202.32340962696</v>
      </c>
      <c r="N805" s="170"/>
      <c r="O805" s="285">
        <v>0</v>
      </c>
      <c r="P805" s="114">
        <f t="shared" si="236"/>
        <v>0</v>
      </c>
      <c r="Q805" s="173">
        <v>0</v>
      </c>
      <c r="R805" s="177">
        <v>2016</v>
      </c>
      <c r="S805" s="32"/>
      <c r="T805" s="195">
        <v>0</v>
      </c>
      <c r="U805" s="115" t="str">
        <f t="shared" si="231"/>
        <v/>
      </c>
      <c r="V805" s="115" t="str">
        <f t="shared" si="221"/>
        <v/>
      </c>
      <c r="W805" s="115" t="str">
        <f t="shared" si="221"/>
        <v/>
      </c>
      <c r="X805" s="115" t="str">
        <f t="shared" si="221"/>
        <v/>
      </c>
      <c r="Y805" s="273" t="str">
        <f t="shared" si="232"/>
        <v>y</v>
      </c>
      <c r="AA805" s="86" t="str">
        <f t="shared" si="222"/>
        <v/>
      </c>
      <c r="AB805" s="87" t="str">
        <f t="shared" si="223"/>
        <v/>
      </c>
      <c r="AC805" s="87" t="str">
        <f t="shared" si="233"/>
        <v/>
      </c>
      <c r="AD805" s="87" t="str">
        <f t="shared" si="234"/>
        <v/>
      </c>
      <c r="AE805" s="87">
        <f t="shared" si="235"/>
        <v>1</v>
      </c>
      <c r="AF805" s="94">
        <f t="shared" si="224"/>
        <v>1</v>
      </c>
      <c r="AH805" s="324" t="str">
        <f t="shared" si="225"/>
        <v/>
      </c>
      <c r="AI805" s="280" t="str">
        <f t="shared" si="226"/>
        <v/>
      </c>
      <c r="AJ805" s="280" t="str">
        <f t="shared" si="227"/>
        <v/>
      </c>
      <c r="AK805" s="280" t="str">
        <f t="shared" si="228"/>
        <v/>
      </c>
      <c r="AL805" s="327">
        <f t="shared" si="229"/>
        <v>0</v>
      </c>
    </row>
    <row r="806" spans="2:38">
      <c r="B806" s="176" t="s">
        <v>726</v>
      </c>
      <c r="C806" s="167"/>
      <c r="D806" s="167" t="s">
        <v>2230</v>
      </c>
      <c r="E806" s="167" t="s">
        <v>117</v>
      </c>
      <c r="F806" s="167" t="s">
        <v>2236</v>
      </c>
      <c r="G806" s="188"/>
      <c r="H806" s="171"/>
      <c r="I806" s="143">
        <f t="shared" si="230"/>
        <v>0</v>
      </c>
      <c r="J806" s="165"/>
      <c r="K806" s="167"/>
      <c r="L806" s="167"/>
      <c r="M806" s="171">
        <v>591426.35392715503</v>
      </c>
      <c r="N806" s="170"/>
      <c r="O806" s="285">
        <v>5512.0962660046898</v>
      </c>
      <c r="P806" s="114">
        <f t="shared" si="236"/>
        <v>11.049431479567737</v>
      </c>
      <c r="Q806" s="173">
        <v>60905.53</v>
      </c>
      <c r="R806" s="177">
        <v>2016</v>
      </c>
      <c r="S806" s="32"/>
      <c r="T806" s="195">
        <v>60905.53</v>
      </c>
      <c r="U806" s="115" t="str">
        <f t="shared" si="231"/>
        <v/>
      </c>
      <c r="V806" s="115" t="str">
        <f t="shared" si="221"/>
        <v/>
      </c>
      <c r="W806" s="115" t="str">
        <f t="shared" si="221"/>
        <v/>
      </c>
      <c r="X806" s="115" t="str">
        <f t="shared" si="221"/>
        <v/>
      </c>
      <c r="Y806" s="273" t="str">
        <f t="shared" si="232"/>
        <v>y</v>
      </c>
      <c r="AA806" s="86" t="str">
        <f t="shared" si="222"/>
        <v/>
      </c>
      <c r="AB806" s="87" t="str">
        <f t="shared" si="223"/>
        <v/>
      </c>
      <c r="AC806" s="87" t="str">
        <f t="shared" si="233"/>
        <v/>
      </c>
      <c r="AD806" s="87" t="str">
        <f t="shared" si="234"/>
        <v/>
      </c>
      <c r="AE806" s="87">
        <f t="shared" si="235"/>
        <v>1</v>
      </c>
      <c r="AF806" s="94">
        <f t="shared" si="224"/>
        <v>1</v>
      </c>
      <c r="AH806" s="324" t="str">
        <f t="shared" si="225"/>
        <v/>
      </c>
      <c r="AI806" s="280" t="str">
        <f t="shared" si="226"/>
        <v/>
      </c>
      <c r="AJ806" s="280" t="str">
        <f t="shared" si="227"/>
        <v/>
      </c>
      <c r="AK806" s="280" t="str">
        <f t="shared" si="228"/>
        <v/>
      </c>
      <c r="AL806" s="327">
        <f t="shared" si="229"/>
        <v>60905.53</v>
      </c>
    </row>
    <row r="807" spans="2:38">
      <c r="B807" s="176" t="s">
        <v>727</v>
      </c>
      <c r="C807" s="167"/>
      <c r="D807" s="167" t="s">
        <v>2231</v>
      </c>
      <c r="E807" s="167" t="s">
        <v>115</v>
      </c>
      <c r="F807" s="167" t="s">
        <v>2236</v>
      </c>
      <c r="G807" s="188"/>
      <c r="H807" s="285"/>
      <c r="I807" s="143">
        <f t="shared" si="230"/>
        <v>0</v>
      </c>
      <c r="J807" s="165"/>
      <c r="K807" s="167"/>
      <c r="L807" s="167">
        <v>1</v>
      </c>
      <c r="M807" s="171">
        <f>IFERROR(J807/100*100*L807,0)</f>
        <v>0</v>
      </c>
      <c r="N807" s="170"/>
      <c r="O807" s="285">
        <v>0</v>
      </c>
      <c r="P807" s="114">
        <f t="shared" si="236"/>
        <v>0</v>
      </c>
      <c r="Q807" s="173">
        <v>0</v>
      </c>
      <c r="R807" s="177">
        <v>2016</v>
      </c>
      <c r="S807" s="98">
        <f>IFERROR(('General Input Sheet'!$G$38/(VLOOKUP(R807,'General Input Sheet'!$E$38:$G$44,3,FALSE))),1)</f>
        <v>1</v>
      </c>
      <c r="T807" s="199">
        <v>0</v>
      </c>
      <c r="U807" s="115" t="str">
        <f t="shared" si="231"/>
        <v/>
      </c>
      <c r="V807" s="115" t="str">
        <f t="shared" si="221"/>
        <v/>
      </c>
      <c r="W807" s="115" t="str">
        <f t="shared" si="221"/>
        <v/>
      </c>
      <c r="X807" s="115" t="str">
        <f t="shared" si="221"/>
        <v/>
      </c>
      <c r="Y807" s="273" t="str">
        <f t="shared" si="232"/>
        <v>y</v>
      </c>
      <c r="AA807" s="86" t="str">
        <f t="shared" si="222"/>
        <v/>
      </c>
      <c r="AB807" s="87" t="str">
        <f t="shared" si="223"/>
        <v/>
      </c>
      <c r="AC807" s="87" t="str">
        <f t="shared" si="233"/>
        <v/>
      </c>
      <c r="AD807" s="87" t="str">
        <f t="shared" si="234"/>
        <v/>
      </c>
      <c r="AE807" s="87">
        <f t="shared" si="235"/>
        <v>1</v>
      </c>
      <c r="AF807" s="94">
        <f t="shared" si="224"/>
        <v>1</v>
      </c>
      <c r="AH807" s="324" t="str">
        <f t="shared" si="225"/>
        <v/>
      </c>
      <c r="AI807" s="280" t="str">
        <f t="shared" si="226"/>
        <v/>
      </c>
      <c r="AJ807" s="280" t="str">
        <f t="shared" si="227"/>
        <v/>
      </c>
      <c r="AK807" s="280" t="str">
        <f t="shared" si="228"/>
        <v/>
      </c>
      <c r="AL807" s="327">
        <f t="shared" si="229"/>
        <v>0</v>
      </c>
    </row>
    <row r="808" spans="2:38">
      <c r="B808" s="176" t="s">
        <v>728</v>
      </c>
      <c r="C808" s="167"/>
      <c r="D808" s="167" t="s">
        <v>2230</v>
      </c>
      <c r="E808" s="167" t="s">
        <v>115</v>
      </c>
      <c r="F808" s="167" t="s">
        <v>2240</v>
      </c>
      <c r="G808" s="188"/>
      <c r="H808" s="171">
        <v>15560.67</v>
      </c>
      <c r="I808" s="143">
        <f t="shared" si="230"/>
        <v>165.08666408872753</v>
      </c>
      <c r="J808" s="165">
        <v>2568859.10128554</v>
      </c>
      <c r="K808" s="167"/>
      <c r="L808" s="167"/>
      <c r="M808" s="171">
        <v>689991.64241333294</v>
      </c>
      <c r="N808" s="170"/>
      <c r="O808" s="285">
        <v>0</v>
      </c>
      <c r="P808" s="114">
        <f t="shared" si="236"/>
        <v>0</v>
      </c>
      <c r="Q808" s="173">
        <v>0</v>
      </c>
      <c r="R808" s="177">
        <v>2016</v>
      </c>
      <c r="S808" s="32"/>
      <c r="T808" s="195">
        <v>2568859.10128554</v>
      </c>
      <c r="U808" s="115" t="str">
        <f t="shared" si="231"/>
        <v/>
      </c>
      <c r="V808" s="115" t="str">
        <f t="shared" si="221"/>
        <v/>
      </c>
      <c r="W808" s="115" t="str">
        <f t="shared" si="221"/>
        <v/>
      </c>
      <c r="X808" s="115" t="str">
        <f t="shared" si="221"/>
        <v/>
      </c>
      <c r="Y808" s="273" t="str">
        <f t="shared" si="232"/>
        <v>y</v>
      </c>
      <c r="AA808" s="86" t="str">
        <f t="shared" si="222"/>
        <v/>
      </c>
      <c r="AB808" s="87" t="str">
        <f t="shared" si="223"/>
        <v/>
      </c>
      <c r="AC808" s="87" t="str">
        <f t="shared" si="233"/>
        <v/>
      </c>
      <c r="AD808" s="87" t="str">
        <f t="shared" si="234"/>
        <v/>
      </c>
      <c r="AE808" s="87">
        <f t="shared" si="235"/>
        <v>1</v>
      </c>
      <c r="AF808" s="94">
        <f t="shared" si="224"/>
        <v>1</v>
      </c>
      <c r="AH808" s="324" t="str">
        <f t="shared" si="225"/>
        <v/>
      </c>
      <c r="AI808" s="280" t="str">
        <f t="shared" si="226"/>
        <v/>
      </c>
      <c r="AJ808" s="280" t="str">
        <f t="shared" si="227"/>
        <v/>
      </c>
      <c r="AK808" s="280" t="str">
        <f t="shared" si="228"/>
        <v/>
      </c>
      <c r="AL808" s="327">
        <f t="shared" si="229"/>
        <v>2568859.10128554</v>
      </c>
    </row>
    <row r="809" spans="2:38">
      <c r="B809" s="176" t="s">
        <v>729</v>
      </c>
      <c r="C809" s="167"/>
      <c r="D809" s="167" t="s">
        <v>2231</v>
      </c>
      <c r="E809" s="167" t="s">
        <v>117</v>
      </c>
      <c r="F809" s="167" t="s">
        <v>2234</v>
      </c>
      <c r="G809" s="188"/>
      <c r="H809" s="285">
        <v>34299.97</v>
      </c>
      <c r="I809" s="143">
        <f t="shared" si="230"/>
        <v>237.3595370058099</v>
      </c>
      <c r="J809" s="165">
        <v>8141424.9985131696</v>
      </c>
      <c r="K809" s="167"/>
      <c r="L809" s="167">
        <v>1</v>
      </c>
      <c r="M809" s="171">
        <f t="shared" ref="M809:M872" si="238">IFERROR(J809/100*100*L809,0)</f>
        <v>8141424.9985131696</v>
      </c>
      <c r="N809" s="170"/>
      <c r="O809" s="285">
        <v>31888.857165988698</v>
      </c>
      <c r="P809" s="114">
        <f t="shared" si="236"/>
        <v>40.928547022125123</v>
      </c>
      <c r="Q809" s="173">
        <v>1305164.5900000001</v>
      </c>
      <c r="R809" s="177">
        <v>2016</v>
      </c>
      <c r="S809" s="98">
        <f>IFERROR(('General Input Sheet'!$G$38/(VLOOKUP(R809,'General Input Sheet'!$E$38:$G$44,3,FALSE))),1)</f>
        <v>1</v>
      </c>
      <c r="T809" s="199">
        <v>9446589.5885131694</v>
      </c>
      <c r="U809" s="115" t="str">
        <f t="shared" si="231"/>
        <v/>
      </c>
      <c r="V809" s="115" t="str">
        <f t="shared" si="221"/>
        <v/>
      </c>
      <c r="W809" s="115" t="str">
        <f t="shared" si="221"/>
        <v/>
      </c>
      <c r="X809" s="115" t="str">
        <f t="shared" si="221"/>
        <v/>
      </c>
      <c r="Y809" s="273" t="str">
        <f t="shared" si="232"/>
        <v>y</v>
      </c>
      <c r="AA809" s="86" t="str">
        <f t="shared" si="222"/>
        <v/>
      </c>
      <c r="AB809" s="87" t="str">
        <f t="shared" si="223"/>
        <v/>
      </c>
      <c r="AC809" s="87" t="str">
        <f t="shared" si="233"/>
        <v/>
      </c>
      <c r="AD809" s="87" t="str">
        <f t="shared" si="234"/>
        <v/>
      </c>
      <c r="AE809" s="87">
        <f t="shared" si="235"/>
        <v>1</v>
      </c>
      <c r="AF809" s="94">
        <f t="shared" si="224"/>
        <v>1</v>
      </c>
      <c r="AH809" s="324" t="str">
        <f t="shared" si="225"/>
        <v/>
      </c>
      <c r="AI809" s="280" t="str">
        <f t="shared" si="226"/>
        <v/>
      </c>
      <c r="AJ809" s="280" t="str">
        <f t="shared" si="227"/>
        <v/>
      </c>
      <c r="AK809" s="280" t="str">
        <f t="shared" si="228"/>
        <v/>
      </c>
      <c r="AL809" s="327">
        <f t="shared" si="229"/>
        <v>9446589.5885131694</v>
      </c>
    </row>
    <row r="810" spans="2:38">
      <c r="B810" s="176" t="s">
        <v>730</v>
      </c>
      <c r="C810" s="167"/>
      <c r="D810" s="167" t="s">
        <v>2229</v>
      </c>
      <c r="E810" s="167" t="s">
        <v>117</v>
      </c>
      <c r="F810" s="167" t="s">
        <v>2232</v>
      </c>
      <c r="G810" s="188"/>
      <c r="H810" s="285">
        <v>35358.1</v>
      </c>
      <c r="I810" s="143">
        <f t="shared" si="230"/>
        <v>16.694496536417255</v>
      </c>
      <c r="J810" s="165">
        <v>590285.67798429495</v>
      </c>
      <c r="K810" s="167"/>
      <c r="L810" s="167">
        <v>1</v>
      </c>
      <c r="M810" s="171">
        <f t="shared" si="238"/>
        <v>590285.67798429495</v>
      </c>
      <c r="N810" s="170"/>
      <c r="O810" s="285">
        <v>32583.695080486199</v>
      </c>
      <c r="P810" s="114">
        <f t="shared" si="236"/>
        <v>18.384703715164441</v>
      </c>
      <c r="Q810" s="173">
        <v>599041.57999999996</v>
      </c>
      <c r="R810" s="177">
        <v>2016</v>
      </c>
      <c r="S810" s="98">
        <f>IFERROR(('General Input Sheet'!$G$38/(VLOOKUP(R810,'General Input Sheet'!$E$38:$G$44,3,FALSE))),1)</f>
        <v>1</v>
      </c>
      <c r="T810" s="199">
        <v>1189327.257984295</v>
      </c>
      <c r="U810" s="115" t="str">
        <f t="shared" si="231"/>
        <v/>
      </c>
      <c r="V810" s="115" t="str">
        <f t="shared" si="221"/>
        <v/>
      </c>
      <c r="W810" s="115" t="str">
        <f t="shared" si="221"/>
        <v>y</v>
      </c>
      <c r="X810" s="115" t="str">
        <f t="shared" si="221"/>
        <v/>
      </c>
      <c r="Y810" s="273" t="str">
        <f t="shared" si="232"/>
        <v/>
      </c>
      <c r="AA810" s="86" t="str">
        <f t="shared" si="222"/>
        <v/>
      </c>
      <c r="AB810" s="87" t="str">
        <f t="shared" si="223"/>
        <v/>
      </c>
      <c r="AC810" s="87">
        <f t="shared" si="233"/>
        <v>1</v>
      </c>
      <c r="AD810" s="87" t="str">
        <f t="shared" si="234"/>
        <v/>
      </c>
      <c r="AE810" s="87" t="str">
        <f t="shared" si="235"/>
        <v/>
      </c>
      <c r="AF810" s="94">
        <f t="shared" si="224"/>
        <v>1</v>
      </c>
      <c r="AH810" s="324" t="str">
        <f t="shared" si="225"/>
        <v/>
      </c>
      <c r="AI810" s="280" t="str">
        <f t="shared" si="226"/>
        <v/>
      </c>
      <c r="AJ810" s="280">
        <f t="shared" si="227"/>
        <v>1189327.257984295</v>
      </c>
      <c r="AK810" s="280" t="str">
        <f t="shared" si="228"/>
        <v/>
      </c>
      <c r="AL810" s="327" t="str">
        <f t="shared" si="229"/>
        <v/>
      </c>
    </row>
    <row r="811" spans="2:38">
      <c r="B811" s="176" t="s">
        <v>730</v>
      </c>
      <c r="C811" s="167"/>
      <c r="D811" s="167" t="s">
        <v>2229</v>
      </c>
      <c r="E811" s="167" t="s">
        <v>117</v>
      </c>
      <c r="F811" s="167" t="s">
        <v>2233</v>
      </c>
      <c r="G811" s="188"/>
      <c r="H811" s="285">
        <v>4387.34</v>
      </c>
      <c r="I811" s="143">
        <f t="shared" si="230"/>
        <v>126.89740343930855</v>
      </c>
      <c r="J811" s="165">
        <v>556742.05400541599</v>
      </c>
      <c r="K811" s="167"/>
      <c r="L811" s="167">
        <v>1</v>
      </c>
      <c r="M811" s="171">
        <f t="shared" si="238"/>
        <v>556742.05400541599</v>
      </c>
      <c r="N811" s="170"/>
      <c r="O811" s="285"/>
      <c r="P811" s="114">
        <f t="shared" si="236"/>
        <v>0</v>
      </c>
      <c r="Q811" s="173"/>
      <c r="R811" s="177">
        <v>2016</v>
      </c>
      <c r="S811" s="98">
        <f>IFERROR(('General Input Sheet'!$G$38/(VLOOKUP(R811,'General Input Sheet'!$E$38:$G$44,3,FALSE))),1)</f>
        <v>1</v>
      </c>
      <c r="T811" s="199">
        <v>556742.05400541599</v>
      </c>
      <c r="U811" s="115" t="str">
        <f t="shared" si="231"/>
        <v/>
      </c>
      <c r="V811" s="115" t="str">
        <f t="shared" si="221"/>
        <v/>
      </c>
      <c r="W811" s="115" t="str">
        <f t="shared" si="221"/>
        <v>y</v>
      </c>
      <c r="X811" s="115" t="str">
        <f t="shared" si="221"/>
        <v/>
      </c>
      <c r="Y811" s="273" t="str">
        <f t="shared" si="232"/>
        <v/>
      </c>
      <c r="AA811" s="86" t="str">
        <f t="shared" si="222"/>
        <v/>
      </c>
      <c r="AB811" s="87" t="str">
        <f t="shared" si="223"/>
        <v/>
      </c>
      <c r="AC811" s="87">
        <f t="shared" si="233"/>
        <v>1</v>
      </c>
      <c r="AD811" s="87" t="str">
        <f t="shared" si="234"/>
        <v/>
      </c>
      <c r="AE811" s="87" t="str">
        <f t="shared" si="235"/>
        <v/>
      </c>
      <c r="AF811" s="94">
        <f t="shared" si="224"/>
        <v>1</v>
      </c>
      <c r="AH811" s="324" t="str">
        <f t="shared" si="225"/>
        <v/>
      </c>
      <c r="AI811" s="280" t="str">
        <f t="shared" si="226"/>
        <v/>
      </c>
      <c r="AJ811" s="280">
        <f t="shared" si="227"/>
        <v>556742.05400541599</v>
      </c>
      <c r="AK811" s="280" t="str">
        <f t="shared" si="228"/>
        <v/>
      </c>
      <c r="AL811" s="327" t="str">
        <f t="shared" si="229"/>
        <v/>
      </c>
    </row>
    <row r="812" spans="2:38">
      <c r="B812" s="176" t="s">
        <v>731</v>
      </c>
      <c r="C812" s="167"/>
      <c r="D812" s="167" t="s">
        <v>2229</v>
      </c>
      <c r="E812" s="167" t="s">
        <v>117</v>
      </c>
      <c r="F812" s="167" t="s">
        <v>2232</v>
      </c>
      <c r="G812" s="188"/>
      <c r="H812" s="285">
        <v>7586.18</v>
      </c>
      <c r="I812" s="143">
        <f t="shared" si="230"/>
        <v>75.151914786822886</v>
      </c>
      <c r="J812" s="165">
        <v>570115.95291750005</v>
      </c>
      <c r="K812" s="167"/>
      <c r="L812" s="167">
        <v>1</v>
      </c>
      <c r="M812" s="171">
        <f t="shared" si="238"/>
        <v>570115.95291750005</v>
      </c>
      <c r="N812" s="170"/>
      <c r="O812" s="285">
        <v>21560.621647873901</v>
      </c>
      <c r="P812" s="114">
        <f t="shared" si="236"/>
        <v>106.7961414844947</v>
      </c>
      <c r="Q812" s="173">
        <v>2302591.2000000002</v>
      </c>
      <c r="R812" s="177">
        <v>2016</v>
      </c>
      <c r="S812" s="98">
        <f>IFERROR(('General Input Sheet'!$G$38/(VLOOKUP(R812,'General Input Sheet'!$E$38:$G$44,3,FALSE))),1)</f>
        <v>1</v>
      </c>
      <c r="T812" s="199">
        <v>2872707.1529175001</v>
      </c>
      <c r="U812" s="115" t="str">
        <f t="shared" si="231"/>
        <v/>
      </c>
      <c r="V812" s="115" t="str">
        <f t="shared" si="221"/>
        <v/>
      </c>
      <c r="W812" s="115" t="str">
        <f t="shared" si="221"/>
        <v>y</v>
      </c>
      <c r="X812" s="115" t="str">
        <f t="shared" si="221"/>
        <v/>
      </c>
      <c r="Y812" s="273" t="str">
        <f t="shared" si="232"/>
        <v/>
      </c>
      <c r="AA812" s="86" t="str">
        <f t="shared" si="222"/>
        <v/>
      </c>
      <c r="AB812" s="87" t="str">
        <f t="shared" si="223"/>
        <v/>
      </c>
      <c r="AC812" s="87">
        <f t="shared" si="233"/>
        <v>1</v>
      </c>
      <c r="AD812" s="87" t="str">
        <f t="shared" si="234"/>
        <v/>
      </c>
      <c r="AE812" s="87" t="str">
        <f t="shared" si="235"/>
        <v/>
      </c>
      <c r="AF812" s="94">
        <f t="shared" si="224"/>
        <v>1</v>
      </c>
      <c r="AH812" s="324" t="str">
        <f t="shared" si="225"/>
        <v/>
      </c>
      <c r="AI812" s="280" t="str">
        <f t="shared" si="226"/>
        <v/>
      </c>
      <c r="AJ812" s="280">
        <f t="shared" si="227"/>
        <v>2872707.1529175001</v>
      </c>
      <c r="AK812" s="280" t="str">
        <f t="shared" si="228"/>
        <v/>
      </c>
      <c r="AL812" s="327" t="str">
        <f t="shared" si="229"/>
        <v/>
      </c>
    </row>
    <row r="813" spans="2:38">
      <c r="B813" s="176" t="s">
        <v>731</v>
      </c>
      <c r="C813" s="167"/>
      <c r="D813" s="167" t="s">
        <v>2229</v>
      </c>
      <c r="E813" s="167" t="s">
        <v>117</v>
      </c>
      <c r="F813" s="167" t="s">
        <v>2233</v>
      </c>
      <c r="G813" s="188"/>
      <c r="H813" s="285">
        <v>14079.7260381</v>
      </c>
      <c r="I813" s="143">
        <f t="shared" si="230"/>
        <v>49.006041775685318</v>
      </c>
      <c r="J813" s="165">
        <v>689991.64241333294</v>
      </c>
      <c r="K813" s="167"/>
      <c r="L813" s="167">
        <v>1</v>
      </c>
      <c r="M813" s="171">
        <f t="shared" si="238"/>
        <v>689991.64241333294</v>
      </c>
      <c r="N813" s="170"/>
      <c r="O813" s="285"/>
      <c r="P813" s="114">
        <f t="shared" si="236"/>
        <v>0</v>
      </c>
      <c r="Q813" s="173"/>
      <c r="R813" s="177">
        <v>2016</v>
      </c>
      <c r="S813" s="98">
        <f>IFERROR(('General Input Sheet'!$G$38/(VLOOKUP(R813,'General Input Sheet'!$E$38:$G$44,3,FALSE))),1)</f>
        <v>1</v>
      </c>
      <c r="T813" s="199">
        <v>689991.64241333294</v>
      </c>
      <c r="U813" s="115" t="str">
        <f t="shared" si="231"/>
        <v/>
      </c>
      <c r="V813" s="115" t="str">
        <f t="shared" si="221"/>
        <v/>
      </c>
      <c r="W813" s="115" t="str">
        <f t="shared" si="221"/>
        <v>y</v>
      </c>
      <c r="X813" s="115" t="str">
        <f t="shared" si="221"/>
        <v/>
      </c>
      <c r="Y813" s="273" t="str">
        <f t="shared" si="232"/>
        <v/>
      </c>
      <c r="AA813" s="86" t="str">
        <f t="shared" si="222"/>
        <v/>
      </c>
      <c r="AB813" s="87" t="str">
        <f t="shared" si="223"/>
        <v/>
      </c>
      <c r="AC813" s="87">
        <f t="shared" si="233"/>
        <v>1</v>
      </c>
      <c r="AD813" s="87" t="str">
        <f t="shared" si="234"/>
        <v/>
      </c>
      <c r="AE813" s="87" t="str">
        <f t="shared" si="235"/>
        <v/>
      </c>
      <c r="AF813" s="94">
        <f t="shared" si="224"/>
        <v>1</v>
      </c>
      <c r="AH813" s="324" t="str">
        <f t="shared" si="225"/>
        <v/>
      </c>
      <c r="AI813" s="280" t="str">
        <f t="shared" si="226"/>
        <v/>
      </c>
      <c r="AJ813" s="280">
        <f t="shared" si="227"/>
        <v>689991.64241333294</v>
      </c>
      <c r="AK813" s="280" t="str">
        <f t="shared" si="228"/>
        <v/>
      </c>
      <c r="AL813" s="327" t="str">
        <f t="shared" si="229"/>
        <v/>
      </c>
    </row>
    <row r="814" spans="2:38">
      <c r="B814" s="176" t="s">
        <v>732</v>
      </c>
      <c r="C814" s="167"/>
      <c r="D814" s="167" t="s">
        <v>2229</v>
      </c>
      <c r="E814" s="167" t="s">
        <v>117</v>
      </c>
      <c r="F814" s="167" t="s">
        <v>2232</v>
      </c>
      <c r="G814" s="188"/>
      <c r="H814" s="285">
        <v>50510.86</v>
      </c>
      <c r="I814" s="143">
        <f t="shared" si="230"/>
        <v>11.686312170972638</v>
      </c>
      <c r="J814" s="165">
        <v>590285.67798429495</v>
      </c>
      <c r="K814" s="167"/>
      <c r="L814" s="167">
        <v>1</v>
      </c>
      <c r="M814" s="171">
        <f t="shared" si="238"/>
        <v>590285.67798429495</v>
      </c>
      <c r="N814" s="170"/>
      <c r="O814" s="285">
        <v>48810.380352353</v>
      </c>
      <c r="P814" s="114">
        <f t="shared" si="236"/>
        <v>46.336001761784502</v>
      </c>
      <c r="Q814" s="173">
        <v>2261677.87</v>
      </c>
      <c r="R814" s="177">
        <v>2016</v>
      </c>
      <c r="S814" s="98">
        <f>IFERROR(('General Input Sheet'!$G$38/(VLOOKUP(R814,'General Input Sheet'!$E$38:$G$44,3,FALSE))),1)</f>
        <v>1</v>
      </c>
      <c r="T814" s="199">
        <v>2851963.5479842951</v>
      </c>
      <c r="U814" s="115" t="str">
        <f t="shared" si="231"/>
        <v/>
      </c>
      <c r="V814" s="115" t="str">
        <f t="shared" si="221"/>
        <v/>
      </c>
      <c r="W814" s="115" t="str">
        <f t="shared" si="221"/>
        <v>y</v>
      </c>
      <c r="X814" s="115" t="str">
        <f t="shared" si="221"/>
        <v/>
      </c>
      <c r="Y814" s="273" t="str">
        <f t="shared" si="232"/>
        <v/>
      </c>
      <c r="AA814" s="86" t="str">
        <f t="shared" si="222"/>
        <v/>
      </c>
      <c r="AB814" s="87" t="str">
        <f t="shared" si="223"/>
        <v/>
      </c>
      <c r="AC814" s="87">
        <f t="shared" si="233"/>
        <v>1</v>
      </c>
      <c r="AD814" s="87" t="str">
        <f t="shared" si="234"/>
        <v/>
      </c>
      <c r="AE814" s="87" t="str">
        <f t="shared" si="235"/>
        <v/>
      </c>
      <c r="AF814" s="94">
        <f t="shared" si="224"/>
        <v>1</v>
      </c>
      <c r="AH814" s="324" t="str">
        <f t="shared" si="225"/>
        <v/>
      </c>
      <c r="AI814" s="280" t="str">
        <f t="shared" si="226"/>
        <v/>
      </c>
      <c r="AJ814" s="280">
        <f t="shared" si="227"/>
        <v>2851963.5479842951</v>
      </c>
      <c r="AK814" s="280" t="str">
        <f t="shared" si="228"/>
        <v/>
      </c>
      <c r="AL814" s="327" t="str">
        <f t="shared" si="229"/>
        <v/>
      </c>
    </row>
    <row r="815" spans="2:38">
      <c r="B815" s="176" t="s">
        <v>732</v>
      </c>
      <c r="C815" s="167"/>
      <c r="D815" s="167" t="s">
        <v>2229</v>
      </c>
      <c r="E815" s="167" t="s">
        <v>117</v>
      </c>
      <c r="F815" s="167" t="s">
        <v>2233</v>
      </c>
      <c r="G815" s="188"/>
      <c r="H815" s="285">
        <v>13656.58</v>
      </c>
      <c r="I815" s="143">
        <f t="shared" si="230"/>
        <v>50.524482880291622</v>
      </c>
      <c r="J815" s="165">
        <v>689991.64241333294</v>
      </c>
      <c r="K815" s="167"/>
      <c r="L815" s="167">
        <v>1</v>
      </c>
      <c r="M815" s="171">
        <f t="shared" si="238"/>
        <v>689991.64241333294</v>
      </c>
      <c r="N815" s="170"/>
      <c r="O815" s="285"/>
      <c r="P815" s="114">
        <f t="shared" si="236"/>
        <v>0</v>
      </c>
      <c r="Q815" s="173"/>
      <c r="R815" s="177">
        <v>2016</v>
      </c>
      <c r="S815" s="98">
        <f>IFERROR(('General Input Sheet'!$G$38/(VLOOKUP(R815,'General Input Sheet'!$E$38:$G$44,3,FALSE))),1)</f>
        <v>1</v>
      </c>
      <c r="T815" s="199">
        <v>689991.64241333294</v>
      </c>
      <c r="U815" s="115" t="str">
        <f t="shared" si="231"/>
        <v/>
      </c>
      <c r="V815" s="115" t="str">
        <f t="shared" si="221"/>
        <v/>
      </c>
      <c r="W815" s="115" t="str">
        <f t="shared" si="221"/>
        <v>y</v>
      </c>
      <c r="X815" s="115" t="str">
        <f t="shared" si="221"/>
        <v/>
      </c>
      <c r="Y815" s="273" t="str">
        <f t="shared" si="232"/>
        <v/>
      </c>
      <c r="AA815" s="86" t="str">
        <f t="shared" si="222"/>
        <v/>
      </c>
      <c r="AB815" s="87" t="str">
        <f t="shared" si="223"/>
        <v/>
      </c>
      <c r="AC815" s="87">
        <f t="shared" si="233"/>
        <v>1</v>
      </c>
      <c r="AD815" s="87" t="str">
        <f t="shared" si="234"/>
        <v/>
      </c>
      <c r="AE815" s="87" t="str">
        <f t="shared" si="235"/>
        <v/>
      </c>
      <c r="AF815" s="94">
        <f t="shared" si="224"/>
        <v>1</v>
      </c>
      <c r="AH815" s="324" t="str">
        <f t="shared" si="225"/>
        <v/>
      </c>
      <c r="AI815" s="280" t="str">
        <f t="shared" si="226"/>
        <v/>
      </c>
      <c r="AJ815" s="280">
        <f t="shared" si="227"/>
        <v>689991.64241333294</v>
      </c>
      <c r="AK815" s="280" t="str">
        <f t="shared" si="228"/>
        <v/>
      </c>
      <c r="AL815" s="327" t="str">
        <f t="shared" si="229"/>
        <v/>
      </c>
    </row>
    <row r="816" spans="2:38">
      <c r="B816" s="176" t="s">
        <v>733</v>
      </c>
      <c r="C816" s="167"/>
      <c r="D816" s="167" t="s">
        <v>2229</v>
      </c>
      <c r="E816" s="167" t="s">
        <v>117</v>
      </c>
      <c r="F816" s="167" t="s">
        <v>2233</v>
      </c>
      <c r="G816" s="188"/>
      <c r="H816" s="285">
        <v>8710.9</v>
      </c>
      <c r="I816" s="143">
        <f t="shared" si="230"/>
        <v>79.210143890221786</v>
      </c>
      <c r="J816" s="165">
        <v>689991.64241333294</v>
      </c>
      <c r="K816" s="167"/>
      <c r="L816" s="167">
        <v>1</v>
      </c>
      <c r="M816" s="171">
        <f t="shared" si="238"/>
        <v>689991.64241333294</v>
      </c>
      <c r="N816" s="170"/>
      <c r="O816" s="285">
        <v>8710.9179362040595</v>
      </c>
      <c r="P816" s="114">
        <f t="shared" si="236"/>
        <v>42.50906766794337</v>
      </c>
      <c r="Q816" s="173">
        <v>370293</v>
      </c>
      <c r="R816" s="177">
        <v>2016</v>
      </c>
      <c r="S816" s="98">
        <f>IFERROR(('General Input Sheet'!$G$38/(VLOOKUP(R816,'General Input Sheet'!$E$38:$G$44,3,FALSE))),1)</f>
        <v>1</v>
      </c>
      <c r="T816" s="199">
        <v>1060284.6424133331</v>
      </c>
      <c r="U816" s="115" t="str">
        <f t="shared" si="231"/>
        <v/>
      </c>
      <c r="V816" s="115" t="str">
        <f t="shared" si="221"/>
        <v/>
      </c>
      <c r="W816" s="115" t="str">
        <f t="shared" si="221"/>
        <v>y</v>
      </c>
      <c r="X816" s="115" t="str">
        <f t="shared" si="221"/>
        <v/>
      </c>
      <c r="Y816" s="273" t="str">
        <f t="shared" si="232"/>
        <v/>
      </c>
      <c r="AA816" s="86" t="str">
        <f t="shared" si="222"/>
        <v/>
      </c>
      <c r="AB816" s="87" t="str">
        <f t="shared" si="223"/>
        <v/>
      </c>
      <c r="AC816" s="87">
        <f t="shared" si="233"/>
        <v>1</v>
      </c>
      <c r="AD816" s="87" t="str">
        <f t="shared" si="234"/>
        <v/>
      </c>
      <c r="AE816" s="87" t="str">
        <f t="shared" si="235"/>
        <v/>
      </c>
      <c r="AF816" s="94">
        <f t="shared" si="224"/>
        <v>1</v>
      </c>
      <c r="AH816" s="324" t="str">
        <f t="shared" si="225"/>
        <v/>
      </c>
      <c r="AI816" s="280" t="str">
        <f t="shared" si="226"/>
        <v/>
      </c>
      <c r="AJ816" s="280">
        <f t="shared" si="227"/>
        <v>1060284.6424133331</v>
      </c>
      <c r="AK816" s="280" t="str">
        <f t="shared" si="228"/>
        <v/>
      </c>
      <c r="AL816" s="327" t="str">
        <f t="shared" si="229"/>
        <v/>
      </c>
    </row>
    <row r="817" spans="2:38">
      <c r="B817" s="176" t="s">
        <v>734</v>
      </c>
      <c r="C817" s="167"/>
      <c r="D817" s="167" t="s">
        <v>2231</v>
      </c>
      <c r="E817" s="167" t="s">
        <v>117</v>
      </c>
      <c r="F817" s="167" t="s">
        <v>2232</v>
      </c>
      <c r="G817" s="188"/>
      <c r="H817" s="285">
        <v>76934.64</v>
      </c>
      <c r="I817" s="143">
        <f t="shared" si="230"/>
        <v>30.024810909506044</v>
      </c>
      <c r="J817" s="165">
        <v>2309948.01839092</v>
      </c>
      <c r="K817" s="167"/>
      <c r="L817" s="167">
        <v>1</v>
      </c>
      <c r="M817" s="171">
        <f t="shared" si="238"/>
        <v>2309948.01839092</v>
      </c>
      <c r="N817" s="170"/>
      <c r="O817" s="285">
        <v>58900.441667097897</v>
      </c>
      <c r="P817" s="114">
        <f t="shared" si="236"/>
        <v>74.414596154860362</v>
      </c>
      <c r="Q817" s="173">
        <v>4383052.58</v>
      </c>
      <c r="R817" s="177">
        <v>2016</v>
      </c>
      <c r="S817" s="98">
        <f>IFERROR(('General Input Sheet'!$G$38/(VLOOKUP(R817,'General Input Sheet'!$E$38:$G$44,3,FALSE))),1)</f>
        <v>1</v>
      </c>
      <c r="T817" s="199">
        <v>6693000.5983909201</v>
      </c>
      <c r="U817" s="115" t="str">
        <f t="shared" si="231"/>
        <v/>
      </c>
      <c r="V817" s="115" t="str">
        <f t="shared" si="221"/>
        <v/>
      </c>
      <c r="W817" s="115" t="str">
        <f t="shared" si="221"/>
        <v/>
      </c>
      <c r="X817" s="115" t="str">
        <f t="shared" si="221"/>
        <v/>
      </c>
      <c r="Y817" s="273" t="str">
        <f t="shared" si="232"/>
        <v>y</v>
      </c>
      <c r="AA817" s="86" t="str">
        <f t="shared" si="222"/>
        <v/>
      </c>
      <c r="AB817" s="87" t="str">
        <f t="shared" si="223"/>
        <v/>
      </c>
      <c r="AC817" s="87" t="str">
        <f t="shared" si="233"/>
        <v/>
      </c>
      <c r="AD817" s="87" t="str">
        <f t="shared" si="234"/>
        <v/>
      </c>
      <c r="AE817" s="87">
        <f t="shared" si="235"/>
        <v>1</v>
      </c>
      <c r="AF817" s="94">
        <f t="shared" si="224"/>
        <v>1</v>
      </c>
      <c r="AH817" s="324" t="str">
        <f t="shared" si="225"/>
        <v/>
      </c>
      <c r="AI817" s="280" t="str">
        <f t="shared" si="226"/>
        <v/>
      </c>
      <c r="AJ817" s="280" t="str">
        <f t="shared" si="227"/>
        <v/>
      </c>
      <c r="AK817" s="280" t="str">
        <f t="shared" si="228"/>
        <v/>
      </c>
      <c r="AL817" s="327">
        <f t="shared" si="229"/>
        <v>6693000.5983909201</v>
      </c>
    </row>
    <row r="818" spans="2:38">
      <c r="B818" s="176" t="s">
        <v>734</v>
      </c>
      <c r="C818" s="167"/>
      <c r="D818" s="167" t="s">
        <v>2231</v>
      </c>
      <c r="E818" s="167" t="s">
        <v>117</v>
      </c>
      <c r="F818" s="167" t="s">
        <v>2234</v>
      </c>
      <c r="G818" s="188"/>
      <c r="H818" s="285">
        <v>34082.400000000001</v>
      </c>
      <c r="I818" s="143">
        <f t="shared" si="230"/>
        <v>238.58489229628751</v>
      </c>
      <c r="J818" s="165">
        <v>8131545.7331989901</v>
      </c>
      <c r="K818" s="167"/>
      <c r="L818" s="167">
        <v>1</v>
      </c>
      <c r="M818" s="171">
        <f t="shared" si="238"/>
        <v>8131545.733198991</v>
      </c>
      <c r="N818" s="170"/>
      <c r="O818" s="285"/>
      <c r="P818" s="114">
        <f t="shared" si="236"/>
        <v>0</v>
      </c>
      <c r="Q818" s="173"/>
      <c r="R818" s="177">
        <v>2016</v>
      </c>
      <c r="S818" s="98">
        <f>IFERROR(('General Input Sheet'!$G$38/(VLOOKUP(R818,'General Input Sheet'!$E$38:$G$44,3,FALSE))),1)</f>
        <v>1</v>
      </c>
      <c r="T818" s="199">
        <v>8131545.7331989901</v>
      </c>
      <c r="U818" s="115" t="str">
        <f t="shared" si="231"/>
        <v/>
      </c>
      <c r="V818" s="115" t="str">
        <f t="shared" si="221"/>
        <v/>
      </c>
      <c r="W818" s="115" t="str">
        <f t="shared" si="221"/>
        <v/>
      </c>
      <c r="X818" s="115" t="str">
        <f t="shared" si="221"/>
        <v/>
      </c>
      <c r="Y818" s="273" t="str">
        <f t="shared" si="232"/>
        <v>y</v>
      </c>
      <c r="AA818" s="86" t="str">
        <f t="shared" si="222"/>
        <v/>
      </c>
      <c r="AB818" s="87" t="str">
        <f t="shared" si="223"/>
        <v/>
      </c>
      <c r="AC818" s="87" t="str">
        <f t="shared" si="233"/>
        <v/>
      </c>
      <c r="AD818" s="87" t="str">
        <f t="shared" si="234"/>
        <v/>
      </c>
      <c r="AE818" s="87">
        <f t="shared" si="235"/>
        <v>1</v>
      </c>
      <c r="AF818" s="94">
        <f t="shared" si="224"/>
        <v>1</v>
      </c>
      <c r="AH818" s="324" t="str">
        <f t="shared" si="225"/>
        <v/>
      </c>
      <c r="AI818" s="280" t="str">
        <f t="shared" si="226"/>
        <v/>
      </c>
      <c r="AJ818" s="280" t="str">
        <f t="shared" si="227"/>
        <v/>
      </c>
      <c r="AK818" s="280" t="str">
        <f t="shared" si="228"/>
        <v/>
      </c>
      <c r="AL818" s="327">
        <f t="shared" si="229"/>
        <v>8131545.7331989901</v>
      </c>
    </row>
    <row r="819" spans="2:38">
      <c r="B819" s="176" t="s">
        <v>734</v>
      </c>
      <c r="C819" s="167"/>
      <c r="D819" s="167" t="s">
        <v>2231</v>
      </c>
      <c r="E819" s="167" t="s">
        <v>117</v>
      </c>
      <c r="F819" s="167" t="s">
        <v>2233</v>
      </c>
      <c r="G819" s="188"/>
      <c r="H819" s="285">
        <v>5773.81</v>
      </c>
      <c r="I819" s="143">
        <f t="shared" si="230"/>
        <v>1184.5752097417476</v>
      </c>
      <c r="J819" s="165">
        <v>6839512.1917589996</v>
      </c>
      <c r="K819" s="167"/>
      <c r="L819" s="167">
        <v>1</v>
      </c>
      <c r="M819" s="171">
        <f t="shared" si="238"/>
        <v>6839512.1917589987</v>
      </c>
      <c r="N819" s="170"/>
      <c r="O819" s="285"/>
      <c r="P819" s="114">
        <f t="shared" si="236"/>
        <v>0</v>
      </c>
      <c r="Q819" s="173"/>
      <c r="R819" s="177">
        <v>2016</v>
      </c>
      <c r="S819" s="98">
        <f>IFERROR(('General Input Sheet'!$G$38/(VLOOKUP(R819,'General Input Sheet'!$E$38:$G$44,3,FALSE))),1)</f>
        <v>1</v>
      </c>
      <c r="T819" s="199">
        <v>6839512.1917589996</v>
      </c>
      <c r="U819" s="115" t="str">
        <f t="shared" si="231"/>
        <v/>
      </c>
      <c r="V819" s="115" t="str">
        <f t="shared" si="221"/>
        <v/>
      </c>
      <c r="W819" s="115" t="str">
        <f t="shared" si="221"/>
        <v/>
      </c>
      <c r="X819" s="115" t="str">
        <f t="shared" si="221"/>
        <v/>
      </c>
      <c r="Y819" s="273" t="str">
        <f t="shared" si="232"/>
        <v>y</v>
      </c>
      <c r="AA819" s="86" t="str">
        <f t="shared" si="222"/>
        <v/>
      </c>
      <c r="AB819" s="87" t="str">
        <f t="shared" si="223"/>
        <v/>
      </c>
      <c r="AC819" s="87" t="str">
        <f t="shared" si="233"/>
        <v/>
      </c>
      <c r="AD819" s="87" t="str">
        <f t="shared" si="234"/>
        <v/>
      </c>
      <c r="AE819" s="87">
        <f t="shared" si="235"/>
        <v>1</v>
      </c>
      <c r="AF819" s="94">
        <f t="shared" si="224"/>
        <v>1</v>
      </c>
      <c r="AH819" s="324" t="str">
        <f t="shared" si="225"/>
        <v/>
      </c>
      <c r="AI819" s="280" t="str">
        <f t="shared" si="226"/>
        <v/>
      </c>
      <c r="AJ819" s="280" t="str">
        <f t="shared" si="227"/>
        <v/>
      </c>
      <c r="AK819" s="280" t="str">
        <f t="shared" si="228"/>
        <v/>
      </c>
      <c r="AL819" s="327">
        <f t="shared" si="229"/>
        <v>6839512.1917589996</v>
      </c>
    </row>
    <row r="820" spans="2:38">
      <c r="B820" s="176" t="s">
        <v>734</v>
      </c>
      <c r="C820" s="167"/>
      <c r="D820" s="167" t="s">
        <v>2231</v>
      </c>
      <c r="E820" s="167" t="s">
        <v>117</v>
      </c>
      <c r="F820" s="167" t="s">
        <v>2235</v>
      </c>
      <c r="G820" s="188"/>
      <c r="H820" s="285">
        <v>14577.16</v>
      </c>
      <c r="I820" s="143">
        <f t="shared" si="230"/>
        <v>554.43489767109577</v>
      </c>
      <c r="J820" s="165">
        <v>8082086.2129351897</v>
      </c>
      <c r="K820" s="167"/>
      <c r="L820" s="167">
        <v>1</v>
      </c>
      <c r="M820" s="171">
        <f t="shared" si="238"/>
        <v>8082086.2129351897</v>
      </c>
      <c r="N820" s="170"/>
      <c r="O820" s="285"/>
      <c r="P820" s="114">
        <f t="shared" si="236"/>
        <v>0</v>
      </c>
      <c r="Q820" s="173"/>
      <c r="R820" s="177">
        <v>2016</v>
      </c>
      <c r="S820" s="98">
        <f>IFERROR(('General Input Sheet'!$G$38/(VLOOKUP(R820,'General Input Sheet'!$E$38:$G$44,3,FALSE))),1)</f>
        <v>1</v>
      </c>
      <c r="T820" s="199">
        <v>8082086.2129351897</v>
      </c>
      <c r="U820" s="115" t="str">
        <f t="shared" si="231"/>
        <v/>
      </c>
      <c r="V820" s="115" t="str">
        <f t="shared" si="221"/>
        <v/>
      </c>
      <c r="W820" s="115" t="str">
        <f t="shared" si="221"/>
        <v/>
      </c>
      <c r="X820" s="115" t="str">
        <f t="shared" si="221"/>
        <v/>
      </c>
      <c r="Y820" s="273" t="str">
        <f t="shared" si="232"/>
        <v>y</v>
      </c>
      <c r="AA820" s="86" t="str">
        <f t="shared" si="222"/>
        <v/>
      </c>
      <c r="AB820" s="87" t="str">
        <f t="shared" si="223"/>
        <v/>
      </c>
      <c r="AC820" s="87" t="str">
        <f t="shared" si="233"/>
        <v/>
      </c>
      <c r="AD820" s="87" t="str">
        <f t="shared" si="234"/>
        <v/>
      </c>
      <c r="AE820" s="87">
        <f t="shared" si="235"/>
        <v>1</v>
      </c>
      <c r="AF820" s="94">
        <f t="shared" si="224"/>
        <v>1</v>
      </c>
      <c r="AH820" s="324" t="str">
        <f t="shared" si="225"/>
        <v/>
      </c>
      <c r="AI820" s="280" t="str">
        <f t="shared" si="226"/>
        <v/>
      </c>
      <c r="AJ820" s="280" t="str">
        <f t="shared" si="227"/>
        <v/>
      </c>
      <c r="AK820" s="280" t="str">
        <f t="shared" si="228"/>
        <v/>
      </c>
      <c r="AL820" s="327">
        <f t="shared" si="229"/>
        <v>8082086.2129351897</v>
      </c>
    </row>
    <row r="821" spans="2:38">
      <c r="B821" s="176" t="s">
        <v>735</v>
      </c>
      <c r="C821" s="167"/>
      <c r="D821" s="167" t="s">
        <v>2229</v>
      </c>
      <c r="E821" s="167" t="s">
        <v>117</v>
      </c>
      <c r="F821" s="167" t="s">
        <v>2233</v>
      </c>
      <c r="G821" s="188"/>
      <c r="H821" s="285">
        <v>6912.88</v>
      </c>
      <c r="I821" s="143">
        <f t="shared" si="230"/>
        <v>94.012081364793843</v>
      </c>
      <c r="J821" s="165">
        <v>649894.23702505603</v>
      </c>
      <c r="K821" s="167"/>
      <c r="L821" s="167">
        <v>1</v>
      </c>
      <c r="M821" s="171">
        <f t="shared" si="238"/>
        <v>649894.23702505603</v>
      </c>
      <c r="N821" s="170"/>
      <c r="O821" s="285">
        <v>6912.8885858711601</v>
      </c>
      <c r="P821" s="114">
        <f t="shared" si="236"/>
        <v>128.09247379016031</v>
      </c>
      <c r="Q821" s="173">
        <v>885489</v>
      </c>
      <c r="R821" s="177">
        <v>2016</v>
      </c>
      <c r="S821" s="98">
        <f>IFERROR(('General Input Sheet'!$G$38/(VLOOKUP(R821,'General Input Sheet'!$E$38:$G$44,3,FALSE))),1)</f>
        <v>1</v>
      </c>
      <c r="T821" s="199">
        <v>1535383.237025056</v>
      </c>
      <c r="U821" s="115" t="str">
        <f t="shared" si="231"/>
        <v/>
      </c>
      <c r="V821" s="115" t="str">
        <f t="shared" si="221"/>
        <v/>
      </c>
      <c r="W821" s="115" t="str">
        <f t="shared" si="221"/>
        <v>y</v>
      </c>
      <c r="X821" s="115" t="str">
        <f t="shared" si="221"/>
        <v/>
      </c>
      <c r="Y821" s="273" t="str">
        <f t="shared" si="232"/>
        <v/>
      </c>
      <c r="AA821" s="86" t="str">
        <f t="shared" si="222"/>
        <v/>
      </c>
      <c r="AB821" s="87" t="str">
        <f t="shared" si="223"/>
        <v/>
      </c>
      <c r="AC821" s="87">
        <f t="shared" si="233"/>
        <v>1</v>
      </c>
      <c r="AD821" s="87" t="str">
        <f t="shared" si="234"/>
        <v/>
      </c>
      <c r="AE821" s="87" t="str">
        <f t="shared" si="235"/>
        <v/>
      </c>
      <c r="AF821" s="94">
        <f t="shared" si="224"/>
        <v>1</v>
      </c>
      <c r="AH821" s="324" t="str">
        <f t="shared" si="225"/>
        <v/>
      </c>
      <c r="AI821" s="280" t="str">
        <f t="shared" si="226"/>
        <v/>
      </c>
      <c r="AJ821" s="280">
        <f t="shared" si="227"/>
        <v>1535383.237025056</v>
      </c>
      <c r="AK821" s="280" t="str">
        <f t="shared" si="228"/>
        <v/>
      </c>
      <c r="AL821" s="327" t="str">
        <f t="shared" si="229"/>
        <v/>
      </c>
    </row>
    <row r="822" spans="2:38">
      <c r="B822" s="176" t="s">
        <v>736</v>
      </c>
      <c r="C822" s="167"/>
      <c r="D822" s="167" t="s">
        <v>2229</v>
      </c>
      <c r="E822" s="167" t="s">
        <v>117</v>
      </c>
      <c r="F822" s="167" t="s">
        <v>2233</v>
      </c>
      <c r="G822" s="188"/>
      <c r="H822" s="285">
        <v>5893.94</v>
      </c>
      <c r="I822" s="143">
        <f t="shared" si="230"/>
        <v>103.88833059531656</v>
      </c>
      <c r="J822" s="165">
        <v>612311.58722896001</v>
      </c>
      <c r="K822" s="167"/>
      <c r="L822" s="167">
        <v>1</v>
      </c>
      <c r="M822" s="171">
        <f t="shared" si="238"/>
        <v>612311.58722896001</v>
      </c>
      <c r="N822" s="170"/>
      <c r="O822" s="285">
        <v>5893.9618809158201</v>
      </c>
      <c r="P822" s="114">
        <f t="shared" si="236"/>
        <v>119.16507167685758</v>
      </c>
      <c r="Q822" s="173">
        <v>702354.39</v>
      </c>
      <c r="R822" s="177">
        <v>2016</v>
      </c>
      <c r="S822" s="98">
        <f>IFERROR(('General Input Sheet'!$G$38/(VLOOKUP(R822,'General Input Sheet'!$E$38:$G$44,3,FALSE))),1)</f>
        <v>1</v>
      </c>
      <c r="T822" s="199">
        <v>1314665.97722896</v>
      </c>
      <c r="U822" s="115" t="str">
        <f t="shared" si="231"/>
        <v/>
      </c>
      <c r="V822" s="115" t="str">
        <f t="shared" si="221"/>
        <v/>
      </c>
      <c r="W822" s="115" t="str">
        <f t="shared" si="221"/>
        <v>y</v>
      </c>
      <c r="X822" s="115" t="str">
        <f t="shared" si="221"/>
        <v/>
      </c>
      <c r="Y822" s="273" t="str">
        <f t="shared" si="232"/>
        <v/>
      </c>
      <c r="AA822" s="86" t="str">
        <f t="shared" si="222"/>
        <v/>
      </c>
      <c r="AB822" s="87" t="str">
        <f t="shared" si="223"/>
        <v/>
      </c>
      <c r="AC822" s="87">
        <f t="shared" si="233"/>
        <v>1</v>
      </c>
      <c r="AD822" s="87" t="str">
        <f t="shared" si="234"/>
        <v/>
      </c>
      <c r="AE822" s="87" t="str">
        <f t="shared" si="235"/>
        <v/>
      </c>
      <c r="AF822" s="94">
        <f t="shared" si="224"/>
        <v>1</v>
      </c>
      <c r="AH822" s="324" t="str">
        <f t="shared" si="225"/>
        <v/>
      </c>
      <c r="AI822" s="280" t="str">
        <f t="shared" si="226"/>
        <v/>
      </c>
      <c r="AJ822" s="280">
        <f t="shared" si="227"/>
        <v>1314665.97722896</v>
      </c>
      <c r="AK822" s="280" t="str">
        <f t="shared" si="228"/>
        <v/>
      </c>
      <c r="AL822" s="327" t="str">
        <f t="shared" si="229"/>
        <v/>
      </c>
    </row>
    <row r="823" spans="2:38">
      <c r="B823" s="176" t="s">
        <v>737</v>
      </c>
      <c r="C823" s="167"/>
      <c r="D823" s="167" t="s">
        <v>2231</v>
      </c>
      <c r="E823" s="167" t="s">
        <v>115</v>
      </c>
      <c r="F823" s="167" t="s">
        <v>2233</v>
      </c>
      <c r="G823" s="188"/>
      <c r="H823" s="285">
        <v>16774.48</v>
      </c>
      <c r="I823" s="143">
        <f t="shared" si="230"/>
        <v>443.52096318955643</v>
      </c>
      <c r="J823" s="165">
        <v>7439833.5266039502</v>
      </c>
      <c r="K823" s="167"/>
      <c r="L823" s="167">
        <v>1</v>
      </c>
      <c r="M823" s="171">
        <f t="shared" si="238"/>
        <v>7439833.5266039502</v>
      </c>
      <c r="N823" s="170"/>
      <c r="O823" s="285">
        <v>105886.110169743</v>
      </c>
      <c r="P823" s="114">
        <f t="shared" si="236"/>
        <v>49.860762866219986</v>
      </c>
      <c r="Q823" s="173">
        <v>5279562.2300000004</v>
      </c>
      <c r="R823" s="177">
        <v>2016</v>
      </c>
      <c r="S823" s="98">
        <f>IFERROR(('General Input Sheet'!$G$38/(VLOOKUP(R823,'General Input Sheet'!$E$38:$G$44,3,FALSE))),1)</f>
        <v>1</v>
      </c>
      <c r="T823" s="199">
        <v>12719395.756603951</v>
      </c>
      <c r="U823" s="115" t="str">
        <f t="shared" si="231"/>
        <v/>
      </c>
      <c r="V823" s="115" t="str">
        <f t="shared" si="221"/>
        <v/>
      </c>
      <c r="W823" s="115" t="str">
        <f t="shared" si="221"/>
        <v/>
      </c>
      <c r="X823" s="115" t="str">
        <f t="shared" si="221"/>
        <v/>
      </c>
      <c r="Y823" s="273" t="str">
        <f t="shared" si="232"/>
        <v>y</v>
      </c>
      <c r="AA823" s="86" t="str">
        <f t="shared" si="222"/>
        <v/>
      </c>
      <c r="AB823" s="87" t="str">
        <f t="shared" si="223"/>
        <v/>
      </c>
      <c r="AC823" s="87" t="str">
        <f t="shared" si="233"/>
        <v/>
      </c>
      <c r="AD823" s="87" t="str">
        <f t="shared" si="234"/>
        <v/>
      </c>
      <c r="AE823" s="87">
        <f t="shared" si="235"/>
        <v>1</v>
      </c>
      <c r="AF823" s="94">
        <f t="shared" si="224"/>
        <v>1</v>
      </c>
      <c r="AH823" s="324" t="str">
        <f t="shared" si="225"/>
        <v/>
      </c>
      <c r="AI823" s="280" t="str">
        <f t="shared" si="226"/>
        <v/>
      </c>
      <c r="AJ823" s="280" t="str">
        <f t="shared" si="227"/>
        <v/>
      </c>
      <c r="AK823" s="280" t="str">
        <f t="shared" si="228"/>
        <v/>
      </c>
      <c r="AL823" s="327">
        <f t="shared" si="229"/>
        <v>12719395.756603951</v>
      </c>
    </row>
    <row r="824" spans="2:38">
      <c r="B824" s="176" t="s">
        <v>737</v>
      </c>
      <c r="C824" s="167"/>
      <c r="D824" s="167" t="s">
        <v>2231</v>
      </c>
      <c r="E824" s="167" t="s">
        <v>115</v>
      </c>
      <c r="F824" s="167" t="s">
        <v>2235</v>
      </c>
      <c r="G824" s="188"/>
      <c r="H824" s="285">
        <v>10517.84</v>
      </c>
      <c r="I824" s="143">
        <f t="shared" si="230"/>
        <v>750.22853862394652</v>
      </c>
      <c r="J824" s="165">
        <v>7890783.7326804902</v>
      </c>
      <c r="K824" s="167"/>
      <c r="L824" s="167">
        <v>1</v>
      </c>
      <c r="M824" s="171">
        <f t="shared" si="238"/>
        <v>7890783.7326804902</v>
      </c>
      <c r="N824" s="170"/>
      <c r="O824" s="285"/>
      <c r="P824" s="114">
        <f t="shared" si="236"/>
        <v>0</v>
      </c>
      <c r="Q824" s="173"/>
      <c r="R824" s="177">
        <v>2016</v>
      </c>
      <c r="S824" s="98">
        <f>IFERROR(('General Input Sheet'!$G$38/(VLOOKUP(R824,'General Input Sheet'!$E$38:$G$44,3,FALSE))),1)</f>
        <v>1</v>
      </c>
      <c r="T824" s="199">
        <v>7890783.7326804902</v>
      </c>
      <c r="U824" s="115" t="str">
        <f t="shared" si="231"/>
        <v/>
      </c>
      <c r="V824" s="115" t="str">
        <f t="shared" si="221"/>
        <v/>
      </c>
      <c r="W824" s="115" t="str">
        <f t="shared" si="221"/>
        <v/>
      </c>
      <c r="X824" s="115" t="str">
        <f t="shared" si="221"/>
        <v/>
      </c>
      <c r="Y824" s="273" t="str">
        <f t="shared" si="232"/>
        <v>y</v>
      </c>
      <c r="AA824" s="86" t="str">
        <f t="shared" si="222"/>
        <v/>
      </c>
      <c r="AB824" s="87" t="str">
        <f t="shared" si="223"/>
        <v/>
      </c>
      <c r="AC824" s="87" t="str">
        <f t="shared" si="233"/>
        <v/>
      </c>
      <c r="AD824" s="87" t="str">
        <f t="shared" si="234"/>
        <v/>
      </c>
      <c r="AE824" s="87">
        <f t="shared" si="235"/>
        <v>1</v>
      </c>
      <c r="AF824" s="94">
        <f t="shared" si="224"/>
        <v>1</v>
      </c>
      <c r="AH824" s="324" t="str">
        <f t="shared" si="225"/>
        <v/>
      </c>
      <c r="AI824" s="280" t="str">
        <f t="shared" si="226"/>
        <v/>
      </c>
      <c r="AJ824" s="280" t="str">
        <f t="shared" si="227"/>
        <v/>
      </c>
      <c r="AK824" s="280" t="str">
        <f t="shared" si="228"/>
        <v/>
      </c>
      <c r="AL824" s="327">
        <f t="shared" si="229"/>
        <v>7890783.7326804902</v>
      </c>
    </row>
    <row r="825" spans="2:38">
      <c r="B825" s="176" t="s">
        <v>738</v>
      </c>
      <c r="C825" s="167"/>
      <c r="D825" s="167" t="s">
        <v>2229</v>
      </c>
      <c r="E825" s="167" t="s">
        <v>115</v>
      </c>
      <c r="F825" s="167" t="s">
        <v>2237</v>
      </c>
      <c r="G825" s="188"/>
      <c r="H825" s="285">
        <v>78593.59</v>
      </c>
      <c r="I825" s="143">
        <f t="shared" si="230"/>
        <v>4.8532855090345155</v>
      </c>
      <c r="J825" s="165">
        <v>381437.13144999999</v>
      </c>
      <c r="K825" s="167"/>
      <c r="L825" s="167">
        <v>1</v>
      </c>
      <c r="M825" s="171">
        <f t="shared" si="238"/>
        <v>381437.13144999999</v>
      </c>
      <c r="N825" s="170"/>
      <c r="O825" s="285"/>
      <c r="P825" s="114">
        <f t="shared" si="236"/>
        <v>0</v>
      </c>
      <c r="Q825" s="173"/>
      <c r="R825" s="177">
        <v>2016</v>
      </c>
      <c r="S825" s="98">
        <f>IFERROR(('General Input Sheet'!$G$38/(VLOOKUP(R825,'General Input Sheet'!$E$38:$G$44,3,FALSE))),1)</f>
        <v>1</v>
      </c>
      <c r="T825" s="199">
        <v>381437.13144999999</v>
      </c>
      <c r="U825" s="115" t="str">
        <f t="shared" si="231"/>
        <v>y</v>
      </c>
      <c r="V825" s="115" t="str">
        <f t="shared" si="221"/>
        <v/>
      </c>
      <c r="W825" s="115" t="str">
        <f t="shared" si="221"/>
        <v/>
      </c>
      <c r="X825" s="115" t="str">
        <f t="shared" si="221"/>
        <v/>
      </c>
      <c r="Y825" s="273" t="str">
        <f t="shared" si="232"/>
        <v/>
      </c>
      <c r="AA825" s="86">
        <f t="shared" si="222"/>
        <v>1</v>
      </c>
      <c r="AB825" s="87" t="str">
        <f t="shared" si="223"/>
        <v/>
      </c>
      <c r="AC825" s="87" t="str">
        <f t="shared" si="233"/>
        <v/>
      </c>
      <c r="AD825" s="87" t="str">
        <f t="shared" si="234"/>
        <v/>
      </c>
      <c r="AE825" s="87" t="str">
        <f t="shared" si="235"/>
        <v/>
      </c>
      <c r="AF825" s="94">
        <f t="shared" si="224"/>
        <v>1</v>
      </c>
      <c r="AH825" s="324">
        <f t="shared" si="225"/>
        <v>381437.13144999999</v>
      </c>
      <c r="AI825" s="280" t="str">
        <f t="shared" si="226"/>
        <v/>
      </c>
      <c r="AJ825" s="280" t="str">
        <f t="shared" si="227"/>
        <v/>
      </c>
      <c r="AK825" s="280" t="str">
        <f t="shared" si="228"/>
        <v/>
      </c>
      <c r="AL825" s="327" t="str">
        <f t="shared" si="229"/>
        <v/>
      </c>
    </row>
    <row r="826" spans="2:38">
      <c r="B826" s="176" t="s">
        <v>739</v>
      </c>
      <c r="C826" s="167"/>
      <c r="D826" s="167" t="s">
        <v>2229</v>
      </c>
      <c r="E826" s="167" t="s">
        <v>117</v>
      </c>
      <c r="F826" s="167" t="s">
        <v>2232</v>
      </c>
      <c r="G826" s="188"/>
      <c r="H826" s="285">
        <v>50631.45</v>
      </c>
      <c r="I826" s="143">
        <f t="shared" si="230"/>
        <v>11.658478633029372</v>
      </c>
      <c r="J826" s="165">
        <v>590285.67798429495</v>
      </c>
      <c r="K826" s="167"/>
      <c r="L826" s="167">
        <v>1</v>
      </c>
      <c r="M826" s="171">
        <f t="shared" si="238"/>
        <v>590285.67798429495</v>
      </c>
      <c r="N826" s="170"/>
      <c r="O826" s="285">
        <v>43907.219013082598</v>
      </c>
      <c r="P826" s="114">
        <f t="shared" si="236"/>
        <v>1.957081362278861</v>
      </c>
      <c r="Q826" s="173">
        <v>85930</v>
      </c>
      <c r="R826" s="177">
        <v>2016</v>
      </c>
      <c r="S826" s="98">
        <f>IFERROR(('General Input Sheet'!$G$38/(VLOOKUP(R826,'General Input Sheet'!$E$38:$G$44,3,FALSE))),1)</f>
        <v>1</v>
      </c>
      <c r="T826" s="199">
        <v>676215.67798429495</v>
      </c>
      <c r="U826" s="115" t="str">
        <f t="shared" si="231"/>
        <v/>
      </c>
      <c r="V826" s="115" t="str">
        <f t="shared" si="221"/>
        <v/>
      </c>
      <c r="W826" s="115" t="str">
        <f t="shared" si="221"/>
        <v>y</v>
      </c>
      <c r="X826" s="115" t="str">
        <f t="shared" si="221"/>
        <v/>
      </c>
      <c r="Y826" s="273" t="str">
        <f t="shared" si="232"/>
        <v/>
      </c>
      <c r="AA826" s="86" t="str">
        <f t="shared" si="222"/>
        <v/>
      </c>
      <c r="AB826" s="87" t="str">
        <f t="shared" si="223"/>
        <v/>
      </c>
      <c r="AC826" s="87">
        <f t="shared" si="233"/>
        <v>1</v>
      </c>
      <c r="AD826" s="87" t="str">
        <f t="shared" si="234"/>
        <v/>
      </c>
      <c r="AE826" s="87" t="str">
        <f t="shared" si="235"/>
        <v/>
      </c>
      <c r="AF826" s="94">
        <f t="shared" si="224"/>
        <v>1</v>
      </c>
      <c r="AH826" s="324" t="str">
        <f t="shared" si="225"/>
        <v/>
      </c>
      <c r="AI826" s="280" t="str">
        <f t="shared" si="226"/>
        <v/>
      </c>
      <c r="AJ826" s="280">
        <f t="shared" si="227"/>
        <v>676215.67798429495</v>
      </c>
      <c r="AK826" s="280" t="str">
        <f t="shared" si="228"/>
        <v/>
      </c>
      <c r="AL826" s="327" t="str">
        <f t="shared" si="229"/>
        <v/>
      </c>
    </row>
    <row r="827" spans="2:38">
      <c r="B827" s="176" t="s">
        <v>740</v>
      </c>
      <c r="C827" s="167"/>
      <c r="D827" s="167" t="s">
        <v>2231</v>
      </c>
      <c r="E827" s="167" t="s">
        <v>117</v>
      </c>
      <c r="F827" s="167" t="s">
        <v>2232</v>
      </c>
      <c r="G827" s="188"/>
      <c r="H827" s="285">
        <v>82728.98</v>
      </c>
      <c r="I827" s="143">
        <f t="shared" si="230"/>
        <v>27.921872340151179</v>
      </c>
      <c r="J827" s="165">
        <v>2309948.01839092</v>
      </c>
      <c r="K827" s="167"/>
      <c r="L827" s="167">
        <v>1</v>
      </c>
      <c r="M827" s="171">
        <f t="shared" si="238"/>
        <v>2309948.01839092</v>
      </c>
      <c r="N827" s="170"/>
      <c r="O827" s="285">
        <v>63509.951486658698</v>
      </c>
      <c r="P827" s="114">
        <f t="shared" si="236"/>
        <v>3.9754084846535762</v>
      </c>
      <c r="Q827" s="173">
        <v>252478</v>
      </c>
      <c r="R827" s="177">
        <v>2016</v>
      </c>
      <c r="S827" s="98">
        <f>IFERROR(('General Input Sheet'!$G$38/(VLOOKUP(R827,'General Input Sheet'!$E$38:$G$44,3,FALSE))),1)</f>
        <v>1</v>
      </c>
      <c r="T827" s="199">
        <v>2562426.01839092</v>
      </c>
      <c r="U827" s="115" t="str">
        <f t="shared" si="231"/>
        <v/>
      </c>
      <c r="V827" s="115" t="str">
        <f t="shared" si="221"/>
        <v/>
      </c>
      <c r="W827" s="115" t="str">
        <f t="shared" si="221"/>
        <v/>
      </c>
      <c r="X827" s="115" t="str">
        <f t="shared" si="221"/>
        <v/>
      </c>
      <c r="Y827" s="273" t="str">
        <f t="shared" si="232"/>
        <v>y</v>
      </c>
      <c r="AA827" s="86" t="str">
        <f t="shared" si="222"/>
        <v/>
      </c>
      <c r="AB827" s="87" t="str">
        <f t="shared" si="223"/>
        <v/>
      </c>
      <c r="AC827" s="87" t="str">
        <f t="shared" si="233"/>
        <v/>
      </c>
      <c r="AD827" s="87" t="str">
        <f t="shared" si="234"/>
        <v/>
      </c>
      <c r="AE827" s="87">
        <f t="shared" si="235"/>
        <v>1</v>
      </c>
      <c r="AF827" s="94">
        <f t="shared" si="224"/>
        <v>1</v>
      </c>
      <c r="AH827" s="324" t="str">
        <f t="shared" si="225"/>
        <v/>
      </c>
      <c r="AI827" s="280" t="str">
        <f t="shared" si="226"/>
        <v/>
      </c>
      <c r="AJ827" s="280" t="str">
        <f t="shared" si="227"/>
        <v/>
      </c>
      <c r="AK827" s="280" t="str">
        <f t="shared" si="228"/>
        <v/>
      </c>
      <c r="AL827" s="327">
        <f t="shared" si="229"/>
        <v>2562426.01839092</v>
      </c>
    </row>
    <row r="828" spans="2:38">
      <c r="B828" s="176" t="s">
        <v>741</v>
      </c>
      <c r="C828" s="167"/>
      <c r="D828" s="167" t="s">
        <v>2229</v>
      </c>
      <c r="E828" s="167" t="s">
        <v>117</v>
      </c>
      <c r="F828" s="167" t="s">
        <v>2233</v>
      </c>
      <c r="G828" s="188"/>
      <c r="H828" s="285">
        <v>1656.03</v>
      </c>
      <c r="I828" s="143">
        <f t="shared" si="230"/>
        <v>275.35747348088563</v>
      </c>
      <c r="J828" s="165">
        <v>456000.23680855101</v>
      </c>
      <c r="K828" s="167"/>
      <c r="L828" s="167">
        <v>1</v>
      </c>
      <c r="M828" s="171">
        <f t="shared" si="238"/>
        <v>456000.23680855101</v>
      </c>
      <c r="N828" s="170"/>
      <c r="O828" s="285">
        <v>15977.840799819</v>
      </c>
      <c r="P828" s="114">
        <f t="shared" si="236"/>
        <v>6.2586679422374034E-5</v>
      </c>
      <c r="Q828" s="173">
        <v>1</v>
      </c>
      <c r="R828" s="177">
        <v>2016</v>
      </c>
      <c r="S828" s="98">
        <f>IFERROR(('General Input Sheet'!$G$38/(VLOOKUP(R828,'General Input Sheet'!$E$38:$G$44,3,FALSE))),1)</f>
        <v>1</v>
      </c>
      <c r="T828" s="199">
        <v>456001.23680855101</v>
      </c>
      <c r="U828" s="115" t="str">
        <f t="shared" si="231"/>
        <v/>
      </c>
      <c r="V828" s="115" t="str">
        <f t="shared" si="221"/>
        <v/>
      </c>
      <c r="W828" s="115" t="str">
        <f t="shared" si="221"/>
        <v>y</v>
      </c>
      <c r="X828" s="115" t="str">
        <f t="shared" si="221"/>
        <v/>
      </c>
      <c r="Y828" s="273" t="str">
        <f t="shared" si="232"/>
        <v/>
      </c>
      <c r="AA828" s="86" t="str">
        <f t="shared" si="222"/>
        <v/>
      </c>
      <c r="AB828" s="87" t="str">
        <f t="shared" si="223"/>
        <v/>
      </c>
      <c r="AC828" s="87">
        <f t="shared" si="233"/>
        <v>1</v>
      </c>
      <c r="AD828" s="87" t="str">
        <f t="shared" si="234"/>
        <v/>
      </c>
      <c r="AE828" s="87" t="str">
        <f t="shared" si="235"/>
        <v/>
      </c>
      <c r="AF828" s="94">
        <f t="shared" si="224"/>
        <v>1</v>
      </c>
      <c r="AH828" s="324" t="str">
        <f t="shared" si="225"/>
        <v/>
      </c>
      <c r="AI828" s="280" t="str">
        <f t="shared" si="226"/>
        <v/>
      </c>
      <c r="AJ828" s="280">
        <f t="shared" si="227"/>
        <v>456001.23680855101</v>
      </c>
      <c r="AK828" s="280" t="str">
        <f t="shared" si="228"/>
        <v/>
      </c>
      <c r="AL828" s="327" t="str">
        <f t="shared" si="229"/>
        <v/>
      </c>
    </row>
    <row r="829" spans="2:38">
      <c r="B829" s="176" t="s">
        <v>742</v>
      </c>
      <c r="C829" s="167"/>
      <c r="D829" s="167" t="s">
        <v>2231</v>
      </c>
      <c r="E829" s="167" t="s">
        <v>117</v>
      </c>
      <c r="F829" s="167" t="s">
        <v>2234</v>
      </c>
      <c r="G829" s="188"/>
      <c r="H829" s="285">
        <v>137541.6</v>
      </c>
      <c r="I829" s="143">
        <f t="shared" si="230"/>
        <v>61.074234601942749</v>
      </c>
      <c r="J829" s="165">
        <v>8400247.9459265694</v>
      </c>
      <c r="K829" s="167"/>
      <c r="L829" s="167">
        <v>1</v>
      </c>
      <c r="M829" s="171">
        <f t="shared" si="238"/>
        <v>8400247.9459265694</v>
      </c>
      <c r="N829" s="170"/>
      <c r="O829" s="285">
        <v>181699.435834173</v>
      </c>
      <c r="P829" s="114">
        <f t="shared" si="236"/>
        <v>118.92204002064422</v>
      </c>
      <c r="Q829" s="173">
        <v>21608067.579999998</v>
      </c>
      <c r="R829" s="177">
        <v>2016</v>
      </c>
      <c r="S829" s="98">
        <f>IFERROR(('General Input Sheet'!$G$38/(VLOOKUP(R829,'General Input Sheet'!$E$38:$G$44,3,FALSE))),1)</f>
        <v>1</v>
      </c>
      <c r="T829" s="199">
        <v>30008315.525926568</v>
      </c>
      <c r="U829" s="115" t="str">
        <f t="shared" si="231"/>
        <v/>
      </c>
      <c r="V829" s="115" t="str">
        <f t="shared" si="221"/>
        <v/>
      </c>
      <c r="W829" s="115" t="str">
        <f t="shared" si="221"/>
        <v/>
      </c>
      <c r="X829" s="115" t="str">
        <f t="shared" si="221"/>
        <v/>
      </c>
      <c r="Y829" s="273" t="str">
        <f t="shared" si="232"/>
        <v>y</v>
      </c>
      <c r="AA829" s="86" t="str">
        <f t="shared" si="222"/>
        <v/>
      </c>
      <c r="AB829" s="87" t="str">
        <f t="shared" si="223"/>
        <v/>
      </c>
      <c r="AC829" s="87" t="str">
        <f t="shared" si="233"/>
        <v/>
      </c>
      <c r="AD829" s="87" t="str">
        <f t="shared" si="234"/>
        <v/>
      </c>
      <c r="AE829" s="87">
        <f t="shared" si="235"/>
        <v>1</v>
      </c>
      <c r="AF829" s="94">
        <f t="shared" si="224"/>
        <v>1</v>
      </c>
      <c r="AH829" s="324" t="str">
        <f t="shared" si="225"/>
        <v/>
      </c>
      <c r="AI829" s="280" t="str">
        <f t="shared" si="226"/>
        <v/>
      </c>
      <c r="AJ829" s="280" t="str">
        <f t="shared" si="227"/>
        <v/>
      </c>
      <c r="AK829" s="280" t="str">
        <f t="shared" si="228"/>
        <v/>
      </c>
      <c r="AL829" s="327">
        <f t="shared" si="229"/>
        <v>30008315.525926568</v>
      </c>
    </row>
    <row r="830" spans="2:38">
      <c r="B830" s="176" t="s">
        <v>742</v>
      </c>
      <c r="C830" s="167"/>
      <c r="D830" s="167" t="s">
        <v>2231</v>
      </c>
      <c r="E830" s="167" t="s">
        <v>117</v>
      </c>
      <c r="F830" s="167" t="s">
        <v>2233</v>
      </c>
      <c r="G830" s="188"/>
      <c r="H830" s="285">
        <v>44158.06</v>
      </c>
      <c r="I830" s="143">
        <f t="shared" si="230"/>
        <v>184.82623361917032</v>
      </c>
      <c r="J830" s="165">
        <v>8161567.9137293398</v>
      </c>
      <c r="K830" s="167"/>
      <c r="L830" s="167">
        <v>1</v>
      </c>
      <c r="M830" s="171">
        <f t="shared" si="238"/>
        <v>8161567.9137293398</v>
      </c>
      <c r="N830" s="170"/>
      <c r="O830" s="285"/>
      <c r="P830" s="114">
        <f t="shared" si="236"/>
        <v>0</v>
      </c>
      <c r="Q830" s="173"/>
      <c r="R830" s="177">
        <v>2016</v>
      </c>
      <c r="S830" s="98">
        <f>IFERROR(('General Input Sheet'!$G$38/(VLOOKUP(R830,'General Input Sheet'!$E$38:$G$44,3,FALSE))),1)</f>
        <v>1</v>
      </c>
      <c r="T830" s="199">
        <v>8161567.9137293398</v>
      </c>
      <c r="U830" s="115" t="str">
        <f t="shared" si="231"/>
        <v/>
      </c>
      <c r="V830" s="115" t="str">
        <f t="shared" si="221"/>
        <v/>
      </c>
      <c r="W830" s="115" t="str">
        <f t="shared" si="221"/>
        <v/>
      </c>
      <c r="X830" s="115" t="str">
        <f t="shared" si="221"/>
        <v/>
      </c>
      <c r="Y830" s="273" t="str">
        <f t="shared" si="232"/>
        <v>y</v>
      </c>
      <c r="AA830" s="86" t="str">
        <f t="shared" si="222"/>
        <v/>
      </c>
      <c r="AB830" s="87" t="str">
        <f t="shared" si="223"/>
        <v/>
      </c>
      <c r="AC830" s="87" t="str">
        <f t="shared" si="233"/>
        <v/>
      </c>
      <c r="AD830" s="87" t="str">
        <f t="shared" si="234"/>
        <v/>
      </c>
      <c r="AE830" s="87">
        <f t="shared" si="235"/>
        <v>1</v>
      </c>
      <c r="AF830" s="94">
        <f t="shared" si="224"/>
        <v>1</v>
      </c>
      <c r="AH830" s="324" t="str">
        <f t="shared" si="225"/>
        <v/>
      </c>
      <c r="AI830" s="280" t="str">
        <f t="shared" si="226"/>
        <v/>
      </c>
      <c r="AJ830" s="280" t="str">
        <f t="shared" si="227"/>
        <v/>
      </c>
      <c r="AK830" s="280" t="str">
        <f t="shared" si="228"/>
        <v/>
      </c>
      <c r="AL830" s="327">
        <f t="shared" si="229"/>
        <v>8161567.9137293398</v>
      </c>
    </row>
    <row r="831" spans="2:38">
      <c r="B831" s="176" t="s">
        <v>743</v>
      </c>
      <c r="C831" s="167"/>
      <c r="D831" s="167" t="s">
        <v>2229</v>
      </c>
      <c r="E831" s="167" t="s">
        <v>117</v>
      </c>
      <c r="F831" s="167" t="s">
        <v>2233</v>
      </c>
      <c r="G831" s="188"/>
      <c r="H831" s="285">
        <v>1437.93</v>
      </c>
      <c r="I831" s="143">
        <f t="shared" si="230"/>
        <v>311.52825388061586</v>
      </c>
      <c r="J831" s="165">
        <v>447955.82210255403</v>
      </c>
      <c r="K831" s="167"/>
      <c r="L831" s="167">
        <v>1</v>
      </c>
      <c r="M831" s="171">
        <f t="shared" si="238"/>
        <v>447955.82210255408</v>
      </c>
      <c r="N831" s="170"/>
      <c r="O831" s="285">
        <v>1437.9409389043899</v>
      </c>
      <c r="P831" s="114">
        <f t="shared" si="236"/>
        <v>382.49137020819603</v>
      </c>
      <c r="Q831" s="173">
        <v>550000</v>
      </c>
      <c r="R831" s="177">
        <v>2016</v>
      </c>
      <c r="S831" s="98">
        <f>IFERROR(('General Input Sheet'!$G$38/(VLOOKUP(R831,'General Input Sheet'!$E$38:$G$44,3,FALSE))),1)</f>
        <v>1</v>
      </c>
      <c r="T831" s="199">
        <v>997955.82210255403</v>
      </c>
      <c r="U831" s="115" t="str">
        <f t="shared" si="231"/>
        <v/>
      </c>
      <c r="V831" s="115" t="str">
        <f t="shared" si="221"/>
        <v/>
      </c>
      <c r="W831" s="115" t="str">
        <f t="shared" si="221"/>
        <v>y</v>
      </c>
      <c r="X831" s="115" t="str">
        <f t="shared" si="221"/>
        <v/>
      </c>
      <c r="Y831" s="273" t="str">
        <f t="shared" si="232"/>
        <v/>
      </c>
      <c r="AA831" s="86" t="str">
        <f t="shared" si="222"/>
        <v/>
      </c>
      <c r="AB831" s="87" t="str">
        <f t="shared" si="223"/>
        <v/>
      </c>
      <c r="AC831" s="87">
        <f t="shared" si="233"/>
        <v>1</v>
      </c>
      <c r="AD831" s="87" t="str">
        <f t="shared" si="234"/>
        <v/>
      </c>
      <c r="AE831" s="87" t="str">
        <f t="shared" si="235"/>
        <v/>
      </c>
      <c r="AF831" s="94">
        <f t="shared" si="224"/>
        <v>1</v>
      </c>
      <c r="AH831" s="324" t="str">
        <f t="shared" si="225"/>
        <v/>
      </c>
      <c r="AI831" s="280" t="str">
        <f t="shared" si="226"/>
        <v/>
      </c>
      <c r="AJ831" s="280">
        <f t="shared" si="227"/>
        <v>997955.82210255403</v>
      </c>
      <c r="AK831" s="280" t="str">
        <f t="shared" si="228"/>
        <v/>
      </c>
      <c r="AL831" s="327" t="str">
        <f t="shared" si="229"/>
        <v/>
      </c>
    </row>
    <row r="832" spans="2:38">
      <c r="B832" s="176" t="s">
        <v>744</v>
      </c>
      <c r="C832" s="167"/>
      <c r="D832" s="167" t="s">
        <v>2231</v>
      </c>
      <c r="E832" s="167" t="s">
        <v>117</v>
      </c>
      <c r="F832" s="167" t="s">
        <v>2234</v>
      </c>
      <c r="G832" s="188"/>
      <c r="H832" s="285">
        <v>17668.759999999998</v>
      </c>
      <c r="I832" s="143">
        <f t="shared" si="230"/>
        <v>418.03990370894508</v>
      </c>
      <c r="J832" s="165">
        <v>7386246.7290564599</v>
      </c>
      <c r="K832" s="167"/>
      <c r="L832" s="167">
        <v>1</v>
      </c>
      <c r="M832" s="171">
        <f t="shared" si="238"/>
        <v>7386246.7290564599</v>
      </c>
      <c r="N832" s="170"/>
      <c r="O832" s="285"/>
      <c r="P832" s="114">
        <f t="shared" si="236"/>
        <v>0</v>
      </c>
      <c r="Q832" s="173"/>
      <c r="R832" s="177">
        <v>2016</v>
      </c>
      <c r="S832" s="98">
        <f>IFERROR(('General Input Sheet'!$G$38/(VLOOKUP(R832,'General Input Sheet'!$E$38:$G$44,3,FALSE))),1)</f>
        <v>1</v>
      </c>
      <c r="T832" s="199">
        <v>7386246.7290564599</v>
      </c>
      <c r="U832" s="115" t="str">
        <f t="shared" si="231"/>
        <v/>
      </c>
      <c r="V832" s="115" t="str">
        <f t="shared" si="221"/>
        <v/>
      </c>
      <c r="W832" s="115" t="str">
        <f t="shared" si="221"/>
        <v/>
      </c>
      <c r="X832" s="115" t="str">
        <f t="shared" si="221"/>
        <v/>
      </c>
      <c r="Y832" s="273" t="str">
        <f t="shared" si="232"/>
        <v>y</v>
      </c>
      <c r="AA832" s="86" t="str">
        <f t="shared" si="222"/>
        <v/>
      </c>
      <c r="AB832" s="87" t="str">
        <f t="shared" si="223"/>
        <v/>
      </c>
      <c r="AC832" s="87" t="str">
        <f t="shared" si="233"/>
        <v/>
      </c>
      <c r="AD832" s="87" t="str">
        <f t="shared" si="234"/>
        <v/>
      </c>
      <c r="AE832" s="87">
        <f t="shared" si="235"/>
        <v>1</v>
      </c>
      <c r="AF832" s="94">
        <f t="shared" si="224"/>
        <v>1</v>
      </c>
      <c r="AH832" s="324" t="str">
        <f t="shared" si="225"/>
        <v/>
      </c>
      <c r="AI832" s="280" t="str">
        <f t="shared" si="226"/>
        <v/>
      </c>
      <c r="AJ832" s="280" t="str">
        <f t="shared" si="227"/>
        <v/>
      </c>
      <c r="AK832" s="280" t="str">
        <f t="shared" si="228"/>
        <v/>
      </c>
      <c r="AL832" s="327">
        <f t="shared" si="229"/>
        <v>7386246.7290564599</v>
      </c>
    </row>
    <row r="833" spans="2:38">
      <c r="B833" s="176" t="s">
        <v>745</v>
      </c>
      <c r="C833" s="167"/>
      <c r="D833" s="167" t="s">
        <v>2229</v>
      </c>
      <c r="E833" s="167" t="s">
        <v>117</v>
      </c>
      <c r="F833" s="167" t="s">
        <v>2232</v>
      </c>
      <c r="G833" s="188"/>
      <c r="H833" s="285">
        <v>9749.86</v>
      </c>
      <c r="I833" s="143">
        <f t="shared" si="230"/>
        <v>60.542990154145279</v>
      </c>
      <c r="J833" s="165">
        <v>590285.67798429495</v>
      </c>
      <c r="K833" s="167"/>
      <c r="L833" s="167">
        <v>1</v>
      </c>
      <c r="M833" s="171">
        <f t="shared" si="238"/>
        <v>590285.67798429495</v>
      </c>
      <c r="N833" s="170"/>
      <c r="O833" s="285">
        <v>5597.10371512034</v>
      </c>
      <c r="P833" s="114">
        <f t="shared" si="236"/>
        <v>9.1118554516375408E-5</v>
      </c>
      <c r="Q833" s="173">
        <v>0.51</v>
      </c>
      <c r="R833" s="177">
        <v>2016</v>
      </c>
      <c r="S833" s="98">
        <f>IFERROR(('General Input Sheet'!$G$38/(VLOOKUP(R833,'General Input Sheet'!$E$38:$G$44,3,FALSE))),1)</f>
        <v>1</v>
      </c>
      <c r="T833" s="199">
        <v>590286.18798429496</v>
      </c>
      <c r="U833" s="115" t="str">
        <f t="shared" si="231"/>
        <v/>
      </c>
      <c r="V833" s="115" t="str">
        <f t="shared" si="221"/>
        <v/>
      </c>
      <c r="W833" s="115" t="str">
        <f t="shared" si="221"/>
        <v>y</v>
      </c>
      <c r="X833" s="115" t="str">
        <f t="shared" si="221"/>
        <v/>
      </c>
      <c r="Y833" s="273" t="str">
        <f t="shared" si="232"/>
        <v/>
      </c>
      <c r="AA833" s="86" t="str">
        <f t="shared" si="222"/>
        <v/>
      </c>
      <c r="AB833" s="87" t="str">
        <f t="shared" si="223"/>
        <v/>
      </c>
      <c r="AC833" s="87">
        <f t="shared" si="233"/>
        <v>1</v>
      </c>
      <c r="AD833" s="87" t="str">
        <f t="shared" si="234"/>
        <v/>
      </c>
      <c r="AE833" s="87" t="str">
        <f t="shared" si="235"/>
        <v/>
      </c>
      <c r="AF833" s="94">
        <f t="shared" si="224"/>
        <v>1</v>
      </c>
      <c r="AH833" s="324" t="str">
        <f t="shared" si="225"/>
        <v/>
      </c>
      <c r="AI833" s="280" t="str">
        <f t="shared" si="226"/>
        <v/>
      </c>
      <c r="AJ833" s="280">
        <f t="shared" si="227"/>
        <v>590286.18798429496</v>
      </c>
      <c r="AK833" s="280" t="str">
        <f t="shared" si="228"/>
        <v/>
      </c>
      <c r="AL833" s="327" t="str">
        <f t="shared" si="229"/>
        <v/>
      </c>
    </row>
    <row r="834" spans="2:38">
      <c r="B834" s="176" t="s">
        <v>745</v>
      </c>
      <c r="C834" s="167"/>
      <c r="D834" s="167" t="s">
        <v>2229</v>
      </c>
      <c r="E834" s="167" t="s">
        <v>117</v>
      </c>
      <c r="F834" s="167" t="s">
        <v>2233</v>
      </c>
      <c r="G834" s="188"/>
      <c r="H834" s="285">
        <v>24934.49</v>
      </c>
      <c r="I834" s="143">
        <f t="shared" si="230"/>
        <v>27.672177871427603</v>
      </c>
      <c r="J834" s="165">
        <v>689991.64241333294</v>
      </c>
      <c r="K834" s="167"/>
      <c r="L834" s="167">
        <v>1</v>
      </c>
      <c r="M834" s="171">
        <f t="shared" si="238"/>
        <v>689991.64241333294</v>
      </c>
      <c r="N834" s="170"/>
      <c r="O834" s="285"/>
      <c r="P834" s="114">
        <f t="shared" si="236"/>
        <v>0</v>
      </c>
      <c r="Q834" s="173"/>
      <c r="R834" s="177">
        <v>2016</v>
      </c>
      <c r="S834" s="98">
        <f>IFERROR(('General Input Sheet'!$G$38/(VLOOKUP(R834,'General Input Sheet'!$E$38:$G$44,3,FALSE))),1)</f>
        <v>1</v>
      </c>
      <c r="T834" s="199">
        <v>689991.64241333294</v>
      </c>
      <c r="U834" s="115" t="str">
        <f t="shared" si="231"/>
        <v/>
      </c>
      <c r="V834" s="115" t="str">
        <f t="shared" si="221"/>
        <v/>
      </c>
      <c r="W834" s="115" t="str">
        <f t="shared" si="221"/>
        <v>y</v>
      </c>
      <c r="X834" s="115" t="str">
        <f t="shared" si="221"/>
        <v/>
      </c>
      <c r="Y834" s="273" t="str">
        <f t="shared" si="232"/>
        <v/>
      </c>
      <c r="AA834" s="86" t="str">
        <f t="shared" si="222"/>
        <v/>
      </c>
      <c r="AB834" s="87" t="str">
        <f t="shared" si="223"/>
        <v/>
      </c>
      <c r="AC834" s="87">
        <f t="shared" si="233"/>
        <v>1</v>
      </c>
      <c r="AD834" s="87" t="str">
        <f t="shared" si="234"/>
        <v/>
      </c>
      <c r="AE834" s="87" t="str">
        <f t="shared" si="235"/>
        <v/>
      </c>
      <c r="AF834" s="94">
        <f t="shared" si="224"/>
        <v>1</v>
      </c>
      <c r="AH834" s="324" t="str">
        <f t="shared" si="225"/>
        <v/>
      </c>
      <c r="AI834" s="280" t="str">
        <f t="shared" si="226"/>
        <v/>
      </c>
      <c r="AJ834" s="280">
        <f t="shared" si="227"/>
        <v>689991.64241333294</v>
      </c>
      <c r="AK834" s="280" t="str">
        <f t="shared" si="228"/>
        <v/>
      </c>
      <c r="AL834" s="327" t="str">
        <f t="shared" si="229"/>
        <v/>
      </c>
    </row>
    <row r="835" spans="2:38">
      <c r="B835" s="176" t="s">
        <v>746</v>
      </c>
      <c r="C835" s="167"/>
      <c r="D835" s="167" t="s">
        <v>2231</v>
      </c>
      <c r="E835" s="167" t="s">
        <v>117</v>
      </c>
      <c r="F835" s="167" t="s">
        <v>2234</v>
      </c>
      <c r="G835" s="188"/>
      <c r="H835" s="285">
        <v>102310.42</v>
      </c>
      <c r="I835" s="143">
        <f t="shared" si="230"/>
        <v>82.10549762112764</v>
      </c>
      <c r="J835" s="165">
        <v>8400247.9459265694</v>
      </c>
      <c r="K835" s="167"/>
      <c r="L835" s="167">
        <v>1</v>
      </c>
      <c r="M835" s="171">
        <f t="shared" si="238"/>
        <v>8400247.9459265694</v>
      </c>
      <c r="N835" s="170"/>
      <c r="O835" s="285">
        <v>204321.169492204</v>
      </c>
      <c r="P835" s="114">
        <f t="shared" si="236"/>
        <v>42.785249427292229</v>
      </c>
      <c r="Q835" s="173">
        <v>8741932.1999999993</v>
      </c>
      <c r="R835" s="177">
        <v>2016</v>
      </c>
      <c r="S835" s="98">
        <f>IFERROR(('General Input Sheet'!$G$38/(VLOOKUP(R835,'General Input Sheet'!$E$38:$G$44,3,FALSE))),1)</f>
        <v>1</v>
      </c>
      <c r="T835" s="199">
        <v>17142180.145926569</v>
      </c>
      <c r="U835" s="115" t="str">
        <f t="shared" si="231"/>
        <v/>
      </c>
      <c r="V835" s="115" t="str">
        <f t="shared" si="221"/>
        <v/>
      </c>
      <c r="W835" s="115" t="str">
        <f t="shared" si="221"/>
        <v/>
      </c>
      <c r="X835" s="115" t="str">
        <f t="shared" si="221"/>
        <v/>
      </c>
      <c r="Y835" s="273" t="str">
        <f t="shared" si="232"/>
        <v>y</v>
      </c>
      <c r="AA835" s="86" t="str">
        <f t="shared" si="222"/>
        <v/>
      </c>
      <c r="AB835" s="87" t="str">
        <f t="shared" si="223"/>
        <v/>
      </c>
      <c r="AC835" s="87" t="str">
        <f t="shared" si="233"/>
        <v/>
      </c>
      <c r="AD835" s="87" t="str">
        <f t="shared" si="234"/>
        <v/>
      </c>
      <c r="AE835" s="87">
        <f t="shared" si="235"/>
        <v>1</v>
      </c>
      <c r="AF835" s="94">
        <f t="shared" si="224"/>
        <v>1</v>
      </c>
      <c r="AH835" s="324" t="str">
        <f t="shared" si="225"/>
        <v/>
      </c>
      <c r="AI835" s="280" t="str">
        <f t="shared" si="226"/>
        <v/>
      </c>
      <c r="AJ835" s="280" t="str">
        <f t="shared" si="227"/>
        <v/>
      </c>
      <c r="AK835" s="280" t="str">
        <f t="shared" si="228"/>
        <v/>
      </c>
      <c r="AL835" s="327">
        <f t="shared" si="229"/>
        <v>17142180.145926569</v>
      </c>
    </row>
    <row r="836" spans="2:38">
      <c r="B836" s="176" t="s">
        <v>746</v>
      </c>
      <c r="C836" s="167"/>
      <c r="D836" s="167" t="s">
        <v>2231</v>
      </c>
      <c r="E836" s="167" t="s">
        <v>117</v>
      </c>
      <c r="F836" s="167" t="s">
        <v>2233</v>
      </c>
      <c r="G836" s="188"/>
      <c r="H836" s="285">
        <v>60868.33</v>
      </c>
      <c r="I836" s="143">
        <f t="shared" si="230"/>
        <v>134.08562242021983</v>
      </c>
      <c r="J836" s="165">
        <v>8161567.9137293398</v>
      </c>
      <c r="K836" s="167"/>
      <c r="L836" s="167">
        <v>1</v>
      </c>
      <c r="M836" s="171">
        <f t="shared" si="238"/>
        <v>8161567.9137293398</v>
      </c>
      <c r="N836" s="170"/>
      <c r="O836" s="285"/>
      <c r="P836" s="114">
        <f t="shared" si="236"/>
        <v>0</v>
      </c>
      <c r="Q836" s="173"/>
      <c r="R836" s="177">
        <v>2016</v>
      </c>
      <c r="S836" s="98">
        <f>IFERROR(('General Input Sheet'!$G$38/(VLOOKUP(R836,'General Input Sheet'!$E$38:$G$44,3,FALSE))),1)</f>
        <v>1</v>
      </c>
      <c r="T836" s="199">
        <v>8161567.9137293398</v>
      </c>
      <c r="U836" s="115" t="str">
        <f t="shared" si="231"/>
        <v/>
      </c>
      <c r="V836" s="115" t="str">
        <f t="shared" si="221"/>
        <v/>
      </c>
      <c r="W836" s="115" t="str">
        <f t="shared" si="221"/>
        <v/>
      </c>
      <c r="X836" s="115" t="str">
        <f t="shared" si="221"/>
        <v/>
      </c>
      <c r="Y836" s="273" t="str">
        <f t="shared" si="232"/>
        <v>y</v>
      </c>
      <c r="AA836" s="86" t="str">
        <f t="shared" si="222"/>
        <v/>
      </c>
      <c r="AB836" s="87" t="str">
        <f t="shared" si="223"/>
        <v/>
      </c>
      <c r="AC836" s="87" t="str">
        <f t="shared" si="233"/>
        <v/>
      </c>
      <c r="AD836" s="87" t="str">
        <f t="shared" si="234"/>
        <v/>
      </c>
      <c r="AE836" s="87">
        <f t="shared" si="235"/>
        <v>1</v>
      </c>
      <c r="AF836" s="94">
        <f t="shared" si="224"/>
        <v>1</v>
      </c>
      <c r="AH836" s="324" t="str">
        <f t="shared" si="225"/>
        <v/>
      </c>
      <c r="AI836" s="280" t="str">
        <f t="shared" si="226"/>
        <v/>
      </c>
      <c r="AJ836" s="280" t="str">
        <f t="shared" si="227"/>
        <v/>
      </c>
      <c r="AK836" s="280" t="str">
        <f t="shared" si="228"/>
        <v/>
      </c>
      <c r="AL836" s="327">
        <f t="shared" si="229"/>
        <v>8161567.9137293398</v>
      </c>
    </row>
    <row r="837" spans="2:38">
      <c r="B837" s="176" t="s">
        <v>746</v>
      </c>
      <c r="C837" s="167"/>
      <c r="D837" s="167" t="s">
        <v>2231</v>
      </c>
      <c r="E837" s="167" t="s">
        <v>117</v>
      </c>
      <c r="F837" s="167" t="s">
        <v>2235</v>
      </c>
      <c r="G837" s="188"/>
      <c r="H837" s="285">
        <v>41142.58</v>
      </c>
      <c r="I837" s="143">
        <f t="shared" si="230"/>
        <v>225.56148753740214</v>
      </c>
      <c r="J837" s="165">
        <v>9280181.5459265709</v>
      </c>
      <c r="K837" s="167"/>
      <c r="L837" s="167">
        <v>1</v>
      </c>
      <c r="M837" s="171">
        <f t="shared" si="238"/>
        <v>9280181.5459265709</v>
      </c>
      <c r="N837" s="170"/>
      <c r="O837" s="285"/>
      <c r="P837" s="114">
        <f t="shared" si="236"/>
        <v>0</v>
      </c>
      <c r="Q837" s="173"/>
      <c r="R837" s="177">
        <v>2016</v>
      </c>
      <c r="S837" s="98">
        <f>IFERROR(('General Input Sheet'!$G$38/(VLOOKUP(R837,'General Input Sheet'!$E$38:$G$44,3,FALSE))),1)</f>
        <v>1</v>
      </c>
      <c r="T837" s="199">
        <v>9280181.5459265709</v>
      </c>
      <c r="U837" s="115" t="str">
        <f t="shared" si="231"/>
        <v/>
      </c>
      <c r="V837" s="115" t="str">
        <f t="shared" si="221"/>
        <v/>
      </c>
      <c r="W837" s="115" t="str">
        <f t="shared" si="221"/>
        <v/>
      </c>
      <c r="X837" s="115" t="str">
        <f t="shared" si="221"/>
        <v/>
      </c>
      <c r="Y837" s="273" t="str">
        <f t="shared" si="232"/>
        <v>y</v>
      </c>
      <c r="AA837" s="86" t="str">
        <f t="shared" si="222"/>
        <v/>
      </c>
      <c r="AB837" s="87" t="str">
        <f t="shared" si="223"/>
        <v/>
      </c>
      <c r="AC837" s="87" t="str">
        <f t="shared" si="233"/>
        <v/>
      </c>
      <c r="AD837" s="87" t="str">
        <f t="shared" si="234"/>
        <v/>
      </c>
      <c r="AE837" s="87">
        <f t="shared" si="235"/>
        <v>1</v>
      </c>
      <c r="AF837" s="94">
        <f t="shared" si="224"/>
        <v>1</v>
      </c>
      <c r="AH837" s="324" t="str">
        <f t="shared" si="225"/>
        <v/>
      </c>
      <c r="AI837" s="280" t="str">
        <f t="shared" si="226"/>
        <v/>
      </c>
      <c r="AJ837" s="280" t="str">
        <f t="shared" si="227"/>
        <v/>
      </c>
      <c r="AK837" s="280" t="str">
        <f t="shared" si="228"/>
        <v/>
      </c>
      <c r="AL837" s="327">
        <f t="shared" si="229"/>
        <v>9280181.5459265709</v>
      </c>
    </row>
    <row r="838" spans="2:38">
      <c r="B838" s="176" t="s">
        <v>747</v>
      </c>
      <c r="C838" s="167"/>
      <c r="D838" s="167" t="s">
        <v>2231</v>
      </c>
      <c r="E838" s="167" t="s">
        <v>117</v>
      </c>
      <c r="F838" s="167" t="s">
        <v>2234</v>
      </c>
      <c r="G838" s="188"/>
      <c r="H838" s="285">
        <v>164739.76</v>
      </c>
      <c r="I838" s="143">
        <f t="shared" si="230"/>
        <v>50.991017262175014</v>
      </c>
      <c r="J838" s="165">
        <v>8400247.9459265694</v>
      </c>
      <c r="K838" s="167"/>
      <c r="L838" s="167">
        <v>1</v>
      </c>
      <c r="M838" s="171">
        <f t="shared" si="238"/>
        <v>8400247.9459265694</v>
      </c>
      <c r="N838" s="170"/>
      <c r="O838" s="285">
        <v>313765.80774027901</v>
      </c>
      <c r="P838" s="114">
        <f t="shared" si="236"/>
        <v>53.136008381769045</v>
      </c>
      <c r="Q838" s="173">
        <v>16672262.59</v>
      </c>
      <c r="R838" s="177">
        <v>2016</v>
      </c>
      <c r="S838" s="98">
        <f>IFERROR(('General Input Sheet'!$G$38/(VLOOKUP(R838,'General Input Sheet'!$E$38:$G$44,3,FALSE))),1)</f>
        <v>1</v>
      </c>
      <c r="T838" s="199">
        <v>25072510.535926569</v>
      </c>
      <c r="U838" s="115" t="str">
        <f t="shared" si="231"/>
        <v/>
      </c>
      <c r="V838" s="115" t="str">
        <f t="shared" si="221"/>
        <v/>
      </c>
      <c r="W838" s="115" t="str">
        <f t="shared" si="221"/>
        <v/>
      </c>
      <c r="X838" s="115" t="str">
        <f t="shared" si="221"/>
        <v/>
      </c>
      <c r="Y838" s="273" t="str">
        <f t="shared" si="232"/>
        <v>y</v>
      </c>
      <c r="AA838" s="86" t="str">
        <f t="shared" si="222"/>
        <v/>
      </c>
      <c r="AB838" s="87" t="str">
        <f t="shared" si="223"/>
        <v/>
      </c>
      <c r="AC838" s="87" t="str">
        <f t="shared" si="233"/>
        <v/>
      </c>
      <c r="AD838" s="87" t="str">
        <f t="shared" si="234"/>
        <v/>
      </c>
      <c r="AE838" s="87">
        <f t="shared" si="235"/>
        <v>1</v>
      </c>
      <c r="AF838" s="94">
        <f t="shared" si="224"/>
        <v>1</v>
      </c>
      <c r="AH838" s="324" t="str">
        <f t="shared" si="225"/>
        <v/>
      </c>
      <c r="AI838" s="280" t="str">
        <f t="shared" si="226"/>
        <v/>
      </c>
      <c r="AJ838" s="280" t="str">
        <f t="shared" si="227"/>
        <v/>
      </c>
      <c r="AK838" s="280" t="str">
        <f t="shared" si="228"/>
        <v/>
      </c>
      <c r="AL838" s="327">
        <f t="shared" si="229"/>
        <v>25072510.535926569</v>
      </c>
    </row>
    <row r="839" spans="2:38">
      <c r="B839" s="176" t="s">
        <v>747</v>
      </c>
      <c r="C839" s="167"/>
      <c r="D839" s="167" t="s">
        <v>2231</v>
      </c>
      <c r="E839" s="167" t="s">
        <v>117</v>
      </c>
      <c r="F839" s="167" t="s">
        <v>2233</v>
      </c>
      <c r="G839" s="188"/>
      <c r="H839" s="285">
        <v>105124.55</v>
      </c>
      <c r="I839" s="143">
        <f t="shared" si="230"/>
        <v>77.637125806762924</v>
      </c>
      <c r="J839" s="165">
        <v>8161567.9137293398</v>
      </c>
      <c r="K839" s="167"/>
      <c r="L839" s="167">
        <v>1</v>
      </c>
      <c r="M839" s="171">
        <f t="shared" si="238"/>
        <v>8161567.9137293398</v>
      </c>
      <c r="N839" s="170"/>
      <c r="O839" s="285"/>
      <c r="P839" s="114">
        <f t="shared" si="236"/>
        <v>0</v>
      </c>
      <c r="Q839" s="173"/>
      <c r="R839" s="177">
        <v>2016</v>
      </c>
      <c r="S839" s="98">
        <f>IFERROR(('General Input Sheet'!$G$38/(VLOOKUP(R839,'General Input Sheet'!$E$38:$G$44,3,FALSE))),1)</f>
        <v>1</v>
      </c>
      <c r="T839" s="199">
        <v>8161567.9137293398</v>
      </c>
      <c r="U839" s="115" t="str">
        <f t="shared" si="231"/>
        <v/>
      </c>
      <c r="V839" s="115" t="str">
        <f t="shared" si="221"/>
        <v/>
      </c>
      <c r="W839" s="115" t="str">
        <f t="shared" si="221"/>
        <v/>
      </c>
      <c r="X839" s="115" t="str">
        <f t="shared" si="221"/>
        <v/>
      </c>
      <c r="Y839" s="273" t="str">
        <f t="shared" si="232"/>
        <v>y</v>
      </c>
      <c r="AA839" s="86" t="str">
        <f t="shared" si="222"/>
        <v/>
      </c>
      <c r="AB839" s="87" t="str">
        <f t="shared" si="223"/>
        <v/>
      </c>
      <c r="AC839" s="87" t="str">
        <f t="shared" si="233"/>
        <v/>
      </c>
      <c r="AD839" s="87" t="str">
        <f t="shared" si="234"/>
        <v/>
      </c>
      <c r="AE839" s="87">
        <f t="shared" si="235"/>
        <v>1</v>
      </c>
      <c r="AF839" s="94">
        <f t="shared" si="224"/>
        <v>1</v>
      </c>
      <c r="AH839" s="324" t="str">
        <f t="shared" si="225"/>
        <v/>
      </c>
      <c r="AI839" s="280" t="str">
        <f t="shared" si="226"/>
        <v/>
      </c>
      <c r="AJ839" s="280" t="str">
        <f t="shared" si="227"/>
        <v/>
      </c>
      <c r="AK839" s="280" t="str">
        <f t="shared" si="228"/>
        <v/>
      </c>
      <c r="AL839" s="327">
        <f t="shared" si="229"/>
        <v>8161567.9137293398</v>
      </c>
    </row>
    <row r="840" spans="2:38">
      <c r="B840" s="176" t="s">
        <v>747</v>
      </c>
      <c r="C840" s="167"/>
      <c r="D840" s="167" t="s">
        <v>2231</v>
      </c>
      <c r="E840" s="167" t="s">
        <v>117</v>
      </c>
      <c r="F840" s="167" t="s">
        <v>2235</v>
      </c>
      <c r="G840" s="188"/>
      <c r="H840" s="285">
        <v>43901.43</v>
      </c>
      <c r="I840" s="143">
        <f t="shared" si="230"/>
        <v>211.38677136317816</v>
      </c>
      <c r="J840" s="165">
        <v>9280181.5459265709</v>
      </c>
      <c r="K840" s="167"/>
      <c r="L840" s="167">
        <v>1</v>
      </c>
      <c r="M840" s="171">
        <f t="shared" si="238"/>
        <v>9280181.5459265709</v>
      </c>
      <c r="N840" s="170"/>
      <c r="O840" s="285"/>
      <c r="P840" s="114">
        <f t="shared" si="236"/>
        <v>0</v>
      </c>
      <c r="Q840" s="173"/>
      <c r="R840" s="177">
        <v>2016</v>
      </c>
      <c r="S840" s="98">
        <f>IFERROR(('General Input Sheet'!$G$38/(VLOOKUP(R840,'General Input Sheet'!$E$38:$G$44,3,FALSE))),1)</f>
        <v>1</v>
      </c>
      <c r="T840" s="199">
        <v>9280181.5459265709</v>
      </c>
      <c r="U840" s="115" t="str">
        <f t="shared" si="231"/>
        <v/>
      </c>
      <c r="V840" s="115" t="str">
        <f t="shared" si="221"/>
        <v/>
      </c>
      <c r="W840" s="115" t="str">
        <f t="shared" si="221"/>
        <v/>
      </c>
      <c r="X840" s="115" t="str">
        <f t="shared" si="221"/>
        <v/>
      </c>
      <c r="Y840" s="273" t="str">
        <f t="shared" si="232"/>
        <v>y</v>
      </c>
      <c r="AA840" s="86" t="str">
        <f t="shared" si="222"/>
        <v/>
      </c>
      <c r="AB840" s="87" t="str">
        <f t="shared" si="223"/>
        <v/>
      </c>
      <c r="AC840" s="87" t="str">
        <f t="shared" si="233"/>
        <v/>
      </c>
      <c r="AD840" s="87" t="str">
        <f t="shared" si="234"/>
        <v/>
      </c>
      <c r="AE840" s="87">
        <f t="shared" si="235"/>
        <v>1</v>
      </c>
      <c r="AF840" s="94">
        <f t="shared" si="224"/>
        <v>1</v>
      </c>
      <c r="AH840" s="324" t="str">
        <f t="shared" si="225"/>
        <v/>
      </c>
      <c r="AI840" s="280" t="str">
        <f t="shared" si="226"/>
        <v/>
      </c>
      <c r="AJ840" s="280" t="str">
        <f t="shared" si="227"/>
        <v/>
      </c>
      <c r="AK840" s="280" t="str">
        <f t="shared" si="228"/>
        <v/>
      </c>
      <c r="AL840" s="327">
        <f t="shared" si="229"/>
        <v>9280181.5459265709</v>
      </c>
    </row>
    <row r="841" spans="2:38">
      <c r="B841" s="176" t="s">
        <v>748</v>
      </c>
      <c r="C841" s="167"/>
      <c r="D841" s="167" t="s">
        <v>2231</v>
      </c>
      <c r="E841" s="167" t="s">
        <v>117</v>
      </c>
      <c r="F841" s="167" t="s">
        <v>2234</v>
      </c>
      <c r="G841" s="188"/>
      <c r="H841" s="285">
        <v>20927.03</v>
      </c>
      <c r="I841" s="143">
        <f t="shared" si="230"/>
        <v>360.02222762847856</v>
      </c>
      <c r="J841" s="165">
        <v>7534195.9582479997</v>
      </c>
      <c r="K841" s="167"/>
      <c r="L841" s="167">
        <v>1</v>
      </c>
      <c r="M841" s="171">
        <f t="shared" si="238"/>
        <v>7534195.9582479987</v>
      </c>
      <c r="N841" s="170"/>
      <c r="O841" s="285">
        <v>30724.031111340999</v>
      </c>
      <c r="P841" s="114">
        <f t="shared" si="236"/>
        <v>54.449886277536152</v>
      </c>
      <c r="Q841" s="173">
        <v>1672920</v>
      </c>
      <c r="R841" s="177">
        <v>2016</v>
      </c>
      <c r="S841" s="98">
        <f>IFERROR(('General Input Sheet'!$G$38/(VLOOKUP(R841,'General Input Sheet'!$E$38:$G$44,3,FALSE))),1)</f>
        <v>1</v>
      </c>
      <c r="T841" s="199">
        <v>9207115.9582480006</v>
      </c>
      <c r="U841" s="115" t="str">
        <f t="shared" si="231"/>
        <v/>
      </c>
      <c r="V841" s="115" t="str">
        <f t="shared" si="221"/>
        <v/>
      </c>
      <c r="W841" s="115" t="str">
        <f t="shared" si="221"/>
        <v/>
      </c>
      <c r="X841" s="115" t="str">
        <f t="shared" si="221"/>
        <v/>
      </c>
      <c r="Y841" s="273" t="str">
        <f t="shared" si="232"/>
        <v>y</v>
      </c>
      <c r="AA841" s="86" t="str">
        <f t="shared" si="222"/>
        <v/>
      </c>
      <c r="AB841" s="87" t="str">
        <f t="shared" si="223"/>
        <v/>
      </c>
      <c r="AC841" s="87" t="str">
        <f t="shared" si="233"/>
        <v/>
      </c>
      <c r="AD841" s="87" t="str">
        <f t="shared" si="234"/>
        <v/>
      </c>
      <c r="AE841" s="87">
        <f t="shared" si="235"/>
        <v>1</v>
      </c>
      <c r="AF841" s="94">
        <f t="shared" si="224"/>
        <v>1</v>
      </c>
      <c r="AH841" s="324" t="str">
        <f t="shared" si="225"/>
        <v/>
      </c>
      <c r="AI841" s="280" t="str">
        <f t="shared" si="226"/>
        <v/>
      </c>
      <c r="AJ841" s="280" t="str">
        <f t="shared" si="227"/>
        <v/>
      </c>
      <c r="AK841" s="280" t="str">
        <f t="shared" si="228"/>
        <v/>
      </c>
      <c r="AL841" s="327">
        <f t="shared" si="229"/>
        <v>9207115.9582480006</v>
      </c>
    </row>
    <row r="842" spans="2:38">
      <c r="B842" s="176" t="s">
        <v>749</v>
      </c>
      <c r="C842" s="167"/>
      <c r="D842" s="167" t="s">
        <v>2229</v>
      </c>
      <c r="E842" s="167" t="s">
        <v>117</v>
      </c>
      <c r="F842" s="167" t="s">
        <v>2233</v>
      </c>
      <c r="G842" s="188"/>
      <c r="H842" s="285">
        <v>9797.0300000000007</v>
      </c>
      <c r="I842" s="143">
        <f t="shared" si="230"/>
        <v>70.428654644655865</v>
      </c>
      <c r="J842" s="165">
        <v>689991.64241333294</v>
      </c>
      <c r="K842" s="167"/>
      <c r="L842" s="167">
        <v>1</v>
      </c>
      <c r="M842" s="171">
        <f t="shared" si="238"/>
        <v>689991.64241333294</v>
      </c>
      <c r="N842" s="170"/>
      <c r="O842" s="285"/>
      <c r="P842" s="114">
        <f t="shared" si="236"/>
        <v>0</v>
      </c>
      <c r="Q842" s="173"/>
      <c r="R842" s="177">
        <v>2016</v>
      </c>
      <c r="S842" s="98">
        <f>IFERROR(('General Input Sheet'!$G$38/(VLOOKUP(R842,'General Input Sheet'!$E$38:$G$44,3,FALSE))),1)</f>
        <v>1</v>
      </c>
      <c r="T842" s="199">
        <v>689991.64241333294</v>
      </c>
      <c r="U842" s="115" t="str">
        <f t="shared" si="231"/>
        <v/>
      </c>
      <c r="V842" s="115" t="str">
        <f t="shared" si="221"/>
        <v/>
      </c>
      <c r="W842" s="115" t="str">
        <f t="shared" si="221"/>
        <v>y</v>
      </c>
      <c r="X842" s="115" t="str">
        <f t="shared" si="221"/>
        <v/>
      </c>
      <c r="Y842" s="273" t="str">
        <f t="shared" si="232"/>
        <v/>
      </c>
      <c r="AA842" s="86" t="str">
        <f t="shared" si="222"/>
        <v/>
      </c>
      <c r="AB842" s="87" t="str">
        <f t="shared" si="223"/>
        <v/>
      </c>
      <c r="AC842" s="87">
        <f t="shared" si="233"/>
        <v>1</v>
      </c>
      <c r="AD842" s="87" t="str">
        <f t="shared" si="234"/>
        <v/>
      </c>
      <c r="AE842" s="87" t="str">
        <f t="shared" si="235"/>
        <v/>
      </c>
      <c r="AF842" s="94">
        <f t="shared" si="224"/>
        <v>1</v>
      </c>
      <c r="AH842" s="324" t="str">
        <f t="shared" si="225"/>
        <v/>
      </c>
      <c r="AI842" s="280" t="str">
        <f t="shared" si="226"/>
        <v/>
      </c>
      <c r="AJ842" s="280">
        <f t="shared" si="227"/>
        <v>689991.64241333294</v>
      </c>
      <c r="AK842" s="280" t="str">
        <f t="shared" si="228"/>
        <v/>
      </c>
      <c r="AL842" s="327" t="str">
        <f t="shared" si="229"/>
        <v/>
      </c>
    </row>
    <row r="843" spans="2:38">
      <c r="B843" s="176" t="s">
        <v>750</v>
      </c>
      <c r="C843" s="167"/>
      <c r="D843" s="167" t="s">
        <v>2229</v>
      </c>
      <c r="E843" s="167" t="s">
        <v>117</v>
      </c>
      <c r="F843" s="167" t="s">
        <v>2234</v>
      </c>
      <c r="G843" s="188"/>
      <c r="H843" s="285">
        <v>4739.26</v>
      </c>
      <c r="I843" s="143">
        <f t="shared" si="230"/>
        <v>190.63640096406232</v>
      </c>
      <c r="J843" s="165">
        <v>903475.469632942</v>
      </c>
      <c r="K843" s="167"/>
      <c r="L843" s="167">
        <v>1</v>
      </c>
      <c r="M843" s="171">
        <f t="shared" si="238"/>
        <v>903475.46963294211</v>
      </c>
      <c r="N843" s="170"/>
      <c r="O843" s="285"/>
      <c r="P843" s="114">
        <f t="shared" si="236"/>
        <v>0</v>
      </c>
      <c r="Q843" s="173"/>
      <c r="R843" s="177">
        <v>2016</v>
      </c>
      <c r="S843" s="98">
        <f>IFERROR(('General Input Sheet'!$G$38/(VLOOKUP(R843,'General Input Sheet'!$E$38:$G$44,3,FALSE))),1)</f>
        <v>1</v>
      </c>
      <c r="T843" s="199">
        <v>903475.469632942</v>
      </c>
      <c r="U843" s="115" t="str">
        <f t="shared" si="231"/>
        <v/>
      </c>
      <c r="V843" s="115" t="str">
        <f t="shared" si="221"/>
        <v/>
      </c>
      <c r="W843" s="115" t="str">
        <f t="shared" si="221"/>
        <v>y</v>
      </c>
      <c r="X843" s="115" t="str">
        <f t="shared" si="221"/>
        <v/>
      </c>
      <c r="Y843" s="273" t="str">
        <f t="shared" si="232"/>
        <v/>
      </c>
      <c r="AA843" s="86" t="str">
        <f t="shared" si="222"/>
        <v/>
      </c>
      <c r="AB843" s="87" t="str">
        <f t="shared" si="223"/>
        <v/>
      </c>
      <c r="AC843" s="87">
        <f t="shared" si="233"/>
        <v>1</v>
      </c>
      <c r="AD843" s="87" t="str">
        <f t="shared" si="234"/>
        <v/>
      </c>
      <c r="AE843" s="87" t="str">
        <f t="shared" si="235"/>
        <v/>
      </c>
      <c r="AF843" s="94">
        <f t="shared" si="224"/>
        <v>1</v>
      </c>
      <c r="AH843" s="324" t="str">
        <f t="shared" si="225"/>
        <v/>
      </c>
      <c r="AI843" s="280" t="str">
        <f t="shared" si="226"/>
        <v/>
      </c>
      <c r="AJ843" s="280">
        <f t="shared" si="227"/>
        <v>903475.469632942</v>
      </c>
      <c r="AK843" s="280" t="str">
        <f t="shared" si="228"/>
        <v/>
      </c>
      <c r="AL843" s="327" t="str">
        <f t="shared" si="229"/>
        <v/>
      </c>
    </row>
    <row r="844" spans="2:38">
      <c r="B844" s="176" t="s">
        <v>750</v>
      </c>
      <c r="C844" s="167"/>
      <c r="D844" s="167" t="s">
        <v>2229</v>
      </c>
      <c r="E844" s="167" t="s">
        <v>117</v>
      </c>
      <c r="F844" s="167" t="s">
        <v>2233</v>
      </c>
      <c r="G844" s="188"/>
      <c r="H844" s="285">
        <v>15735.41</v>
      </c>
      <c r="I844" s="143">
        <f t="shared" si="230"/>
        <v>43.849613223508818</v>
      </c>
      <c r="J844" s="165">
        <v>689991.64241333294</v>
      </c>
      <c r="K844" s="167"/>
      <c r="L844" s="167">
        <v>1</v>
      </c>
      <c r="M844" s="171">
        <f t="shared" si="238"/>
        <v>689991.64241333294</v>
      </c>
      <c r="N844" s="170"/>
      <c r="O844" s="285"/>
      <c r="P844" s="114">
        <f t="shared" si="236"/>
        <v>0</v>
      </c>
      <c r="Q844" s="173"/>
      <c r="R844" s="177">
        <v>2016</v>
      </c>
      <c r="S844" s="98">
        <f>IFERROR(('General Input Sheet'!$G$38/(VLOOKUP(R844,'General Input Sheet'!$E$38:$G$44,3,FALSE))),1)</f>
        <v>1</v>
      </c>
      <c r="T844" s="199">
        <v>689991.64241333294</v>
      </c>
      <c r="U844" s="115" t="str">
        <f t="shared" si="231"/>
        <v/>
      </c>
      <c r="V844" s="115" t="str">
        <f t="shared" si="221"/>
        <v/>
      </c>
      <c r="W844" s="115" t="str">
        <f t="shared" si="221"/>
        <v>y</v>
      </c>
      <c r="X844" s="115" t="str">
        <f t="shared" si="221"/>
        <v/>
      </c>
      <c r="Y844" s="273" t="str">
        <f t="shared" si="232"/>
        <v/>
      </c>
      <c r="AA844" s="86" t="str">
        <f t="shared" si="222"/>
        <v/>
      </c>
      <c r="AB844" s="87" t="str">
        <f t="shared" si="223"/>
        <v/>
      </c>
      <c r="AC844" s="87">
        <f t="shared" si="233"/>
        <v>1</v>
      </c>
      <c r="AD844" s="87" t="str">
        <f t="shared" si="234"/>
        <v/>
      </c>
      <c r="AE844" s="87" t="str">
        <f t="shared" si="235"/>
        <v/>
      </c>
      <c r="AF844" s="94">
        <f t="shared" si="224"/>
        <v>1</v>
      </c>
      <c r="AH844" s="324" t="str">
        <f t="shared" si="225"/>
        <v/>
      </c>
      <c r="AI844" s="280" t="str">
        <f t="shared" si="226"/>
        <v/>
      </c>
      <c r="AJ844" s="280">
        <f t="shared" si="227"/>
        <v>689991.64241333294</v>
      </c>
      <c r="AK844" s="280" t="str">
        <f t="shared" si="228"/>
        <v/>
      </c>
      <c r="AL844" s="327" t="str">
        <f t="shared" si="229"/>
        <v/>
      </c>
    </row>
    <row r="845" spans="2:38">
      <c r="B845" s="176" t="s">
        <v>751</v>
      </c>
      <c r="C845" s="167"/>
      <c r="D845" s="167" t="s">
        <v>2231</v>
      </c>
      <c r="E845" s="167" t="s">
        <v>117</v>
      </c>
      <c r="F845" s="167" t="s">
        <v>2232</v>
      </c>
      <c r="G845" s="188"/>
      <c r="H845" s="285">
        <v>41692.339999999997</v>
      </c>
      <c r="I845" s="143">
        <f t="shared" si="230"/>
        <v>55.404614334213917</v>
      </c>
      <c r="J845" s="165">
        <v>2309948.01839092</v>
      </c>
      <c r="K845" s="167"/>
      <c r="L845" s="167">
        <v>1</v>
      </c>
      <c r="M845" s="171">
        <f t="shared" si="238"/>
        <v>2309948.01839092</v>
      </c>
      <c r="N845" s="170"/>
      <c r="O845" s="285"/>
      <c r="P845" s="114">
        <f t="shared" si="236"/>
        <v>0</v>
      </c>
      <c r="Q845" s="173"/>
      <c r="R845" s="177">
        <v>2016</v>
      </c>
      <c r="S845" s="98">
        <f>IFERROR(('General Input Sheet'!$G$38/(VLOOKUP(R845,'General Input Sheet'!$E$38:$G$44,3,FALSE))),1)</f>
        <v>1</v>
      </c>
      <c r="T845" s="199">
        <v>2309948.01839092</v>
      </c>
      <c r="U845" s="115" t="str">
        <f t="shared" si="231"/>
        <v/>
      </c>
      <c r="V845" s="115" t="str">
        <f t="shared" si="221"/>
        <v/>
      </c>
      <c r="W845" s="115" t="str">
        <f t="shared" si="221"/>
        <v/>
      </c>
      <c r="X845" s="115" t="str">
        <f t="shared" si="221"/>
        <v/>
      </c>
      <c r="Y845" s="273" t="str">
        <f t="shared" si="232"/>
        <v>y</v>
      </c>
      <c r="AA845" s="86" t="str">
        <f t="shared" si="222"/>
        <v/>
      </c>
      <c r="AB845" s="87" t="str">
        <f t="shared" si="223"/>
        <v/>
      </c>
      <c r="AC845" s="87" t="str">
        <f t="shared" si="233"/>
        <v/>
      </c>
      <c r="AD845" s="87" t="str">
        <f t="shared" si="234"/>
        <v/>
      </c>
      <c r="AE845" s="87">
        <f t="shared" si="235"/>
        <v>1</v>
      </c>
      <c r="AF845" s="94">
        <f t="shared" si="224"/>
        <v>1</v>
      </c>
      <c r="AH845" s="324" t="str">
        <f t="shared" si="225"/>
        <v/>
      </c>
      <c r="AI845" s="280" t="str">
        <f t="shared" si="226"/>
        <v/>
      </c>
      <c r="AJ845" s="280" t="str">
        <f t="shared" si="227"/>
        <v/>
      </c>
      <c r="AK845" s="280" t="str">
        <f t="shared" si="228"/>
        <v/>
      </c>
      <c r="AL845" s="327">
        <f t="shared" si="229"/>
        <v>2309948.01839092</v>
      </c>
    </row>
    <row r="846" spans="2:38">
      <c r="B846" s="176" t="s">
        <v>751</v>
      </c>
      <c r="C846" s="167"/>
      <c r="D846" s="167" t="s">
        <v>2231</v>
      </c>
      <c r="E846" s="167" t="s">
        <v>117</v>
      </c>
      <c r="F846" s="167" t="s">
        <v>2233</v>
      </c>
      <c r="G846" s="188"/>
      <c r="H846" s="285">
        <v>100595.95</v>
      </c>
      <c r="I846" s="143">
        <f t="shared" si="230"/>
        <v>81.132171958506675</v>
      </c>
      <c r="J846" s="165">
        <v>8161567.9137293398</v>
      </c>
      <c r="K846" s="167"/>
      <c r="L846" s="167">
        <v>1</v>
      </c>
      <c r="M846" s="171">
        <f t="shared" si="238"/>
        <v>8161567.9137293398</v>
      </c>
      <c r="N846" s="170"/>
      <c r="O846" s="285"/>
      <c r="P846" s="114">
        <f t="shared" si="236"/>
        <v>0</v>
      </c>
      <c r="Q846" s="173"/>
      <c r="R846" s="177">
        <v>2016</v>
      </c>
      <c r="S846" s="98">
        <f>IFERROR(('General Input Sheet'!$G$38/(VLOOKUP(R846,'General Input Sheet'!$E$38:$G$44,3,FALSE))),1)</f>
        <v>1</v>
      </c>
      <c r="T846" s="199">
        <v>8161567.9137293398</v>
      </c>
      <c r="U846" s="115" t="str">
        <f t="shared" si="231"/>
        <v/>
      </c>
      <c r="V846" s="115" t="str">
        <f t="shared" si="231"/>
        <v/>
      </c>
      <c r="W846" s="115" t="str">
        <f t="shared" si="231"/>
        <v/>
      </c>
      <c r="X846" s="115" t="str">
        <f t="shared" si="231"/>
        <v/>
      </c>
      <c r="Y846" s="273" t="str">
        <f t="shared" si="232"/>
        <v>y</v>
      </c>
      <c r="AA846" s="86" t="str">
        <f t="shared" ref="AA846:AA909" si="239">IF(U846="y",1,"")</f>
        <v/>
      </c>
      <c r="AB846" s="87" t="str">
        <f t="shared" ref="AB846:AB909" si="240">IF(V846="y",1,"")</f>
        <v/>
      </c>
      <c r="AC846" s="87" t="str">
        <f t="shared" si="233"/>
        <v/>
      </c>
      <c r="AD846" s="87" t="str">
        <f t="shared" si="234"/>
        <v/>
      </c>
      <c r="AE846" s="87">
        <f t="shared" si="235"/>
        <v>1</v>
      </c>
      <c r="AF846" s="94">
        <f t="shared" ref="AF846:AF909" si="241">SUM(AA846:AE846)</f>
        <v>1</v>
      </c>
      <c r="AH846" s="324" t="str">
        <f t="shared" ref="AH846:AH909" si="242">IF(AA846="","",(AA846/$AF846)*$T846)</f>
        <v/>
      </c>
      <c r="AI846" s="280" t="str">
        <f t="shared" ref="AI846:AI909" si="243">IF(AB846="","",(AB846/$AF846)*$T846)</f>
        <v/>
      </c>
      <c r="AJ846" s="280" t="str">
        <f t="shared" ref="AJ846:AJ909" si="244">IF(AC846="","",(AC846/$AF846)*$T846)</f>
        <v/>
      </c>
      <c r="AK846" s="280" t="str">
        <f t="shared" ref="AK846:AK909" si="245">IF(AD846="","",(AD846/$AF846)*$T846)</f>
        <v/>
      </c>
      <c r="AL846" s="327">
        <f t="shared" ref="AL846:AL909" si="246">IF(AE846="","",(AE846/$AF846)*$T846)</f>
        <v>8161567.9137293398</v>
      </c>
    </row>
    <row r="847" spans="2:38">
      <c r="B847" s="176" t="s">
        <v>752</v>
      </c>
      <c r="C847" s="167"/>
      <c r="D847" s="167" t="s">
        <v>2229</v>
      </c>
      <c r="E847" s="167" t="s">
        <v>117</v>
      </c>
      <c r="F847" s="167" t="s">
        <v>2233</v>
      </c>
      <c r="G847" s="188"/>
      <c r="H847" s="285">
        <v>4835.4399999999996</v>
      </c>
      <c r="I847" s="143">
        <f t="shared" ref="I847:I910" si="247">IFERROR(J847/H847,0)</f>
        <v>118.5558716058882</v>
      </c>
      <c r="J847" s="165">
        <v>573269.803797976</v>
      </c>
      <c r="K847" s="167"/>
      <c r="L847" s="167">
        <v>1</v>
      </c>
      <c r="M847" s="171">
        <f t="shared" si="238"/>
        <v>573269.803797976</v>
      </c>
      <c r="N847" s="170"/>
      <c r="O847" s="285">
        <v>637.26860153634095</v>
      </c>
      <c r="P847" s="114">
        <f t="shared" si="236"/>
        <v>138.45025439397642</v>
      </c>
      <c r="Q847" s="173">
        <v>88230</v>
      </c>
      <c r="R847" s="177">
        <v>2016</v>
      </c>
      <c r="S847" s="98">
        <f>IFERROR(('General Input Sheet'!$G$38/(VLOOKUP(R847,'General Input Sheet'!$E$38:$G$44,3,FALSE))),1)</f>
        <v>1</v>
      </c>
      <c r="T847" s="199">
        <v>661499.803797976</v>
      </c>
      <c r="U847" s="115" t="str">
        <f t="shared" ref="U847:X910" si="248">IF(AND(U$10=$E847,$D847="Local"),"y","")</f>
        <v/>
      </c>
      <c r="V847" s="115" t="str">
        <f t="shared" si="248"/>
        <v/>
      </c>
      <c r="W847" s="115" t="str">
        <f t="shared" si="248"/>
        <v>y</v>
      </c>
      <c r="X847" s="115" t="str">
        <f t="shared" si="248"/>
        <v/>
      </c>
      <c r="Y847" s="273" t="str">
        <f t="shared" ref="Y847:Y910" si="249">IF($D847&lt;&gt;"Local","y","")</f>
        <v/>
      </c>
      <c r="AA847" s="86" t="str">
        <f t="shared" si="239"/>
        <v/>
      </c>
      <c r="AB847" s="87" t="str">
        <f t="shared" si="240"/>
        <v/>
      </c>
      <c r="AC847" s="87">
        <f t="shared" ref="AC847:AC910" si="250">IF(W847="y",1,"")</f>
        <v>1</v>
      </c>
      <c r="AD847" s="87" t="str">
        <f t="shared" ref="AD847:AD910" si="251">IF(X847="y",1,"")</f>
        <v/>
      </c>
      <c r="AE847" s="87" t="str">
        <f t="shared" ref="AE847:AE910" si="252">IF(Y847="y",1,"")</f>
        <v/>
      </c>
      <c r="AF847" s="94">
        <f t="shared" si="241"/>
        <v>1</v>
      </c>
      <c r="AH847" s="324" t="str">
        <f t="shared" si="242"/>
        <v/>
      </c>
      <c r="AI847" s="280" t="str">
        <f t="shared" si="243"/>
        <v/>
      </c>
      <c r="AJ847" s="280">
        <f t="shared" si="244"/>
        <v>661499.803797976</v>
      </c>
      <c r="AK847" s="280" t="str">
        <f t="shared" si="245"/>
        <v/>
      </c>
      <c r="AL847" s="327" t="str">
        <f t="shared" si="246"/>
        <v/>
      </c>
    </row>
    <row r="848" spans="2:38">
      <c r="B848" s="176" t="s">
        <v>753</v>
      </c>
      <c r="C848" s="167"/>
      <c r="D848" s="167" t="s">
        <v>2229</v>
      </c>
      <c r="E848" s="167" t="s">
        <v>117</v>
      </c>
      <c r="F848" s="167" t="s">
        <v>2232</v>
      </c>
      <c r="G848" s="188"/>
      <c r="H848" s="285">
        <v>55937.5</v>
      </c>
      <c r="I848" s="143">
        <f t="shared" si="247"/>
        <v>10.552593125976223</v>
      </c>
      <c r="J848" s="165">
        <v>590285.67798429495</v>
      </c>
      <c r="K848" s="167"/>
      <c r="L848" s="167">
        <v>1</v>
      </c>
      <c r="M848" s="171">
        <f t="shared" si="238"/>
        <v>590285.67798429495</v>
      </c>
      <c r="N848" s="170"/>
      <c r="O848" s="285"/>
      <c r="P848" s="114">
        <f t="shared" ref="P848:P911" si="253">IFERROR(Q848/O848,0)</f>
        <v>0</v>
      </c>
      <c r="Q848" s="173"/>
      <c r="R848" s="177">
        <v>2016</v>
      </c>
      <c r="S848" s="98">
        <f>IFERROR(('General Input Sheet'!$G$38/(VLOOKUP(R848,'General Input Sheet'!$E$38:$G$44,3,FALSE))),1)</f>
        <v>1</v>
      </c>
      <c r="T848" s="199">
        <v>590285.67798429495</v>
      </c>
      <c r="U848" s="115" t="str">
        <f t="shared" si="248"/>
        <v/>
      </c>
      <c r="V848" s="115" t="str">
        <f t="shared" si="248"/>
        <v/>
      </c>
      <c r="W848" s="115" t="str">
        <f t="shared" si="248"/>
        <v>y</v>
      </c>
      <c r="X848" s="115" t="str">
        <f t="shared" si="248"/>
        <v/>
      </c>
      <c r="Y848" s="273" t="str">
        <f t="shared" si="249"/>
        <v/>
      </c>
      <c r="AA848" s="86" t="str">
        <f t="shared" si="239"/>
        <v/>
      </c>
      <c r="AB848" s="87" t="str">
        <f t="shared" si="240"/>
        <v/>
      </c>
      <c r="AC848" s="87">
        <f t="shared" si="250"/>
        <v>1</v>
      </c>
      <c r="AD848" s="87" t="str">
        <f t="shared" si="251"/>
        <v/>
      </c>
      <c r="AE848" s="87" t="str">
        <f t="shared" si="252"/>
        <v/>
      </c>
      <c r="AF848" s="94">
        <f t="shared" si="241"/>
        <v>1</v>
      </c>
      <c r="AH848" s="324" t="str">
        <f t="shared" si="242"/>
        <v/>
      </c>
      <c r="AI848" s="280" t="str">
        <f t="shared" si="243"/>
        <v/>
      </c>
      <c r="AJ848" s="280">
        <f t="shared" si="244"/>
        <v>590285.67798429495</v>
      </c>
      <c r="AK848" s="280" t="str">
        <f t="shared" si="245"/>
        <v/>
      </c>
      <c r="AL848" s="327" t="str">
        <f t="shared" si="246"/>
        <v/>
      </c>
    </row>
    <row r="849" spans="2:38">
      <c r="B849" s="176" t="s">
        <v>754</v>
      </c>
      <c r="C849" s="167"/>
      <c r="D849" s="167" t="s">
        <v>2231</v>
      </c>
      <c r="E849" s="167" t="s">
        <v>117</v>
      </c>
      <c r="F849" s="167" t="s">
        <v>2233</v>
      </c>
      <c r="G849" s="188"/>
      <c r="H849" s="285">
        <v>38402.44</v>
      </c>
      <c r="I849" s="143">
        <f t="shared" si="247"/>
        <v>212.52732674614788</v>
      </c>
      <c r="J849" s="165">
        <v>8161567.9137293398</v>
      </c>
      <c r="K849" s="167"/>
      <c r="L849" s="167">
        <v>1</v>
      </c>
      <c r="M849" s="171">
        <f t="shared" si="238"/>
        <v>8161567.9137293398</v>
      </c>
      <c r="N849" s="170"/>
      <c r="O849" s="285">
        <v>38402.425378715598</v>
      </c>
      <c r="P849" s="114">
        <f t="shared" si="253"/>
        <v>134.78484025305377</v>
      </c>
      <c r="Q849" s="173">
        <v>5176064.7699999996</v>
      </c>
      <c r="R849" s="177">
        <v>2016</v>
      </c>
      <c r="S849" s="98">
        <f>IFERROR(('General Input Sheet'!$G$38/(VLOOKUP(R849,'General Input Sheet'!$E$38:$G$44,3,FALSE))),1)</f>
        <v>1</v>
      </c>
      <c r="T849" s="199">
        <v>13337632.683729339</v>
      </c>
      <c r="U849" s="115" t="str">
        <f t="shared" si="248"/>
        <v/>
      </c>
      <c r="V849" s="115" t="str">
        <f t="shared" si="248"/>
        <v/>
      </c>
      <c r="W849" s="115" t="str">
        <f t="shared" si="248"/>
        <v/>
      </c>
      <c r="X849" s="115" t="str">
        <f t="shared" si="248"/>
        <v/>
      </c>
      <c r="Y849" s="273" t="str">
        <f t="shared" si="249"/>
        <v>y</v>
      </c>
      <c r="AA849" s="86" t="str">
        <f t="shared" si="239"/>
        <v/>
      </c>
      <c r="AB849" s="87" t="str">
        <f t="shared" si="240"/>
        <v/>
      </c>
      <c r="AC849" s="87" t="str">
        <f t="shared" si="250"/>
        <v/>
      </c>
      <c r="AD849" s="87" t="str">
        <f t="shared" si="251"/>
        <v/>
      </c>
      <c r="AE849" s="87">
        <f t="shared" si="252"/>
        <v>1</v>
      </c>
      <c r="AF849" s="94">
        <f t="shared" si="241"/>
        <v>1</v>
      </c>
      <c r="AH849" s="324" t="str">
        <f t="shared" si="242"/>
        <v/>
      </c>
      <c r="AI849" s="280" t="str">
        <f t="shared" si="243"/>
        <v/>
      </c>
      <c r="AJ849" s="280" t="str">
        <f t="shared" si="244"/>
        <v/>
      </c>
      <c r="AK849" s="280" t="str">
        <f t="shared" si="245"/>
        <v/>
      </c>
      <c r="AL849" s="327">
        <f t="shared" si="246"/>
        <v>13337632.683729339</v>
      </c>
    </row>
    <row r="850" spans="2:38">
      <c r="B850" s="176" t="s">
        <v>755</v>
      </c>
      <c r="C850" s="167"/>
      <c r="D850" s="167" t="s">
        <v>2229</v>
      </c>
      <c r="E850" s="167" t="s">
        <v>117</v>
      </c>
      <c r="F850" s="167" t="s">
        <v>2232</v>
      </c>
      <c r="G850" s="188"/>
      <c r="H850" s="285">
        <v>23990.78</v>
      </c>
      <c r="I850" s="143">
        <f t="shared" si="247"/>
        <v>24.604688883991891</v>
      </c>
      <c r="J850" s="165">
        <v>590285.67798429495</v>
      </c>
      <c r="K850" s="167"/>
      <c r="L850" s="167">
        <v>1</v>
      </c>
      <c r="M850" s="171">
        <f t="shared" si="238"/>
        <v>590285.67798429495</v>
      </c>
      <c r="N850" s="170"/>
      <c r="O850" s="285">
        <v>26821.329249577098</v>
      </c>
      <c r="P850" s="114">
        <f t="shared" si="253"/>
        <v>6.0837402382871391</v>
      </c>
      <c r="Q850" s="173">
        <v>163174</v>
      </c>
      <c r="R850" s="177">
        <v>2016</v>
      </c>
      <c r="S850" s="98">
        <f>IFERROR(('General Input Sheet'!$G$38/(VLOOKUP(R850,'General Input Sheet'!$E$38:$G$44,3,FALSE))),1)</f>
        <v>1</v>
      </c>
      <c r="T850" s="199">
        <v>753459.67798429495</v>
      </c>
      <c r="U850" s="115" t="str">
        <f t="shared" si="248"/>
        <v/>
      </c>
      <c r="V850" s="115" t="str">
        <f t="shared" si="248"/>
        <v/>
      </c>
      <c r="W850" s="115" t="str">
        <f t="shared" si="248"/>
        <v>y</v>
      </c>
      <c r="X850" s="115" t="str">
        <f t="shared" si="248"/>
        <v/>
      </c>
      <c r="Y850" s="273" t="str">
        <f t="shared" si="249"/>
        <v/>
      </c>
      <c r="AA850" s="86" t="str">
        <f t="shared" si="239"/>
        <v/>
      </c>
      <c r="AB850" s="87" t="str">
        <f t="shared" si="240"/>
        <v/>
      </c>
      <c r="AC850" s="87">
        <f t="shared" si="250"/>
        <v>1</v>
      </c>
      <c r="AD850" s="87" t="str">
        <f t="shared" si="251"/>
        <v/>
      </c>
      <c r="AE850" s="87" t="str">
        <f t="shared" si="252"/>
        <v/>
      </c>
      <c r="AF850" s="94">
        <f t="shared" si="241"/>
        <v>1</v>
      </c>
      <c r="AH850" s="324" t="str">
        <f t="shared" si="242"/>
        <v/>
      </c>
      <c r="AI850" s="280" t="str">
        <f t="shared" si="243"/>
        <v/>
      </c>
      <c r="AJ850" s="280">
        <f t="shared" si="244"/>
        <v>753459.67798429495</v>
      </c>
      <c r="AK850" s="280" t="str">
        <f t="shared" si="245"/>
        <v/>
      </c>
      <c r="AL850" s="327" t="str">
        <f t="shared" si="246"/>
        <v/>
      </c>
    </row>
    <row r="851" spans="2:38">
      <c r="B851" s="176" t="s">
        <v>755</v>
      </c>
      <c r="C851" s="167"/>
      <c r="D851" s="167" t="s">
        <v>2229</v>
      </c>
      <c r="E851" s="167" t="s">
        <v>117</v>
      </c>
      <c r="F851" s="167" t="s">
        <v>2233</v>
      </c>
      <c r="G851" s="188"/>
      <c r="H851" s="285">
        <v>2830.53</v>
      </c>
      <c r="I851" s="143">
        <f t="shared" si="247"/>
        <v>176.40532757060018</v>
      </c>
      <c r="J851" s="165">
        <v>499320.571848411</v>
      </c>
      <c r="K851" s="167"/>
      <c r="L851" s="167">
        <v>1</v>
      </c>
      <c r="M851" s="171">
        <f t="shared" si="238"/>
        <v>499320.57184841094</v>
      </c>
      <c r="N851" s="170"/>
      <c r="O851" s="285"/>
      <c r="P851" s="114">
        <f t="shared" si="253"/>
        <v>0</v>
      </c>
      <c r="Q851" s="173"/>
      <c r="R851" s="177">
        <v>2016</v>
      </c>
      <c r="S851" s="98">
        <f>IFERROR(('General Input Sheet'!$G$38/(VLOOKUP(R851,'General Input Sheet'!$E$38:$G$44,3,FALSE))),1)</f>
        <v>1</v>
      </c>
      <c r="T851" s="199">
        <v>499320.571848411</v>
      </c>
      <c r="U851" s="115" t="str">
        <f t="shared" si="248"/>
        <v/>
      </c>
      <c r="V851" s="115" t="str">
        <f t="shared" si="248"/>
        <v/>
      </c>
      <c r="W851" s="115" t="str">
        <f t="shared" si="248"/>
        <v>y</v>
      </c>
      <c r="X851" s="115" t="str">
        <f t="shared" si="248"/>
        <v/>
      </c>
      <c r="Y851" s="273" t="str">
        <f t="shared" si="249"/>
        <v/>
      </c>
      <c r="AA851" s="86" t="str">
        <f t="shared" si="239"/>
        <v/>
      </c>
      <c r="AB851" s="87" t="str">
        <f t="shared" si="240"/>
        <v/>
      </c>
      <c r="AC851" s="87">
        <f t="shared" si="250"/>
        <v>1</v>
      </c>
      <c r="AD851" s="87" t="str">
        <f t="shared" si="251"/>
        <v/>
      </c>
      <c r="AE851" s="87" t="str">
        <f t="shared" si="252"/>
        <v/>
      </c>
      <c r="AF851" s="94">
        <f t="shared" si="241"/>
        <v>1</v>
      </c>
      <c r="AH851" s="324" t="str">
        <f t="shared" si="242"/>
        <v/>
      </c>
      <c r="AI851" s="280" t="str">
        <f t="shared" si="243"/>
        <v/>
      </c>
      <c r="AJ851" s="280">
        <f t="shared" si="244"/>
        <v>499320.571848411</v>
      </c>
      <c r="AK851" s="280" t="str">
        <f t="shared" si="245"/>
        <v/>
      </c>
      <c r="AL851" s="327" t="str">
        <f t="shared" si="246"/>
        <v/>
      </c>
    </row>
    <row r="852" spans="2:38">
      <c r="B852" s="176" t="s">
        <v>756</v>
      </c>
      <c r="C852" s="167"/>
      <c r="D852" s="167" t="s">
        <v>2231</v>
      </c>
      <c r="E852" s="167" t="s">
        <v>117</v>
      </c>
      <c r="F852" s="167" t="s">
        <v>2234</v>
      </c>
      <c r="G852" s="188"/>
      <c r="H852" s="285">
        <v>36741.300000000003</v>
      </c>
      <c r="I852" s="143">
        <f t="shared" si="247"/>
        <v>224.60498653008739</v>
      </c>
      <c r="J852" s="165">
        <v>8252279.1915979004</v>
      </c>
      <c r="K852" s="167"/>
      <c r="L852" s="167">
        <v>1</v>
      </c>
      <c r="M852" s="171">
        <f t="shared" si="238"/>
        <v>8252279.1915979004</v>
      </c>
      <c r="N852" s="170"/>
      <c r="O852" s="285">
        <v>83802.445489738602</v>
      </c>
      <c r="P852" s="114">
        <f t="shared" si="253"/>
        <v>17.627606108235636</v>
      </c>
      <c r="Q852" s="173">
        <v>1477236.5</v>
      </c>
      <c r="R852" s="177">
        <v>2016</v>
      </c>
      <c r="S852" s="98">
        <f>IFERROR(('General Input Sheet'!$G$38/(VLOOKUP(R852,'General Input Sheet'!$E$38:$G$44,3,FALSE))),1)</f>
        <v>1</v>
      </c>
      <c r="T852" s="199">
        <v>9729515.6915979013</v>
      </c>
      <c r="U852" s="115" t="str">
        <f t="shared" si="248"/>
        <v/>
      </c>
      <c r="V852" s="115" t="str">
        <f t="shared" si="248"/>
        <v/>
      </c>
      <c r="W852" s="115" t="str">
        <f t="shared" si="248"/>
        <v/>
      </c>
      <c r="X852" s="115" t="str">
        <f t="shared" si="248"/>
        <v/>
      </c>
      <c r="Y852" s="273" t="str">
        <f t="shared" si="249"/>
        <v>y</v>
      </c>
      <c r="AA852" s="86" t="str">
        <f t="shared" si="239"/>
        <v/>
      </c>
      <c r="AB852" s="87" t="str">
        <f t="shared" si="240"/>
        <v/>
      </c>
      <c r="AC852" s="87" t="str">
        <f t="shared" si="250"/>
        <v/>
      </c>
      <c r="AD852" s="87" t="str">
        <f t="shared" si="251"/>
        <v/>
      </c>
      <c r="AE852" s="87">
        <f t="shared" si="252"/>
        <v>1</v>
      </c>
      <c r="AF852" s="94">
        <f t="shared" si="241"/>
        <v>1</v>
      </c>
      <c r="AH852" s="324" t="str">
        <f t="shared" si="242"/>
        <v/>
      </c>
      <c r="AI852" s="280" t="str">
        <f t="shared" si="243"/>
        <v/>
      </c>
      <c r="AJ852" s="280" t="str">
        <f t="shared" si="244"/>
        <v/>
      </c>
      <c r="AK852" s="280" t="str">
        <f t="shared" si="245"/>
        <v/>
      </c>
      <c r="AL852" s="327">
        <f t="shared" si="246"/>
        <v>9729515.6915979013</v>
      </c>
    </row>
    <row r="853" spans="2:38">
      <c r="B853" s="176" t="s">
        <v>756</v>
      </c>
      <c r="C853" s="167"/>
      <c r="D853" s="167" t="s">
        <v>2231</v>
      </c>
      <c r="E853" s="167" t="s">
        <v>117</v>
      </c>
      <c r="F853" s="167" t="s">
        <v>2233</v>
      </c>
      <c r="G853" s="188"/>
      <c r="H853" s="285">
        <v>48136.84</v>
      </c>
      <c r="I853" s="143">
        <f t="shared" si="247"/>
        <v>169.5493080503278</v>
      </c>
      <c r="J853" s="165">
        <v>8161567.9137293398</v>
      </c>
      <c r="K853" s="167"/>
      <c r="L853" s="167">
        <v>1</v>
      </c>
      <c r="M853" s="171">
        <f t="shared" si="238"/>
        <v>8161567.9137293398</v>
      </c>
      <c r="N853" s="170"/>
      <c r="O853" s="285"/>
      <c r="P853" s="114">
        <f t="shared" si="253"/>
        <v>0</v>
      </c>
      <c r="Q853" s="173"/>
      <c r="R853" s="177">
        <v>2016</v>
      </c>
      <c r="S853" s="98">
        <f>IFERROR(('General Input Sheet'!$G$38/(VLOOKUP(R853,'General Input Sheet'!$E$38:$G$44,3,FALSE))),1)</f>
        <v>1</v>
      </c>
      <c r="T853" s="199">
        <v>8161567.9137293398</v>
      </c>
      <c r="U853" s="115" t="str">
        <f t="shared" si="248"/>
        <v/>
      </c>
      <c r="V853" s="115" t="str">
        <f t="shared" si="248"/>
        <v/>
      </c>
      <c r="W853" s="115" t="str">
        <f t="shared" si="248"/>
        <v/>
      </c>
      <c r="X853" s="115" t="str">
        <f t="shared" si="248"/>
        <v/>
      </c>
      <c r="Y853" s="273" t="str">
        <f t="shared" si="249"/>
        <v>y</v>
      </c>
      <c r="AA853" s="86" t="str">
        <f t="shared" si="239"/>
        <v/>
      </c>
      <c r="AB853" s="87" t="str">
        <f t="shared" si="240"/>
        <v/>
      </c>
      <c r="AC853" s="87" t="str">
        <f t="shared" si="250"/>
        <v/>
      </c>
      <c r="AD853" s="87" t="str">
        <f t="shared" si="251"/>
        <v/>
      </c>
      <c r="AE853" s="87">
        <f t="shared" si="252"/>
        <v>1</v>
      </c>
      <c r="AF853" s="94">
        <f t="shared" si="241"/>
        <v>1</v>
      </c>
      <c r="AH853" s="324" t="str">
        <f t="shared" si="242"/>
        <v/>
      </c>
      <c r="AI853" s="280" t="str">
        <f t="shared" si="243"/>
        <v/>
      </c>
      <c r="AJ853" s="280" t="str">
        <f t="shared" si="244"/>
        <v/>
      </c>
      <c r="AK853" s="280" t="str">
        <f t="shared" si="245"/>
        <v/>
      </c>
      <c r="AL853" s="327">
        <f t="shared" si="246"/>
        <v>8161567.9137293398</v>
      </c>
    </row>
    <row r="854" spans="2:38">
      <c r="B854" s="176" t="s">
        <v>757</v>
      </c>
      <c r="C854" s="167"/>
      <c r="D854" s="167" t="s">
        <v>2229</v>
      </c>
      <c r="E854" s="167" t="s">
        <v>117</v>
      </c>
      <c r="F854" s="167" t="s">
        <v>2233</v>
      </c>
      <c r="G854" s="188"/>
      <c r="H854" s="285">
        <v>2161.15</v>
      </c>
      <c r="I854" s="143">
        <f t="shared" si="247"/>
        <v>219.61970063219394</v>
      </c>
      <c r="J854" s="165">
        <v>474631.11602126597</v>
      </c>
      <c r="K854" s="167"/>
      <c r="L854" s="167">
        <v>1</v>
      </c>
      <c r="M854" s="171">
        <f t="shared" si="238"/>
        <v>474631.11602126603</v>
      </c>
      <c r="N854" s="170"/>
      <c r="O854" s="285">
        <v>2161.1775374581298</v>
      </c>
      <c r="P854" s="114">
        <f t="shared" si="253"/>
        <v>21.140789781545269</v>
      </c>
      <c r="Q854" s="173">
        <v>45689</v>
      </c>
      <c r="R854" s="177">
        <v>2016</v>
      </c>
      <c r="S854" s="98">
        <f>IFERROR(('General Input Sheet'!$G$38/(VLOOKUP(R854,'General Input Sheet'!$E$38:$G$44,3,FALSE))),1)</f>
        <v>1</v>
      </c>
      <c r="T854" s="199">
        <v>520320.11602126597</v>
      </c>
      <c r="U854" s="115" t="str">
        <f t="shared" si="248"/>
        <v/>
      </c>
      <c r="V854" s="115" t="str">
        <f t="shared" si="248"/>
        <v/>
      </c>
      <c r="W854" s="115" t="str">
        <f t="shared" si="248"/>
        <v>y</v>
      </c>
      <c r="X854" s="115" t="str">
        <f t="shared" si="248"/>
        <v/>
      </c>
      <c r="Y854" s="273" t="str">
        <f t="shared" si="249"/>
        <v/>
      </c>
      <c r="AA854" s="86" t="str">
        <f t="shared" si="239"/>
        <v/>
      </c>
      <c r="AB854" s="87" t="str">
        <f t="shared" si="240"/>
        <v/>
      </c>
      <c r="AC854" s="87">
        <f t="shared" si="250"/>
        <v>1</v>
      </c>
      <c r="AD854" s="87" t="str">
        <f t="shared" si="251"/>
        <v/>
      </c>
      <c r="AE854" s="87" t="str">
        <f t="shared" si="252"/>
        <v/>
      </c>
      <c r="AF854" s="94">
        <f t="shared" si="241"/>
        <v>1</v>
      </c>
      <c r="AH854" s="324" t="str">
        <f t="shared" si="242"/>
        <v/>
      </c>
      <c r="AI854" s="280" t="str">
        <f t="shared" si="243"/>
        <v/>
      </c>
      <c r="AJ854" s="280">
        <f t="shared" si="244"/>
        <v>520320.11602126597</v>
      </c>
      <c r="AK854" s="280" t="str">
        <f t="shared" si="245"/>
        <v/>
      </c>
      <c r="AL854" s="327" t="str">
        <f t="shared" si="246"/>
        <v/>
      </c>
    </row>
    <row r="855" spans="2:38">
      <c r="B855" s="176" t="s">
        <v>758</v>
      </c>
      <c r="C855" s="167"/>
      <c r="D855" s="167" t="s">
        <v>2231</v>
      </c>
      <c r="E855" s="167" t="s">
        <v>117</v>
      </c>
      <c r="F855" s="167" t="s">
        <v>2234</v>
      </c>
      <c r="G855" s="188"/>
      <c r="H855" s="285">
        <v>36977.68</v>
      </c>
      <c r="I855" s="143">
        <f t="shared" si="247"/>
        <v>223.45946441591821</v>
      </c>
      <c r="J855" s="165">
        <v>8263012.5681432104</v>
      </c>
      <c r="K855" s="167"/>
      <c r="L855" s="167">
        <v>1</v>
      </c>
      <c r="M855" s="171">
        <f t="shared" si="238"/>
        <v>8263012.5681432113</v>
      </c>
      <c r="N855" s="170"/>
      <c r="O855" s="285">
        <v>21348.836136334401</v>
      </c>
      <c r="P855" s="114">
        <f t="shared" si="253"/>
        <v>102.4189902454995</v>
      </c>
      <c r="Q855" s="173">
        <v>2186526.2400000002</v>
      </c>
      <c r="R855" s="177">
        <v>2016</v>
      </c>
      <c r="S855" s="98">
        <f>IFERROR(('General Input Sheet'!$G$38/(VLOOKUP(R855,'General Input Sheet'!$E$38:$G$44,3,FALSE))),1)</f>
        <v>1</v>
      </c>
      <c r="T855" s="199">
        <v>10449538.80814321</v>
      </c>
      <c r="U855" s="115" t="str">
        <f t="shared" si="248"/>
        <v/>
      </c>
      <c r="V855" s="115" t="str">
        <f t="shared" si="248"/>
        <v/>
      </c>
      <c r="W855" s="115" t="str">
        <f t="shared" si="248"/>
        <v/>
      </c>
      <c r="X855" s="115" t="str">
        <f t="shared" si="248"/>
        <v/>
      </c>
      <c r="Y855" s="273" t="str">
        <f t="shared" si="249"/>
        <v>y</v>
      </c>
      <c r="AA855" s="86" t="str">
        <f t="shared" si="239"/>
        <v/>
      </c>
      <c r="AB855" s="87" t="str">
        <f t="shared" si="240"/>
        <v/>
      </c>
      <c r="AC855" s="87" t="str">
        <f t="shared" si="250"/>
        <v/>
      </c>
      <c r="AD855" s="87" t="str">
        <f t="shared" si="251"/>
        <v/>
      </c>
      <c r="AE855" s="87">
        <f t="shared" si="252"/>
        <v>1</v>
      </c>
      <c r="AF855" s="94">
        <f t="shared" si="241"/>
        <v>1</v>
      </c>
      <c r="AH855" s="324" t="str">
        <f t="shared" si="242"/>
        <v/>
      </c>
      <c r="AI855" s="280" t="str">
        <f t="shared" si="243"/>
        <v/>
      </c>
      <c r="AJ855" s="280" t="str">
        <f t="shared" si="244"/>
        <v/>
      </c>
      <c r="AK855" s="280" t="str">
        <f t="shared" si="245"/>
        <v/>
      </c>
      <c r="AL855" s="327">
        <f t="shared" si="246"/>
        <v>10449538.80814321</v>
      </c>
    </row>
    <row r="856" spans="2:38">
      <c r="B856" s="176" t="s">
        <v>759</v>
      </c>
      <c r="C856" s="167"/>
      <c r="D856" s="167" t="s">
        <v>2229</v>
      </c>
      <c r="E856" s="167" t="s">
        <v>117</v>
      </c>
      <c r="F856" s="167" t="s">
        <v>2233</v>
      </c>
      <c r="G856" s="188"/>
      <c r="H856" s="285">
        <v>1782.84</v>
      </c>
      <c r="I856" s="143">
        <f t="shared" si="247"/>
        <v>258.39531599386095</v>
      </c>
      <c r="J856" s="165">
        <v>460677.50516649499</v>
      </c>
      <c r="K856" s="167"/>
      <c r="L856" s="167">
        <v>1</v>
      </c>
      <c r="M856" s="171">
        <f t="shared" si="238"/>
        <v>460677.50516649504</v>
      </c>
      <c r="N856" s="170"/>
      <c r="O856" s="285">
        <v>17411.701346590002</v>
      </c>
      <c r="P856" s="114">
        <f t="shared" si="253"/>
        <v>100.4623589148901</v>
      </c>
      <c r="Q856" s="173">
        <v>1749220.59</v>
      </c>
      <c r="R856" s="177">
        <v>2016</v>
      </c>
      <c r="S856" s="98">
        <f>IFERROR(('General Input Sheet'!$G$38/(VLOOKUP(R856,'General Input Sheet'!$E$38:$G$44,3,FALSE))),1)</f>
        <v>1</v>
      </c>
      <c r="T856" s="199">
        <v>2209898.0951664951</v>
      </c>
      <c r="U856" s="115" t="str">
        <f t="shared" si="248"/>
        <v/>
      </c>
      <c r="V856" s="115" t="str">
        <f t="shared" si="248"/>
        <v/>
      </c>
      <c r="W856" s="115" t="str">
        <f t="shared" si="248"/>
        <v>y</v>
      </c>
      <c r="X856" s="115" t="str">
        <f t="shared" si="248"/>
        <v/>
      </c>
      <c r="Y856" s="273" t="str">
        <f t="shared" si="249"/>
        <v/>
      </c>
      <c r="AA856" s="86" t="str">
        <f t="shared" si="239"/>
        <v/>
      </c>
      <c r="AB856" s="87" t="str">
        <f t="shared" si="240"/>
        <v/>
      </c>
      <c r="AC856" s="87">
        <f t="shared" si="250"/>
        <v>1</v>
      </c>
      <c r="AD856" s="87" t="str">
        <f t="shared" si="251"/>
        <v/>
      </c>
      <c r="AE856" s="87" t="str">
        <f t="shared" si="252"/>
        <v/>
      </c>
      <c r="AF856" s="94">
        <f t="shared" si="241"/>
        <v>1</v>
      </c>
      <c r="AH856" s="324" t="str">
        <f t="shared" si="242"/>
        <v/>
      </c>
      <c r="AI856" s="280" t="str">
        <f t="shared" si="243"/>
        <v/>
      </c>
      <c r="AJ856" s="280">
        <f t="shared" si="244"/>
        <v>2209898.0951664951</v>
      </c>
      <c r="AK856" s="280" t="str">
        <f t="shared" si="245"/>
        <v/>
      </c>
      <c r="AL856" s="327" t="str">
        <f t="shared" si="246"/>
        <v/>
      </c>
    </row>
    <row r="857" spans="2:38">
      <c r="B857" s="176" t="s">
        <v>760</v>
      </c>
      <c r="C857" s="167"/>
      <c r="D857" s="167" t="s">
        <v>2231</v>
      </c>
      <c r="E857" s="167" t="s">
        <v>117</v>
      </c>
      <c r="F857" s="167" t="s">
        <v>2232</v>
      </c>
      <c r="G857" s="188"/>
      <c r="H857" s="285">
        <v>13509.83</v>
      </c>
      <c r="I857" s="143">
        <f t="shared" si="247"/>
        <v>116.61247878861836</v>
      </c>
      <c r="J857" s="165">
        <v>1575414.7643128401</v>
      </c>
      <c r="K857" s="167"/>
      <c r="L857" s="167">
        <v>1</v>
      </c>
      <c r="M857" s="171">
        <f t="shared" si="238"/>
        <v>1575414.7643128401</v>
      </c>
      <c r="N857" s="170"/>
      <c r="O857" s="285">
        <v>9461.6210346564403</v>
      </c>
      <c r="P857" s="114">
        <f t="shared" si="253"/>
        <v>74.629418935044015</v>
      </c>
      <c r="Q857" s="173">
        <v>706115.28</v>
      </c>
      <c r="R857" s="177">
        <v>2016</v>
      </c>
      <c r="S857" s="98">
        <f>IFERROR(('General Input Sheet'!$G$38/(VLOOKUP(R857,'General Input Sheet'!$E$38:$G$44,3,FALSE))),1)</f>
        <v>1</v>
      </c>
      <c r="T857" s="199">
        <v>2281530.0443128403</v>
      </c>
      <c r="U857" s="115" t="str">
        <f t="shared" si="248"/>
        <v/>
      </c>
      <c r="V857" s="115" t="str">
        <f t="shared" si="248"/>
        <v/>
      </c>
      <c r="W857" s="115" t="str">
        <f t="shared" si="248"/>
        <v/>
      </c>
      <c r="X857" s="115" t="str">
        <f t="shared" si="248"/>
        <v/>
      </c>
      <c r="Y857" s="273" t="str">
        <f t="shared" si="249"/>
        <v>y</v>
      </c>
      <c r="AA857" s="86" t="str">
        <f t="shared" si="239"/>
        <v/>
      </c>
      <c r="AB857" s="87" t="str">
        <f t="shared" si="240"/>
        <v/>
      </c>
      <c r="AC857" s="87" t="str">
        <f t="shared" si="250"/>
        <v/>
      </c>
      <c r="AD857" s="87" t="str">
        <f t="shared" si="251"/>
        <v/>
      </c>
      <c r="AE857" s="87">
        <f t="shared" si="252"/>
        <v>1</v>
      </c>
      <c r="AF857" s="94">
        <f t="shared" si="241"/>
        <v>1</v>
      </c>
      <c r="AH857" s="324" t="str">
        <f t="shared" si="242"/>
        <v/>
      </c>
      <c r="AI857" s="280" t="str">
        <f t="shared" si="243"/>
        <v/>
      </c>
      <c r="AJ857" s="280" t="str">
        <f t="shared" si="244"/>
        <v/>
      </c>
      <c r="AK857" s="280" t="str">
        <f t="shared" si="245"/>
        <v/>
      </c>
      <c r="AL857" s="327">
        <f t="shared" si="246"/>
        <v>2281530.0443128403</v>
      </c>
    </row>
    <row r="858" spans="2:38">
      <c r="B858" s="176" t="s">
        <v>761</v>
      </c>
      <c r="C858" s="167"/>
      <c r="D858" s="167" t="s">
        <v>2229</v>
      </c>
      <c r="E858" s="167" t="s">
        <v>117</v>
      </c>
      <c r="F858" s="167" t="s">
        <v>2233</v>
      </c>
      <c r="G858" s="188"/>
      <c r="H858" s="285">
        <v>2028.99</v>
      </c>
      <c r="I858" s="143">
        <f t="shared" si="247"/>
        <v>231.52234260020799</v>
      </c>
      <c r="J858" s="165">
        <v>469756.517912396</v>
      </c>
      <c r="K858" s="167"/>
      <c r="L858" s="167">
        <v>1</v>
      </c>
      <c r="M858" s="171">
        <f t="shared" si="238"/>
        <v>469756.517912396</v>
      </c>
      <c r="N858" s="170"/>
      <c r="O858" s="285"/>
      <c r="P858" s="114">
        <f t="shared" si="253"/>
        <v>0</v>
      </c>
      <c r="Q858" s="173"/>
      <c r="R858" s="177">
        <v>2016</v>
      </c>
      <c r="S858" s="98">
        <f>IFERROR(('General Input Sheet'!$G$38/(VLOOKUP(R858,'General Input Sheet'!$E$38:$G$44,3,FALSE))),1)</f>
        <v>1</v>
      </c>
      <c r="T858" s="199">
        <v>469756.517912396</v>
      </c>
      <c r="U858" s="115" t="str">
        <f t="shared" si="248"/>
        <v/>
      </c>
      <c r="V858" s="115" t="str">
        <f t="shared" si="248"/>
        <v/>
      </c>
      <c r="W858" s="115" t="str">
        <f t="shared" si="248"/>
        <v>y</v>
      </c>
      <c r="X858" s="115" t="str">
        <f t="shared" si="248"/>
        <v/>
      </c>
      <c r="Y858" s="273" t="str">
        <f t="shared" si="249"/>
        <v/>
      </c>
      <c r="AA858" s="86" t="str">
        <f t="shared" si="239"/>
        <v/>
      </c>
      <c r="AB858" s="87" t="str">
        <f t="shared" si="240"/>
        <v/>
      </c>
      <c r="AC858" s="87">
        <f t="shared" si="250"/>
        <v>1</v>
      </c>
      <c r="AD858" s="87" t="str">
        <f t="shared" si="251"/>
        <v/>
      </c>
      <c r="AE858" s="87" t="str">
        <f t="shared" si="252"/>
        <v/>
      </c>
      <c r="AF858" s="94">
        <f t="shared" si="241"/>
        <v>1</v>
      </c>
      <c r="AH858" s="324" t="str">
        <f t="shared" si="242"/>
        <v/>
      </c>
      <c r="AI858" s="280" t="str">
        <f t="shared" si="243"/>
        <v/>
      </c>
      <c r="AJ858" s="280">
        <f t="shared" si="244"/>
        <v>469756.517912396</v>
      </c>
      <c r="AK858" s="280" t="str">
        <f t="shared" si="245"/>
        <v/>
      </c>
      <c r="AL858" s="327" t="str">
        <f t="shared" si="246"/>
        <v/>
      </c>
    </row>
    <row r="859" spans="2:38">
      <c r="B859" s="176" t="s">
        <v>762</v>
      </c>
      <c r="C859" s="167"/>
      <c r="D859" s="167" t="s">
        <v>2231</v>
      </c>
      <c r="E859" s="167" t="s">
        <v>117</v>
      </c>
      <c r="F859" s="167" t="s">
        <v>2236</v>
      </c>
      <c r="G859" s="188"/>
      <c r="H859" s="285"/>
      <c r="I859" s="143">
        <f t="shared" si="247"/>
        <v>0</v>
      </c>
      <c r="J859" s="165"/>
      <c r="K859" s="167"/>
      <c r="L859" s="167">
        <v>1</v>
      </c>
      <c r="M859" s="171">
        <f t="shared" si="238"/>
        <v>0</v>
      </c>
      <c r="N859" s="170"/>
      <c r="O859" s="285">
        <v>7978.54213587714</v>
      </c>
      <c r="P859" s="114">
        <f t="shared" si="253"/>
        <v>56.479275577637821</v>
      </c>
      <c r="Q859" s="173">
        <v>450622.28</v>
      </c>
      <c r="R859" s="177">
        <v>2016</v>
      </c>
      <c r="S859" s="98">
        <f>IFERROR(('General Input Sheet'!$G$38/(VLOOKUP(R859,'General Input Sheet'!$E$38:$G$44,3,FALSE))),1)</f>
        <v>1</v>
      </c>
      <c r="T859" s="199">
        <v>450622.28</v>
      </c>
      <c r="U859" s="115" t="str">
        <f t="shared" si="248"/>
        <v/>
      </c>
      <c r="V859" s="115" t="str">
        <f t="shared" si="248"/>
        <v/>
      </c>
      <c r="W859" s="115" t="str">
        <f t="shared" si="248"/>
        <v/>
      </c>
      <c r="X859" s="115" t="str">
        <f t="shared" si="248"/>
        <v/>
      </c>
      <c r="Y859" s="273" t="str">
        <f t="shared" si="249"/>
        <v>y</v>
      </c>
      <c r="AA859" s="86" t="str">
        <f t="shared" si="239"/>
        <v/>
      </c>
      <c r="AB859" s="87" t="str">
        <f t="shared" si="240"/>
        <v/>
      </c>
      <c r="AC859" s="87" t="str">
        <f t="shared" si="250"/>
        <v/>
      </c>
      <c r="AD859" s="87" t="str">
        <f t="shared" si="251"/>
        <v/>
      </c>
      <c r="AE859" s="87">
        <f t="shared" si="252"/>
        <v>1</v>
      </c>
      <c r="AF859" s="94">
        <f t="shared" si="241"/>
        <v>1</v>
      </c>
      <c r="AH859" s="324" t="str">
        <f t="shared" si="242"/>
        <v/>
      </c>
      <c r="AI859" s="280" t="str">
        <f t="shared" si="243"/>
        <v/>
      </c>
      <c r="AJ859" s="280" t="str">
        <f t="shared" si="244"/>
        <v/>
      </c>
      <c r="AK859" s="280" t="str">
        <f t="shared" si="245"/>
        <v/>
      </c>
      <c r="AL859" s="327">
        <f t="shared" si="246"/>
        <v>450622.28</v>
      </c>
    </row>
    <row r="860" spans="2:38">
      <c r="B860" s="176" t="s">
        <v>763</v>
      </c>
      <c r="C860" s="167"/>
      <c r="D860" s="167" t="s">
        <v>2229</v>
      </c>
      <c r="E860" s="167" t="s">
        <v>117</v>
      </c>
      <c r="F860" s="167" t="s">
        <v>2233</v>
      </c>
      <c r="G860" s="188"/>
      <c r="H860" s="285">
        <v>7978.6</v>
      </c>
      <c r="I860" s="143">
        <f t="shared" si="247"/>
        <v>86.381360565716662</v>
      </c>
      <c r="J860" s="165">
        <v>689202.32340962696</v>
      </c>
      <c r="K860" s="167"/>
      <c r="L860" s="167">
        <v>1</v>
      </c>
      <c r="M860" s="171">
        <f t="shared" si="238"/>
        <v>689202.32340962696</v>
      </c>
      <c r="N860" s="170"/>
      <c r="O860" s="285"/>
      <c r="P860" s="114">
        <f t="shared" si="253"/>
        <v>0</v>
      </c>
      <c r="Q860" s="173"/>
      <c r="R860" s="177">
        <v>2016</v>
      </c>
      <c r="S860" s="98">
        <f>IFERROR(('General Input Sheet'!$G$38/(VLOOKUP(R860,'General Input Sheet'!$E$38:$G$44,3,FALSE))),1)</f>
        <v>1</v>
      </c>
      <c r="T860" s="199">
        <v>689202.32340962696</v>
      </c>
      <c r="U860" s="115" t="str">
        <f t="shared" si="248"/>
        <v/>
      </c>
      <c r="V860" s="115" t="str">
        <f t="shared" si="248"/>
        <v/>
      </c>
      <c r="W860" s="115" t="str">
        <f t="shared" si="248"/>
        <v>y</v>
      </c>
      <c r="X860" s="115" t="str">
        <f t="shared" si="248"/>
        <v/>
      </c>
      <c r="Y860" s="273" t="str">
        <f t="shared" si="249"/>
        <v/>
      </c>
      <c r="AA860" s="86" t="str">
        <f t="shared" si="239"/>
        <v/>
      </c>
      <c r="AB860" s="87" t="str">
        <f t="shared" si="240"/>
        <v/>
      </c>
      <c r="AC860" s="87">
        <f t="shared" si="250"/>
        <v>1</v>
      </c>
      <c r="AD860" s="87" t="str">
        <f t="shared" si="251"/>
        <v/>
      </c>
      <c r="AE860" s="87" t="str">
        <f t="shared" si="252"/>
        <v/>
      </c>
      <c r="AF860" s="94">
        <f t="shared" si="241"/>
        <v>1</v>
      </c>
      <c r="AH860" s="324" t="str">
        <f t="shared" si="242"/>
        <v/>
      </c>
      <c r="AI860" s="280" t="str">
        <f t="shared" si="243"/>
        <v/>
      </c>
      <c r="AJ860" s="280">
        <f t="shared" si="244"/>
        <v>689202.32340962696</v>
      </c>
      <c r="AK860" s="280" t="str">
        <f t="shared" si="245"/>
        <v/>
      </c>
      <c r="AL860" s="327" t="str">
        <f t="shared" si="246"/>
        <v/>
      </c>
    </row>
    <row r="861" spans="2:38">
      <c r="B861" s="176" t="s">
        <v>764</v>
      </c>
      <c r="C861" s="167"/>
      <c r="D861" s="167" t="s">
        <v>2229</v>
      </c>
      <c r="E861" s="167" t="s">
        <v>116</v>
      </c>
      <c r="F861" s="167" t="s">
        <v>2233</v>
      </c>
      <c r="G861" s="188"/>
      <c r="H861" s="285">
        <v>5327.7</v>
      </c>
      <c r="I861" s="143">
        <f t="shared" si="247"/>
        <v>111.00969535205718</v>
      </c>
      <c r="J861" s="165">
        <v>591426.35392715503</v>
      </c>
      <c r="K861" s="167"/>
      <c r="L861" s="167">
        <v>1</v>
      </c>
      <c r="M861" s="171">
        <f t="shared" si="238"/>
        <v>591426.35392715503</v>
      </c>
      <c r="N861" s="170"/>
      <c r="O861" s="285">
        <v>5327.6820011865702</v>
      </c>
      <c r="P861" s="114">
        <f t="shared" si="253"/>
        <v>149.89633386942717</v>
      </c>
      <c r="Q861" s="173">
        <v>798600</v>
      </c>
      <c r="R861" s="177">
        <v>2016</v>
      </c>
      <c r="S861" s="98">
        <f>IFERROR(('General Input Sheet'!$G$38/(VLOOKUP(R861,'General Input Sheet'!$E$38:$G$44,3,FALSE))),1)</f>
        <v>1</v>
      </c>
      <c r="T861" s="199">
        <v>1390026.353927155</v>
      </c>
      <c r="U861" s="115" t="str">
        <f t="shared" si="248"/>
        <v/>
      </c>
      <c r="V861" s="115" t="str">
        <f t="shared" si="248"/>
        <v>y</v>
      </c>
      <c r="W861" s="115" t="str">
        <f t="shared" si="248"/>
        <v/>
      </c>
      <c r="X861" s="115" t="str">
        <f t="shared" si="248"/>
        <v/>
      </c>
      <c r="Y861" s="273" t="str">
        <f t="shared" si="249"/>
        <v/>
      </c>
      <c r="AA861" s="86" t="str">
        <f t="shared" si="239"/>
        <v/>
      </c>
      <c r="AB861" s="87">
        <f t="shared" si="240"/>
        <v>1</v>
      </c>
      <c r="AC861" s="87" t="str">
        <f t="shared" si="250"/>
        <v/>
      </c>
      <c r="AD861" s="87" t="str">
        <f t="shared" si="251"/>
        <v/>
      </c>
      <c r="AE861" s="87" t="str">
        <f t="shared" si="252"/>
        <v/>
      </c>
      <c r="AF861" s="94">
        <f t="shared" si="241"/>
        <v>1</v>
      </c>
      <c r="AH861" s="324" t="str">
        <f t="shared" si="242"/>
        <v/>
      </c>
      <c r="AI861" s="280">
        <f t="shared" si="243"/>
        <v>1390026.353927155</v>
      </c>
      <c r="AJ861" s="280" t="str">
        <f t="shared" si="244"/>
        <v/>
      </c>
      <c r="AK861" s="280" t="str">
        <f t="shared" si="245"/>
        <v/>
      </c>
      <c r="AL861" s="327" t="str">
        <f t="shared" si="246"/>
        <v/>
      </c>
    </row>
    <row r="862" spans="2:38">
      <c r="B862" s="176" t="s">
        <v>765</v>
      </c>
      <c r="C862" s="167"/>
      <c r="D862" s="167" t="s">
        <v>2229</v>
      </c>
      <c r="E862" s="167" t="s">
        <v>117</v>
      </c>
      <c r="F862" s="167" t="s">
        <v>2233</v>
      </c>
      <c r="G862" s="188"/>
      <c r="H862" s="285">
        <v>2078.31</v>
      </c>
      <c r="I862" s="143">
        <f t="shared" si="247"/>
        <v>226.90341673161367</v>
      </c>
      <c r="J862" s="165">
        <v>471575.64002748003</v>
      </c>
      <c r="K862" s="167"/>
      <c r="L862" s="167">
        <v>1</v>
      </c>
      <c r="M862" s="171">
        <f t="shared" si="238"/>
        <v>471575.64002748003</v>
      </c>
      <c r="N862" s="170"/>
      <c r="O862" s="285">
        <v>2078.3206796468799</v>
      </c>
      <c r="P862" s="114">
        <f t="shared" si="253"/>
        <v>481.15770092318309</v>
      </c>
      <c r="Q862" s="173">
        <v>1000000</v>
      </c>
      <c r="R862" s="177">
        <v>2016</v>
      </c>
      <c r="S862" s="98">
        <f>IFERROR(('General Input Sheet'!$G$38/(VLOOKUP(R862,'General Input Sheet'!$E$38:$G$44,3,FALSE))),1)</f>
        <v>1</v>
      </c>
      <c r="T862" s="199">
        <v>1471575.64002748</v>
      </c>
      <c r="U862" s="115" t="str">
        <f t="shared" si="248"/>
        <v/>
      </c>
      <c r="V862" s="115" t="str">
        <f t="shared" si="248"/>
        <v/>
      </c>
      <c r="W862" s="115" t="str">
        <f t="shared" si="248"/>
        <v>y</v>
      </c>
      <c r="X862" s="115" t="str">
        <f t="shared" si="248"/>
        <v/>
      </c>
      <c r="Y862" s="273" t="str">
        <f t="shared" si="249"/>
        <v/>
      </c>
      <c r="AA862" s="86" t="str">
        <f t="shared" si="239"/>
        <v/>
      </c>
      <c r="AB862" s="87" t="str">
        <f t="shared" si="240"/>
        <v/>
      </c>
      <c r="AC862" s="87">
        <f t="shared" si="250"/>
        <v>1</v>
      </c>
      <c r="AD862" s="87" t="str">
        <f t="shared" si="251"/>
        <v/>
      </c>
      <c r="AE862" s="87" t="str">
        <f t="shared" si="252"/>
        <v/>
      </c>
      <c r="AF862" s="94">
        <f t="shared" si="241"/>
        <v>1</v>
      </c>
      <c r="AH862" s="324" t="str">
        <f t="shared" si="242"/>
        <v/>
      </c>
      <c r="AI862" s="280" t="str">
        <f t="shared" si="243"/>
        <v/>
      </c>
      <c r="AJ862" s="280">
        <f t="shared" si="244"/>
        <v>1471575.64002748</v>
      </c>
      <c r="AK862" s="280" t="str">
        <f t="shared" si="245"/>
        <v/>
      </c>
      <c r="AL862" s="327" t="str">
        <f t="shared" si="246"/>
        <v/>
      </c>
    </row>
    <row r="863" spans="2:38">
      <c r="B863" s="176" t="s">
        <v>766</v>
      </c>
      <c r="C863" s="167"/>
      <c r="D863" s="167" t="s">
        <v>2229</v>
      </c>
      <c r="E863" s="167" t="s">
        <v>117</v>
      </c>
      <c r="F863" s="167" t="s">
        <v>2233</v>
      </c>
      <c r="G863" s="188"/>
      <c r="H863" s="285">
        <v>15410.84</v>
      </c>
      <c r="I863" s="143">
        <f t="shared" si="247"/>
        <v>44.77313646844253</v>
      </c>
      <c r="J863" s="165">
        <v>689991.64241333294</v>
      </c>
      <c r="K863" s="167"/>
      <c r="L863" s="167">
        <v>1</v>
      </c>
      <c r="M863" s="171">
        <f t="shared" si="238"/>
        <v>689991.64241333294</v>
      </c>
      <c r="N863" s="170"/>
      <c r="O863" s="285">
        <v>0</v>
      </c>
      <c r="P863" s="114">
        <f t="shared" si="253"/>
        <v>0</v>
      </c>
      <c r="Q863" s="173">
        <v>0</v>
      </c>
      <c r="R863" s="177">
        <v>2016</v>
      </c>
      <c r="S863" s="98">
        <f>IFERROR(('General Input Sheet'!$G$38/(VLOOKUP(R863,'General Input Sheet'!$E$38:$G$44,3,FALSE))),1)</f>
        <v>1</v>
      </c>
      <c r="T863" s="199">
        <v>689991.64241333294</v>
      </c>
      <c r="U863" s="115" t="str">
        <f t="shared" si="248"/>
        <v/>
      </c>
      <c r="V863" s="115" t="str">
        <f t="shared" si="248"/>
        <v/>
      </c>
      <c r="W863" s="115" t="str">
        <f t="shared" si="248"/>
        <v>y</v>
      </c>
      <c r="X863" s="115" t="str">
        <f t="shared" si="248"/>
        <v/>
      </c>
      <c r="Y863" s="273" t="str">
        <f t="shared" si="249"/>
        <v/>
      </c>
      <c r="AA863" s="86" t="str">
        <f t="shared" si="239"/>
        <v/>
      </c>
      <c r="AB863" s="87" t="str">
        <f t="shared" si="240"/>
        <v/>
      </c>
      <c r="AC863" s="87">
        <f t="shared" si="250"/>
        <v>1</v>
      </c>
      <c r="AD863" s="87" t="str">
        <f t="shared" si="251"/>
        <v/>
      </c>
      <c r="AE863" s="87" t="str">
        <f t="shared" si="252"/>
        <v/>
      </c>
      <c r="AF863" s="94">
        <f t="shared" si="241"/>
        <v>1</v>
      </c>
      <c r="AH863" s="324" t="str">
        <f t="shared" si="242"/>
        <v/>
      </c>
      <c r="AI863" s="280" t="str">
        <f t="shared" si="243"/>
        <v/>
      </c>
      <c r="AJ863" s="280">
        <f t="shared" si="244"/>
        <v>689991.64241333294</v>
      </c>
      <c r="AK863" s="280" t="str">
        <f t="shared" si="245"/>
        <v/>
      </c>
      <c r="AL863" s="327" t="str">
        <f t="shared" si="246"/>
        <v/>
      </c>
    </row>
    <row r="864" spans="2:38">
      <c r="B864" s="176" t="s">
        <v>767</v>
      </c>
      <c r="C864" s="167"/>
      <c r="D864" s="167" t="s">
        <v>2231</v>
      </c>
      <c r="E864" s="167" t="s">
        <v>117</v>
      </c>
      <c r="F864" s="167" t="s">
        <v>2233</v>
      </c>
      <c r="G864" s="188"/>
      <c r="H864" s="285">
        <v>26526.39</v>
      </c>
      <c r="I864" s="143">
        <f t="shared" si="247"/>
        <v>300.53122008960213</v>
      </c>
      <c r="J864" s="165">
        <v>7972008.3512726203</v>
      </c>
      <c r="K864" s="167"/>
      <c r="L864" s="167">
        <v>1</v>
      </c>
      <c r="M864" s="171">
        <f t="shared" si="238"/>
        <v>7972008.3512726193</v>
      </c>
      <c r="N864" s="170"/>
      <c r="O864" s="285"/>
      <c r="P864" s="114">
        <f t="shared" si="253"/>
        <v>0</v>
      </c>
      <c r="Q864" s="173"/>
      <c r="R864" s="177">
        <v>2016</v>
      </c>
      <c r="S864" s="98">
        <f>IFERROR(('General Input Sheet'!$G$38/(VLOOKUP(R864,'General Input Sheet'!$E$38:$G$44,3,FALSE))),1)</f>
        <v>1</v>
      </c>
      <c r="T864" s="199">
        <v>7972008.3512726203</v>
      </c>
      <c r="U864" s="115" t="str">
        <f t="shared" si="248"/>
        <v/>
      </c>
      <c r="V864" s="115" t="str">
        <f t="shared" si="248"/>
        <v/>
      </c>
      <c r="W864" s="115" t="str">
        <f t="shared" si="248"/>
        <v/>
      </c>
      <c r="X864" s="115" t="str">
        <f t="shared" si="248"/>
        <v/>
      </c>
      <c r="Y864" s="273" t="str">
        <f t="shared" si="249"/>
        <v>y</v>
      </c>
      <c r="AA864" s="86" t="str">
        <f t="shared" si="239"/>
        <v/>
      </c>
      <c r="AB864" s="87" t="str">
        <f t="shared" si="240"/>
        <v/>
      </c>
      <c r="AC864" s="87" t="str">
        <f t="shared" si="250"/>
        <v/>
      </c>
      <c r="AD864" s="87" t="str">
        <f t="shared" si="251"/>
        <v/>
      </c>
      <c r="AE864" s="87">
        <f t="shared" si="252"/>
        <v>1</v>
      </c>
      <c r="AF864" s="94">
        <f t="shared" si="241"/>
        <v>1</v>
      </c>
      <c r="AH864" s="324" t="str">
        <f t="shared" si="242"/>
        <v/>
      </c>
      <c r="AI864" s="280" t="str">
        <f t="shared" si="243"/>
        <v/>
      </c>
      <c r="AJ864" s="280" t="str">
        <f t="shared" si="244"/>
        <v/>
      </c>
      <c r="AK864" s="280" t="str">
        <f t="shared" si="245"/>
        <v/>
      </c>
      <c r="AL864" s="327">
        <f t="shared" si="246"/>
        <v>7972008.3512726203</v>
      </c>
    </row>
    <row r="865" spans="2:38">
      <c r="B865" s="176" t="s">
        <v>768</v>
      </c>
      <c r="C865" s="167"/>
      <c r="D865" s="167" t="s">
        <v>2229</v>
      </c>
      <c r="E865" s="167" t="s">
        <v>117</v>
      </c>
      <c r="F865" s="167" t="s">
        <v>2233</v>
      </c>
      <c r="G865" s="188"/>
      <c r="H865" s="285">
        <v>4150.49</v>
      </c>
      <c r="I865" s="143">
        <f t="shared" si="247"/>
        <v>132.0340641874904</v>
      </c>
      <c r="J865" s="165">
        <v>548006.06306953705</v>
      </c>
      <c r="K865" s="167"/>
      <c r="L865" s="167">
        <v>1</v>
      </c>
      <c r="M865" s="171">
        <f t="shared" si="238"/>
        <v>548006.06306953705</v>
      </c>
      <c r="N865" s="170"/>
      <c r="O865" s="285"/>
      <c r="P865" s="114">
        <f t="shared" si="253"/>
        <v>0</v>
      </c>
      <c r="Q865" s="173"/>
      <c r="R865" s="177">
        <v>2016</v>
      </c>
      <c r="S865" s="98">
        <f>IFERROR(('General Input Sheet'!$G$38/(VLOOKUP(R865,'General Input Sheet'!$E$38:$G$44,3,FALSE))),1)</f>
        <v>1</v>
      </c>
      <c r="T865" s="199">
        <v>548006.06306953705</v>
      </c>
      <c r="U865" s="115" t="str">
        <f t="shared" si="248"/>
        <v/>
      </c>
      <c r="V865" s="115" t="str">
        <f t="shared" si="248"/>
        <v/>
      </c>
      <c r="W865" s="115" t="str">
        <f t="shared" si="248"/>
        <v>y</v>
      </c>
      <c r="X865" s="115" t="str">
        <f t="shared" si="248"/>
        <v/>
      </c>
      <c r="Y865" s="273" t="str">
        <f t="shared" si="249"/>
        <v/>
      </c>
      <c r="AA865" s="86" t="str">
        <f t="shared" si="239"/>
        <v/>
      </c>
      <c r="AB865" s="87" t="str">
        <f t="shared" si="240"/>
        <v/>
      </c>
      <c r="AC865" s="87">
        <f t="shared" si="250"/>
        <v>1</v>
      </c>
      <c r="AD865" s="87" t="str">
        <f t="shared" si="251"/>
        <v/>
      </c>
      <c r="AE865" s="87" t="str">
        <f t="shared" si="252"/>
        <v/>
      </c>
      <c r="AF865" s="94">
        <f t="shared" si="241"/>
        <v>1</v>
      </c>
      <c r="AH865" s="324" t="str">
        <f t="shared" si="242"/>
        <v/>
      </c>
      <c r="AI865" s="280" t="str">
        <f t="shared" si="243"/>
        <v/>
      </c>
      <c r="AJ865" s="280">
        <f t="shared" si="244"/>
        <v>548006.06306953705</v>
      </c>
      <c r="AK865" s="280" t="str">
        <f t="shared" si="245"/>
        <v/>
      </c>
      <c r="AL865" s="327" t="str">
        <f t="shared" si="246"/>
        <v/>
      </c>
    </row>
    <row r="866" spans="2:38">
      <c r="B866" s="176" t="s">
        <v>769</v>
      </c>
      <c r="C866" s="167"/>
      <c r="D866" s="167" t="s">
        <v>2231</v>
      </c>
      <c r="E866" s="167" t="s">
        <v>117</v>
      </c>
      <c r="F866" s="167" t="s">
        <v>2233</v>
      </c>
      <c r="G866" s="188"/>
      <c r="H866" s="285">
        <v>53128.55</v>
      </c>
      <c r="I866" s="143">
        <f t="shared" si="247"/>
        <v>153.61924828984303</v>
      </c>
      <c r="J866" s="165">
        <v>8161567.9137293398</v>
      </c>
      <c r="K866" s="167"/>
      <c r="L866" s="167">
        <v>1</v>
      </c>
      <c r="M866" s="171">
        <f t="shared" si="238"/>
        <v>8161567.9137293398</v>
      </c>
      <c r="N866" s="170"/>
      <c r="O866" s="285"/>
      <c r="P866" s="114">
        <f t="shared" si="253"/>
        <v>0</v>
      </c>
      <c r="Q866" s="173"/>
      <c r="R866" s="177">
        <v>2016</v>
      </c>
      <c r="S866" s="98">
        <f>IFERROR(('General Input Sheet'!$G$38/(VLOOKUP(R866,'General Input Sheet'!$E$38:$G$44,3,FALSE))),1)</f>
        <v>1</v>
      </c>
      <c r="T866" s="199">
        <v>8161567.9137293398</v>
      </c>
      <c r="U866" s="115" t="str">
        <f t="shared" si="248"/>
        <v/>
      </c>
      <c r="V866" s="115" t="str">
        <f t="shared" si="248"/>
        <v/>
      </c>
      <c r="W866" s="115" t="str">
        <f t="shared" si="248"/>
        <v/>
      </c>
      <c r="X866" s="115" t="str">
        <f t="shared" si="248"/>
        <v/>
      </c>
      <c r="Y866" s="273" t="str">
        <f t="shared" si="249"/>
        <v>y</v>
      </c>
      <c r="AA866" s="86" t="str">
        <f t="shared" si="239"/>
        <v/>
      </c>
      <c r="AB866" s="87" t="str">
        <f t="shared" si="240"/>
        <v/>
      </c>
      <c r="AC866" s="87" t="str">
        <f t="shared" si="250"/>
        <v/>
      </c>
      <c r="AD866" s="87" t="str">
        <f t="shared" si="251"/>
        <v/>
      </c>
      <c r="AE866" s="87">
        <f t="shared" si="252"/>
        <v>1</v>
      </c>
      <c r="AF866" s="94">
        <f t="shared" si="241"/>
        <v>1</v>
      </c>
      <c r="AH866" s="324" t="str">
        <f t="shared" si="242"/>
        <v/>
      </c>
      <c r="AI866" s="280" t="str">
        <f t="shared" si="243"/>
        <v/>
      </c>
      <c r="AJ866" s="280" t="str">
        <f t="shared" si="244"/>
        <v/>
      </c>
      <c r="AK866" s="280" t="str">
        <f t="shared" si="245"/>
        <v/>
      </c>
      <c r="AL866" s="327">
        <f t="shared" si="246"/>
        <v>8161567.9137293398</v>
      </c>
    </row>
    <row r="867" spans="2:38">
      <c r="B867" s="176" t="s">
        <v>770</v>
      </c>
      <c r="C867" s="167"/>
      <c r="D867" s="167" t="s">
        <v>2229</v>
      </c>
      <c r="E867" s="167" t="s">
        <v>117</v>
      </c>
      <c r="F867" s="167" t="s">
        <v>2233</v>
      </c>
      <c r="G867" s="188"/>
      <c r="H867" s="285">
        <v>45265.91</v>
      </c>
      <c r="I867" s="143">
        <f t="shared" si="247"/>
        <v>15.243074587771082</v>
      </c>
      <c r="J867" s="165">
        <v>689991.64241333294</v>
      </c>
      <c r="K867" s="167"/>
      <c r="L867" s="167">
        <v>1</v>
      </c>
      <c r="M867" s="171">
        <f t="shared" si="238"/>
        <v>689991.64241333294</v>
      </c>
      <c r="N867" s="170"/>
      <c r="O867" s="285"/>
      <c r="P867" s="114">
        <f t="shared" si="253"/>
        <v>0</v>
      </c>
      <c r="Q867" s="173"/>
      <c r="R867" s="177">
        <v>2016</v>
      </c>
      <c r="S867" s="98">
        <f>IFERROR(('General Input Sheet'!$G$38/(VLOOKUP(R867,'General Input Sheet'!$E$38:$G$44,3,FALSE))),1)</f>
        <v>1</v>
      </c>
      <c r="T867" s="199">
        <v>689991.64241333294</v>
      </c>
      <c r="U867" s="115" t="str">
        <f t="shared" si="248"/>
        <v/>
      </c>
      <c r="V867" s="115" t="str">
        <f t="shared" si="248"/>
        <v/>
      </c>
      <c r="W867" s="115" t="str">
        <f t="shared" si="248"/>
        <v>y</v>
      </c>
      <c r="X867" s="115" t="str">
        <f t="shared" si="248"/>
        <v/>
      </c>
      <c r="Y867" s="273" t="str">
        <f t="shared" si="249"/>
        <v/>
      </c>
      <c r="AA867" s="86" t="str">
        <f t="shared" si="239"/>
        <v/>
      </c>
      <c r="AB867" s="87" t="str">
        <f t="shared" si="240"/>
        <v/>
      </c>
      <c r="AC867" s="87">
        <f t="shared" si="250"/>
        <v>1</v>
      </c>
      <c r="AD867" s="87" t="str">
        <f t="shared" si="251"/>
        <v/>
      </c>
      <c r="AE867" s="87" t="str">
        <f t="shared" si="252"/>
        <v/>
      </c>
      <c r="AF867" s="94">
        <f t="shared" si="241"/>
        <v>1</v>
      </c>
      <c r="AH867" s="324" t="str">
        <f t="shared" si="242"/>
        <v/>
      </c>
      <c r="AI867" s="280" t="str">
        <f t="shared" si="243"/>
        <v/>
      </c>
      <c r="AJ867" s="280">
        <f t="shared" si="244"/>
        <v>689991.64241333294</v>
      </c>
      <c r="AK867" s="280" t="str">
        <f t="shared" si="245"/>
        <v/>
      </c>
      <c r="AL867" s="327" t="str">
        <f t="shared" si="246"/>
        <v/>
      </c>
    </row>
    <row r="868" spans="2:38">
      <c r="B868" s="176" t="s">
        <v>771</v>
      </c>
      <c r="C868" s="167"/>
      <c r="D868" s="167" t="s">
        <v>2229</v>
      </c>
      <c r="E868" s="167" t="s">
        <v>117</v>
      </c>
      <c r="F868" s="167" t="s">
        <v>2233</v>
      </c>
      <c r="G868" s="188"/>
      <c r="H868" s="285">
        <v>3590.99</v>
      </c>
      <c r="I868" s="143">
        <f t="shared" si="247"/>
        <v>146.85906348105507</v>
      </c>
      <c r="J868" s="165">
        <v>527369.42836983397</v>
      </c>
      <c r="K868" s="167"/>
      <c r="L868" s="167">
        <v>1</v>
      </c>
      <c r="M868" s="171">
        <f t="shared" si="238"/>
        <v>527369.42836983397</v>
      </c>
      <c r="N868" s="170"/>
      <c r="O868" s="285"/>
      <c r="P868" s="114">
        <f t="shared" si="253"/>
        <v>0</v>
      </c>
      <c r="Q868" s="173"/>
      <c r="R868" s="177">
        <v>2016</v>
      </c>
      <c r="S868" s="98">
        <f>IFERROR(('General Input Sheet'!$G$38/(VLOOKUP(R868,'General Input Sheet'!$E$38:$G$44,3,FALSE))),1)</f>
        <v>1</v>
      </c>
      <c r="T868" s="199">
        <v>527369.42836983397</v>
      </c>
      <c r="U868" s="115" t="str">
        <f t="shared" si="248"/>
        <v/>
      </c>
      <c r="V868" s="115" t="str">
        <f t="shared" si="248"/>
        <v/>
      </c>
      <c r="W868" s="115" t="str">
        <f t="shared" si="248"/>
        <v>y</v>
      </c>
      <c r="X868" s="115" t="str">
        <f t="shared" si="248"/>
        <v/>
      </c>
      <c r="Y868" s="273" t="str">
        <f t="shared" si="249"/>
        <v/>
      </c>
      <c r="AA868" s="86" t="str">
        <f t="shared" si="239"/>
        <v/>
      </c>
      <c r="AB868" s="87" t="str">
        <f t="shared" si="240"/>
        <v/>
      </c>
      <c r="AC868" s="87">
        <f t="shared" si="250"/>
        <v>1</v>
      </c>
      <c r="AD868" s="87" t="str">
        <f t="shared" si="251"/>
        <v/>
      </c>
      <c r="AE868" s="87" t="str">
        <f t="shared" si="252"/>
        <v/>
      </c>
      <c r="AF868" s="94">
        <f t="shared" si="241"/>
        <v>1</v>
      </c>
      <c r="AH868" s="324" t="str">
        <f t="shared" si="242"/>
        <v/>
      </c>
      <c r="AI868" s="280" t="str">
        <f t="shared" si="243"/>
        <v/>
      </c>
      <c r="AJ868" s="280">
        <f t="shared" si="244"/>
        <v>527369.42836983397</v>
      </c>
      <c r="AK868" s="280" t="str">
        <f t="shared" si="245"/>
        <v/>
      </c>
      <c r="AL868" s="327" t="str">
        <f t="shared" si="246"/>
        <v/>
      </c>
    </row>
    <row r="869" spans="2:38">
      <c r="B869" s="176" t="s">
        <v>772</v>
      </c>
      <c r="C869" s="167"/>
      <c r="D869" s="167" t="s">
        <v>2229</v>
      </c>
      <c r="E869" s="167" t="s">
        <v>117</v>
      </c>
      <c r="F869" s="167" t="s">
        <v>2232</v>
      </c>
      <c r="G869" s="188"/>
      <c r="H869" s="285">
        <v>16620.310000000001</v>
      </c>
      <c r="I869" s="143">
        <f t="shared" si="247"/>
        <v>35.515924671940226</v>
      </c>
      <c r="J869" s="165">
        <v>590285.67798429495</v>
      </c>
      <c r="K869" s="167"/>
      <c r="L869" s="167">
        <v>1</v>
      </c>
      <c r="M869" s="171">
        <f t="shared" si="238"/>
        <v>590285.67798429495</v>
      </c>
      <c r="N869" s="170"/>
      <c r="O869" s="285"/>
      <c r="P869" s="114">
        <f t="shared" si="253"/>
        <v>0</v>
      </c>
      <c r="Q869" s="173"/>
      <c r="R869" s="177">
        <v>2016</v>
      </c>
      <c r="S869" s="98">
        <f>IFERROR(('General Input Sheet'!$G$38/(VLOOKUP(R869,'General Input Sheet'!$E$38:$G$44,3,FALSE))),1)</f>
        <v>1</v>
      </c>
      <c r="T869" s="199">
        <v>590285.67798429495</v>
      </c>
      <c r="U869" s="115" t="str">
        <f t="shared" si="248"/>
        <v/>
      </c>
      <c r="V869" s="115" t="str">
        <f t="shared" si="248"/>
        <v/>
      </c>
      <c r="W869" s="115" t="str">
        <f t="shared" si="248"/>
        <v>y</v>
      </c>
      <c r="X869" s="115" t="str">
        <f t="shared" si="248"/>
        <v/>
      </c>
      <c r="Y869" s="273" t="str">
        <f t="shared" si="249"/>
        <v/>
      </c>
      <c r="AA869" s="86" t="str">
        <f t="shared" si="239"/>
        <v/>
      </c>
      <c r="AB869" s="87" t="str">
        <f t="shared" si="240"/>
        <v/>
      </c>
      <c r="AC869" s="87">
        <f t="shared" si="250"/>
        <v>1</v>
      </c>
      <c r="AD869" s="87" t="str">
        <f t="shared" si="251"/>
        <v/>
      </c>
      <c r="AE869" s="87" t="str">
        <f t="shared" si="252"/>
        <v/>
      </c>
      <c r="AF869" s="94">
        <f t="shared" si="241"/>
        <v>1</v>
      </c>
      <c r="AH869" s="324" t="str">
        <f t="shared" si="242"/>
        <v/>
      </c>
      <c r="AI869" s="280" t="str">
        <f t="shared" si="243"/>
        <v/>
      </c>
      <c r="AJ869" s="280">
        <f t="shared" si="244"/>
        <v>590285.67798429495</v>
      </c>
      <c r="AK869" s="280" t="str">
        <f t="shared" si="245"/>
        <v/>
      </c>
      <c r="AL869" s="327" t="str">
        <f t="shared" si="246"/>
        <v/>
      </c>
    </row>
    <row r="870" spans="2:38">
      <c r="B870" s="176" t="s">
        <v>772</v>
      </c>
      <c r="C870" s="167"/>
      <c r="D870" s="167" t="s">
        <v>2229</v>
      </c>
      <c r="E870" s="167" t="s">
        <v>117</v>
      </c>
      <c r="F870" s="167" t="s">
        <v>2233</v>
      </c>
      <c r="G870" s="188"/>
      <c r="H870" s="285">
        <v>37883.33</v>
      </c>
      <c r="I870" s="143">
        <f t="shared" si="247"/>
        <v>18.21359533106865</v>
      </c>
      <c r="J870" s="165">
        <v>689991.64241333294</v>
      </c>
      <c r="K870" s="167"/>
      <c r="L870" s="167">
        <v>1</v>
      </c>
      <c r="M870" s="171">
        <f t="shared" si="238"/>
        <v>689991.64241333294</v>
      </c>
      <c r="N870" s="170"/>
      <c r="O870" s="285"/>
      <c r="P870" s="114">
        <f t="shared" si="253"/>
        <v>0</v>
      </c>
      <c r="Q870" s="173"/>
      <c r="R870" s="177">
        <v>2016</v>
      </c>
      <c r="S870" s="98">
        <f>IFERROR(('General Input Sheet'!$G$38/(VLOOKUP(R870,'General Input Sheet'!$E$38:$G$44,3,FALSE))),1)</f>
        <v>1</v>
      </c>
      <c r="T870" s="199">
        <v>689991.64241333294</v>
      </c>
      <c r="U870" s="115" t="str">
        <f t="shared" si="248"/>
        <v/>
      </c>
      <c r="V870" s="115" t="str">
        <f t="shared" si="248"/>
        <v/>
      </c>
      <c r="W870" s="115" t="str">
        <f t="shared" si="248"/>
        <v>y</v>
      </c>
      <c r="X870" s="115" t="str">
        <f t="shared" si="248"/>
        <v/>
      </c>
      <c r="Y870" s="273" t="str">
        <f t="shared" si="249"/>
        <v/>
      </c>
      <c r="AA870" s="86" t="str">
        <f t="shared" si="239"/>
        <v/>
      </c>
      <c r="AB870" s="87" t="str">
        <f t="shared" si="240"/>
        <v/>
      </c>
      <c r="AC870" s="87">
        <f t="shared" si="250"/>
        <v>1</v>
      </c>
      <c r="AD870" s="87" t="str">
        <f t="shared" si="251"/>
        <v/>
      </c>
      <c r="AE870" s="87" t="str">
        <f t="shared" si="252"/>
        <v/>
      </c>
      <c r="AF870" s="94">
        <f t="shared" si="241"/>
        <v>1</v>
      </c>
      <c r="AH870" s="324" t="str">
        <f t="shared" si="242"/>
        <v/>
      </c>
      <c r="AI870" s="280" t="str">
        <f t="shared" si="243"/>
        <v/>
      </c>
      <c r="AJ870" s="280">
        <f t="shared" si="244"/>
        <v>689991.64241333294</v>
      </c>
      <c r="AK870" s="280" t="str">
        <f t="shared" si="245"/>
        <v/>
      </c>
      <c r="AL870" s="327" t="str">
        <f t="shared" si="246"/>
        <v/>
      </c>
    </row>
    <row r="871" spans="2:38">
      <c r="B871" s="176" t="s">
        <v>773</v>
      </c>
      <c r="C871" s="167"/>
      <c r="D871" s="167" t="s">
        <v>2229</v>
      </c>
      <c r="E871" s="167" t="s">
        <v>117</v>
      </c>
      <c r="F871" s="167" t="s">
        <v>2233</v>
      </c>
      <c r="G871" s="188"/>
      <c r="H871" s="285">
        <v>46627.64</v>
      </c>
      <c r="I871" s="143">
        <f t="shared" si="247"/>
        <v>14.79791047570353</v>
      </c>
      <c r="J871" s="165">
        <v>689991.64241333294</v>
      </c>
      <c r="K871" s="167"/>
      <c r="L871" s="167">
        <v>1</v>
      </c>
      <c r="M871" s="171">
        <f t="shared" si="238"/>
        <v>689991.64241333294</v>
      </c>
      <c r="N871" s="170"/>
      <c r="O871" s="285"/>
      <c r="P871" s="114">
        <f t="shared" si="253"/>
        <v>0</v>
      </c>
      <c r="Q871" s="173"/>
      <c r="R871" s="177">
        <v>2016</v>
      </c>
      <c r="S871" s="98">
        <f>IFERROR(('General Input Sheet'!$G$38/(VLOOKUP(R871,'General Input Sheet'!$E$38:$G$44,3,FALSE))),1)</f>
        <v>1</v>
      </c>
      <c r="T871" s="199">
        <v>689991.64241333294</v>
      </c>
      <c r="U871" s="115" t="str">
        <f t="shared" si="248"/>
        <v/>
      </c>
      <c r="V871" s="115" t="str">
        <f t="shared" si="248"/>
        <v/>
      </c>
      <c r="W871" s="115" t="str">
        <f t="shared" si="248"/>
        <v>y</v>
      </c>
      <c r="X871" s="115" t="str">
        <f t="shared" si="248"/>
        <v/>
      </c>
      <c r="Y871" s="273" t="str">
        <f t="shared" si="249"/>
        <v/>
      </c>
      <c r="AA871" s="86" t="str">
        <f t="shared" si="239"/>
        <v/>
      </c>
      <c r="AB871" s="87" t="str">
        <f t="shared" si="240"/>
        <v/>
      </c>
      <c r="AC871" s="87">
        <f t="shared" si="250"/>
        <v>1</v>
      </c>
      <c r="AD871" s="87" t="str">
        <f t="shared" si="251"/>
        <v/>
      </c>
      <c r="AE871" s="87" t="str">
        <f t="shared" si="252"/>
        <v/>
      </c>
      <c r="AF871" s="94">
        <f t="shared" si="241"/>
        <v>1</v>
      </c>
      <c r="AH871" s="324" t="str">
        <f t="shared" si="242"/>
        <v/>
      </c>
      <c r="AI871" s="280" t="str">
        <f t="shared" si="243"/>
        <v/>
      </c>
      <c r="AJ871" s="280">
        <f t="shared" si="244"/>
        <v>689991.64241333294</v>
      </c>
      <c r="AK871" s="280" t="str">
        <f t="shared" si="245"/>
        <v/>
      </c>
      <c r="AL871" s="327" t="str">
        <f t="shared" si="246"/>
        <v/>
      </c>
    </row>
    <row r="872" spans="2:38">
      <c r="B872" s="176" t="s">
        <v>774</v>
      </c>
      <c r="C872" s="167"/>
      <c r="D872" s="167" t="s">
        <v>2229</v>
      </c>
      <c r="E872" s="167" t="s">
        <v>117</v>
      </c>
      <c r="F872" s="167" t="s">
        <v>2232</v>
      </c>
      <c r="G872" s="188"/>
      <c r="H872" s="285">
        <v>35763.1</v>
      </c>
      <c r="I872" s="143">
        <f t="shared" si="247"/>
        <v>16.505439349057966</v>
      </c>
      <c r="J872" s="165">
        <v>590285.67798429495</v>
      </c>
      <c r="K872" s="167"/>
      <c r="L872" s="167">
        <v>1</v>
      </c>
      <c r="M872" s="171">
        <f t="shared" si="238"/>
        <v>590285.67798429495</v>
      </c>
      <c r="N872" s="170"/>
      <c r="O872" s="285">
        <v>33361.138394285299</v>
      </c>
      <c r="P872" s="114">
        <f t="shared" si="253"/>
        <v>71.140498023489116</v>
      </c>
      <c r="Q872" s="173">
        <v>2373328</v>
      </c>
      <c r="R872" s="177">
        <v>2016</v>
      </c>
      <c r="S872" s="98">
        <f>IFERROR(('General Input Sheet'!$G$38/(VLOOKUP(R872,'General Input Sheet'!$E$38:$G$44,3,FALSE))),1)</f>
        <v>1</v>
      </c>
      <c r="T872" s="199">
        <v>2963613.6779842949</v>
      </c>
      <c r="U872" s="115" t="str">
        <f t="shared" si="248"/>
        <v/>
      </c>
      <c r="V872" s="115" t="str">
        <f t="shared" si="248"/>
        <v/>
      </c>
      <c r="W872" s="115" t="str">
        <f t="shared" si="248"/>
        <v>y</v>
      </c>
      <c r="X872" s="115" t="str">
        <f t="shared" si="248"/>
        <v/>
      </c>
      <c r="Y872" s="273" t="str">
        <f t="shared" si="249"/>
        <v/>
      </c>
      <c r="AA872" s="86" t="str">
        <f t="shared" si="239"/>
        <v/>
      </c>
      <c r="AB872" s="87" t="str">
        <f t="shared" si="240"/>
        <v/>
      </c>
      <c r="AC872" s="87">
        <f t="shared" si="250"/>
        <v>1</v>
      </c>
      <c r="AD872" s="87" t="str">
        <f t="shared" si="251"/>
        <v/>
      </c>
      <c r="AE872" s="87" t="str">
        <f t="shared" si="252"/>
        <v/>
      </c>
      <c r="AF872" s="94">
        <f t="shared" si="241"/>
        <v>1</v>
      </c>
      <c r="AH872" s="324" t="str">
        <f t="shared" si="242"/>
        <v/>
      </c>
      <c r="AI872" s="280" t="str">
        <f t="shared" si="243"/>
        <v/>
      </c>
      <c r="AJ872" s="280">
        <f t="shared" si="244"/>
        <v>2963613.6779842949</v>
      </c>
      <c r="AK872" s="280" t="str">
        <f t="shared" si="245"/>
        <v/>
      </c>
      <c r="AL872" s="327" t="str">
        <f t="shared" si="246"/>
        <v/>
      </c>
    </row>
    <row r="873" spans="2:38">
      <c r="B873" s="176" t="s">
        <v>775</v>
      </c>
      <c r="C873" s="167"/>
      <c r="D873" s="167" t="s">
        <v>2229</v>
      </c>
      <c r="E873" s="167" t="s">
        <v>115</v>
      </c>
      <c r="F873" s="167" t="s">
        <v>2236</v>
      </c>
      <c r="G873" s="188"/>
      <c r="H873" s="285"/>
      <c r="I873" s="143">
        <f t="shared" si="247"/>
        <v>0</v>
      </c>
      <c r="J873" s="165"/>
      <c r="K873" s="167"/>
      <c r="L873" s="167">
        <v>1</v>
      </c>
      <c r="M873" s="171">
        <f t="shared" ref="M873:M907" si="254">IFERROR(J873/100*100*L873,0)</f>
        <v>0</v>
      </c>
      <c r="N873" s="170"/>
      <c r="O873" s="285">
        <v>0</v>
      </c>
      <c r="P873" s="114">
        <f t="shared" si="253"/>
        <v>0</v>
      </c>
      <c r="Q873" s="173">
        <v>0</v>
      </c>
      <c r="R873" s="177">
        <v>2016</v>
      </c>
      <c r="S873" s="98">
        <f>IFERROR(('General Input Sheet'!$G$38/(VLOOKUP(R873,'General Input Sheet'!$E$38:$G$44,3,FALSE))),1)</f>
        <v>1</v>
      </c>
      <c r="T873" s="199">
        <v>0</v>
      </c>
      <c r="U873" s="115" t="str">
        <f t="shared" si="248"/>
        <v>y</v>
      </c>
      <c r="V873" s="115" t="str">
        <f t="shared" si="248"/>
        <v/>
      </c>
      <c r="W873" s="115" t="str">
        <f t="shared" si="248"/>
        <v/>
      </c>
      <c r="X873" s="115" t="str">
        <f t="shared" si="248"/>
        <v/>
      </c>
      <c r="Y873" s="273" t="str">
        <f t="shared" si="249"/>
        <v/>
      </c>
      <c r="AA873" s="86">
        <f t="shared" si="239"/>
        <v>1</v>
      </c>
      <c r="AB873" s="87" t="str">
        <f t="shared" si="240"/>
        <v/>
      </c>
      <c r="AC873" s="87" t="str">
        <f t="shared" si="250"/>
        <v/>
      </c>
      <c r="AD873" s="87" t="str">
        <f t="shared" si="251"/>
        <v/>
      </c>
      <c r="AE873" s="87" t="str">
        <f t="shared" si="252"/>
        <v/>
      </c>
      <c r="AF873" s="94">
        <f t="shared" si="241"/>
        <v>1</v>
      </c>
      <c r="AH873" s="324">
        <f t="shared" si="242"/>
        <v>0</v>
      </c>
      <c r="AI873" s="280" t="str">
        <f t="shared" si="243"/>
        <v/>
      </c>
      <c r="AJ873" s="280" t="str">
        <f t="shared" si="244"/>
        <v/>
      </c>
      <c r="AK873" s="280" t="str">
        <f t="shared" si="245"/>
        <v/>
      </c>
      <c r="AL873" s="327" t="str">
        <f t="shared" si="246"/>
        <v/>
      </c>
    </row>
    <row r="874" spans="2:38">
      <c r="B874" s="176" t="s">
        <v>776</v>
      </c>
      <c r="C874" s="167"/>
      <c r="D874" s="167" t="s">
        <v>2231</v>
      </c>
      <c r="E874" s="167" t="s">
        <v>115</v>
      </c>
      <c r="F874" s="167" t="s">
        <v>2234</v>
      </c>
      <c r="G874" s="188"/>
      <c r="H874" s="285">
        <v>133378.9</v>
      </c>
      <c r="I874" s="143">
        <f t="shared" si="247"/>
        <v>62.980336064599193</v>
      </c>
      <c r="J874" s="165">
        <v>8400247.9459265694</v>
      </c>
      <c r="K874" s="167"/>
      <c r="L874" s="167">
        <v>1</v>
      </c>
      <c r="M874" s="171">
        <f t="shared" si="254"/>
        <v>8400247.9459265694</v>
      </c>
      <c r="N874" s="170"/>
      <c r="O874" s="285">
        <v>200023.39979271201</v>
      </c>
      <c r="P874" s="114">
        <f t="shared" si="253"/>
        <v>22.409270088625494</v>
      </c>
      <c r="Q874" s="173">
        <v>4482378.3899999997</v>
      </c>
      <c r="R874" s="177">
        <v>2016</v>
      </c>
      <c r="S874" s="98">
        <f>IFERROR(('General Input Sheet'!$G$38/(VLOOKUP(R874,'General Input Sheet'!$E$38:$G$44,3,FALSE))),1)</f>
        <v>1</v>
      </c>
      <c r="T874" s="199">
        <v>12882626.33592657</v>
      </c>
      <c r="U874" s="115" t="str">
        <f t="shared" si="248"/>
        <v/>
      </c>
      <c r="V874" s="115" t="str">
        <f t="shared" si="248"/>
        <v/>
      </c>
      <c r="W874" s="115" t="str">
        <f t="shared" si="248"/>
        <v/>
      </c>
      <c r="X874" s="115" t="str">
        <f t="shared" si="248"/>
        <v/>
      </c>
      <c r="Y874" s="273" t="str">
        <f t="shared" si="249"/>
        <v>y</v>
      </c>
      <c r="AA874" s="86" t="str">
        <f t="shared" si="239"/>
        <v/>
      </c>
      <c r="AB874" s="87" t="str">
        <f t="shared" si="240"/>
        <v/>
      </c>
      <c r="AC874" s="87" t="str">
        <f t="shared" si="250"/>
        <v/>
      </c>
      <c r="AD874" s="87" t="str">
        <f t="shared" si="251"/>
        <v/>
      </c>
      <c r="AE874" s="87">
        <f t="shared" si="252"/>
        <v>1</v>
      </c>
      <c r="AF874" s="94">
        <f t="shared" si="241"/>
        <v>1</v>
      </c>
      <c r="AH874" s="324" t="str">
        <f t="shared" si="242"/>
        <v/>
      </c>
      <c r="AI874" s="280" t="str">
        <f t="shared" si="243"/>
        <v/>
      </c>
      <c r="AJ874" s="280" t="str">
        <f t="shared" si="244"/>
        <v/>
      </c>
      <c r="AK874" s="280" t="str">
        <f t="shared" si="245"/>
        <v/>
      </c>
      <c r="AL874" s="327">
        <f t="shared" si="246"/>
        <v>12882626.33592657</v>
      </c>
    </row>
    <row r="875" spans="2:38">
      <c r="B875" s="176" t="s">
        <v>777</v>
      </c>
      <c r="C875" s="167"/>
      <c r="D875" s="167" t="s">
        <v>2229</v>
      </c>
      <c r="E875" s="167" t="s">
        <v>115</v>
      </c>
      <c r="F875" s="167" t="s">
        <v>2232</v>
      </c>
      <c r="G875" s="188"/>
      <c r="H875" s="285">
        <v>90651.75</v>
      </c>
      <c r="I875" s="143">
        <f t="shared" si="247"/>
        <v>6.5115750990388488</v>
      </c>
      <c r="J875" s="165">
        <v>590285.67798429495</v>
      </c>
      <c r="K875" s="167"/>
      <c r="L875" s="167">
        <v>1</v>
      </c>
      <c r="M875" s="171">
        <f t="shared" si="254"/>
        <v>590285.67798429495</v>
      </c>
      <c r="N875" s="170"/>
      <c r="O875" s="285">
        <v>3567.0680083144498</v>
      </c>
      <c r="P875" s="114">
        <f t="shared" si="253"/>
        <v>7.9289208767748152</v>
      </c>
      <c r="Q875" s="173">
        <v>28283</v>
      </c>
      <c r="R875" s="177">
        <v>2016</v>
      </c>
      <c r="S875" s="98">
        <f>IFERROR(('General Input Sheet'!$G$38/(VLOOKUP(R875,'General Input Sheet'!$E$38:$G$44,3,FALSE))),1)</f>
        <v>1</v>
      </c>
      <c r="T875" s="199">
        <v>618568.67798429495</v>
      </c>
      <c r="U875" s="115" t="str">
        <f t="shared" si="248"/>
        <v>y</v>
      </c>
      <c r="V875" s="115" t="str">
        <f t="shared" si="248"/>
        <v/>
      </c>
      <c r="W875" s="115" t="str">
        <f t="shared" si="248"/>
        <v/>
      </c>
      <c r="X875" s="115" t="str">
        <f t="shared" si="248"/>
        <v/>
      </c>
      <c r="Y875" s="273" t="str">
        <f t="shared" si="249"/>
        <v/>
      </c>
      <c r="AA875" s="86">
        <f t="shared" si="239"/>
        <v>1</v>
      </c>
      <c r="AB875" s="87" t="str">
        <f t="shared" si="240"/>
        <v/>
      </c>
      <c r="AC875" s="87" t="str">
        <f t="shared" si="250"/>
        <v/>
      </c>
      <c r="AD875" s="87" t="str">
        <f t="shared" si="251"/>
        <v/>
      </c>
      <c r="AE875" s="87" t="str">
        <f t="shared" si="252"/>
        <v/>
      </c>
      <c r="AF875" s="94">
        <f t="shared" si="241"/>
        <v>1</v>
      </c>
      <c r="AH875" s="324">
        <f t="shared" si="242"/>
        <v>618568.67798429495</v>
      </c>
      <c r="AI875" s="280" t="str">
        <f t="shared" si="243"/>
        <v/>
      </c>
      <c r="AJ875" s="280" t="str">
        <f t="shared" si="244"/>
        <v/>
      </c>
      <c r="AK875" s="280" t="str">
        <f t="shared" si="245"/>
        <v/>
      </c>
      <c r="AL875" s="327" t="str">
        <f t="shared" si="246"/>
        <v/>
      </c>
    </row>
    <row r="876" spans="2:38">
      <c r="B876" s="176" t="s">
        <v>778</v>
      </c>
      <c r="C876" s="167"/>
      <c r="D876" s="167" t="s">
        <v>2231</v>
      </c>
      <c r="E876" s="167" t="s">
        <v>115</v>
      </c>
      <c r="F876" s="167" t="s">
        <v>2236</v>
      </c>
      <c r="G876" s="188"/>
      <c r="H876" s="285"/>
      <c r="I876" s="143">
        <f t="shared" si="247"/>
        <v>0</v>
      </c>
      <c r="J876" s="165"/>
      <c r="K876" s="167"/>
      <c r="L876" s="167">
        <v>1</v>
      </c>
      <c r="M876" s="171">
        <f t="shared" si="254"/>
        <v>0</v>
      </c>
      <c r="N876" s="170"/>
      <c r="O876" s="285">
        <v>0</v>
      </c>
      <c r="P876" s="114">
        <f t="shared" si="253"/>
        <v>0</v>
      </c>
      <c r="Q876" s="173">
        <v>0</v>
      </c>
      <c r="R876" s="177">
        <v>2016</v>
      </c>
      <c r="S876" s="98">
        <f>IFERROR(('General Input Sheet'!$G$38/(VLOOKUP(R876,'General Input Sheet'!$E$38:$G$44,3,FALSE))),1)</f>
        <v>1</v>
      </c>
      <c r="T876" s="199">
        <v>0</v>
      </c>
      <c r="U876" s="115" t="str">
        <f t="shared" si="248"/>
        <v/>
      </c>
      <c r="V876" s="115" t="str">
        <f t="shared" si="248"/>
        <v/>
      </c>
      <c r="W876" s="115" t="str">
        <f t="shared" si="248"/>
        <v/>
      </c>
      <c r="X876" s="115" t="str">
        <f t="shared" si="248"/>
        <v/>
      </c>
      <c r="Y876" s="273" t="str">
        <f t="shared" si="249"/>
        <v>y</v>
      </c>
      <c r="AA876" s="86" t="str">
        <f t="shared" si="239"/>
        <v/>
      </c>
      <c r="AB876" s="87" t="str">
        <f t="shared" si="240"/>
        <v/>
      </c>
      <c r="AC876" s="87" t="str">
        <f t="shared" si="250"/>
        <v/>
      </c>
      <c r="AD876" s="87" t="str">
        <f t="shared" si="251"/>
        <v/>
      </c>
      <c r="AE876" s="87">
        <f t="shared" si="252"/>
        <v>1</v>
      </c>
      <c r="AF876" s="94">
        <f t="shared" si="241"/>
        <v>1</v>
      </c>
      <c r="AH876" s="324" t="str">
        <f t="shared" si="242"/>
        <v/>
      </c>
      <c r="AI876" s="280" t="str">
        <f t="shared" si="243"/>
        <v/>
      </c>
      <c r="AJ876" s="280" t="str">
        <f t="shared" si="244"/>
        <v/>
      </c>
      <c r="AK876" s="280" t="str">
        <f t="shared" si="245"/>
        <v/>
      </c>
      <c r="AL876" s="327">
        <f t="shared" si="246"/>
        <v>0</v>
      </c>
    </row>
    <row r="877" spans="2:38">
      <c r="B877" s="176" t="s">
        <v>779</v>
      </c>
      <c r="C877" s="167"/>
      <c r="D877" s="167" t="s">
        <v>2231</v>
      </c>
      <c r="E877" s="167" t="s">
        <v>115</v>
      </c>
      <c r="F877" s="167" t="s">
        <v>2236</v>
      </c>
      <c r="G877" s="188"/>
      <c r="H877" s="285"/>
      <c r="I877" s="143">
        <f t="shared" si="247"/>
        <v>0</v>
      </c>
      <c r="J877" s="165"/>
      <c r="K877" s="167"/>
      <c r="L877" s="167">
        <v>1</v>
      </c>
      <c r="M877" s="171">
        <f t="shared" si="254"/>
        <v>0</v>
      </c>
      <c r="N877" s="170"/>
      <c r="O877" s="285">
        <v>6840.1124309516599</v>
      </c>
      <c r="P877" s="114">
        <f t="shared" si="253"/>
        <v>53.203144491203737</v>
      </c>
      <c r="Q877" s="173">
        <v>363915.49</v>
      </c>
      <c r="R877" s="177">
        <v>2016</v>
      </c>
      <c r="S877" s="98">
        <f>IFERROR(('General Input Sheet'!$G$38/(VLOOKUP(R877,'General Input Sheet'!$E$38:$G$44,3,FALSE))),1)</f>
        <v>1</v>
      </c>
      <c r="T877" s="199">
        <v>363915.49</v>
      </c>
      <c r="U877" s="115" t="str">
        <f t="shared" si="248"/>
        <v/>
      </c>
      <c r="V877" s="115" t="str">
        <f t="shared" si="248"/>
        <v/>
      </c>
      <c r="W877" s="115" t="str">
        <f t="shared" si="248"/>
        <v/>
      </c>
      <c r="X877" s="115" t="str">
        <f t="shared" si="248"/>
        <v/>
      </c>
      <c r="Y877" s="273" t="str">
        <f t="shared" si="249"/>
        <v>y</v>
      </c>
      <c r="AA877" s="86" t="str">
        <f t="shared" si="239"/>
        <v/>
      </c>
      <c r="AB877" s="87" t="str">
        <f t="shared" si="240"/>
        <v/>
      </c>
      <c r="AC877" s="87" t="str">
        <f t="shared" si="250"/>
        <v/>
      </c>
      <c r="AD877" s="87" t="str">
        <f t="shared" si="251"/>
        <v/>
      </c>
      <c r="AE877" s="87">
        <f t="shared" si="252"/>
        <v>1</v>
      </c>
      <c r="AF877" s="94">
        <f t="shared" si="241"/>
        <v>1</v>
      </c>
      <c r="AH877" s="324" t="str">
        <f t="shared" si="242"/>
        <v/>
      </c>
      <c r="AI877" s="280" t="str">
        <f t="shared" si="243"/>
        <v/>
      </c>
      <c r="AJ877" s="280" t="str">
        <f t="shared" si="244"/>
        <v/>
      </c>
      <c r="AK877" s="280" t="str">
        <f t="shared" si="245"/>
        <v/>
      </c>
      <c r="AL877" s="327">
        <f t="shared" si="246"/>
        <v>363915.49</v>
      </c>
    </row>
    <row r="878" spans="2:38">
      <c r="B878" s="176" t="s">
        <v>780</v>
      </c>
      <c r="C878" s="167"/>
      <c r="D878" s="167" t="s">
        <v>2229</v>
      </c>
      <c r="E878" s="167" t="s">
        <v>115</v>
      </c>
      <c r="F878" s="167" t="s">
        <v>2233</v>
      </c>
      <c r="G878" s="188"/>
      <c r="H878" s="285">
        <v>6840.15</v>
      </c>
      <c r="I878" s="143">
        <f t="shared" si="247"/>
        <v>94.619512574201153</v>
      </c>
      <c r="J878" s="165">
        <v>647211.65893442195</v>
      </c>
      <c r="K878" s="167"/>
      <c r="L878" s="167">
        <v>1</v>
      </c>
      <c r="M878" s="171">
        <f t="shared" si="254"/>
        <v>647211.65893442195</v>
      </c>
      <c r="N878" s="170"/>
      <c r="O878" s="285"/>
      <c r="P878" s="114">
        <f t="shared" si="253"/>
        <v>0</v>
      </c>
      <c r="Q878" s="173"/>
      <c r="R878" s="177">
        <v>2016</v>
      </c>
      <c r="S878" s="98">
        <f>IFERROR(('General Input Sheet'!$G$38/(VLOOKUP(R878,'General Input Sheet'!$E$38:$G$44,3,FALSE))),1)</f>
        <v>1</v>
      </c>
      <c r="T878" s="199">
        <v>647211.65893442195</v>
      </c>
      <c r="U878" s="115" t="str">
        <f t="shared" si="248"/>
        <v>y</v>
      </c>
      <c r="V878" s="115" t="str">
        <f t="shared" si="248"/>
        <v/>
      </c>
      <c r="W878" s="115" t="str">
        <f t="shared" si="248"/>
        <v/>
      </c>
      <c r="X878" s="115" t="str">
        <f t="shared" si="248"/>
        <v/>
      </c>
      <c r="Y878" s="273" t="str">
        <f t="shared" si="249"/>
        <v/>
      </c>
      <c r="AA878" s="86">
        <f t="shared" si="239"/>
        <v>1</v>
      </c>
      <c r="AB878" s="87" t="str">
        <f t="shared" si="240"/>
        <v/>
      </c>
      <c r="AC878" s="87" t="str">
        <f t="shared" si="250"/>
        <v/>
      </c>
      <c r="AD878" s="87" t="str">
        <f t="shared" si="251"/>
        <v/>
      </c>
      <c r="AE878" s="87" t="str">
        <f t="shared" si="252"/>
        <v/>
      </c>
      <c r="AF878" s="94">
        <f t="shared" si="241"/>
        <v>1</v>
      </c>
      <c r="AH878" s="324">
        <f t="shared" si="242"/>
        <v>647211.65893442195</v>
      </c>
      <c r="AI878" s="280" t="str">
        <f t="shared" si="243"/>
        <v/>
      </c>
      <c r="AJ878" s="280" t="str">
        <f t="shared" si="244"/>
        <v/>
      </c>
      <c r="AK878" s="280" t="str">
        <f t="shared" si="245"/>
        <v/>
      </c>
      <c r="AL878" s="327" t="str">
        <f t="shared" si="246"/>
        <v/>
      </c>
    </row>
    <row r="879" spans="2:38">
      <c r="B879" s="176" t="s">
        <v>781</v>
      </c>
      <c r="C879" s="167"/>
      <c r="D879" s="167" t="s">
        <v>2231</v>
      </c>
      <c r="E879" s="167" t="s">
        <v>115</v>
      </c>
      <c r="F879" s="167" t="s">
        <v>2232</v>
      </c>
      <c r="G879" s="188"/>
      <c r="H879" s="285">
        <v>100636.71</v>
      </c>
      <c r="I879" s="143">
        <f t="shared" si="247"/>
        <v>22.953334010928216</v>
      </c>
      <c r="J879" s="165">
        <v>2309948.01839092</v>
      </c>
      <c r="K879" s="167"/>
      <c r="L879" s="167">
        <v>1</v>
      </c>
      <c r="M879" s="171">
        <f t="shared" si="254"/>
        <v>2309948.01839092</v>
      </c>
      <c r="N879" s="170"/>
      <c r="O879" s="285">
        <v>282991.04592597298</v>
      </c>
      <c r="P879" s="114">
        <f t="shared" si="253"/>
        <v>8.1402715851391285</v>
      </c>
      <c r="Q879" s="173">
        <v>2303623.9700000002</v>
      </c>
      <c r="R879" s="177">
        <v>2016</v>
      </c>
      <c r="S879" s="98">
        <f>IFERROR(('General Input Sheet'!$G$38/(VLOOKUP(R879,'General Input Sheet'!$E$38:$G$44,3,FALSE))),1)</f>
        <v>1</v>
      </c>
      <c r="T879" s="199">
        <v>4613571.9883909207</v>
      </c>
      <c r="U879" s="115" t="str">
        <f t="shared" si="248"/>
        <v/>
      </c>
      <c r="V879" s="115" t="str">
        <f t="shared" si="248"/>
        <v/>
      </c>
      <c r="W879" s="115" t="str">
        <f t="shared" si="248"/>
        <v/>
      </c>
      <c r="X879" s="115" t="str">
        <f t="shared" si="248"/>
        <v/>
      </c>
      <c r="Y879" s="273" t="str">
        <f t="shared" si="249"/>
        <v>y</v>
      </c>
      <c r="AA879" s="86" t="str">
        <f t="shared" si="239"/>
        <v/>
      </c>
      <c r="AB879" s="87" t="str">
        <f t="shared" si="240"/>
        <v/>
      </c>
      <c r="AC879" s="87" t="str">
        <f t="shared" si="250"/>
        <v/>
      </c>
      <c r="AD879" s="87" t="str">
        <f t="shared" si="251"/>
        <v/>
      </c>
      <c r="AE879" s="87">
        <f t="shared" si="252"/>
        <v>1</v>
      </c>
      <c r="AF879" s="94">
        <f t="shared" si="241"/>
        <v>1</v>
      </c>
      <c r="AH879" s="324" t="str">
        <f t="shared" si="242"/>
        <v/>
      </c>
      <c r="AI879" s="280" t="str">
        <f t="shared" si="243"/>
        <v/>
      </c>
      <c r="AJ879" s="280" t="str">
        <f t="shared" si="244"/>
        <v/>
      </c>
      <c r="AK879" s="280" t="str">
        <f t="shared" si="245"/>
        <v/>
      </c>
      <c r="AL879" s="327">
        <f t="shared" si="246"/>
        <v>4613571.9883909207</v>
      </c>
    </row>
    <row r="880" spans="2:38">
      <c r="B880" s="176" t="s">
        <v>781</v>
      </c>
      <c r="C880" s="167"/>
      <c r="D880" s="167" t="s">
        <v>2231</v>
      </c>
      <c r="E880" s="167" t="s">
        <v>115</v>
      </c>
      <c r="F880" s="167" t="s">
        <v>2233</v>
      </c>
      <c r="G880" s="188"/>
      <c r="H880" s="285">
        <v>110237.44</v>
      </c>
      <c r="I880" s="143">
        <f t="shared" si="247"/>
        <v>74.036261307676767</v>
      </c>
      <c r="J880" s="165">
        <v>8161567.9137293398</v>
      </c>
      <c r="K880" s="167"/>
      <c r="L880" s="167">
        <v>1</v>
      </c>
      <c r="M880" s="171">
        <f t="shared" si="254"/>
        <v>8161567.9137293398</v>
      </c>
      <c r="N880" s="170"/>
      <c r="O880" s="285"/>
      <c r="P880" s="114">
        <f t="shared" si="253"/>
        <v>0</v>
      </c>
      <c r="Q880" s="173"/>
      <c r="R880" s="177">
        <v>2016</v>
      </c>
      <c r="S880" s="98">
        <f>IFERROR(('General Input Sheet'!$G$38/(VLOOKUP(R880,'General Input Sheet'!$E$38:$G$44,3,FALSE))),1)</f>
        <v>1</v>
      </c>
      <c r="T880" s="199">
        <v>8161567.9137293398</v>
      </c>
      <c r="U880" s="115" t="str">
        <f t="shared" si="248"/>
        <v/>
      </c>
      <c r="V880" s="115" t="str">
        <f t="shared" si="248"/>
        <v/>
      </c>
      <c r="W880" s="115" t="str">
        <f t="shared" si="248"/>
        <v/>
      </c>
      <c r="X880" s="115" t="str">
        <f t="shared" si="248"/>
        <v/>
      </c>
      <c r="Y880" s="273" t="str">
        <f t="shared" si="249"/>
        <v>y</v>
      </c>
      <c r="AA880" s="86" t="str">
        <f t="shared" si="239"/>
        <v/>
      </c>
      <c r="AB880" s="87" t="str">
        <f t="shared" si="240"/>
        <v/>
      </c>
      <c r="AC880" s="87" t="str">
        <f t="shared" si="250"/>
        <v/>
      </c>
      <c r="AD880" s="87" t="str">
        <f t="shared" si="251"/>
        <v/>
      </c>
      <c r="AE880" s="87">
        <f t="shared" si="252"/>
        <v>1</v>
      </c>
      <c r="AF880" s="94">
        <f t="shared" si="241"/>
        <v>1</v>
      </c>
      <c r="AH880" s="324" t="str">
        <f t="shared" si="242"/>
        <v/>
      </c>
      <c r="AI880" s="280" t="str">
        <f t="shared" si="243"/>
        <v/>
      </c>
      <c r="AJ880" s="280" t="str">
        <f t="shared" si="244"/>
        <v/>
      </c>
      <c r="AK880" s="280" t="str">
        <f t="shared" si="245"/>
        <v/>
      </c>
      <c r="AL880" s="327">
        <f t="shared" si="246"/>
        <v>8161567.9137293398</v>
      </c>
    </row>
    <row r="881" spans="2:38">
      <c r="B881" s="176" t="s">
        <v>781</v>
      </c>
      <c r="C881" s="167"/>
      <c r="D881" s="167" t="s">
        <v>2231</v>
      </c>
      <c r="E881" s="167" t="s">
        <v>115</v>
      </c>
      <c r="F881" s="167" t="s">
        <v>2235</v>
      </c>
      <c r="G881" s="188"/>
      <c r="H881" s="285">
        <v>85224.6</v>
      </c>
      <c r="I881" s="143">
        <f t="shared" si="247"/>
        <v>108.89087829014827</v>
      </c>
      <c r="J881" s="165">
        <v>9280181.5459265709</v>
      </c>
      <c r="K881" s="167"/>
      <c r="L881" s="167">
        <v>1</v>
      </c>
      <c r="M881" s="171">
        <f t="shared" si="254"/>
        <v>9280181.5459265709</v>
      </c>
      <c r="N881" s="170"/>
      <c r="O881" s="285"/>
      <c r="P881" s="114">
        <f t="shared" si="253"/>
        <v>0</v>
      </c>
      <c r="Q881" s="173"/>
      <c r="R881" s="177">
        <v>2016</v>
      </c>
      <c r="S881" s="98">
        <f>IFERROR(('General Input Sheet'!$G$38/(VLOOKUP(R881,'General Input Sheet'!$E$38:$G$44,3,FALSE))),1)</f>
        <v>1</v>
      </c>
      <c r="T881" s="199">
        <v>9280181.5459265709</v>
      </c>
      <c r="U881" s="115" t="str">
        <f t="shared" si="248"/>
        <v/>
      </c>
      <c r="V881" s="115" t="str">
        <f t="shared" si="248"/>
        <v/>
      </c>
      <c r="W881" s="115" t="str">
        <f t="shared" si="248"/>
        <v/>
      </c>
      <c r="X881" s="115" t="str">
        <f t="shared" si="248"/>
        <v/>
      </c>
      <c r="Y881" s="273" t="str">
        <f t="shared" si="249"/>
        <v>y</v>
      </c>
      <c r="AA881" s="86" t="str">
        <f t="shared" si="239"/>
        <v/>
      </c>
      <c r="AB881" s="87" t="str">
        <f t="shared" si="240"/>
        <v/>
      </c>
      <c r="AC881" s="87" t="str">
        <f t="shared" si="250"/>
        <v/>
      </c>
      <c r="AD881" s="87" t="str">
        <f t="shared" si="251"/>
        <v/>
      </c>
      <c r="AE881" s="87">
        <f t="shared" si="252"/>
        <v>1</v>
      </c>
      <c r="AF881" s="94">
        <f t="shared" si="241"/>
        <v>1</v>
      </c>
      <c r="AH881" s="324" t="str">
        <f t="shared" si="242"/>
        <v/>
      </c>
      <c r="AI881" s="280" t="str">
        <f t="shared" si="243"/>
        <v/>
      </c>
      <c r="AJ881" s="280" t="str">
        <f t="shared" si="244"/>
        <v/>
      </c>
      <c r="AK881" s="280" t="str">
        <f t="shared" si="245"/>
        <v/>
      </c>
      <c r="AL881" s="327">
        <f t="shared" si="246"/>
        <v>9280181.5459265709</v>
      </c>
    </row>
    <row r="882" spans="2:38">
      <c r="B882" s="176" t="s">
        <v>782</v>
      </c>
      <c r="C882" s="167"/>
      <c r="D882" s="167" t="s">
        <v>2229</v>
      </c>
      <c r="E882" s="167" t="s">
        <v>115</v>
      </c>
      <c r="F882" s="167" t="s">
        <v>2233</v>
      </c>
      <c r="G882" s="188"/>
      <c r="H882" s="285">
        <v>22829.46</v>
      </c>
      <c r="I882" s="143">
        <f t="shared" si="247"/>
        <v>30.223739081578493</v>
      </c>
      <c r="J882" s="165">
        <v>689991.64241333294</v>
      </c>
      <c r="K882" s="167"/>
      <c r="L882" s="167">
        <v>1</v>
      </c>
      <c r="M882" s="171">
        <f t="shared" si="254"/>
        <v>689991.64241333294</v>
      </c>
      <c r="N882" s="170"/>
      <c r="O882" s="285">
        <v>18900.9630579449</v>
      </c>
      <c r="P882" s="114">
        <f t="shared" si="253"/>
        <v>54.411460243963937</v>
      </c>
      <c r="Q882" s="173">
        <v>1028429</v>
      </c>
      <c r="R882" s="177">
        <v>2016</v>
      </c>
      <c r="S882" s="98">
        <f>IFERROR(('General Input Sheet'!$G$38/(VLOOKUP(R882,'General Input Sheet'!$E$38:$G$44,3,FALSE))),1)</f>
        <v>1</v>
      </c>
      <c r="T882" s="199">
        <v>1718420.6424133331</v>
      </c>
      <c r="U882" s="115" t="str">
        <f t="shared" si="248"/>
        <v>y</v>
      </c>
      <c r="V882" s="115" t="str">
        <f t="shared" si="248"/>
        <v/>
      </c>
      <c r="W882" s="115" t="str">
        <f t="shared" si="248"/>
        <v/>
      </c>
      <c r="X882" s="115" t="str">
        <f t="shared" si="248"/>
        <v/>
      </c>
      <c r="Y882" s="273" t="str">
        <f t="shared" si="249"/>
        <v/>
      </c>
      <c r="AA882" s="86">
        <f t="shared" si="239"/>
        <v>1</v>
      </c>
      <c r="AB882" s="87" t="str">
        <f t="shared" si="240"/>
        <v/>
      </c>
      <c r="AC882" s="87" t="str">
        <f t="shared" si="250"/>
        <v/>
      </c>
      <c r="AD882" s="87" t="str">
        <f t="shared" si="251"/>
        <v/>
      </c>
      <c r="AE882" s="87" t="str">
        <f t="shared" si="252"/>
        <v/>
      </c>
      <c r="AF882" s="94">
        <f t="shared" si="241"/>
        <v>1</v>
      </c>
      <c r="AH882" s="324">
        <f t="shared" si="242"/>
        <v>1718420.6424133331</v>
      </c>
      <c r="AI882" s="280" t="str">
        <f t="shared" si="243"/>
        <v/>
      </c>
      <c r="AJ882" s="280" t="str">
        <f t="shared" si="244"/>
        <v/>
      </c>
      <c r="AK882" s="280" t="str">
        <f t="shared" si="245"/>
        <v/>
      </c>
      <c r="AL882" s="327" t="str">
        <f t="shared" si="246"/>
        <v/>
      </c>
    </row>
    <row r="883" spans="2:38">
      <c r="B883" s="176" t="s">
        <v>783</v>
      </c>
      <c r="C883" s="167"/>
      <c r="D883" s="167" t="s">
        <v>2231</v>
      </c>
      <c r="E883" s="167" t="s">
        <v>115</v>
      </c>
      <c r="F883" s="167" t="s">
        <v>2236</v>
      </c>
      <c r="G883" s="188"/>
      <c r="H883" s="285"/>
      <c r="I883" s="143">
        <f t="shared" si="247"/>
        <v>0</v>
      </c>
      <c r="J883" s="165"/>
      <c r="K883" s="167"/>
      <c r="L883" s="167">
        <v>1</v>
      </c>
      <c r="M883" s="171">
        <f t="shared" si="254"/>
        <v>0</v>
      </c>
      <c r="N883" s="170"/>
      <c r="O883" s="285">
        <v>0</v>
      </c>
      <c r="P883" s="114">
        <f t="shared" si="253"/>
        <v>0</v>
      </c>
      <c r="Q883" s="173">
        <v>0</v>
      </c>
      <c r="R883" s="177">
        <v>2016</v>
      </c>
      <c r="S883" s="98">
        <f>IFERROR(('General Input Sheet'!$G$38/(VLOOKUP(R883,'General Input Sheet'!$E$38:$G$44,3,FALSE))),1)</f>
        <v>1</v>
      </c>
      <c r="T883" s="199">
        <v>0</v>
      </c>
      <c r="U883" s="115" t="str">
        <f t="shared" si="248"/>
        <v/>
      </c>
      <c r="V883" s="115" t="str">
        <f t="shared" si="248"/>
        <v/>
      </c>
      <c r="W883" s="115" t="str">
        <f t="shared" si="248"/>
        <v/>
      </c>
      <c r="X883" s="115" t="str">
        <f t="shared" si="248"/>
        <v/>
      </c>
      <c r="Y883" s="273" t="str">
        <f t="shared" si="249"/>
        <v>y</v>
      </c>
      <c r="AA883" s="86" t="str">
        <f t="shared" si="239"/>
        <v/>
      </c>
      <c r="AB883" s="87" t="str">
        <f t="shared" si="240"/>
        <v/>
      </c>
      <c r="AC883" s="87" t="str">
        <f t="shared" si="250"/>
        <v/>
      </c>
      <c r="AD883" s="87" t="str">
        <f t="shared" si="251"/>
        <v/>
      </c>
      <c r="AE883" s="87">
        <f t="shared" si="252"/>
        <v>1</v>
      </c>
      <c r="AF883" s="94">
        <f t="shared" si="241"/>
        <v>1</v>
      </c>
      <c r="AH883" s="324" t="str">
        <f t="shared" si="242"/>
        <v/>
      </c>
      <c r="AI883" s="280" t="str">
        <f t="shared" si="243"/>
        <v/>
      </c>
      <c r="AJ883" s="280" t="str">
        <f t="shared" si="244"/>
        <v/>
      </c>
      <c r="AK883" s="280" t="str">
        <f t="shared" si="245"/>
        <v/>
      </c>
      <c r="AL883" s="327">
        <f t="shared" si="246"/>
        <v>0</v>
      </c>
    </row>
    <row r="884" spans="2:38">
      <c r="B884" s="176" t="s">
        <v>784</v>
      </c>
      <c r="C884" s="167"/>
      <c r="D884" s="167" t="s">
        <v>2231</v>
      </c>
      <c r="E884" s="167" t="s">
        <v>115</v>
      </c>
      <c r="F884" s="167" t="s">
        <v>2232</v>
      </c>
      <c r="G884" s="188"/>
      <c r="H884" s="285">
        <v>58018.3</v>
      </c>
      <c r="I884" s="143">
        <f t="shared" si="247"/>
        <v>39.81412792844533</v>
      </c>
      <c r="J884" s="165">
        <v>2309948.01839092</v>
      </c>
      <c r="K884" s="167"/>
      <c r="L884" s="167">
        <v>1</v>
      </c>
      <c r="M884" s="171">
        <f t="shared" si="254"/>
        <v>2309948.01839092</v>
      </c>
      <c r="N884" s="170"/>
      <c r="O884" s="285">
        <v>270061.67470188497</v>
      </c>
      <c r="P884" s="114">
        <f t="shared" si="253"/>
        <v>65.405418445613719</v>
      </c>
      <c r="Q884" s="173">
        <v>17663496.84</v>
      </c>
      <c r="R884" s="177">
        <v>2016</v>
      </c>
      <c r="S884" s="98">
        <f>IFERROR(('General Input Sheet'!$G$38/(VLOOKUP(R884,'General Input Sheet'!$E$38:$G$44,3,FALSE))),1)</f>
        <v>1</v>
      </c>
      <c r="T884" s="199">
        <v>19973444.85839092</v>
      </c>
      <c r="U884" s="115" t="str">
        <f t="shared" si="248"/>
        <v/>
      </c>
      <c r="V884" s="115" t="str">
        <f t="shared" si="248"/>
        <v/>
      </c>
      <c r="W884" s="115" t="str">
        <f t="shared" si="248"/>
        <v/>
      </c>
      <c r="X884" s="115" t="str">
        <f t="shared" si="248"/>
        <v/>
      </c>
      <c r="Y884" s="273" t="str">
        <f t="shared" si="249"/>
        <v>y</v>
      </c>
      <c r="AA884" s="86" t="str">
        <f t="shared" si="239"/>
        <v/>
      </c>
      <c r="AB884" s="87" t="str">
        <f t="shared" si="240"/>
        <v/>
      </c>
      <c r="AC884" s="87" t="str">
        <f t="shared" si="250"/>
        <v/>
      </c>
      <c r="AD884" s="87" t="str">
        <f t="shared" si="251"/>
        <v/>
      </c>
      <c r="AE884" s="87">
        <f t="shared" si="252"/>
        <v>1</v>
      </c>
      <c r="AF884" s="94">
        <f t="shared" si="241"/>
        <v>1</v>
      </c>
      <c r="AH884" s="324" t="str">
        <f t="shared" si="242"/>
        <v/>
      </c>
      <c r="AI884" s="280" t="str">
        <f t="shared" si="243"/>
        <v/>
      </c>
      <c r="AJ884" s="280" t="str">
        <f t="shared" si="244"/>
        <v/>
      </c>
      <c r="AK884" s="280" t="str">
        <f t="shared" si="245"/>
        <v/>
      </c>
      <c r="AL884" s="327">
        <f t="shared" si="246"/>
        <v>19973444.85839092</v>
      </c>
    </row>
    <row r="885" spans="2:38">
      <c r="B885" s="176" t="s">
        <v>784</v>
      </c>
      <c r="C885" s="167"/>
      <c r="D885" s="167" t="s">
        <v>2231</v>
      </c>
      <c r="E885" s="167" t="s">
        <v>115</v>
      </c>
      <c r="F885" s="167" t="s">
        <v>2234</v>
      </c>
      <c r="G885" s="188"/>
      <c r="H885" s="285">
        <v>119497.12</v>
      </c>
      <c r="I885" s="143">
        <f t="shared" si="247"/>
        <v>70.296656069423008</v>
      </c>
      <c r="J885" s="165">
        <v>8400247.9459265694</v>
      </c>
      <c r="K885" s="167"/>
      <c r="L885" s="167">
        <v>1</v>
      </c>
      <c r="M885" s="171">
        <f t="shared" si="254"/>
        <v>8400247.9459265694</v>
      </c>
      <c r="N885" s="170"/>
      <c r="O885" s="285"/>
      <c r="P885" s="114">
        <f t="shared" si="253"/>
        <v>0</v>
      </c>
      <c r="Q885" s="173"/>
      <c r="R885" s="177">
        <v>2016</v>
      </c>
      <c r="S885" s="98">
        <f>IFERROR(('General Input Sheet'!$G$38/(VLOOKUP(R885,'General Input Sheet'!$E$38:$G$44,3,FALSE))),1)</f>
        <v>1</v>
      </c>
      <c r="T885" s="199">
        <v>8400247.9459265694</v>
      </c>
      <c r="U885" s="115" t="str">
        <f t="shared" si="248"/>
        <v/>
      </c>
      <c r="V885" s="115" t="str">
        <f t="shared" si="248"/>
        <v/>
      </c>
      <c r="W885" s="115" t="str">
        <f t="shared" si="248"/>
        <v/>
      </c>
      <c r="X885" s="115" t="str">
        <f t="shared" si="248"/>
        <v/>
      </c>
      <c r="Y885" s="273" t="str">
        <f t="shared" si="249"/>
        <v>y</v>
      </c>
      <c r="AA885" s="86" t="str">
        <f t="shared" si="239"/>
        <v/>
      </c>
      <c r="AB885" s="87" t="str">
        <f t="shared" si="240"/>
        <v/>
      </c>
      <c r="AC885" s="87" t="str">
        <f t="shared" si="250"/>
        <v/>
      </c>
      <c r="AD885" s="87" t="str">
        <f t="shared" si="251"/>
        <v/>
      </c>
      <c r="AE885" s="87">
        <f t="shared" si="252"/>
        <v>1</v>
      </c>
      <c r="AF885" s="94">
        <f t="shared" si="241"/>
        <v>1</v>
      </c>
      <c r="AH885" s="324" t="str">
        <f t="shared" si="242"/>
        <v/>
      </c>
      <c r="AI885" s="280" t="str">
        <f t="shared" si="243"/>
        <v/>
      </c>
      <c r="AJ885" s="280" t="str">
        <f t="shared" si="244"/>
        <v/>
      </c>
      <c r="AK885" s="280" t="str">
        <f t="shared" si="245"/>
        <v/>
      </c>
      <c r="AL885" s="327">
        <f t="shared" si="246"/>
        <v>8400247.9459265694</v>
      </c>
    </row>
    <row r="886" spans="2:38">
      <c r="B886" s="176" t="s">
        <v>784</v>
      </c>
      <c r="C886" s="167"/>
      <c r="D886" s="167" t="s">
        <v>2231</v>
      </c>
      <c r="E886" s="167" t="s">
        <v>115</v>
      </c>
      <c r="F886" s="167" t="s">
        <v>2233</v>
      </c>
      <c r="G886" s="188"/>
      <c r="H886" s="285">
        <v>98006.93</v>
      </c>
      <c r="I886" s="143">
        <f t="shared" si="247"/>
        <v>83.275416480542148</v>
      </c>
      <c r="J886" s="165">
        <v>8161567.9137293398</v>
      </c>
      <c r="K886" s="167"/>
      <c r="L886" s="167">
        <v>1</v>
      </c>
      <c r="M886" s="171">
        <f t="shared" si="254"/>
        <v>8161567.9137293398</v>
      </c>
      <c r="N886" s="170"/>
      <c r="O886" s="285"/>
      <c r="P886" s="114">
        <f t="shared" si="253"/>
        <v>0</v>
      </c>
      <c r="Q886" s="173"/>
      <c r="R886" s="177">
        <v>2016</v>
      </c>
      <c r="S886" s="98">
        <f>IFERROR(('General Input Sheet'!$G$38/(VLOOKUP(R886,'General Input Sheet'!$E$38:$G$44,3,FALSE))),1)</f>
        <v>1</v>
      </c>
      <c r="T886" s="199">
        <v>8161567.9137293398</v>
      </c>
      <c r="U886" s="115" t="str">
        <f t="shared" si="248"/>
        <v/>
      </c>
      <c r="V886" s="115" t="str">
        <f t="shared" si="248"/>
        <v/>
      </c>
      <c r="W886" s="115" t="str">
        <f t="shared" si="248"/>
        <v/>
      </c>
      <c r="X886" s="115" t="str">
        <f t="shared" si="248"/>
        <v/>
      </c>
      <c r="Y886" s="273" t="str">
        <f t="shared" si="249"/>
        <v>y</v>
      </c>
      <c r="AA886" s="86" t="str">
        <f t="shared" si="239"/>
        <v/>
      </c>
      <c r="AB886" s="87" t="str">
        <f t="shared" si="240"/>
        <v/>
      </c>
      <c r="AC886" s="87" t="str">
        <f t="shared" si="250"/>
        <v/>
      </c>
      <c r="AD886" s="87" t="str">
        <f t="shared" si="251"/>
        <v/>
      </c>
      <c r="AE886" s="87">
        <f t="shared" si="252"/>
        <v>1</v>
      </c>
      <c r="AF886" s="94">
        <f t="shared" si="241"/>
        <v>1</v>
      </c>
      <c r="AH886" s="324" t="str">
        <f t="shared" si="242"/>
        <v/>
      </c>
      <c r="AI886" s="280" t="str">
        <f t="shared" si="243"/>
        <v/>
      </c>
      <c r="AJ886" s="280" t="str">
        <f t="shared" si="244"/>
        <v/>
      </c>
      <c r="AK886" s="280" t="str">
        <f t="shared" si="245"/>
        <v/>
      </c>
      <c r="AL886" s="327">
        <f t="shared" si="246"/>
        <v>8161567.9137293398</v>
      </c>
    </row>
    <row r="887" spans="2:38">
      <c r="B887" s="176" t="s">
        <v>785</v>
      </c>
      <c r="C887" s="167"/>
      <c r="D887" s="167" t="s">
        <v>2231</v>
      </c>
      <c r="E887" s="167" t="s">
        <v>115</v>
      </c>
      <c r="F887" s="167" t="s">
        <v>2235</v>
      </c>
      <c r="G887" s="188"/>
      <c r="H887" s="285">
        <v>156904.43</v>
      </c>
      <c r="I887" s="143">
        <f t="shared" si="247"/>
        <v>59.145439972131896</v>
      </c>
      <c r="J887" s="165">
        <v>9280181.5459265709</v>
      </c>
      <c r="K887" s="167"/>
      <c r="L887" s="167">
        <v>1</v>
      </c>
      <c r="M887" s="171">
        <f t="shared" si="254"/>
        <v>9280181.5459265709</v>
      </c>
      <c r="N887" s="170"/>
      <c r="O887" s="285">
        <v>116345.072692826</v>
      </c>
      <c r="P887" s="114">
        <f t="shared" si="253"/>
        <v>21.808789502406288</v>
      </c>
      <c r="Q887" s="173">
        <v>2537345.2000000002</v>
      </c>
      <c r="R887" s="177">
        <v>2016</v>
      </c>
      <c r="S887" s="98">
        <f>IFERROR(('General Input Sheet'!$G$38/(VLOOKUP(R887,'General Input Sheet'!$E$38:$G$44,3,FALSE))),1)</f>
        <v>1</v>
      </c>
      <c r="T887" s="199">
        <v>11817526.74592657</v>
      </c>
      <c r="U887" s="115" t="str">
        <f t="shared" si="248"/>
        <v/>
      </c>
      <c r="V887" s="115" t="str">
        <f t="shared" si="248"/>
        <v/>
      </c>
      <c r="W887" s="115" t="str">
        <f t="shared" si="248"/>
        <v/>
      </c>
      <c r="X887" s="115" t="str">
        <f t="shared" si="248"/>
        <v/>
      </c>
      <c r="Y887" s="273" t="str">
        <f t="shared" si="249"/>
        <v>y</v>
      </c>
      <c r="AA887" s="86" t="str">
        <f t="shared" si="239"/>
        <v/>
      </c>
      <c r="AB887" s="87" t="str">
        <f t="shared" si="240"/>
        <v/>
      </c>
      <c r="AC887" s="87" t="str">
        <f t="shared" si="250"/>
        <v/>
      </c>
      <c r="AD887" s="87" t="str">
        <f t="shared" si="251"/>
        <v/>
      </c>
      <c r="AE887" s="87">
        <f t="shared" si="252"/>
        <v>1</v>
      </c>
      <c r="AF887" s="94">
        <f t="shared" si="241"/>
        <v>1</v>
      </c>
      <c r="AH887" s="324" t="str">
        <f t="shared" si="242"/>
        <v/>
      </c>
      <c r="AI887" s="280" t="str">
        <f t="shared" si="243"/>
        <v/>
      </c>
      <c r="AJ887" s="280" t="str">
        <f t="shared" si="244"/>
        <v/>
      </c>
      <c r="AK887" s="280" t="str">
        <f t="shared" si="245"/>
        <v/>
      </c>
      <c r="AL887" s="327">
        <f t="shared" si="246"/>
        <v>11817526.74592657</v>
      </c>
    </row>
    <row r="888" spans="2:38">
      <c r="B888" s="176" t="s">
        <v>786</v>
      </c>
      <c r="C888" s="167"/>
      <c r="D888" s="167" t="s">
        <v>2229</v>
      </c>
      <c r="E888" s="167" t="s">
        <v>115</v>
      </c>
      <c r="F888" s="167" t="s">
        <v>2236</v>
      </c>
      <c r="G888" s="188"/>
      <c r="H888" s="285"/>
      <c r="I888" s="143">
        <f t="shared" si="247"/>
        <v>0</v>
      </c>
      <c r="J888" s="165"/>
      <c r="K888" s="167"/>
      <c r="L888" s="167">
        <v>1</v>
      </c>
      <c r="M888" s="171">
        <f t="shared" si="254"/>
        <v>0</v>
      </c>
      <c r="N888" s="170"/>
      <c r="O888" s="285">
        <v>37548.636121067197</v>
      </c>
      <c r="P888" s="114">
        <f t="shared" si="253"/>
        <v>29.84241681607455</v>
      </c>
      <c r="Q888" s="173">
        <v>1120542.05</v>
      </c>
      <c r="R888" s="177">
        <v>2016</v>
      </c>
      <c r="S888" s="98">
        <f>IFERROR(('General Input Sheet'!$G$38/(VLOOKUP(R888,'General Input Sheet'!$E$38:$G$44,3,FALSE))),1)</f>
        <v>1</v>
      </c>
      <c r="T888" s="199">
        <v>1120542.05</v>
      </c>
      <c r="U888" s="115" t="str">
        <f t="shared" si="248"/>
        <v>y</v>
      </c>
      <c r="V888" s="115" t="str">
        <f t="shared" si="248"/>
        <v/>
      </c>
      <c r="W888" s="115" t="str">
        <f t="shared" si="248"/>
        <v/>
      </c>
      <c r="X888" s="115" t="str">
        <f t="shared" si="248"/>
        <v/>
      </c>
      <c r="Y888" s="273" t="str">
        <f t="shared" si="249"/>
        <v/>
      </c>
      <c r="AA888" s="86">
        <f t="shared" si="239"/>
        <v>1</v>
      </c>
      <c r="AB888" s="87" t="str">
        <f t="shared" si="240"/>
        <v/>
      </c>
      <c r="AC888" s="87" t="str">
        <f t="shared" si="250"/>
        <v/>
      </c>
      <c r="AD888" s="87" t="str">
        <f t="shared" si="251"/>
        <v/>
      </c>
      <c r="AE888" s="87" t="str">
        <f t="shared" si="252"/>
        <v/>
      </c>
      <c r="AF888" s="94">
        <f t="shared" si="241"/>
        <v>1</v>
      </c>
      <c r="AH888" s="324">
        <f t="shared" si="242"/>
        <v>1120542.05</v>
      </c>
      <c r="AI888" s="280" t="str">
        <f t="shared" si="243"/>
        <v/>
      </c>
      <c r="AJ888" s="280" t="str">
        <f t="shared" si="244"/>
        <v/>
      </c>
      <c r="AK888" s="280" t="str">
        <f t="shared" si="245"/>
        <v/>
      </c>
      <c r="AL888" s="327" t="str">
        <f t="shared" si="246"/>
        <v/>
      </c>
    </row>
    <row r="889" spans="2:38">
      <c r="B889" s="176" t="s">
        <v>787</v>
      </c>
      <c r="C889" s="167"/>
      <c r="D889" s="167" t="s">
        <v>2231</v>
      </c>
      <c r="E889" s="167" t="s">
        <v>115</v>
      </c>
      <c r="F889" s="167" t="s">
        <v>2234</v>
      </c>
      <c r="G889" s="188"/>
      <c r="H889" s="285">
        <v>41930.300000000003</v>
      </c>
      <c r="I889" s="143">
        <f t="shared" si="247"/>
        <v>200.33836976903501</v>
      </c>
      <c r="J889" s="165">
        <v>8400247.9459265694</v>
      </c>
      <c r="K889" s="167"/>
      <c r="L889" s="167">
        <v>1</v>
      </c>
      <c r="M889" s="171">
        <f t="shared" si="254"/>
        <v>8400247.9459265694</v>
      </c>
      <c r="N889" s="170"/>
      <c r="O889" s="285">
        <v>54382.633226816797</v>
      </c>
      <c r="P889" s="114">
        <f t="shared" si="253"/>
        <v>14.356078653709176</v>
      </c>
      <c r="Q889" s="173">
        <v>780721.36</v>
      </c>
      <c r="R889" s="177">
        <v>2016</v>
      </c>
      <c r="S889" s="98">
        <f>IFERROR(('General Input Sheet'!$G$38/(VLOOKUP(R889,'General Input Sheet'!$E$38:$G$44,3,FALSE))),1)</f>
        <v>1</v>
      </c>
      <c r="T889" s="199">
        <v>9180969.3059265688</v>
      </c>
      <c r="U889" s="115" t="str">
        <f t="shared" si="248"/>
        <v/>
      </c>
      <c r="V889" s="115" t="str">
        <f t="shared" si="248"/>
        <v/>
      </c>
      <c r="W889" s="115" t="str">
        <f t="shared" si="248"/>
        <v/>
      </c>
      <c r="X889" s="115" t="str">
        <f t="shared" si="248"/>
        <v/>
      </c>
      <c r="Y889" s="273" t="str">
        <f t="shared" si="249"/>
        <v>y</v>
      </c>
      <c r="AA889" s="86" t="str">
        <f t="shared" si="239"/>
        <v/>
      </c>
      <c r="AB889" s="87" t="str">
        <f t="shared" si="240"/>
        <v/>
      </c>
      <c r="AC889" s="87" t="str">
        <f t="shared" si="250"/>
        <v/>
      </c>
      <c r="AD889" s="87" t="str">
        <f t="shared" si="251"/>
        <v/>
      </c>
      <c r="AE889" s="87">
        <f t="shared" si="252"/>
        <v>1</v>
      </c>
      <c r="AF889" s="94">
        <f t="shared" si="241"/>
        <v>1</v>
      </c>
      <c r="AH889" s="324" t="str">
        <f t="shared" si="242"/>
        <v/>
      </c>
      <c r="AI889" s="280" t="str">
        <f t="shared" si="243"/>
        <v/>
      </c>
      <c r="AJ889" s="280" t="str">
        <f t="shared" si="244"/>
        <v/>
      </c>
      <c r="AK889" s="280" t="str">
        <f t="shared" si="245"/>
        <v/>
      </c>
      <c r="AL889" s="327">
        <f t="shared" si="246"/>
        <v>9180969.3059265688</v>
      </c>
    </row>
    <row r="890" spans="2:38">
      <c r="B890" s="176" t="s">
        <v>787</v>
      </c>
      <c r="C890" s="167"/>
      <c r="D890" s="167" t="s">
        <v>2231</v>
      </c>
      <c r="E890" s="167" t="s">
        <v>115</v>
      </c>
      <c r="F890" s="167" t="s">
        <v>2233</v>
      </c>
      <c r="G890" s="188"/>
      <c r="H890" s="285">
        <v>12452.44</v>
      </c>
      <c r="I890" s="143">
        <f t="shared" si="247"/>
        <v>578.51906932933548</v>
      </c>
      <c r="J890" s="165">
        <v>7203973.9996793903</v>
      </c>
      <c r="K890" s="167"/>
      <c r="L890" s="167">
        <v>1</v>
      </c>
      <c r="M890" s="171">
        <f t="shared" si="254"/>
        <v>7203973.9996793894</v>
      </c>
      <c r="N890" s="170"/>
      <c r="O890" s="285"/>
      <c r="P890" s="114">
        <f t="shared" si="253"/>
        <v>0</v>
      </c>
      <c r="Q890" s="173"/>
      <c r="R890" s="177">
        <v>2016</v>
      </c>
      <c r="S890" s="98">
        <f>IFERROR(('General Input Sheet'!$G$38/(VLOOKUP(R890,'General Input Sheet'!$E$38:$G$44,3,FALSE))),1)</f>
        <v>1</v>
      </c>
      <c r="T890" s="199">
        <v>7203973.9996793903</v>
      </c>
      <c r="U890" s="115" t="str">
        <f t="shared" si="248"/>
        <v/>
      </c>
      <c r="V890" s="115" t="str">
        <f t="shared" si="248"/>
        <v/>
      </c>
      <c r="W890" s="115" t="str">
        <f t="shared" si="248"/>
        <v/>
      </c>
      <c r="X890" s="115" t="str">
        <f t="shared" si="248"/>
        <v/>
      </c>
      <c r="Y890" s="273" t="str">
        <f t="shared" si="249"/>
        <v>y</v>
      </c>
      <c r="AA890" s="86" t="str">
        <f t="shared" si="239"/>
        <v/>
      </c>
      <c r="AB890" s="87" t="str">
        <f t="shared" si="240"/>
        <v/>
      </c>
      <c r="AC890" s="87" t="str">
        <f t="shared" si="250"/>
        <v/>
      </c>
      <c r="AD890" s="87" t="str">
        <f t="shared" si="251"/>
        <v/>
      </c>
      <c r="AE890" s="87">
        <f t="shared" si="252"/>
        <v>1</v>
      </c>
      <c r="AF890" s="94">
        <f t="shared" si="241"/>
        <v>1</v>
      </c>
      <c r="AH890" s="324" t="str">
        <f t="shared" si="242"/>
        <v/>
      </c>
      <c r="AI890" s="280" t="str">
        <f t="shared" si="243"/>
        <v/>
      </c>
      <c r="AJ890" s="280" t="str">
        <f t="shared" si="244"/>
        <v/>
      </c>
      <c r="AK890" s="280" t="str">
        <f t="shared" si="245"/>
        <v/>
      </c>
      <c r="AL890" s="327">
        <f t="shared" si="246"/>
        <v>7203973.9996793903</v>
      </c>
    </row>
    <row r="891" spans="2:38">
      <c r="B891" s="176" t="s">
        <v>788</v>
      </c>
      <c r="C891" s="167"/>
      <c r="D891" s="167" t="s">
        <v>2231</v>
      </c>
      <c r="E891" s="167" t="s">
        <v>115</v>
      </c>
      <c r="F891" s="167" t="s">
        <v>2234</v>
      </c>
      <c r="G891" s="188"/>
      <c r="H891" s="285">
        <v>43717.31</v>
      </c>
      <c r="I891" s="143">
        <f t="shared" si="247"/>
        <v>192.14924124852536</v>
      </c>
      <c r="J891" s="165">
        <v>8400247.9459265694</v>
      </c>
      <c r="K891" s="167"/>
      <c r="L891" s="167">
        <v>1</v>
      </c>
      <c r="M891" s="171">
        <f t="shared" si="254"/>
        <v>8400247.9459265694</v>
      </c>
      <c r="N891" s="170"/>
      <c r="O891" s="285">
        <v>43717.4305467827</v>
      </c>
      <c r="P891" s="114">
        <f t="shared" si="253"/>
        <v>36.428437355113523</v>
      </c>
      <c r="Q891" s="173">
        <v>1592557.68</v>
      </c>
      <c r="R891" s="177">
        <v>2016</v>
      </c>
      <c r="S891" s="98">
        <f>IFERROR(('General Input Sheet'!$G$38/(VLOOKUP(R891,'General Input Sheet'!$E$38:$G$44,3,FALSE))),1)</f>
        <v>1</v>
      </c>
      <c r="T891" s="199">
        <v>9992805.6259265691</v>
      </c>
      <c r="U891" s="115" t="str">
        <f t="shared" si="248"/>
        <v/>
      </c>
      <c r="V891" s="115" t="str">
        <f t="shared" si="248"/>
        <v/>
      </c>
      <c r="W891" s="115" t="str">
        <f t="shared" si="248"/>
        <v/>
      </c>
      <c r="X891" s="115" t="str">
        <f t="shared" si="248"/>
        <v/>
      </c>
      <c r="Y891" s="273" t="str">
        <f t="shared" si="249"/>
        <v>y</v>
      </c>
      <c r="AA891" s="86" t="str">
        <f t="shared" si="239"/>
        <v/>
      </c>
      <c r="AB891" s="87" t="str">
        <f t="shared" si="240"/>
        <v/>
      </c>
      <c r="AC891" s="87" t="str">
        <f t="shared" si="250"/>
        <v/>
      </c>
      <c r="AD891" s="87" t="str">
        <f t="shared" si="251"/>
        <v/>
      </c>
      <c r="AE891" s="87">
        <f t="shared" si="252"/>
        <v>1</v>
      </c>
      <c r="AF891" s="94">
        <f t="shared" si="241"/>
        <v>1</v>
      </c>
      <c r="AH891" s="324" t="str">
        <f t="shared" si="242"/>
        <v/>
      </c>
      <c r="AI891" s="280" t="str">
        <f t="shared" si="243"/>
        <v/>
      </c>
      <c r="AJ891" s="280" t="str">
        <f t="shared" si="244"/>
        <v/>
      </c>
      <c r="AK891" s="280" t="str">
        <f t="shared" si="245"/>
        <v/>
      </c>
      <c r="AL891" s="327">
        <f t="shared" si="246"/>
        <v>9992805.6259265691</v>
      </c>
    </row>
    <row r="892" spans="2:38">
      <c r="B892" s="176" t="s">
        <v>789</v>
      </c>
      <c r="C892" s="167"/>
      <c r="D892" s="167" t="s">
        <v>2229</v>
      </c>
      <c r="E892" s="167" t="s">
        <v>115</v>
      </c>
      <c r="F892" s="167" t="s">
        <v>2236</v>
      </c>
      <c r="G892" s="188"/>
      <c r="H892" s="285"/>
      <c r="I892" s="143">
        <f t="shared" si="247"/>
        <v>0</v>
      </c>
      <c r="J892" s="165"/>
      <c r="K892" s="167"/>
      <c r="L892" s="167">
        <v>1</v>
      </c>
      <c r="M892" s="171">
        <f t="shared" si="254"/>
        <v>0</v>
      </c>
      <c r="N892" s="170"/>
      <c r="O892" s="285">
        <v>0</v>
      </c>
      <c r="P892" s="114">
        <f t="shared" si="253"/>
        <v>0</v>
      </c>
      <c r="Q892" s="173">
        <v>0</v>
      </c>
      <c r="R892" s="177">
        <v>2016</v>
      </c>
      <c r="S892" s="98">
        <f>IFERROR(('General Input Sheet'!$G$38/(VLOOKUP(R892,'General Input Sheet'!$E$38:$G$44,3,FALSE))),1)</f>
        <v>1</v>
      </c>
      <c r="T892" s="199">
        <v>0</v>
      </c>
      <c r="U892" s="115" t="str">
        <f t="shared" si="248"/>
        <v>y</v>
      </c>
      <c r="V892" s="115" t="str">
        <f t="shared" si="248"/>
        <v/>
      </c>
      <c r="W892" s="115" t="str">
        <f t="shared" si="248"/>
        <v/>
      </c>
      <c r="X892" s="115" t="str">
        <f t="shared" si="248"/>
        <v/>
      </c>
      <c r="Y892" s="273" t="str">
        <f t="shared" si="249"/>
        <v/>
      </c>
      <c r="AA892" s="86">
        <f t="shared" si="239"/>
        <v>1</v>
      </c>
      <c r="AB892" s="87" t="str">
        <f t="shared" si="240"/>
        <v/>
      </c>
      <c r="AC892" s="87" t="str">
        <f t="shared" si="250"/>
        <v/>
      </c>
      <c r="AD892" s="87" t="str">
        <f t="shared" si="251"/>
        <v/>
      </c>
      <c r="AE892" s="87" t="str">
        <f t="shared" si="252"/>
        <v/>
      </c>
      <c r="AF892" s="94">
        <f t="shared" si="241"/>
        <v>1</v>
      </c>
      <c r="AH892" s="324">
        <f t="shared" si="242"/>
        <v>0</v>
      </c>
      <c r="AI892" s="280" t="str">
        <f t="shared" si="243"/>
        <v/>
      </c>
      <c r="AJ892" s="280" t="str">
        <f t="shared" si="244"/>
        <v/>
      </c>
      <c r="AK892" s="280" t="str">
        <f t="shared" si="245"/>
        <v/>
      </c>
      <c r="AL892" s="327" t="str">
        <f t="shared" si="246"/>
        <v/>
      </c>
    </row>
    <row r="893" spans="2:38">
      <c r="B893" s="176" t="s">
        <v>790</v>
      </c>
      <c r="C893" s="167"/>
      <c r="D893" s="167" t="s">
        <v>2229</v>
      </c>
      <c r="E893" s="167" t="s">
        <v>115</v>
      </c>
      <c r="F893" s="167" t="s">
        <v>2233</v>
      </c>
      <c r="G893" s="188"/>
      <c r="H893" s="285">
        <v>5439.59</v>
      </c>
      <c r="I893" s="143">
        <f t="shared" si="247"/>
        <v>109.48496339364549</v>
      </c>
      <c r="J893" s="165">
        <v>595553.31202644005</v>
      </c>
      <c r="K893" s="167"/>
      <c r="L893" s="167">
        <v>1</v>
      </c>
      <c r="M893" s="171">
        <f t="shared" si="254"/>
        <v>595553.31202644005</v>
      </c>
      <c r="N893" s="170"/>
      <c r="O893" s="285">
        <v>5439.5717008266402</v>
      </c>
      <c r="P893" s="114">
        <f t="shared" si="253"/>
        <v>219.54047591991829</v>
      </c>
      <c r="Q893" s="173">
        <v>1194206.1599999999</v>
      </c>
      <c r="R893" s="177">
        <v>2016</v>
      </c>
      <c r="S893" s="98">
        <f>IFERROR(('General Input Sheet'!$G$38/(VLOOKUP(R893,'General Input Sheet'!$E$38:$G$44,3,FALSE))),1)</f>
        <v>1</v>
      </c>
      <c r="T893" s="199">
        <v>1789759.4720264398</v>
      </c>
      <c r="U893" s="115" t="str">
        <f t="shared" si="248"/>
        <v>y</v>
      </c>
      <c r="V893" s="115" t="str">
        <f t="shared" si="248"/>
        <v/>
      </c>
      <c r="W893" s="115" t="str">
        <f t="shared" si="248"/>
        <v/>
      </c>
      <c r="X893" s="115" t="str">
        <f t="shared" si="248"/>
        <v/>
      </c>
      <c r="Y893" s="273" t="str">
        <f t="shared" si="249"/>
        <v/>
      </c>
      <c r="AA893" s="86">
        <f t="shared" si="239"/>
        <v>1</v>
      </c>
      <c r="AB893" s="87" t="str">
        <f t="shared" si="240"/>
        <v/>
      </c>
      <c r="AC893" s="87" t="str">
        <f t="shared" si="250"/>
        <v/>
      </c>
      <c r="AD893" s="87" t="str">
        <f t="shared" si="251"/>
        <v/>
      </c>
      <c r="AE893" s="87" t="str">
        <f t="shared" si="252"/>
        <v/>
      </c>
      <c r="AF893" s="94">
        <f t="shared" si="241"/>
        <v>1</v>
      </c>
      <c r="AH893" s="324">
        <f t="shared" si="242"/>
        <v>1789759.4720264398</v>
      </c>
      <c r="AI893" s="280" t="str">
        <f t="shared" si="243"/>
        <v/>
      </c>
      <c r="AJ893" s="280" t="str">
        <f t="shared" si="244"/>
        <v/>
      </c>
      <c r="AK893" s="280" t="str">
        <f t="shared" si="245"/>
        <v/>
      </c>
      <c r="AL893" s="327" t="str">
        <f t="shared" si="246"/>
        <v/>
      </c>
    </row>
    <row r="894" spans="2:38">
      <c r="B894" s="176" t="s">
        <v>791</v>
      </c>
      <c r="C894" s="167"/>
      <c r="D894" s="167" t="s">
        <v>2229</v>
      </c>
      <c r="E894" s="167" t="s">
        <v>115</v>
      </c>
      <c r="F894" s="167" t="s">
        <v>2236</v>
      </c>
      <c r="G894" s="188"/>
      <c r="H894" s="285"/>
      <c r="I894" s="143">
        <f t="shared" si="247"/>
        <v>0</v>
      </c>
      <c r="J894" s="165"/>
      <c r="K894" s="167"/>
      <c r="L894" s="167">
        <v>1</v>
      </c>
      <c r="M894" s="171">
        <f t="shared" si="254"/>
        <v>0</v>
      </c>
      <c r="N894" s="170"/>
      <c r="O894" s="285">
        <v>0</v>
      </c>
      <c r="P894" s="114">
        <f t="shared" si="253"/>
        <v>0</v>
      </c>
      <c r="Q894" s="173">
        <v>0</v>
      </c>
      <c r="R894" s="177">
        <v>2016</v>
      </c>
      <c r="S894" s="98">
        <f>IFERROR(('General Input Sheet'!$G$38/(VLOOKUP(R894,'General Input Sheet'!$E$38:$G$44,3,FALSE))),1)</f>
        <v>1</v>
      </c>
      <c r="T894" s="199">
        <v>0</v>
      </c>
      <c r="U894" s="115" t="str">
        <f t="shared" si="248"/>
        <v>y</v>
      </c>
      <c r="V894" s="115" t="str">
        <f t="shared" si="248"/>
        <v/>
      </c>
      <c r="W894" s="115" t="str">
        <f t="shared" si="248"/>
        <v/>
      </c>
      <c r="X894" s="115" t="str">
        <f t="shared" si="248"/>
        <v/>
      </c>
      <c r="Y894" s="273" t="str">
        <f t="shared" si="249"/>
        <v/>
      </c>
      <c r="AA894" s="86">
        <f t="shared" si="239"/>
        <v>1</v>
      </c>
      <c r="AB894" s="87" t="str">
        <f t="shared" si="240"/>
        <v/>
      </c>
      <c r="AC894" s="87" t="str">
        <f t="shared" si="250"/>
        <v/>
      </c>
      <c r="AD894" s="87" t="str">
        <f t="shared" si="251"/>
        <v/>
      </c>
      <c r="AE894" s="87" t="str">
        <f t="shared" si="252"/>
        <v/>
      </c>
      <c r="AF894" s="94">
        <f t="shared" si="241"/>
        <v>1</v>
      </c>
      <c r="AH894" s="324">
        <f t="shared" si="242"/>
        <v>0</v>
      </c>
      <c r="AI894" s="280" t="str">
        <f t="shared" si="243"/>
        <v/>
      </c>
      <c r="AJ894" s="280" t="str">
        <f t="shared" si="244"/>
        <v/>
      </c>
      <c r="AK894" s="280" t="str">
        <f t="shared" si="245"/>
        <v/>
      </c>
      <c r="AL894" s="327" t="str">
        <f t="shared" si="246"/>
        <v/>
      </c>
    </row>
    <row r="895" spans="2:38">
      <c r="B895" s="176" t="s">
        <v>792</v>
      </c>
      <c r="C895" s="167"/>
      <c r="D895" s="167" t="s">
        <v>2231</v>
      </c>
      <c r="E895" s="167" t="s">
        <v>115</v>
      </c>
      <c r="F895" s="167" t="s">
        <v>2233</v>
      </c>
      <c r="G895" s="188"/>
      <c r="H895" s="285">
        <v>48003.44</v>
      </c>
      <c r="I895" s="143">
        <f t="shared" si="247"/>
        <v>170.02048006828969</v>
      </c>
      <c r="J895" s="165">
        <v>8161567.9137293398</v>
      </c>
      <c r="K895" s="167"/>
      <c r="L895" s="167">
        <v>1</v>
      </c>
      <c r="M895" s="171">
        <f t="shared" si="254"/>
        <v>8161567.9137293398</v>
      </c>
      <c r="N895" s="170"/>
      <c r="O895" s="285">
        <v>52840.376088554403</v>
      </c>
      <c r="P895" s="114">
        <f t="shared" si="253"/>
        <v>94.246162094949653</v>
      </c>
      <c r="Q895" s="173">
        <v>4980002.6500000004</v>
      </c>
      <c r="R895" s="177">
        <v>2016</v>
      </c>
      <c r="S895" s="98">
        <f>IFERROR(('General Input Sheet'!$G$38/(VLOOKUP(R895,'General Input Sheet'!$E$38:$G$44,3,FALSE))),1)</f>
        <v>1</v>
      </c>
      <c r="T895" s="199">
        <v>13141570.56372934</v>
      </c>
      <c r="U895" s="115" t="str">
        <f t="shared" si="248"/>
        <v/>
      </c>
      <c r="V895" s="115" t="str">
        <f t="shared" si="248"/>
        <v/>
      </c>
      <c r="W895" s="115" t="str">
        <f t="shared" si="248"/>
        <v/>
      </c>
      <c r="X895" s="115" t="str">
        <f t="shared" si="248"/>
        <v/>
      </c>
      <c r="Y895" s="273" t="str">
        <f t="shared" si="249"/>
        <v>y</v>
      </c>
      <c r="AA895" s="86" t="str">
        <f t="shared" si="239"/>
        <v/>
      </c>
      <c r="AB895" s="87" t="str">
        <f t="shared" si="240"/>
        <v/>
      </c>
      <c r="AC895" s="87" t="str">
        <f t="shared" si="250"/>
        <v/>
      </c>
      <c r="AD895" s="87" t="str">
        <f t="shared" si="251"/>
        <v/>
      </c>
      <c r="AE895" s="87">
        <f t="shared" si="252"/>
        <v>1</v>
      </c>
      <c r="AF895" s="94">
        <f t="shared" si="241"/>
        <v>1</v>
      </c>
      <c r="AH895" s="324" t="str">
        <f t="shared" si="242"/>
        <v/>
      </c>
      <c r="AI895" s="280" t="str">
        <f t="shared" si="243"/>
        <v/>
      </c>
      <c r="AJ895" s="280" t="str">
        <f t="shared" si="244"/>
        <v/>
      </c>
      <c r="AK895" s="280" t="str">
        <f t="shared" si="245"/>
        <v/>
      </c>
      <c r="AL895" s="327">
        <f t="shared" si="246"/>
        <v>13141570.56372934</v>
      </c>
    </row>
    <row r="896" spans="2:38">
      <c r="B896" s="176" t="s">
        <v>793</v>
      </c>
      <c r="C896" s="167"/>
      <c r="D896" s="167" t="s">
        <v>2229</v>
      </c>
      <c r="E896" s="167" t="s">
        <v>115</v>
      </c>
      <c r="F896" s="167" t="s">
        <v>2233</v>
      </c>
      <c r="G896" s="188"/>
      <c r="H896" s="285">
        <v>4836.88</v>
      </c>
      <c r="I896" s="143">
        <f t="shared" si="247"/>
        <v>118.53155688221148</v>
      </c>
      <c r="J896" s="165">
        <v>573322.91685243102</v>
      </c>
      <c r="K896" s="167"/>
      <c r="L896" s="167">
        <v>1</v>
      </c>
      <c r="M896" s="171">
        <f t="shared" si="254"/>
        <v>573322.91685243102</v>
      </c>
      <c r="N896" s="170"/>
      <c r="O896" s="285"/>
      <c r="P896" s="114">
        <f t="shared" si="253"/>
        <v>0</v>
      </c>
      <c r="Q896" s="173"/>
      <c r="R896" s="177">
        <v>2016</v>
      </c>
      <c r="S896" s="98">
        <f>IFERROR(('General Input Sheet'!$G$38/(VLOOKUP(R896,'General Input Sheet'!$E$38:$G$44,3,FALSE))),1)</f>
        <v>1</v>
      </c>
      <c r="T896" s="199">
        <v>573322.91685243102</v>
      </c>
      <c r="U896" s="115" t="str">
        <f t="shared" si="248"/>
        <v>y</v>
      </c>
      <c r="V896" s="115" t="str">
        <f t="shared" si="248"/>
        <v/>
      </c>
      <c r="W896" s="115" t="str">
        <f t="shared" si="248"/>
        <v/>
      </c>
      <c r="X896" s="115" t="str">
        <f t="shared" si="248"/>
        <v/>
      </c>
      <c r="Y896" s="273" t="str">
        <f t="shared" si="249"/>
        <v/>
      </c>
      <c r="AA896" s="86">
        <f t="shared" si="239"/>
        <v>1</v>
      </c>
      <c r="AB896" s="87" t="str">
        <f t="shared" si="240"/>
        <v/>
      </c>
      <c r="AC896" s="87" t="str">
        <f t="shared" si="250"/>
        <v/>
      </c>
      <c r="AD896" s="87" t="str">
        <f t="shared" si="251"/>
        <v/>
      </c>
      <c r="AE896" s="87" t="str">
        <f t="shared" si="252"/>
        <v/>
      </c>
      <c r="AF896" s="94">
        <f t="shared" si="241"/>
        <v>1</v>
      </c>
      <c r="AH896" s="324">
        <f t="shared" si="242"/>
        <v>573322.91685243102</v>
      </c>
      <c r="AI896" s="280" t="str">
        <f t="shared" si="243"/>
        <v/>
      </c>
      <c r="AJ896" s="280" t="str">
        <f t="shared" si="244"/>
        <v/>
      </c>
      <c r="AK896" s="280" t="str">
        <f t="shared" si="245"/>
        <v/>
      </c>
      <c r="AL896" s="327" t="str">
        <f t="shared" si="246"/>
        <v/>
      </c>
    </row>
    <row r="897" spans="2:38">
      <c r="B897" s="176" t="s">
        <v>794</v>
      </c>
      <c r="C897" s="167"/>
      <c r="D897" s="167" t="s">
        <v>2231</v>
      </c>
      <c r="E897" s="167" t="s">
        <v>117</v>
      </c>
      <c r="F897" s="167" t="s">
        <v>2232</v>
      </c>
      <c r="G897" s="188"/>
      <c r="H897" s="285">
        <v>8541.4</v>
      </c>
      <c r="I897" s="143">
        <f t="shared" si="247"/>
        <v>158.53402114853654</v>
      </c>
      <c r="J897" s="165">
        <v>1354102.48823811</v>
      </c>
      <c r="K897" s="167"/>
      <c r="L897" s="167">
        <v>1</v>
      </c>
      <c r="M897" s="171">
        <f t="shared" si="254"/>
        <v>1354102.48823811</v>
      </c>
      <c r="N897" s="170"/>
      <c r="O897" s="285">
        <v>43041.775328910197</v>
      </c>
      <c r="P897" s="114">
        <f t="shared" si="253"/>
        <v>70.091799581827019</v>
      </c>
      <c r="Q897" s="173">
        <v>3016875.49</v>
      </c>
      <c r="R897" s="177">
        <v>2016</v>
      </c>
      <c r="S897" s="98">
        <f>IFERROR(('General Input Sheet'!$G$38/(VLOOKUP(R897,'General Input Sheet'!$E$38:$G$44,3,FALSE))),1)</f>
        <v>1</v>
      </c>
      <c r="T897" s="199">
        <v>4370977.9782381104</v>
      </c>
      <c r="U897" s="115" t="str">
        <f t="shared" si="248"/>
        <v/>
      </c>
      <c r="V897" s="115" t="str">
        <f t="shared" si="248"/>
        <v/>
      </c>
      <c r="W897" s="115" t="str">
        <f t="shared" si="248"/>
        <v/>
      </c>
      <c r="X897" s="115" t="str">
        <f t="shared" si="248"/>
        <v/>
      </c>
      <c r="Y897" s="273" t="str">
        <f t="shared" si="249"/>
        <v>y</v>
      </c>
      <c r="AA897" s="86" t="str">
        <f t="shared" si="239"/>
        <v/>
      </c>
      <c r="AB897" s="87" t="str">
        <f t="shared" si="240"/>
        <v/>
      </c>
      <c r="AC897" s="87" t="str">
        <f t="shared" si="250"/>
        <v/>
      </c>
      <c r="AD897" s="87" t="str">
        <f t="shared" si="251"/>
        <v/>
      </c>
      <c r="AE897" s="87">
        <f t="shared" si="252"/>
        <v>1</v>
      </c>
      <c r="AF897" s="94">
        <f t="shared" si="241"/>
        <v>1</v>
      </c>
      <c r="AH897" s="324" t="str">
        <f t="shared" si="242"/>
        <v/>
      </c>
      <c r="AI897" s="280" t="str">
        <f t="shared" si="243"/>
        <v/>
      </c>
      <c r="AJ897" s="280" t="str">
        <f t="shared" si="244"/>
        <v/>
      </c>
      <c r="AK897" s="280" t="str">
        <f t="shared" si="245"/>
        <v/>
      </c>
      <c r="AL897" s="327">
        <f t="shared" si="246"/>
        <v>4370977.9782381104</v>
      </c>
    </row>
    <row r="898" spans="2:38">
      <c r="B898" s="176" t="s">
        <v>794</v>
      </c>
      <c r="C898" s="167"/>
      <c r="D898" s="167" t="s">
        <v>2231</v>
      </c>
      <c r="E898" s="167" t="s">
        <v>117</v>
      </c>
      <c r="F898" s="167" t="s">
        <v>2234</v>
      </c>
      <c r="G898" s="188"/>
      <c r="H898" s="285">
        <v>13972.64</v>
      </c>
      <c r="I898" s="143">
        <f t="shared" si="247"/>
        <v>516.61074181152378</v>
      </c>
      <c r="J898" s="165">
        <v>7218415.9154653698</v>
      </c>
      <c r="K898" s="167"/>
      <c r="L898" s="167">
        <v>1</v>
      </c>
      <c r="M898" s="171">
        <f t="shared" si="254"/>
        <v>7218415.9154653698</v>
      </c>
      <c r="N898" s="170"/>
      <c r="O898" s="285"/>
      <c r="P898" s="114">
        <f t="shared" si="253"/>
        <v>0</v>
      </c>
      <c r="Q898" s="173"/>
      <c r="R898" s="177">
        <v>2016</v>
      </c>
      <c r="S898" s="98">
        <f>IFERROR(('General Input Sheet'!$G$38/(VLOOKUP(R898,'General Input Sheet'!$E$38:$G$44,3,FALSE))),1)</f>
        <v>1</v>
      </c>
      <c r="T898" s="199">
        <v>7218415.9154653698</v>
      </c>
      <c r="U898" s="115" t="str">
        <f t="shared" si="248"/>
        <v/>
      </c>
      <c r="V898" s="115" t="str">
        <f t="shared" si="248"/>
        <v/>
      </c>
      <c r="W898" s="115" t="str">
        <f t="shared" si="248"/>
        <v/>
      </c>
      <c r="X898" s="115" t="str">
        <f t="shared" si="248"/>
        <v/>
      </c>
      <c r="Y898" s="273" t="str">
        <f t="shared" si="249"/>
        <v>y</v>
      </c>
      <c r="AA898" s="86" t="str">
        <f t="shared" si="239"/>
        <v/>
      </c>
      <c r="AB898" s="87" t="str">
        <f t="shared" si="240"/>
        <v/>
      </c>
      <c r="AC898" s="87" t="str">
        <f t="shared" si="250"/>
        <v/>
      </c>
      <c r="AD898" s="87" t="str">
        <f t="shared" si="251"/>
        <v/>
      </c>
      <c r="AE898" s="87">
        <f t="shared" si="252"/>
        <v>1</v>
      </c>
      <c r="AF898" s="94">
        <f t="shared" si="241"/>
        <v>1</v>
      </c>
      <c r="AH898" s="324" t="str">
        <f t="shared" si="242"/>
        <v/>
      </c>
      <c r="AI898" s="280" t="str">
        <f t="shared" si="243"/>
        <v/>
      </c>
      <c r="AJ898" s="280" t="str">
        <f t="shared" si="244"/>
        <v/>
      </c>
      <c r="AK898" s="280" t="str">
        <f t="shared" si="245"/>
        <v/>
      </c>
      <c r="AL898" s="327">
        <f t="shared" si="246"/>
        <v>7218415.9154653698</v>
      </c>
    </row>
    <row r="899" spans="2:38">
      <c r="B899" s="176" t="s">
        <v>794</v>
      </c>
      <c r="C899" s="167"/>
      <c r="D899" s="167" t="s">
        <v>2231</v>
      </c>
      <c r="E899" s="167" t="s">
        <v>117</v>
      </c>
      <c r="F899" s="167" t="s">
        <v>2233</v>
      </c>
      <c r="G899" s="188"/>
      <c r="H899" s="285">
        <v>20527.61</v>
      </c>
      <c r="I899" s="143">
        <f t="shared" si="247"/>
        <v>372.40803341605618</v>
      </c>
      <c r="J899" s="165">
        <v>7644646.8708317699</v>
      </c>
      <c r="K899" s="167"/>
      <c r="L899" s="167">
        <v>1</v>
      </c>
      <c r="M899" s="171">
        <f t="shared" si="254"/>
        <v>7644646.8708317699</v>
      </c>
      <c r="N899" s="170"/>
      <c r="O899" s="285"/>
      <c r="P899" s="114">
        <f t="shared" si="253"/>
        <v>0</v>
      </c>
      <c r="Q899" s="173"/>
      <c r="R899" s="177">
        <v>2016</v>
      </c>
      <c r="S899" s="98">
        <f>IFERROR(('General Input Sheet'!$G$38/(VLOOKUP(R899,'General Input Sheet'!$E$38:$G$44,3,FALSE))),1)</f>
        <v>1</v>
      </c>
      <c r="T899" s="199">
        <v>7644646.8708317699</v>
      </c>
      <c r="U899" s="115" t="str">
        <f t="shared" si="248"/>
        <v/>
      </c>
      <c r="V899" s="115" t="str">
        <f t="shared" si="248"/>
        <v/>
      </c>
      <c r="W899" s="115" t="str">
        <f t="shared" si="248"/>
        <v/>
      </c>
      <c r="X899" s="115" t="str">
        <f t="shared" si="248"/>
        <v/>
      </c>
      <c r="Y899" s="273" t="str">
        <f t="shared" si="249"/>
        <v>y</v>
      </c>
      <c r="AA899" s="86" t="str">
        <f t="shared" si="239"/>
        <v/>
      </c>
      <c r="AB899" s="87" t="str">
        <f t="shared" si="240"/>
        <v/>
      </c>
      <c r="AC899" s="87" t="str">
        <f t="shared" si="250"/>
        <v/>
      </c>
      <c r="AD899" s="87" t="str">
        <f t="shared" si="251"/>
        <v/>
      </c>
      <c r="AE899" s="87">
        <f t="shared" si="252"/>
        <v>1</v>
      </c>
      <c r="AF899" s="94">
        <f t="shared" si="241"/>
        <v>1</v>
      </c>
      <c r="AH899" s="324" t="str">
        <f t="shared" si="242"/>
        <v/>
      </c>
      <c r="AI899" s="280" t="str">
        <f t="shared" si="243"/>
        <v/>
      </c>
      <c r="AJ899" s="280" t="str">
        <f t="shared" si="244"/>
        <v/>
      </c>
      <c r="AK899" s="280" t="str">
        <f t="shared" si="245"/>
        <v/>
      </c>
      <c r="AL899" s="327">
        <f t="shared" si="246"/>
        <v>7644646.8708317699</v>
      </c>
    </row>
    <row r="900" spans="2:38">
      <c r="B900" s="176" t="s">
        <v>795</v>
      </c>
      <c r="C900" s="167"/>
      <c r="D900" s="167" t="s">
        <v>2231</v>
      </c>
      <c r="E900" s="167" t="s">
        <v>117</v>
      </c>
      <c r="F900" s="167" t="s">
        <v>2234</v>
      </c>
      <c r="G900" s="188"/>
      <c r="H900" s="285">
        <v>30408.29</v>
      </c>
      <c r="I900" s="143">
        <f t="shared" si="247"/>
        <v>261.92575558129442</v>
      </c>
      <c r="J900" s="165">
        <v>7964714.3341851197</v>
      </c>
      <c r="K900" s="167"/>
      <c r="L900" s="167">
        <v>1</v>
      </c>
      <c r="M900" s="171">
        <f t="shared" si="254"/>
        <v>7964714.3341851206</v>
      </c>
      <c r="N900" s="170"/>
      <c r="O900" s="285">
        <v>39802.676843843998</v>
      </c>
      <c r="P900" s="114">
        <f t="shared" si="253"/>
        <v>82.401225748394907</v>
      </c>
      <c r="Q900" s="173">
        <v>3279789.36</v>
      </c>
      <c r="R900" s="177">
        <v>2016</v>
      </c>
      <c r="S900" s="98">
        <f>IFERROR(('General Input Sheet'!$G$38/(VLOOKUP(R900,'General Input Sheet'!$E$38:$G$44,3,FALSE))),1)</f>
        <v>1</v>
      </c>
      <c r="T900" s="199">
        <v>11244503.694185119</v>
      </c>
      <c r="U900" s="115" t="str">
        <f t="shared" si="248"/>
        <v/>
      </c>
      <c r="V900" s="115" t="str">
        <f t="shared" si="248"/>
        <v/>
      </c>
      <c r="W900" s="115" t="str">
        <f t="shared" si="248"/>
        <v/>
      </c>
      <c r="X900" s="115" t="str">
        <f t="shared" si="248"/>
        <v/>
      </c>
      <c r="Y900" s="273" t="str">
        <f t="shared" si="249"/>
        <v>y</v>
      </c>
      <c r="AA900" s="86" t="str">
        <f t="shared" si="239"/>
        <v/>
      </c>
      <c r="AB900" s="87" t="str">
        <f t="shared" si="240"/>
        <v/>
      </c>
      <c r="AC900" s="87" t="str">
        <f t="shared" si="250"/>
        <v/>
      </c>
      <c r="AD900" s="87" t="str">
        <f t="shared" si="251"/>
        <v/>
      </c>
      <c r="AE900" s="87">
        <f t="shared" si="252"/>
        <v>1</v>
      </c>
      <c r="AF900" s="94">
        <f t="shared" si="241"/>
        <v>1</v>
      </c>
      <c r="AH900" s="324" t="str">
        <f t="shared" si="242"/>
        <v/>
      </c>
      <c r="AI900" s="280" t="str">
        <f t="shared" si="243"/>
        <v/>
      </c>
      <c r="AJ900" s="280" t="str">
        <f t="shared" si="244"/>
        <v/>
      </c>
      <c r="AK900" s="280" t="str">
        <f t="shared" si="245"/>
        <v/>
      </c>
      <c r="AL900" s="327">
        <f t="shared" si="246"/>
        <v>11244503.694185119</v>
      </c>
    </row>
    <row r="901" spans="2:38">
      <c r="B901" s="176" t="s">
        <v>795</v>
      </c>
      <c r="C901" s="167"/>
      <c r="D901" s="167" t="s">
        <v>2231</v>
      </c>
      <c r="E901" s="167" t="s">
        <v>117</v>
      </c>
      <c r="F901" s="167" t="s">
        <v>2233</v>
      </c>
      <c r="G901" s="188"/>
      <c r="H901" s="285">
        <v>9394.5499999999993</v>
      </c>
      <c r="I901" s="143">
        <f t="shared" si="247"/>
        <v>749.06204511110593</v>
      </c>
      <c r="J901" s="165">
        <v>7037100.83589854</v>
      </c>
      <c r="K901" s="167"/>
      <c r="L901" s="167">
        <v>1</v>
      </c>
      <c r="M901" s="171">
        <f t="shared" si="254"/>
        <v>7037100.83589854</v>
      </c>
      <c r="N901" s="170"/>
      <c r="O901" s="285"/>
      <c r="P901" s="114">
        <f t="shared" si="253"/>
        <v>0</v>
      </c>
      <c r="Q901" s="173"/>
      <c r="R901" s="177">
        <v>2016</v>
      </c>
      <c r="S901" s="98">
        <f>IFERROR(('General Input Sheet'!$G$38/(VLOOKUP(R901,'General Input Sheet'!$E$38:$G$44,3,FALSE))),1)</f>
        <v>1</v>
      </c>
      <c r="T901" s="199">
        <v>7037100.83589854</v>
      </c>
      <c r="U901" s="115" t="str">
        <f t="shared" si="248"/>
        <v/>
      </c>
      <c r="V901" s="115" t="str">
        <f t="shared" si="248"/>
        <v/>
      </c>
      <c r="W901" s="115" t="str">
        <f t="shared" si="248"/>
        <v/>
      </c>
      <c r="X901" s="115" t="str">
        <f t="shared" si="248"/>
        <v/>
      </c>
      <c r="Y901" s="273" t="str">
        <f t="shared" si="249"/>
        <v>y</v>
      </c>
      <c r="AA901" s="86" t="str">
        <f t="shared" si="239"/>
        <v/>
      </c>
      <c r="AB901" s="87" t="str">
        <f t="shared" si="240"/>
        <v/>
      </c>
      <c r="AC901" s="87" t="str">
        <f t="shared" si="250"/>
        <v/>
      </c>
      <c r="AD901" s="87" t="str">
        <f t="shared" si="251"/>
        <v/>
      </c>
      <c r="AE901" s="87">
        <f t="shared" si="252"/>
        <v>1</v>
      </c>
      <c r="AF901" s="94">
        <f t="shared" si="241"/>
        <v>1</v>
      </c>
      <c r="AH901" s="324" t="str">
        <f t="shared" si="242"/>
        <v/>
      </c>
      <c r="AI901" s="280" t="str">
        <f t="shared" si="243"/>
        <v/>
      </c>
      <c r="AJ901" s="280" t="str">
        <f t="shared" si="244"/>
        <v/>
      </c>
      <c r="AK901" s="280" t="str">
        <f t="shared" si="245"/>
        <v/>
      </c>
      <c r="AL901" s="327">
        <f t="shared" si="246"/>
        <v>7037100.83589854</v>
      </c>
    </row>
    <row r="902" spans="2:38">
      <c r="B902" s="176" t="s">
        <v>796</v>
      </c>
      <c r="C902" s="167"/>
      <c r="D902" s="167" t="s">
        <v>2229</v>
      </c>
      <c r="E902" s="167" t="s">
        <v>117</v>
      </c>
      <c r="F902" s="167" t="s">
        <v>2233</v>
      </c>
      <c r="G902" s="188"/>
      <c r="H902" s="285">
        <v>9882.14</v>
      </c>
      <c r="I902" s="143">
        <f t="shared" si="247"/>
        <v>69.822087362993543</v>
      </c>
      <c r="J902" s="165">
        <v>689991.64241333294</v>
      </c>
      <c r="K902" s="167"/>
      <c r="L902" s="167">
        <v>1</v>
      </c>
      <c r="M902" s="171">
        <f t="shared" si="254"/>
        <v>689991.64241333294</v>
      </c>
      <c r="N902" s="170"/>
      <c r="O902" s="285"/>
      <c r="P902" s="114">
        <f t="shared" si="253"/>
        <v>0</v>
      </c>
      <c r="Q902" s="173"/>
      <c r="R902" s="177">
        <v>2016</v>
      </c>
      <c r="S902" s="98">
        <f>IFERROR(('General Input Sheet'!$G$38/(VLOOKUP(R902,'General Input Sheet'!$E$38:$G$44,3,FALSE))),1)</f>
        <v>1</v>
      </c>
      <c r="T902" s="199">
        <v>689991.64241333294</v>
      </c>
      <c r="U902" s="115" t="str">
        <f t="shared" si="248"/>
        <v/>
      </c>
      <c r="V902" s="115" t="str">
        <f t="shared" si="248"/>
        <v/>
      </c>
      <c r="W902" s="115" t="str">
        <f t="shared" si="248"/>
        <v>y</v>
      </c>
      <c r="X902" s="115" t="str">
        <f t="shared" si="248"/>
        <v/>
      </c>
      <c r="Y902" s="273" t="str">
        <f t="shared" si="249"/>
        <v/>
      </c>
      <c r="AA902" s="86" t="str">
        <f t="shared" si="239"/>
        <v/>
      </c>
      <c r="AB902" s="87" t="str">
        <f t="shared" si="240"/>
        <v/>
      </c>
      <c r="AC902" s="87">
        <f t="shared" si="250"/>
        <v>1</v>
      </c>
      <c r="AD902" s="87" t="str">
        <f t="shared" si="251"/>
        <v/>
      </c>
      <c r="AE902" s="87" t="str">
        <f t="shared" si="252"/>
        <v/>
      </c>
      <c r="AF902" s="94">
        <f t="shared" si="241"/>
        <v>1</v>
      </c>
      <c r="AH902" s="324" t="str">
        <f t="shared" si="242"/>
        <v/>
      </c>
      <c r="AI902" s="280" t="str">
        <f t="shared" si="243"/>
        <v/>
      </c>
      <c r="AJ902" s="280">
        <f t="shared" si="244"/>
        <v>689991.64241333294</v>
      </c>
      <c r="AK902" s="280" t="str">
        <f t="shared" si="245"/>
        <v/>
      </c>
      <c r="AL902" s="327" t="str">
        <f t="shared" si="246"/>
        <v/>
      </c>
    </row>
    <row r="903" spans="2:38">
      <c r="B903" s="176" t="s">
        <v>797</v>
      </c>
      <c r="C903" s="167"/>
      <c r="D903" s="167" t="s">
        <v>2229</v>
      </c>
      <c r="E903" s="167" t="s">
        <v>118</v>
      </c>
      <c r="F903" s="167" t="s">
        <v>2232</v>
      </c>
      <c r="G903" s="188"/>
      <c r="H903" s="285">
        <v>8873.7000000000007</v>
      </c>
      <c r="I903" s="143">
        <f t="shared" si="247"/>
        <v>66.520806200828844</v>
      </c>
      <c r="J903" s="165">
        <v>590285.67798429495</v>
      </c>
      <c r="K903" s="167"/>
      <c r="L903" s="167">
        <v>1</v>
      </c>
      <c r="M903" s="171">
        <f t="shared" si="254"/>
        <v>590285.67798429495</v>
      </c>
      <c r="N903" s="170"/>
      <c r="O903" s="285">
        <v>8873.6906838863906</v>
      </c>
      <c r="P903" s="114">
        <f t="shared" si="253"/>
        <v>298.73478966465393</v>
      </c>
      <c r="Q903" s="173">
        <v>2650880.12</v>
      </c>
      <c r="R903" s="177">
        <v>2016</v>
      </c>
      <c r="S903" s="98">
        <f>IFERROR(('General Input Sheet'!$G$38/(VLOOKUP(R903,'General Input Sheet'!$E$38:$G$44,3,FALSE))),1)</f>
        <v>1</v>
      </c>
      <c r="T903" s="199">
        <v>3241165.7979842951</v>
      </c>
      <c r="U903" s="115" t="str">
        <f t="shared" si="248"/>
        <v/>
      </c>
      <c r="V903" s="115" t="str">
        <f t="shared" si="248"/>
        <v/>
      </c>
      <c r="W903" s="115" t="str">
        <f t="shared" si="248"/>
        <v/>
      </c>
      <c r="X903" s="115" t="str">
        <f t="shared" si="248"/>
        <v>y</v>
      </c>
      <c r="Y903" s="273" t="str">
        <f t="shared" si="249"/>
        <v/>
      </c>
      <c r="AA903" s="86" t="str">
        <f t="shared" si="239"/>
        <v/>
      </c>
      <c r="AB903" s="87" t="str">
        <f t="shared" si="240"/>
        <v/>
      </c>
      <c r="AC903" s="87" t="str">
        <f t="shared" si="250"/>
        <v/>
      </c>
      <c r="AD903" s="87">
        <f t="shared" si="251"/>
        <v>1</v>
      </c>
      <c r="AE903" s="87" t="str">
        <f t="shared" si="252"/>
        <v/>
      </c>
      <c r="AF903" s="94">
        <f t="shared" si="241"/>
        <v>1</v>
      </c>
      <c r="AH903" s="324" t="str">
        <f t="shared" si="242"/>
        <v/>
      </c>
      <c r="AI903" s="280" t="str">
        <f t="shared" si="243"/>
        <v/>
      </c>
      <c r="AJ903" s="280" t="str">
        <f t="shared" si="244"/>
        <v/>
      </c>
      <c r="AK903" s="280">
        <f t="shared" si="245"/>
        <v>3241165.7979842951</v>
      </c>
      <c r="AL903" s="327" t="str">
        <f t="shared" si="246"/>
        <v/>
      </c>
    </row>
    <row r="904" spans="2:38">
      <c r="B904" s="176" t="s">
        <v>798</v>
      </c>
      <c r="C904" s="167"/>
      <c r="D904" s="167" t="s">
        <v>2229</v>
      </c>
      <c r="E904" s="167" t="s">
        <v>118</v>
      </c>
      <c r="F904" s="167" t="s">
        <v>2236</v>
      </c>
      <c r="G904" s="188"/>
      <c r="H904" s="285"/>
      <c r="I904" s="143">
        <f t="shared" si="247"/>
        <v>0</v>
      </c>
      <c r="J904" s="165"/>
      <c r="K904" s="167"/>
      <c r="L904" s="167">
        <v>1</v>
      </c>
      <c r="M904" s="171">
        <f t="shared" si="254"/>
        <v>0</v>
      </c>
      <c r="N904" s="170"/>
      <c r="O904" s="285">
        <v>0</v>
      </c>
      <c r="P904" s="114">
        <f t="shared" si="253"/>
        <v>0</v>
      </c>
      <c r="Q904" s="173">
        <v>0</v>
      </c>
      <c r="R904" s="177">
        <v>2016</v>
      </c>
      <c r="S904" s="98">
        <f>IFERROR(('General Input Sheet'!$G$38/(VLOOKUP(R904,'General Input Sheet'!$E$38:$G$44,3,FALSE))),1)</f>
        <v>1</v>
      </c>
      <c r="T904" s="199">
        <v>0</v>
      </c>
      <c r="U904" s="115" t="str">
        <f t="shared" si="248"/>
        <v/>
      </c>
      <c r="V904" s="115" t="str">
        <f t="shared" si="248"/>
        <v/>
      </c>
      <c r="W904" s="115" t="str">
        <f t="shared" si="248"/>
        <v/>
      </c>
      <c r="X904" s="115" t="str">
        <f t="shared" si="248"/>
        <v>y</v>
      </c>
      <c r="Y904" s="273" t="str">
        <f t="shared" si="249"/>
        <v/>
      </c>
      <c r="AA904" s="86" t="str">
        <f t="shared" si="239"/>
        <v/>
      </c>
      <c r="AB904" s="87" t="str">
        <f t="shared" si="240"/>
        <v/>
      </c>
      <c r="AC904" s="87" t="str">
        <f t="shared" si="250"/>
        <v/>
      </c>
      <c r="AD904" s="87">
        <f t="shared" si="251"/>
        <v>1</v>
      </c>
      <c r="AE904" s="87" t="str">
        <f t="shared" si="252"/>
        <v/>
      </c>
      <c r="AF904" s="94">
        <f t="shared" si="241"/>
        <v>1</v>
      </c>
      <c r="AH904" s="324" t="str">
        <f t="shared" si="242"/>
        <v/>
      </c>
      <c r="AI904" s="280" t="str">
        <f t="shared" si="243"/>
        <v/>
      </c>
      <c r="AJ904" s="280" t="str">
        <f t="shared" si="244"/>
        <v/>
      </c>
      <c r="AK904" s="280">
        <f t="shared" si="245"/>
        <v>0</v>
      </c>
      <c r="AL904" s="327" t="str">
        <f t="shared" si="246"/>
        <v/>
      </c>
    </row>
    <row r="905" spans="2:38">
      <c r="B905" s="176" t="s">
        <v>799</v>
      </c>
      <c r="C905" s="167"/>
      <c r="D905" s="167" t="s">
        <v>2231</v>
      </c>
      <c r="E905" s="167" t="s">
        <v>118</v>
      </c>
      <c r="F905" s="167" t="s">
        <v>2232</v>
      </c>
      <c r="G905" s="188"/>
      <c r="H905" s="285">
        <v>29715.43</v>
      </c>
      <c r="I905" s="143">
        <f t="shared" si="247"/>
        <v>77.30906860500555</v>
      </c>
      <c r="J905" s="165">
        <v>2297272.2164972401</v>
      </c>
      <c r="K905" s="167"/>
      <c r="L905" s="167">
        <v>1</v>
      </c>
      <c r="M905" s="171">
        <f t="shared" si="254"/>
        <v>2297272.2164972401</v>
      </c>
      <c r="N905" s="170"/>
      <c r="O905" s="285">
        <v>16350.7573997856</v>
      </c>
      <c r="P905" s="114">
        <f t="shared" si="253"/>
        <v>142.50104402078355</v>
      </c>
      <c r="Q905" s="173">
        <v>2330000</v>
      </c>
      <c r="R905" s="177">
        <v>2016</v>
      </c>
      <c r="S905" s="98">
        <f>IFERROR(('General Input Sheet'!$G$38/(VLOOKUP(R905,'General Input Sheet'!$E$38:$G$44,3,FALSE))),1)</f>
        <v>1</v>
      </c>
      <c r="T905" s="199">
        <v>4627272.2164972406</v>
      </c>
      <c r="U905" s="115" t="str">
        <f t="shared" si="248"/>
        <v/>
      </c>
      <c r="V905" s="115" t="str">
        <f t="shared" si="248"/>
        <v/>
      </c>
      <c r="W905" s="115" t="str">
        <f t="shared" si="248"/>
        <v/>
      </c>
      <c r="X905" s="115" t="str">
        <f t="shared" si="248"/>
        <v/>
      </c>
      <c r="Y905" s="273" t="str">
        <f t="shared" si="249"/>
        <v>y</v>
      </c>
      <c r="AA905" s="86" t="str">
        <f t="shared" si="239"/>
        <v/>
      </c>
      <c r="AB905" s="87" t="str">
        <f t="shared" si="240"/>
        <v/>
      </c>
      <c r="AC905" s="87" t="str">
        <f t="shared" si="250"/>
        <v/>
      </c>
      <c r="AD905" s="87" t="str">
        <f t="shared" si="251"/>
        <v/>
      </c>
      <c r="AE905" s="87">
        <f t="shared" si="252"/>
        <v>1</v>
      </c>
      <c r="AF905" s="94">
        <f t="shared" si="241"/>
        <v>1</v>
      </c>
      <c r="AH905" s="324" t="str">
        <f t="shared" si="242"/>
        <v/>
      </c>
      <c r="AI905" s="280" t="str">
        <f t="shared" si="243"/>
        <v/>
      </c>
      <c r="AJ905" s="280" t="str">
        <f t="shared" si="244"/>
        <v/>
      </c>
      <c r="AK905" s="280" t="str">
        <f t="shared" si="245"/>
        <v/>
      </c>
      <c r="AL905" s="327">
        <f t="shared" si="246"/>
        <v>4627272.2164972406</v>
      </c>
    </row>
    <row r="906" spans="2:38">
      <c r="B906" s="176" t="s">
        <v>800</v>
      </c>
      <c r="C906" s="167"/>
      <c r="D906" s="167" t="s">
        <v>2231</v>
      </c>
      <c r="E906" s="167" t="s">
        <v>118</v>
      </c>
      <c r="F906" s="167" t="s">
        <v>2232</v>
      </c>
      <c r="G906" s="188"/>
      <c r="H906" s="285">
        <v>22373.97</v>
      </c>
      <c r="I906" s="143">
        <f t="shared" si="247"/>
        <v>88.060205414261304</v>
      </c>
      <c r="J906" s="165">
        <v>1970256.3941325201</v>
      </c>
      <c r="K906" s="167"/>
      <c r="L906" s="167">
        <v>1</v>
      </c>
      <c r="M906" s="171">
        <f t="shared" si="254"/>
        <v>1970256.3941325198</v>
      </c>
      <c r="N906" s="170"/>
      <c r="O906" s="285">
        <v>67136.807979284902</v>
      </c>
      <c r="P906" s="114">
        <f t="shared" si="253"/>
        <v>76.318455914391166</v>
      </c>
      <c r="Q906" s="173">
        <v>5123777.5199999996</v>
      </c>
      <c r="R906" s="177">
        <v>2016</v>
      </c>
      <c r="S906" s="98">
        <f>IFERROR(('General Input Sheet'!$G$38/(VLOOKUP(R906,'General Input Sheet'!$E$38:$G$44,3,FALSE))),1)</f>
        <v>1</v>
      </c>
      <c r="T906" s="199">
        <v>7094033.9141325196</v>
      </c>
      <c r="U906" s="115" t="str">
        <f t="shared" si="248"/>
        <v/>
      </c>
      <c r="V906" s="115" t="str">
        <f t="shared" si="248"/>
        <v/>
      </c>
      <c r="W906" s="115" t="str">
        <f t="shared" si="248"/>
        <v/>
      </c>
      <c r="X906" s="115" t="str">
        <f t="shared" si="248"/>
        <v/>
      </c>
      <c r="Y906" s="273" t="str">
        <f t="shared" si="249"/>
        <v>y</v>
      </c>
      <c r="AA906" s="86" t="str">
        <f t="shared" si="239"/>
        <v/>
      </c>
      <c r="AB906" s="87" t="str">
        <f t="shared" si="240"/>
        <v/>
      </c>
      <c r="AC906" s="87" t="str">
        <f t="shared" si="250"/>
        <v/>
      </c>
      <c r="AD906" s="87" t="str">
        <f t="shared" si="251"/>
        <v/>
      </c>
      <c r="AE906" s="87">
        <f t="shared" si="252"/>
        <v>1</v>
      </c>
      <c r="AF906" s="94">
        <f t="shared" si="241"/>
        <v>1</v>
      </c>
      <c r="AH906" s="324" t="str">
        <f t="shared" si="242"/>
        <v/>
      </c>
      <c r="AI906" s="280" t="str">
        <f t="shared" si="243"/>
        <v/>
      </c>
      <c r="AJ906" s="280" t="str">
        <f t="shared" si="244"/>
        <v/>
      </c>
      <c r="AK906" s="280" t="str">
        <f t="shared" si="245"/>
        <v/>
      </c>
      <c r="AL906" s="327">
        <f t="shared" si="246"/>
        <v>7094033.9141325196</v>
      </c>
    </row>
    <row r="907" spans="2:38">
      <c r="B907" s="176" t="s">
        <v>800</v>
      </c>
      <c r="C907" s="167"/>
      <c r="D907" s="167" t="s">
        <v>2231</v>
      </c>
      <c r="E907" s="167" t="s">
        <v>118</v>
      </c>
      <c r="F907" s="167" t="s">
        <v>2233</v>
      </c>
      <c r="G907" s="188"/>
      <c r="H907" s="285">
        <v>44971.67</v>
      </c>
      <c r="I907" s="143">
        <f t="shared" si="247"/>
        <v>181.48242913214787</v>
      </c>
      <c r="J907" s="165">
        <v>8161567.9137293398</v>
      </c>
      <c r="K907" s="167"/>
      <c r="L907" s="167">
        <v>1</v>
      </c>
      <c r="M907" s="171">
        <f t="shared" si="254"/>
        <v>8161567.9137293398</v>
      </c>
      <c r="N907" s="170"/>
      <c r="O907" s="285"/>
      <c r="P907" s="114">
        <f t="shared" si="253"/>
        <v>0</v>
      </c>
      <c r="Q907" s="173"/>
      <c r="R907" s="177">
        <v>2016</v>
      </c>
      <c r="S907" s="98">
        <f>IFERROR(('General Input Sheet'!$G$38/(VLOOKUP(R907,'General Input Sheet'!$E$38:$G$44,3,FALSE))),1)</f>
        <v>1</v>
      </c>
      <c r="T907" s="199">
        <v>8161567.9137293398</v>
      </c>
      <c r="U907" s="115" t="str">
        <f t="shared" si="248"/>
        <v/>
      </c>
      <c r="V907" s="115" t="str">
        <f t="shared" si="248"/>
        <v/>
      </c>
      <c r="W907" s="115" t="str">
        <f t="shared" si="248"/>
        <v/>
      </c>
      <c r="X907" s="115" t="str">
        <f t="shared" si="248"/>
        <v/>
      </c>
      <c r="Y907" s="273" t="str">
        <f t="shared" si="249"/>
        <v>y</v>
      </c>
      <c r="AA907" s="86" t="str">
        <f t="shared" si="239"/>
        <v/>
      </c>
      <c r="AB907" s="87" t="str">
        <f t="shared" si="240"/>
        <v/>
      </c>
      <c r="AC907" s="87" t="str">
        <f t="shared" si="250"/>
        <v/>
      </c>
      <c r="AD907" s="87" t="str">
        <f t="shared" si="251"/>
        <v/>
      </c>
      <c r="AE907" s="87">
        <f t="shared" si="252"/>
        <v>1</v>
      </c>
      <c r="AF907" s="94">
        <f t="shared" si="241"/>
        <v>1</v>
      </c>
      <c r="AH907" s="324" t="str">
        <f t="shared" si="242"/>
        <v/>
      </c>
      <c r="AI907" s="280" t="str">
        <f t="shared" si="243"/>
        <v/>
      </c>
      <c r="AJ907" s="280" t="str">
        <f t="shared" si="244"/>
        <v/>
      </c>
      <c r="AK907" s="280" t="str">
        <f t="shared" si="245"/>
        <v/>
      </c>
      <c r="AL907" s="327">
        <f t="shared" si="246"/>
        <v>8161567.9137293398</v>
      </c>
    </row>
    <row r="908" spans="2:38">
      <c r="B908" s="176" t="s">
        <v>801</v>
      </c>
      <c r="C908" s="167"/>
      <c r="D908" s="167" t="s">
        <v>2230</v>
      </c>
      <c r="E908" s="167" t="s">
        <v>118</v>
      </c>
      <c r="F908" s="167" t="s">
        <v>2236</v>
      </c>
      <c r="G908" s="188"/>
      <c r="H908" s="171"/>
      <c r="I908" s="143">
        <f t="shared" si="247"/>
        <v>0</v>
      </c>
      <c r="J908" s="165"/>
      <c r="K908" s="167"/>
      <c r="L908" s="167"/>
      <c r="M908" s="171">
        <v>8605893.6976145599</v>
      </c>
      <c r="N908" s="170"/>
      <c r="O908" s="285">
        <v>0</v>
      </c>
      <c r="P908" s="114">
        <f t="shared" si="253"/>
        <v>0</v>
      </c>
      <c r="Q908" s="173">
        <v>0</v>
      </c>
      <c r="R908" s="177">
        <v>2016</v>
      </c>
      <c r="S908" s="32"/>
      <c r="T908" s="195">
        <v>0</v>
      </c>
      <c r="U908" s="115" t="str">
        <f t="shared" si="248"/>
        <v/>
      </c>
      <c r="V908" s="115" t="str">
        <f t="shared" si="248"/>
        <v/>
      </c>
      <c r="W908" s="115" t="str">
        <f t="shared" si="248"/>
        <v/>
      </c>
      <c r="X908" s="115" t="str">
        <f t="shared" si="248"/>
        <v/>
      </c>
      <c r="Y908" s="273" t="str">
        <f t="shared" si="249"/>
        <v>y</v>
      </c>
      <c r="AA908" s="86" t="str">
        <f t="shared" si="239"/>
        <v/>
      </c>
      <c r="AB908" s="87" t="str">
        <f t="shared" si="240"/>
        <v/>
      </c>
      <c r="AC908" s="87" t="str">
        <f t="shared" si="250"/>
        <v/>
      </c>
      <c r="AD908" s="87" t="str">
        <f t="shared" si="251"/>
        <v/>
      </c>
      <c r="AE908" s="87">
        <f t="shared" si="252"/>
        <v>1</v>
      </c>
      <c r="AF908" s="94">
        <f t="shared" si="241"/>
        <v>1</v>
      </c>
      <c r="AH908" s="324" t="str">
        <f t="shared" si="242"/>
        <v/>
      </c>
      <c r="AI908" s="280" t="str">
        <f t="shared" si="243"/>
        <v/>
      </c>
      <c r="AJ908" s="280" t="str">
        <f t="shared" si="244"/>
        <v/>
      </c>
      <c r="AK908" s="280" t="str">
        <f t="shared" si="245"/>
        <v/>
      </c>
      <c r="AL908" s="327">
        <f t="shared" si="246"/>
        <v>0</v>
      </c>
    </row>
    <row r="909" spans="2:38">
      <c r="B909" s="176" t="s">
        <v>802</v>
      </c>
      <c r="C909" s="167"/>
      <c r="D909" s="167" t="s">
        <v>2229</v>
      </c>
      <c r="E909" s="167" t="s">
        <v>118</v>
      </c>
      <c r="F909" s="167" t="s">
        <v>2232</v>
      </c>
      <c r="G909" s="188"/>
      <c r="H909" s="285">
        <v>1002.73</v>
      </c>
      <c r="I909" s="143">
        <f t="shared" si="247"/>
        <v>248.55783733925682</v>
      </c>
      <c r="J909" s="165">
        <v>249236.400235193</v>
      </c>
      <c r="K909" s="167"/>
      <c r="L909" s="167">
        <v>1</v>
      </c>
      <c r="M909" s="171">
        <f t="shared" ref="M909:M937" si="255">IFERROR(J909/100*100*L909,0)</f>
        <v>249236.40023519302</v>
      </c>
      <c r="N909" s="170"/>
      <c r="O909" s="285">
        <v>1002.7164497843301</v>
      </c>
      <c r="P909" s="114">
        <f t="shared" si="253"/>
        <v>196.68571313696827</v>
      </c>
      <c r="Q909" s="173">
        <v>197220</v>
      </c>
      <c r="R909" s="177">
        <v>2016</v>
      </c>
      <c r="S909" s="98">
        <f>IFERROR(('General Input Sheet'!$G$38/(VLOOKUP(R909,'General Input Sheet'!$E$38:$G$44,3,FALSE))),1)</f>
        <v>1</v>
      </c>
      <c r="T909" s="199">
        <v>446456.40023519297</v>
      </c>
      <c r="U909" s="115" t="str">
        <f t="shared" si="248"/>
        <v/>
      </c>
      <c r="V909" s="115" t="str">
        <f t="shared" si="248"/>
        <v/>
      </c>
      <c r="W909" s="115" t="str">
        <f t="shared" si="248"/>
        <v/>
      </c>
      <c r="X909" s="115" t="str">
        <f t="shared" si="248"/>
        <v>y</v>
      </c>
      <c r="Y909" s="273" t="str">
        <f t="shared" si="249"/>
        <v/>
      </c>
      <c r="AA909" s="86" t="str">
        <f t="shared" si="239"/>
        <v/>
      </c>
      <c r="AB909" s="87" t="str">
        <f t="shared" si="240"/>
        <v/>
      </c>
      <c r="AC909" s="87" t="str">
        <f t="shared" si="250"/>
        <v/>
      </c>
      <c r="AD909" s="87">
        <f t="shared" si="251"/>
        <v>1</v>
      </c>
      <c r="AE909" s="87" t="str">
        <f t="shared" si="252"/>
        <v/>
      </c>
      <c r="AF909" s="94">
        <f t="shared" si="241"/>
        <v>1</v>
      </c>
      <c r="AH909" s="324" t="str">
        <f t="shared" si="242"/>
        <v/>
      </c>
      <c r="AI909" s="280" t="str">
        <f t="shared" si="243"/>
        <v/>
      </c>
      <c r="AJ909" s="280" t="str">
        <f t="shared" si="244"/>
        <v/>
      </c>
      <c r="AK909" s="280">
        <f t="shared" si="245"/>
        <v>446456.40023519297</v>
      </c>
      <c r="AL909" s="327" t="str">
        <f t="shared" si="246"/>
        <v/>
      </c>
    </row>
    <row r="910" spans="2:38">
      <c r="B910" s="176" t="s">
        <v>803</v>
      </c>
      <c r="C910" s="167"/>
      <c r="D910" s="167" t="s">
        <v>2231</v>
      </c>
      <c r="E910" s="167" t="s">
        <v>118</v>
      </c>
      <c r="F910" s="167" t="s">
        <v>2240</v>
      </c>
      <c r="G910" s="188"/>
      <c r="H910" s="285">
        <v>58225.97</v>
      </c>
      <c r="I910" s="143">
        <f t="shared" si="247"/>
        <v>46.337360224444865</v>
      </c>
      <c r="J910" s="165">
        <v>2698037.74630772</v>
      </c>
      <c r="K910" s="167"/>
      <c r="L910" s="167">
        <v>1</v>
      </c>
      <c r="M910" s="171">
        <f t="shared" si="255"/>
        <v>2698037.74630772</v>
      </c>
      <c r="N910" s="170"/>
      <c r="O910" s="285">
        <v>58225.967572888301</v>
      </c>
      <c r="P910" s="114">
        <f t="shared" si="253"/>
        <v>86.202684287158178</v>
      </c>
      <c r="Q910" s="173">
        <v>5019234.7</v>
      </c>
      <c r="R910" s="177">
        <v>2016</v>
      </c>
      <c r="S910" s="98">
        <f>IFERROR(('General Input Sheet'!$G$38/(VLOOKUP(R910,'General Input Sheet'!$E$38:$G$44,3,FALSE))),1)</f>
        <v>1</v>
      </c>
      <c r="T910" s="199">
        <v>7717272.4463077206</v>
      </c>
      <c r="U910" s="115" t="str">
        <f t="shared" si="248"/>
        <v/>
      </c>
      <c r="V910" s="115" t="str">
        <f t="shared" si="248"/>
        <v/>
      </c>
      <c r="W910" s="115" t="str">
        <f t="shared" si="248"/>
        <v/>
      </c>
      <c r="X910" s="115" t="str">
        <f t="shared" ref="V910:X973" si="256">IF(AND(X$10=$E910,$D910="Local"),"y","")</f>
        <v/>
      </c>
      <c r="Y910" s="273" t="str">
        <f t="shared" si="249"/>
        <v>y</v>
      </c>
      <c r="AA910" s="86" t="str">
        <f t="shared" ref="AA910:AA973" si="257">IF(U910="y",1,"")</f>
        <v/>
      </c>
      <c r="AB910" s="87" t="str">
        <f t="shared" ref="AB910:AB973" si="258">IF(V910="y",1,"")</f>
        <v/>
      </c>
      <c r="AC910" s="87" t="str">
        <f t="shared" si="250"/>
        <v/>
      </c>
      <c r="AD910" s="87" t="str">
        <f t="shared" si="251"/>
        <v/>
      </c>
      <c r="AE910" s="87">
        <f t="shared" si="252"/>
        <v>1</v>
      </c>
      <c r="AF910" s="94">
        <f t="shared" ref="AF910:AF973" si="259">SUM(AA910:AE910)</f>
        <v>1</v>
      </c>
      <c r="AH910" s="324" t="str">
        <f t="shared" ref="AH910:AH973" si="260">IF(AA910="","",(AA910/$AF910)*$T910)</f>
        <v/>
      </c>
      <c r="AI910" s="280" t="str">
        <f t="shared" ref="AI910:AI973" si="261">IF(AB910="","",(AB910/$AF910)*$T910)</f>
        <v/>
      </c>
      <c r="AJ910" s="280" t="str">
        <f t="shared" ref="AJ910:AJ973" si="262">IF(AC910="","",(AC910/$AF910)*$T910)</f>
        <v/>
      </c>
      <c r="AK910" s="280" t="str">
        <f t="shared" ref="AK910:AK973" si="263">IF(AD910="","",(AD910/$AF910)*$T910)</f>
        <v/>
      </c>
      <c r="AL910" s="327">
        <f t="shared" ref="AL910:AL973" si="264">IF(AE910="","",(AE910/$AF910)*$T910)</f>
        <v>7717272.4463077206</v>
      </c>
    </row>
    <row r="911" spans="2:38">
      <c r="B911" s="176" t="s">
        <v>804</v>
      </c>
      <c r="C911" s="167"/>
      <c r="D911" s="167" t="s">
        <v>2231</v>
      </c>
      <c r="E911" s="167" t="s">
        <v>118</v>
      </c>
      <c r="F911" s="167" t="s">
        <v>2232</v>
      </c>
      <c r="G911" s="188"/>
      <c r="H911" s="285">
        <v>12815.02</v>
      </c>
      <c r="I911" s="143">
        <f t="shared" ref="I911:I974" si="265">IFERROR(J911/H911,0)</f>
        <v>120.51993311156129</v>
      </c>
      <c r="J911" s="165">
        <v>1544465.3532233201</v>
      </c>
      <c r="K911" s="167"/>
      <c r="L911" s="167">
        <v>1</v>
      </c>
      <c r="M911" s="171">
        <f t="shared" si="255"/>
        <v>1544465.3532233201</v>
      </c>
      <c r="N911" s="170"/>
      <c r="O911" s="285">
        <v>12814.99796305</v>
      </c>
      <c r="P911" s="114">
        <f t="shared" si="253"/>
        <v>3.5895440742662352E-5</v>
      </c>
      <c r="Q911" s="173">
        <v>0.46</v>
      </c>
      <c r="R911" s="177">
        <v>2016</v>
      </c>
      <c r="S911" s="98">
        <f>IFERROR(('General Input Sheet'!$G$38/(VLOOKUP(R911,'General Input Sheet'!$E$38:$G$44,3,FALSE))),1)</f>
        <v>1</v>
      </c>
      <c r="T911" s="199">
        <v>1544465.8132233201</v>
      </c>
      <c r="U911" s="115" t="str">
        <f t="shared" ref="U911:X974" si="266">IF(AND(U$10=$E911,$D911="Local"),"y","")</f>
        <v/>
      </c>
      <c r="V911" s="115" t="str">
        <f t="shared" si="256"/>
        <v/>
      </c>
      <c r="W911" s="115" t="str">
        <f t="shared" si="256"/>
        <v/>
      </c>
      <c r="X911" s="115" t="str">
        <f t="shared" si="256"/>
        <v/>
      </c>
      <c r="Y911" s="273" t="str">
        <f t="shared" ref="Y911:Y974" si="267">IF($D911&lt;&gt;"Local","y","")</f>
        <v>y</v>
      </c>
      <c r="AA911" s="86" t="str">
        <f t="shared" si="257"/>
        <v/>
      </c>
      <c r="AB911" s="87" t="str">
        <f t="shared" si="258"/>
        <v/>
      </c>
      <c r="AC911" s="87" t="str">
        <f t="shared" ref="AC911:AC974" si="268">IF(W911="y",1,"")</f>
        <v/>
      </c>
      <c r="AD911" s="87" t="str">
        <f t="shared" ref="AD911:AD974" si="269">IF(X911="y",1,"")</f>
        <v/>
      </c>
      <c r="AE911" s="87">
        <f t="shared" ref="AE911:AE974" si="270">IF(Y911="y",1,"")</f>
        <v>1</v>
      </c>
      <c r="AF911" s="94">
        <f t="shared" si="259"/>
        <v>1</v>
      </c>
      <c r="AH911" s="324" t="str">
        <f t="shared" si="260"/>
        <v/>
      </c>
      <c r="AI911" s="280" t="str">
        <f t="shared" si="261"/>
        <v/>
      </c>
      <c r="AJ911" s="280" t="str">
        <f t="shared" si="262"/>
        <v/>
      </c>
      <c r="AK911" s="280" t="str">
        <f t="shared" si="263"/>
        <v/>
      </c>
      <c r="AL911" s="327">
        <f t="shared" si="264"/>
        <v>1544465.8132233201</v>
      </c>
    </row>
    <row r="912" spans="2:38">
      <c r="B912" s="176" t="s">
        <v>805</v>
      </c>
      <c r="C912" s="167"/>
      <c r="D912" s="167" t="s">
        <v>2229</v>
      </c>
      <c r="E912" s="167" t="s">
        <v>118</v>
      </c>
      <c r="F912" s="167" t="s">
        <v>2236</v>
      </c>
      <c r="G912" s="188"/>
      <c r="H912" s="285"/>
      <c r="I912" s="143">
        <f t="shared" si="265"/>
        <v>0</v>
      </c>
      <c r="J912" s="165"/>
      <c r="K912" s="167"/>
      <c r="L912" s="167">
        <v>1</v>
      </c>
      <c r="M912" s="171">
        <f t="shared" si="255"/>
        <v>0</v>
      </c>
      <c r="N912" s="170"/>
      <c r="O912" s="285">
        <v>0</v>
      </c>
      <c r="P912" s="114">
        <f t="shared" ref="P912:P975" si="271">IFERROR(Q912/O912,0)</f>
        <v>0</v>
      </c>
      <c r="Q912" s="173">
        <v>0</v>
      </c>
      <c r="R912" s="177">
        <v>2016</v>
      </c>
      <c r="S912" s="98">
        <f>IFERROR(('General Input Sheet'!$G$38/(VLOOKUP(R912,'General Input Sheet'!$E$38:$G$44,3,FALSE))),1)</f>
        <v>1</v>
      </c>
      <c r="T912" s="199">
        <v>0</v>
      </c>
      <c r="U912" s="115" t="str">
        <f t="shared" si="266"/>
        <v/>
      </c>
      <c r="V912" s="115" t="str">
        <f t="shared" si="256"/>
        <v/>
      </c>
      <c r="W912" s="115" t="str">
        <f t="shared" si="256"/>
        <v/>
      </c>
      <c r="X912" s="115" t="str">
        <f t="shared" si="256"/>
        <v>y</v>
      </c>
      <c r="Y912" s="273" t="str">
        <f t="shared" si="267"/>
        <v/>
      </c>
      <c r="AA912" s="86" t="str">
        <f t="shared" si="257"/>
        <v/>
      </c>
      <c r="AB912" s="87" t="str">
        <f t="shared" si="258"/>
        <v/>
      </c>
      <c r="AC912" s="87" t="str">
        <f t="shared" si="268"/>
        <v/>
      </c>
      <c r="AD912" s="87">
        <f t="shared" si="269"/>
        <v>1</v>
      </c>
      <c r="AE912" s="87" t="str">
        <f t="shared" si="270"/>
        <v/>
      </c>
      <c r="AF912" s="94">
        <f t="shared" si="259"/>
        <v>1</v>
      </c>
      <c r="AH912" s="324" t="str">
        <f t="shared" si="260"/>
        <v/>
      </c>
      <c r="AI912" s="280" t="str">
        <f t="shared" si="261"/>
        <v/>
      </c>
      <c r="AJ912" s="280" t="str">
        <f t="shared" si="262"/>
        <v/>
      </c>
      <c r="AK912" s="280">
        <f t="shared" si="263"/>
        <v>0</v>
      </c>
      <c r="AL912" s="327" t="str">
        <f t="shared" si="264"/>
        <v/>
      </c>
    </row>
    <row r="913" spans="2:38">
      <c r="B913" s="176" t="s">
        <v>806</v>
      </c>
      <c r="C913" s="167"/>
      <c r="D913" s="167" t="s">
        <v>2229</v>
      </c>
      <c r="E913" s="167" t="s">
        <v>118</v>
      </c>
      <c r="F913" s="167" t="s">
        <v>2232</v>
      </c>
      <c r="G913" s="188"/>
      <c r="H913" s="285">
        <v>27251.16</v>
      </c>
      <c r="I913" s="143">
        <f t="shared" si="265"/>
        <v>21.660937662260796</v>
      </c>
      <c r="J913" s="165">
        <v>590285.67798429495</v>
      </c>
      <c r="K913" s="167"/>
      <c r="L913" s="167">
        <v>1</v>
      </c>
      <c r="M913" s="171">
        <f t="shared" si="255"/>
        <v>590285.67798429495</v>
      </c>
      <c r="N913" s="170"/>
      <c r="O913" s="285">
        <v>20428.883779386899</v>
      </c>
      <c r="P913" s="114">
        <f t="shared" si="271"/>
        <v>9.7900601011692814E-5</v>
      </c>
      <c r="Q913" s="173">
        <v>2</v>
      </c>
      <c r="R913" s="177">
        <v>2016</v>
      </c>
      <c r="S913" s="98">
        <f>IFERROR(('General Input Sheet'!$G$38/(VLOOKUP(R913,'General Input Sheet'!$E$38:$G$44,3,FALSE))),1)</f>
        <v>1</v>
      </c>
      <c r="T913" s="199">
        <v>590287.67798429495</v>
      </c>
      <c r="U913" s="115" t="str">
        <f t="shared" si="266"/>
        <v/>
      </c>
      <c r="V913" s="115" t="str">
        <f t="shared" si="256"/>
        <v/>
      </c>
      <c r="W913" s="115" t="str">
        <f t="shared" si="256"/>
        <v/>
      </c>
      <c r="X913" s="115" t="str">
        <f t="shared" si="256"/>
        <v>y</v>
      </c>
      <c r="Y913" s="273" t="str">
        <f t="shared" si="267"/>
        <v/>
      </c>
      <c r="AA913" s="86" t="str">
        <f t="shared" si="257"/>
        <v/>
      </c>
      <c r="AB913" s="87" t="str">
        <f t="shared" si="258"/>
        <v/>
      </c>
      <c r="AC913" s="87" t="str">
        <f t="shared" si="268"/>
        <v/>
      </c>
      <c r="AD913" s="87">
        <f t="shared" si="269"/>
        <v>1</v>
      </c>
      <c r="AE913" s="87" t="str">
        <f t="shared" si="270"/>
        <v/>
      </c>
      <c r="AF913" s="94">
        <f t="shared" si="259"/>
        <v>1</v>
      </c>
      <c r="AH913" s="324" t="str">
        <f t="shared" si="260"/>
        <v/>
      </c>
      <c r="AI913" s="280" t="str">
        <f t="shared" si="261"/>
        <v/>
      </c>
      <c r="AJ913" s="280" t="str">
        <f t="shared" si="262"/>
        <v/>
      </c>
      <c r="AK913" s="280">
        <f t="shared" si="263"/>
        <v>590287.67798429495</v>
      </c>
      <c r="AL913" s="327" t="str">
        <f t="shared" si="264"/>
        <v/>
      </c>
    </row>
    <row r="914" spans="2:38">
      <c r="B914" s="176" t="s">
        <v>807</v>
      </c>
      <c r="C914" s="167"/>
      <c r="D914" s="167" t="s">
        <v>2229</v>
      </c>
      <c r="E914" s="167" t="s">
        <v>116</v>
      </c>
      <c r="F914" s="167" t="s">
        <v>2233</v>
      </c>
      <c r="G914" s="188"/>
      <c r="H914" s="285">
        <v>13837.9</v>
      </c>
      <c r="I914" s="143">
        <f t="shared" si="265"/>
        <v>49.862453292286617</v>
      </c>
      <c r="J914" s="165">
        <v>689991.64241333294</v>
      </c>
      <c r="K914" s="167"/>
      <c r="L914" s="167">
        <v>1</v>
      </c>
      <c r="M914" s="171">
        <f t="shared" si="255"/>
        <v>689991.64241333294</v>
      </c>
      <c r="N914" s="170"/>
      <c r="O914" s="285">
        <v>13837.963076357901</v>
      </c>
      <c r="P914" s="114">
        <f t="shared" si="271"/>
        <v>140.19404368222962</v>
      </c>
      <c r="Q914" s="173">
        <v>1940000</v>
      </c>
      <c r="R914" s="177">
        <v>2016</v>
      </c>
      <c r="S914" s="98">
        <f>IFERROR(('General Input Sheet'!$G$38/(VLOOKUP(R914,'General Input Sheet'!$E$38:$G$44,3,FALSE))),1)</f>
        <v>1</v>
      </c>
      <c r="T914" s="199">
        <v>2629991.6424133331</v>
      </c>
      <c r="U914" s="115" t="str">
        <f t="shared" si="266"/>
        <v/>
      </c>
      <c r="V914" s="115" t="str">
        <f t="shared" si="256"/>
        <v>y</v>
      </c>
      <c r="W914" s="115" t="str">
        <f t="shared" si="256"/>
        <v/>
      </c>
      <c r="X914" s="115" t="str">
        <f t="shared" si="256"/>
        <v/>
      </c>
      <c r="Y914" s="273" t="str">
        <f t="shared" si="267"/>
        <v/>
      </c>
      <c r="AA914" s="86" t="str">
        <f t="shared" si="257"/>
        <v/>
      </c>
      <c r="AB914" s="87">
        <f t="shared" si="258"/>
        <v>1</v>
      </c>
      <c r="AC914" s="87" t="str">
        <f t="shared" si="268"/>
        <v/>
      </c>
      <c r="AD914" s="87" t="str">
        <f t="shared" si="269"/>
        <v/>
      </c>
      <c r="AE914" s="87" t="str">
        <f t="shared" si="270"/>
        <v/>
      </c>
      <c r="AF914" s="94">
        <f t="shared" si="259"/>
        <v>1</v>
      </c>
      <c r="AH914" s="324" t="str">
        <f t="shared" si="260"/>
        <v/>
      </c>
      <c r="AI914" s="280">
        <f t="shared" si="261"/>
        <v>2629991.6424133331</v>
      </c>
      <c r="AJ914" s="280" t="str">
        <f t="shared" si="262"/>
        <v/>
      </c>
      <c r="AK914" s="280" t="str">
        <f t="shared" si="263"/>
        <v/>
      </c>
      <c r="AL914" s="327" t="str">
        <f t="shared" si="264"/>
        <v/>
      </c>
    </row>
    <row r="915" spans="2:38">
      <c r="B915" s="176" t="s">
        <v>808</v>
      </c>
      <c r="C915" s="167"/>
      <c r="D915" s="167" t="s">
        <v>2231</v>
      </c>
      <c r="E915" s="167" t="s">
        <v>116</v>
      </c>
      <c r="F915" s="167" t="s">
        <v>2236</v>
      </c>
      <c r="G915" s="188"/>
      <c r="H915" s="285"/>
      <c r="I915" s="143">
        <f t="shared" si="265"/>
        <v>0</v>
      </c>
      <c r="J915" s="165"/>
      <c r="K915" s="167"/>
      <c r="L915" s="167">
        <v>1</v>
      </c>
      <c r="M915" s="171">
        <f t="shared" si="255"/>
        <v>0</v>
      </c>
      <c r="N915" s="170"/>
      <c r="O915" s="285">
        <v>1446.0997148326001</v>
      </c>
      <c r="P915" s="114">
        <f t="shared" si="271"/>
        <v>126.76112727207045</v>
      </c>
      <c r="Q915" s="173">
        <v>183309.23</v>
      </c>
      <c r="R915" s="177">
        <v>2016</v>
      </c>
      <c r="S915" s="98">
        <f>IFERROR(('General Input Sheet'!$G$38/(VLOOKUP(R915,'General Input Sheet'!$E$38:$G$44,3,FALSE))),1)</f>
        <v>1</v>
      </c>
      <c r="T915" s="199">
        <v>183309.23</v>
      </c>
      <c r="U915" s="115" t="str">
        <f t="shared" si="266"/>
        <v/>
      </c>
      <c r="V915" s="115" t="str">
        <f t="shared" si="256"/>
        <v/>
      </c>
      <c r="W915" s="115" t="str">
        <f t="shared" si="256"/>
        <v/>
      </c>
      <c r="X915" s="115" t="str">
        <f t="shared" si="256"/>
        <v/>
      </c>
      <c r="Y915" s="273" t="str">
        <f t="shared" si="267"/>
        <v>y</v>
      </c>
      <c r="AA915" s="86" t="str">
        <f t="shared" si="257"/>
        <v/>
      </c>
      <c r="AB915" s="87" t="str">
        <f t="shared" si="258"/>
        <v/>
      </c>
      <c r="AC915" s="87" t="str">
        <f t="shared" si="268"/>
        <v/>
      </c>
      <c r="AD915" s="87" t="str">
        <f t="shared" si="269"/>
        <v/>
      </c>
      <c r="AE915" s="87">
        <f t="shared" si="270"/>
        <v>1</v>
      </c>
      <c r="AF915" s="94">
        <f t="shared" si="259"/>
        <v>1</v>
      </c>
      <c r="AH915" s="324" t="str">
        <f t="shared" si="260"/>
        <v/>
      </c>
      <c r="AI915" s="280" t="str">
        <f t="shared" si="261"/>
        <v/>
      </c>
      <c r="AJ915" s="280" t="str">
        <f t="shared" si="262"/>
        <v/>
      </c>
      <c r="AK915" s="280" t="str">
        <f t="shared" si="263"/>
        <v/>
      </c>
      <c r="AL915" s="327">
        <f t="shared" si="264"/>
        <v>183309.23</v>
      </c>
    </row>
    <row r="916" spans="2:38">
      <c r="B916" s="176" t="s">
        <v>809</v>
      </c>
      <c r="C916" s="167"/>
      <c r="D916" s="167" t="s">
        <v>2229</v>
      </c>
      <c r="E916" s="167" t="s">
        <v>116</v>
      </c>
      <c r="F916" s="167" t="s">
        <v>2233</v>
      </c>
      <c r="G916" s="188"/>
      <c r="H916" s="285">
        <v>5059.82</v>
      </c>
      <c r="I916" s="143">
        <f t="shared" si="265"/>
        <v>114.93409853233929</v>
      </c>
      <c r="J916" s="165">
        <v>581545.85043590097</v>
      </c>
      <c r="K916" s="167"/>
      <c r="L916" s="167">
        <v>1</v>
      </c>
      <c r="M916" s="171">
        <f t="shared" si="255"/>
        <v>581545.85043590097</v>
      </c>
      <c r="N916" s="170"/>
      <c r="O916" s="285">
        <v>3211.5608171231502</v>
      </c>
      <c r="P916" s="114">
        <f t="shared" si="271"/>
        <v>58.501461033610418</v>
      </c>
      <c r="Q916" s="173">
        <v>187881</v>
      </c>
      <c r="R916" s="177">
        <v>2016</v>
      </c>
      <c r="S916" s="98">
        <f>IFERROR(('General Input Sheet'!$G$38/(VLOOKUP(R916,'General Input Sheet'!$E$38:$G$44,3,FALSE))),1)</f>
        <v>1</v>
      </c>
      <c r="T916" s="199">
        <v>769426.85043590097</v>
      </c>
      <c r="U916" s="115" t="str">
        <f t="shared" si="266"/>
        <v/>
      </c>
      <c r="V916" s="115" t="str">
        <f t="shared" si="256"/>
        <v>y</v>
      </c>
      <c r="W916" s="115" t="str">
        <f t="shared" si="256"/>
        <v/>
      </c>
      <c r="X916" s="115" t="str">
        <f t="shared" si="256"/>
        <v/>
      </c>
      <c r="Y916" s="273" t="str">
        <f t="shared" si="267"/>
        <v/>
      </c>
      <c r="AA916" s="86" t="str">
        <f t="shared" si="257"/>
        <v/>
      </c>
      <c r="AB916" s="87">
        <f t="shared" si="258"/>
        <v>1</v>
      </c>
      <c r="AC916" s="87" t="str">
        <f t="shared" si="268"/>
        <v/>
      </c>
      <c r="AD916" s="87" t="str">
        <f t="shared" si="269"/>
        <v/>
      </c>
      <c r="AE916" s="87" t="str">
        <f t="shared" si="270"/>
        <v/>
      </c>
      <c r="AF916" s="94">
        <f t="shared" si="259"/>
        <v>1</v>
      </c>
      <c r="AH916" s="324" t="str">
        <f t="shared" si="260"/>
        <v/>
      </c>
      <c r="AI916" s="280">
        <f t="shared" si="261"/>
        <v>769426.85043590097</v>
      </c>
      <c r="AJ916" s="280" t="str">
        <f t="shared" si="262"/>
        <v/>
      </c>
      <c r="AK916" s="280" t="str">
        <f t="shared" si="263"/>
        <v/>
      </c>
      <c r="AL916" s="327" t="str">
        <f t="shared" si="264"/>
        <v/>
      </c>
    </row>
    <row r="917" spans="2:38">
      <c r="B917" s="176" t="s">
        <v>810</v>
      </c>
      <c r="C917" s="167"/>
      <c r="D917" s="167" t="s">
        <v>2229</v>
      </c>
      <c r="E917" s="167" t="s">
        <v>117</v>
      </c>
      <c r="F917" s="167" t="s">
        <v>2233</v>
      </c>
      <c r="G917" s="188"/>
      <c r="H917" s="285">
        <v>13485.85</v>
      </c>
      <c r="I917" s="143">
        <f t="shared" si="265"/>
        <v>51.164119607835836</v>
      </c>
      <c r="J917" s="165">
        <v>689991.64241333294</v>
      </c>
      <c r="K917" s="167"/>
      <c r="L917" s="167">
        <v>1</v>
      </c>
      <c r="M917" s="171">
        <f t="shared" si="255"/>
        <v>689991.64241333294</v>
      </c>
      <c r="N917" s="170"/>
      <c r="O917" s="285">
        <v>13485.839022210101</v>
      </c>
      <c r="P917" s="114">
        <f t="shared" si="271"/>
        <v>227.40520593114803</v>
      </c>
      <c r="Q917" s="173">
        <v>3066750</v>
      </c>
      <c r="R917" s="177">
        <v>2016</v>
      </c>
      <c r="S917" s="98">
        <f>IFERROR(('General Input Sheet'!$G$38/(VLOOKUP(R917,'General Input Sheet'!$E$38:$G$44,3,FALSE))),1)</f>
        <v>1</v>
      </c>
      <c r="T917" s="199">
        <v>3756741.6424133331</v>
      </c>
      <c r="U917" s="115" t="str">
        <f t="shared" si="266"/>
        <v/>
      </c>
      <c r="V917" s="115" t="str">
        <f t="shared" si="256"/>
        <v/>
      </c>
      <c r="W917" s="115" t="str">
        <f t="shared" si="256"/>
        <v>y</v>
      </c>
      <c r="X917" s="115" t="str">
        <f t="shared" si="256"/>
        <v/>
      </c>
      <c r="Y917" s="273" t="str">
        <f t="shared" si="267"/>
        <v/>
      </c>
      <c r="AA917" s="86" t="str">
        <f t="shared" si="257"/>
        <v/>
      </c>
      <c r="AB917" s="87" t="str">
        <f t="shared" si="258"/>
        <v/>
      </c>
      <c r="AC917" s="87">
        <f t="shared" si="268"/>
        <v>1</v>
      </c>
      <c r="AD917" s="87" t="str">
        <f t="shared" si="269"/>
        <v/>
      </c>
      <c r="AE917" s="87" t="str">
        <f t="shared" si="270"/>
        <v/>
      </c>
      <c r="AF917" s="94">
        <f t="shared" si="259"/>
        <v>1</v>
      </c>
      <c r="AH917" s="324" t="str">
        <f t="shared" si="260"/>
        <v/>
      </c>
      <c r="AI917" s="280" t="str">
        <f t="shared" si="261"/>
        <v/>
      </c>
      <c r="AJ917" s="280">
        <f t="shared" si="262"/>
        <v>3756741.6424133331</v>
      </c>
      <c r="AK917" s="280" t="str">
        <f t="shared" si="263"/>
        <v/>
      </c>
      <c r="AL917" s="327" t="str">
        <f t="shared" si="264"/>
        <v/>
      </c>
    </row>
    <row r="918" spans="2:38">
      <c r="B918" s="176" t="s">
        <v>811</v>
      </c>
      <c r="C918" s="167"/>
      <c r="D918" s="167" t="s">
        <v>2231</v>
      </c>
      <c r="E918" s="167" t="s">
        <v>117</v>
      </c>
      <c r="F918" s="167" t="s">
        <v>2235</v>
      </c>
      <c r="G918" s="188"/>
      <c r="H918" s="285">
        <v>25003.56</v>
      </c>
      <c r="I918" s="143">
        <f t="shared" si="265"/>
        <v>342.88910688578784</v>
      </c>
      <c r="J918" s="165">
        <v>8573448.3573652096</v>
      </c>
      <c r="K918" s="167"/>
      <c r="L918" s="167">
        <v>1</v>
      </c>
      <c r="M918" s="171">
        <f t="shared" si="255"/>
        <v>8573448.3573652096</v>
      </c>
      <c r="N918" s="170"/>
      <c r="O918" s="285">
        <v>25003.5760452303</v>
      </c>
      <c r="P918" s="114">
        <f t="shared" si="271"/>
        <v>98.948785786661759</v>
      </c>
      <c r="Q918" s="173">
        <v>2474073.4900000002</v>
      </c>
      <c r="R918" s="177">
        <v>2016</v>
      </c>
      <c r="S918" s="98">
        <f>IFERROR(('General Input Sheet'!$G$38/(VLOOKUP(R918,'General Input Sheet'!$E$38:$G$44,3,FALSE))),1)</f>
        <v>1</v>
      </c>
      <c r="T918" s="199">
        <v>11047521.84736521</v>
      </c>
      <c r="U918" s="115" t="str">
        <f t="shared" si="266"/>
        <v/>
      </c>
      <c r="V918" s="115" t="str">
        <f t="shared" si="256"/>
        <v/>
      </c>
      <c r="W918" s="115" t="str">
        <f t="shared" si="256"/>
        <v/>
      </c>
      <c r="X918" s="115" t="str">
        <f t="shared" si="256"/>
        <v/>
      </c>
      <c r="Y918" s="273" t="str">
        <f t="shared" si="267"/>
        <v>y</v>
      </c>
      <c r="AA918" s="86" t="str">
        <f t="shared" si="257"/>
        <v/>
      </c>
      <c r="AB918" s="87" t="str">
        <f t="shared" si="258"/>
        <v/>
      </c>
      <c r="AC918" s="87" t="str">
        <f t="shared" si="268"/>
        <v/>
      </c>
      <c r="AD918" s="87" t="str">
        <f t="shared" si="269"/>
        <v/>
      </c>
      <c r="AE918" s="87">
        <f t="shared" si="270"/>
        <v>1</v>
      </c>
      <c r="AF918" s="94">
        <f t="shared" si="259"/>
        <v>1</v>
      </c>
      <c r="AH918" s="324" t="str">
        <f t="shared" si="260"/>
        <v/>
      </c>
      <c r="AI918" s="280" t="str">
        <f t="shared" si="261"/>
        <v/>
      </c>
      <c r="AJ918" s="280" t="str">
        <f t="shared" si="262"/>
        <v/>
      </c>
      <c r="AK918" s="280" t="str">
        <f t="shared" si="263"/>
        <v/>
      </c>
      <c r="AL918" s="327">
        <f t="shared" si="264"/>
        <v>11047521.84736521</v>
      </c>
    </row>
    <row r="919" spans="2:38">
      <c r="B919" s="176" t="s">
        <v>812</v>
      </c>
      <c r="C919" s="167"/>
      <c r="D919" s="167" t="s">
        <v>2231</v>
      </c>
      <c r="E919" s="167" t="s">
        <v>115</v>
      </c>
      <c r="F919" s="167" t="s">
        <v>2232</v>
      </c>
      <c r="G919" s="188"/>
      <c r="H919" s="285">
        <v>3894.46</v>
      </c>
      <c r="I919" s="143">
        <f t="shared" si="265"/>
        <v>294.54932586668241</v>
      </c>
      <c r="J919" s="165">
        <v>1147110.56761476</v>
      </c>
      <c r="K919" s="167"/>
      <c r="L919" s="167">
        <v>1</v>
      </c>
      <c r="M919" s="171">
        <f t="shared" si="255"/>
        <v>1147110.56761476</v>
      </c>
      <c r="N919" s="170"/>
      <c r="O919" s="285">
        <v>16244.5208046629</v>
      </c>
      <c r="P919" s="114">
        <f t="shared" si="271"/>
        <v>31.509173225539278</v>
      </c>
      <c r="Q919" s="173">
        <v>511851.42</v>
      </c>
      <c r="R919" s="177">
        <v>2016</v>
      </c>
      <c r="S919" s="98">
        <f>IFERROR(('General Input Sheet'!$G$38/(VLOOKUP(R919,'General Input Sheet'!$E$38:$G$44,3,FALSE))),1)</f>
        <v>1</v>
      </c>
      <c r="T919" s="199">
        <v>1658961.9876147599</v>
      </c>
      <c r="U919" s="115" t="str">
        <f t="shared" si="266"/>
        <v/>
      </c>
      <c r="V919" s="115" t="str">
        <f t="shared" si="256"/>
        <v/>
      </c>
      <c r="W919" s="115" t="str">
        <f t="shared" si="256"/>
        <v/>
      </c>
      <c r="X919" s="115" t="str">
        <f t="shared" si="256"/>
        <v/>
      </c>
      <c r="Y919" s="273" t="str">
        <f t="shared" si="267"/>
        <v>y</v>
      </c>
      <c r="AA919" s="86" t="str">
        <f t="shared" si="257"/>
        <v/>
      </c>
      <c r="AB919" s="87" t="str">
        <f t="shared" si="258"/>
        <v/>
      </c>
      <c r="AC919" s="87" t="str">
        <f t="shared" si="268"/>
        <v/>
      </c>
      <c r="AD919" s="87" t="str">
        <f t="shared" si="269"/>
        <v/>
      </c>
      <c r="AE919" s="87">
        <f t="shared" si="270"/>
        <v>1</v>
      </c>
      <c r="AF919" s="94">
        <f t="shared" si="259"/>
        <v>1</v>
      </c>
      <c r="AH919" s="324" t="str">
        <f t="shared" si="260"/>
        <v/>
      </c>
      <c r="AI919" s="280" t="str">
        <f t="shared" si="261"/>
        <v/>
      </c>
      <c r="AJ919" s="280" t="str">
        <f t="shared" si="262"/>
        <v/>
      </c>
      <c r="AK919" s="280" t="str">
        <f t="shared" si="263"/>
        <v/>
      </c>
      <c r="AL919" s="327">
        <f t="shared" si="264"/>
        <v>1658961.9876147599</v>
      </c>
    </row>
    <row r="920" spans="2:38">
      <c r="B920" s="176" t="s">
        <v>812</v>
      </c>
      <c r="C920" s="167"/>
      <c r="D920" s="167" t="s">
        <v>2231</v>
      </c>
      <c r="E920" s="167" t="s">
        <v>115</v>
      </c>
      <c r="F920" s="167" t="s">
        <v>2233</v>
      </c>
      <c r="G920" s="188"/>
      <c r="H920" s="285">
        <v>12350.04</v>
      </c>
      <c r="I920" s="143">
        <f t="shared" si="265"/>
        <v>582.8633667716922</v>
      </c>
      <c r="J920" s="165">
        <v>7198385.8941650698</v>
      </c>
      <c r="K920" s="167"/>
      <c r="L920" s="167">
        <v>1</v>
      </c>
      <c r="M920" s="171">
        <f t="shared" si="255"/>
        <v>7198385.8941650698</v>
      </c>
      <c r="N920" s="170"/>
      <c r="O920" s="285"/>
      <c r="P920" s="114">
        <f t="shared" si="271"/>
        <v>0</v>
      </c>
      <c r="Q920" s="173"/>
      <c r="R920" s="177">
        <v>2016</v>
      </c>
      <c r="S920" s="98">
        <f>IFERROR(('General Input Sheet'!$G$38/(VLOOKUP(R920,'General Input Sheet'!$E$38:$G$44,3,FALSE))),1)</f>
        <v>1</v>
      </c>
      <c r="T920" s="199">
        <v>7198385.8941650698</v>
      </c>
      <c r="U920" s="115" t="str">
        <f t="shared" si="266"/>
        <v/>
      </c>
      <c r="V920" s="115" t="str">
        <f t="shared" si="256"/>
        <v/>
      </c>
      <c r="W920" s="115" t="str">
        <f t="shared" si="256"/>
        <v/>
      </c>
      <c r="X920" s="115" t="str">
        <f t="shared" si="256"/>
        <v/>
      </c>
      <c r="Y920" s="273" t="str">
        <f t="shared" si="267"/>
        <v>y</v>
      </c>
      <c r="AA920" s="86" t="str">
        <f t="shared" si="257"/>
        <v/>
      </c>
      <c r="AB920" s="87" t="str">
        <f t="shared" si="258"/>
        <v/>
      </c>
      <c r="AC920" s="87" t="str">
        <f t="shared" si="268"/>
        <v/>
      </c>
      <c r="AD920" s="87" t="str">
        <f t="shared" si="269"/>
        <v/>
      </c>
      <c r="AE920" s="87">
        <f t="shared" si="270"/>
        <v>1</v>
      </c>
      <c r="AF920" s="94">
        <f t="shared" si="259"/>
        <v>1</v>
      </c>
      <c r="AH920" s="324" t="str">
        <f t="shared" si="260"/>
        <v/>
      </c>
      <c r="AI920" s="280" t="str">
        <f t="shared" si="261"/>
        <v/>
      </c>
      <c r="AJ920" s="280" t="str">
        <f t="shared" si="262"/>
        <v/>
      </c>
      <c r="AK920" s="280" t="str">
        <f t="shared" si="263"/>
        <v/>
      </c>
      <c r="AL920" s="327">
        <f t="shared" si="264"/>
        <v>7198385.8941650698</v>
      </c>
    </row>
    <row r="921" spans="2:38">
      <c r="B921" s="176" t="s">
        <v>813</v>
      </c>
      <c r="C921" s="167"/>
      <c r="D921" s="167" t="s">
        <v>2229</v>
      </c>
      <c r="E921" s="167" t="s">
        <v>115</v>
      </c>
      <c r="F921" s="167" t="s">
        <v>2232</v>
      </c>
      <c r="G921" s="188"/>
      <c r="H921" s="285">
        <v>3742.79</v>
      </c>
      <c r="I921" s="143">
        <f t="shared" si="265"/>
        <v>102.27339502145753</v>
      </c>
      <c r="J921" s="165">
        <v>382787.84015236102</v>
      </c>
      <c r="K921" s="167"/>
      <c r="L921" s="167">
        <v>1</v>
      </c>
      <c r="M921" s="171">
        <f t="shared" si="255"/>
        <v>382787.84015236102</v>
      </c>
      <c r="N921" s="170"/>
      <c r="O921" s="285">
        <v>1009.24562618459</v>
      </c>
      <c r="P921" s="114">
        <f t="shared" si="271"/>
        <v>6.0614382081861198</v>
      </c>
      <c r="Q921" s="173">
        <v>6117.48</v>
      </c>
      <c r="R921" s="177">
        <v>2016</v>
      </c>
      <c r="S921" s="98">
        <f>IFERROR(('General Input Sheet'!$G$38/(VLOOKUP(R921,'General Input Sheet'!$E$38:$G$44,3,FALSE))),1)</f>
        <v>1</v>
      </c>
      <c r="T921" s="199">
        <v>388905.320152361</v>
      </c>
      <c r="U921" s="115" t="str">
        <f t="shared" si="266"/>
        <v>y</v>
      </c>
      <c r="V921" s="115" t="str">
        <f t="shared" si="256"/>
        <v/>
      </c>
      <c r="W921" s="115" t="str">
        <f t="shared" si="256"/>
        <v/>
      </c>
      <c r="X921" s="115" t="str">
        <f t="shared" si="256"/>
        <v/>
      </c>
      <c r="Y921" s="273" t="str">
        <f t="shared" si="267"/>
        <v/>
      </c>
      <c r="AA921" s="86">
        <f t="shared" si="257"/>
        <v>1</v>
      </c>
      <c r="AB921" s="87" t="str">
        <f t="shared" si="258"/>
        <v/>
      </c>
      <c r="AC921" s="87" t="str">
        <f t="shared" si="268"/>
        <v/>
      </c>
      <c r="AD921" s="87" t="str">
        <f t="shared" si="269"/>
        <v/>
      </c>
      <c r="AE921" s="87" t="str">
        <f t="shared" si="270"/>
        <v/>
      </c>
      <c r="AF921" s="94">
        <f t="shared" si="259"/>
        <v>1</v>
      </c>
      <c r="AH921" s="324">
        <f t="shared" si="260"/>
        <v>388905.320152361</v>
      </c>
      <c r="AI921" s="280" t="str">
        <f t="shared" si="261"/>
        <v/>
      </c>
      <c r="AJ921" s="280" t="str">
        <f t="shared" si="262"/>
        <v/>
      </c>
      <c r="AK921" s="280" t="str">
        <f t="shared" si="263"/>
        <v/>
      </c>
      <c r="AL921" s="327" t="str">
        <f t="shared" si="264"/>
        <v/>
      </c>
    </row>
    <row r="922" spans="2:38">
      <c r="B922" s="176" t="s">
        <v>813</v>
      </c>
      <c r="C922" s="167"/>
      <c r="D922" s="167" t="s">
        <v>2229</v>
      </c>
      <c r="E922" s="167" t="s">
        <v>115</v>
      </c>
      <c r="F922" s="167" t="s">
        <v>2233</v>
      </c>
      <c r="G922" s="188"/>
      <c r="H922" s="285">
        <v>1009.26</v>
      </c>
      <c r="I922" s="143">
        <f t="shared" si="265"/>
        <v>428.17978489634089</v>
      </c>
      <c r="J922" s="165">
        <v>432144.72970448103</v>
      </c>
      <c r="K922" s="167"/>
      <c r="L922" s="167">
        <v>1</v>
      </c>
      <c r="M922" s="171">
        <f t="shared" si="255"/>
        <v>432144.72970448103</v>
      </c>
      <c r="N922" s="170"/>
      <c r="O922" s="285"/>
      <c r="P922" s="114">
        <f t="shared" si="271"/>
        <v>0</v>
      </c>
      <c r="Q922" s="173"/>
      <c r="R922" s="177">
        <v>2016</v>
      </c>
      <c r="S922" s="98">
        <f>IFERROR(('General Input Sheet'!$G$38/(VLOOKUP(R922,'General Input Sheet'!$E$38:$G$44,3,FALSE))),1)</f>
        <v>1</v>
      </c>
      <c r="T922" s="199">
        <v>432144.72970448103</v>
      </c>
      <c r="U922" s="115" t="str">
        <f t="shared" si="266"/>
        <v>y</v>
      </c>
      <c r="V922" s="115" t="str">
        <f t="shared" si="256"/>
        <v/>
      </c>
      <c r="W922" s="115" t="str">
        <f t="shared" si="256"/>
        <v/>
      </c>
      <c r="X922" s="115" t="str">
        <f t="shared" si="256"/>
        <v/>
      </c>
      <c r="Y922" s="273" t="str">
        <f t="shared" si="267"/>
        <v/>
      </c>
      <c r="AA922" s="86">
        <f t="shared" si="257"/>
        <v>1</v>
      </c>
      <c r="AB922" s="87" t="str">
        <f t="shared" si="258"/>
        <v/>
      </c>
      <c r="AC922" s="87" t="str">
        <f t="shared" si="268"/>
        <v/>
      </c>
      <c r="AD922" s="87" t="str">
        <f t="shared" si="269"/>
        <v/>
      </c>
      <c r="AE922" s="87" t="str">
        <f t="shared" si="270"/>
        <v/>
      </c>
      <c r="AF922" s="94">
        <f t="shared" si="259"/>
        <v>1</v>
      </c>
      <c r="AH922" s="324">
        <f t="shared" si="260"/>
        <v>432144.72970448103</v>
      </c>
      <c r="AI922" s="280" t="str">
        <f t="shared" si="261"/>
        <v/>
      </c>
      <c r="AJ922" s="280" t="str">
        <f t="shared" si="262"/>
        <v/>
      </c>
      <c r="AK922" s="280" t="str">
        <f t="shared" si="263"/>
        <v/>
      </c>
      <c r="AL922" s="327" t="str">
        <f t="shared" si="264"/>
        <v/>
      </c>
    </row>
    <row r="923" spans="2:38">
      <c r="B923" s="176" t="s">
        <v>814</v>
      </c>
      <c r="C923" s="167"/>
      <c r="D923" s="167" t="s">
        <v>2229</v>
      </c>
      <c r="E923" s="167" t="s">
        <v>118</v>
      </c>
      <c r="F923" s="167" t="s">
        <v>2232</v>
      </c>
      <c r="G923" s="188"/>
      <c r="H923" s="285">
        <v>2944.17</v>
      </c>
      <c r="I923" s="143">
        <f t="shared" si="265"/>
        <v>116.79449030287721</v>
      </c>
      <c r="J923" s="165">
        <v>343862.834515022</v>
      </c>
      <c r="K923" s="167"/>
      <c r="L923" s="167">
        <v>1</v>
      </c>
      <c r="M923" s="171">
        <f t="shared" si="255"/>
        <v>343862.834515022</v>
      </c>
      <c r="N923" s="170"/>
      <c r="O923" s="285">
        <v>2944.1465106723499</v>
      </c>
      <c r="P923" s="114">
        <f t="shared" si="271"/>
        <v>532.69224011608185</v>
      </c>
      <c r="Q923" s="173">
        <v>1568324</v>
      </c>
      <c r="R923" s="177">
        <v>2016</v>
      </c>
      <c r="S923" s="98">
        <f>IFERROR(('General Input Sheet'!$G$38/(VLOOKUP(R923,'General Input Sheet'!$E$38:$G$44,3,FALSE))),1)</f>
        <v>1</v>
      </c>
      <c r="T923" s="199">
        <v>1912186.8345150221</v>
      </c>
      <c r="U923" s="115" t="str">
        <f t="shared" si="266"/>
        <v/>
      </c>
      <c r="V923" s="115" t="str">
        <f t="shared" si="256"/>
        <v/>
      </c>
      <c r="W923" s="115" t="str">
        <f t="shared" si="256"/>
        <v/>
      </c>
      <c r="X923" s="115" t="str">
        <f t="shared" si="256"/>
        <v>y</v>
      </c>
      <c r="Y923" s="273" t="str">
        <f t="shared" si="267"/>
        <v/>
      </c>
      <c r="AA923" s="86" t="str">
        <f t="shared" si="257"/>
        <v/>
      </c>
      <c r="AB923" s="87" t="str">
        <f t="shared" si="258"/>
        <v/>
      </c>
      <c r="AC923" s="87" t="str">
        <f t="shared" si="268"/>
        <v/>
      </c>
      <c r="AD923" s="87">
        <f t="shared" si="269"/>
        <v>1</v>
      </c>
      <c r="AE923" s="87" t="str">
        <f t="shared" si="270"/>
        <v/>
      </c>
      <c r="AF923" s="94">
        <f t="shared" si="259"/>
        <v>1</v>
      </c>
      <c r="AH923" s="324" t="str">
        <f t="shared" si="260"/>
        <v/>
      </c>
      <c r="AI923" s="280" t="str">
        <f t="shared" si="261"/>
        <v/>
      </c>
      <c r="AJ923" s="280" t="str">
        <f t="shared" si="262"/>
        <v/>
      </c>
      <c r="AK923" s="280">
        <f t="shared" si="263"/>
        <v>1912186.8345150221</v>
      </c>
      <c r="AL923" s="327" t="str">
        <f t="shared" si="264"/>
        <v/>
      </c>
    </row>
    <row r="924" spans="2:38">
      <c r="B924" s="176" t="s">
        <v>815</v>
      </c>
      <c r="C924" s="167"/>
      <c r="D924" s="167" t="s">
        <v>2229</v>
      </c>
      <c r="E924" s="167" t="s">
        <v>118</v>
      </c>
      <c r="F924" s="167" t="s">
        <v>2233</v>
      </c>
      <c r="G924" s="188"/>
      <c r="H924" s="285">
        <v>42630.26</v>
      </c>
      <c r="I924" s="143">
        <f t="shared" si="265"/>
        <v>16.1854898941112</v>
      </c>
      <c r="J924" s="165">
        <v>689991.64241333294</v>
      </c>
      <c r="K924" s="167"/>
      <c r="L924" s="167">
        <v>1</v>
      </c>
      <c r="M924" s="171">
        <f t="shared" si="255"/>
        <v>689991.64241333294</v>
      </c>
      <c r="N924" s="170"/>
      <c r="O924" s="285">
        <v>37527.243254176901</v>
      </c>
      <c r="P924" s="114">
        <f t="shared" si="271"/>
        <v>254.43222501928014</v>
      </c>
      <c r="Q924" s="173">
        <v>9548140</v>
      </c>
      <c r="R924" s="177">
        <v>2016</v>
      </c>
      <c r="S924" s="98">
        <f>IFERROR(('General Input Sheet'!$G$38/(VLOOKUP(R924,'General Input Sheet'!$E$38:$G$44,3,FALSE))),1)</f>
        <v>1</v>
      </c>
      <c r="T924" s="199">
        <v>10238131.642413333</v>
      </c>
      <c r="U924" s="115" t="str">
        <f t="shared" si="266"/>
        <v/>
      </c>
      <c r="V924" s="115" t="str">
        <f t="shared" si="256"/>
        <v/>
      </c>
      <c r="W924" s="115" t="str">
        <f t="shared" si="256"/>
        <v/>
      </c>
      <c r="X924" s="115" t="str">
        <f t="shared" si="256"/>
        <v>y</v>
      </c>
      <c r="Y924" s="273" t="str">
        <f t="shared" si="267"/>
        <v/>
      </c>
      <c r="AA924" s="86" t="str">
        <f t="shared" si="257"/>
        <v/>
      </c>
      <c r="AB924" s="87" t="str">
        <f t="shared" si="258"/>
        <v/>
      </c>
      <c r="AC924" s="87" t="str">
        <f t="shared" si="268"/>
        <v/>
      </c>
      <c r="AD924" s="87">
        <f t="shared" si="269"/>
        <v>1</v>
      </c>
      <c r="AE924" s="87" t="str">
        <f t="shared" si="270"/>
        <v/>
      </c>
      <c r="AF924" s="94">
        <f t="shared" si="259"/>
        <v>1</v>
      </c>
      <c r="AH924" s="324" t="str">
        <f t="shared" si="260"/>
        <v/>
      </c>
      <c r="AI924" s="280" t="str">
        <f t="shared" si="261"/>
        <v/>
      </c>
      <c r="AJ924" s="280" t="str">
        <f t="shared" si="262"/>
        <v/>
      </c>
      <c r="AK924" s="280">
        <f t="shared" si="263"/>
        <v>10238131.642413333</v>
      </c>
      <c r="AL924" s="327" t="str">
        <f t="shared" si="264"/>
        <v/>
      </c>
    </row>
    <row r="925" spans="2:38">
      <c r="B925" s="176" t="s">
        <v>816</v>
      </c>
      <c r="C925" s="167"/>
      <c r="D925" s="167" t="s">
        <v>2231</v>
      </c>
      <c r="E925" s="167" t="s">
        <v>118</v>
      </c>
      <c r="F925" s="167" t="s">
        <v>2232</v>
      </c>
      <c r="G925" s="188"/>
      <c r="H925" s="285">
        <v>5403.57</v>
      </c>
      <c r="I925" s="143">
        <f t="shared" si="265"/>
        <v>224.72771094003224</v>
      </c>
      <c r="J925" s="165">
        <v>1214331.91700423</v>
      </c>
      <c r="K925" s="167"/>
      <c r="L925" s="167">
        <v>1</v>
      </c>
      <c r="M925" s="171">
        <f t="shared" si="255"/>
        <v>1214331.91700423</v>
      </c>
      <c r="N925" s="170"/>
      <c r="O925" s="285">
        <v>27218.955384990699</v>
      </c>
      <c r="P925" s="114">
        <f t="shared" si="271"/>
        <v>41.662994555086136</v>
      </c>
      <c r="Q925" s="173">
        <v>1134023.19</v>
      </c>
      <c r="R925" s="177">
        <v>2016</v>
      </c>
      <c r="S925" s="98">
        <f>IFERROR(('General Input Sheet'!$G$38/(VLOOKUP(R925,'General Input Sheet'!$E$38:$G$44,3,FALSE))),1)</f>
        <v>1</v>
      </c>
      <c r="T925" s="199">
        <v>2348355.1070042299</v>
      </c>
      <c r="U925" s="115" t="str">
        <f t="shared" si="266"/>
        <v/>
      </c>
      <c r="V925" s="115" t="str">
        <f t="shared" si="256"/>
        <v/>
      </c>
      <c r="W925" s="115" t="str">
        <f t="shared" si="256"/>
        <v/>
      </c>
      <c r="X925" s="115" t="str">
        <f t="shared" si="256"/>
        <v/>
      </c>
      <c r="Y925" s="273" t="str">
        <f t="shared" si="267"/>
        <v>y</v>
      </c>
      <c r="AA925" s="86" t="str">
        <f t="shared" si="257"/>
        <v/>
      </c>
      <c r="AB925" s="87" t="str">
        <f t="shared" si="258"/>
        <v/>
      </c>
      <c r="AC925" s="87" t="str">
        <f t="shared" si="268"/>
        <v/>
      </c>
      <c r="AD925" s="87" t="str">
        <f t="shared" si="269"/>
        <v/>
      </c>
      <c r="AE925" s="87">
        <f t="shared" si="270"/>
        <v>1</v>
      </c>
      <c r="AF925" s="94">
        <f t="shared" si="259"/>
        <v>1</v>
      </c>
      <c r="AH925" s="324" t="str">
        <f t="shared" si="260"/>
        <v/>
      </c>
      <c r="AI925" s="280" t="str">
        <f t="shared" si="261"/>
        <v/>
      </c>
      <c r="AJ925" s="280" t="str">
        <f t="shared" si="262"/>
        <v/>
      </c>
      <c r="AK925" s="280" t="str">
        <f t="shared" si="263"/>
        <v/>
      </c>
      <c r="AL925" s="327">
        <f t="shared" si="264"/>
        <v>2348355.1070042299</v>
      </c>
    </row>
    <row r="926" spans="2:38">
      <c r="B926" s="176" t="s">
        <v>816</v>
      </c>
      <c r="C926" s="167"/>
      <c r="D926" s="167" t="s">
        <v>2231</v>
      </c>
      <c r="E926" s="167" t="s">
        <v>118</v>
      </c>
      <c r="F926" s="167" t="s">
        <v>2235</v>
      </c>
      <c r="G926" s="188"/>
      <c r="H926" s="285">
        <v>44289.97</v>
      </c>
      <c r="I926" s="143">
        <f t="shared" si="265"/>
        <v>209.53235113788901</v>
      </c>
      <c r="J926" s="165">
        <v>9280181.5459265709</v>
      </c>
      <c r="K926" s="167"/>
      <c r="L926" s="167">
        <v>1</v>
      </c>
      <c r="M926" s="171">
        <f t="shared" si="255"/>
        <v>9280181.5459265709</v>
      </c>
      <c r="N926" s="170"/>
      <c r="O926" s="285"/>
      <c r="P926" s="114">
        <f t="shared" si="271"/>
        <v>0</v>
      </c>
      <c r="Q926" s="173"/>
      <c r="R926" s="177">
        <v>2016</v>
      </c>
      <c r="S926" s="98">
        <f>IFERROR(('General Input Sheet'!$G$38/(VLOOKUP(R926,'General Input Sheet'!$E$38:$G$44,3,FALSE))),1)</f>
        <v>1</v>
      </c>
      <c r="T926" s="199">
        <v>9280181.5459265709</v>
      </c>
      <c r="U926" s="115" t="str">
        <f t="shared" si="266"/>
        <v/>
      </c>
      <c r="V926" s="115" t="str">
        <f t="shared" si="256"/>
        <v/>
      </c>
      <c r="W926" s="115" t="str">
        <f t="shared" si="256"/>
        <v/>
      </c>
      <c r="X926" s="115" t="str">
        <f t="shared" si="256"/>
        <v/>
      </c>
      <c r="Y926" s="273" t="str">
        <f t="shared" si="267"/>
        <v>y</v>
      </c>
      <c r="AA926" s="86" t="str">
        <f t="shared" si="257"/>
        <v/>
      </c>
      <c r="AB926" s="87" t="str">
        <f t="shared" si="258"/>
        <v/>
      </c>
      <c r="AC926" s="87" t="str">
        <f t="shared" si="268"/>
        <v/>
      </c>
      <c r="AD926" s="87" t="str">
        <f t="shared" si="269"/>
        <v/>
      </c>
      <c r="AE926" s="87">
        <f t="shared" si="270"/>
        <v>1</v>
      </c>
      <c r="AF926" s="94">
        <f t="shared" si="259"/>
        <v>1</v>
      </c>
      <c r="AH926" s="324" t="str">
        <f t="shared" si="260"/>
        <v/>
      </c>
      <c r="AI926" s="280" t="str">
        <f t="shared" si="261"/>
        <v/>
      </c>
      <c r="AJ926" s="280" t="str">
        <f t="shared" si="262"/>
        <v/>
      </c>
      <c r="AK926" s="280" t="str">
        <f t="shared" si="263"/>
        <v/>
      </c>
      <c r="AL926" s="327">
        <f t="shared" si="264"/>
        <v>9280181.5459265709</v>
      </c>
    </row>
    <row r="927" spans="2:38">
      <c r="B927" s="176" t="s">
        <v>817</v>
      </c>
      <c r="C927" s="167"/>
      <c r="D927" s="167" t="s">
        <v>2229</v>
      </c>
      <c r="E927" s="167" t="s">
        <v>118</v>
      </c>
      <c r="F927" s="167" t="s">
        <v>2236</v>
      </c>
      <c r="G927" s="188"/>
      <c r="H927" s="285"/>
      <c r="I927" s="143">
        <f t="shared" si="265"/>
        <v>0</v>
      </c>
      <c r="J927" s="165"/>
      <c r="K927" s="167"/>
      <c r="L927" s="167">
        <v>1</v>
      </c>
      <c r="M927" s="171">
        <f t="shared" si="255"/>
        <v>0</v>
      </c>
      <c r="N927" s="170"/>
      <c r="O927" s="285">
        <v>22474.574880036202</v>
      </c>
      <c r="P927" s="114">
        <f t="shared" si="271"/>
        <v>42.370470857977182</v>
      </c>
      <c r="Q927" s="173">
        <v>952258.32</v>
      </c>
      <c r="R927" s="177">
        <v>2016</v>
      </c>
      <c r="S927" s="98">
        <f>IFERROR(('General Input Sheet'!$G$38/(VLOOKUP(R927,'General Input Sheet'!$E$38:$G$44,3,FALSE))),1)</f>
        <v>1</v>
      </c>
      <c r="T927" s="199">
        <v>952258.32</v>
      </c>
      <c r="U927" s="115" t="str">
        <f t="shared" si="266"/>
        <v/>
      </c>
      <c r="V927" s="115" t="str">
        <f t="shared" si="256"/>
        <v/>
      </c>
      <c r="W927" s="115" t="str">
        <f t="shared" si="256"/>
        <v/>
      </c>
      <c r="X927" s="115" t="str">
        <f t="shared" si="256"/>
        <v>y</v>
      </c>
      <c r="Y927" s="273" t="str">
        <f t="shared" si="267"/>
        <v/>
      </c>
      <c r="AA927" s="86" t="str">
        <f t="shared" si="257"/>
        <v/>
      </c>
      <c r="AB927" s="87" t="str">
        <f t="shared" si="258"/>
        <v/>
      </c>
      <c r="AC927" s="87" t="str">
        <f t="shared" si="268"/>
        <v/>
      </c>
      <c r="AD927" s="87">
        <f t="shared" si="269"/>
        <v>1</v>
      </c>
      <c r="AE927" s="87" t="str">
        <f t="shared" si="270"/>
        <v/>
      </c>
      <c r="AF927" s="94">
        <f t="shared" si="259"/>
        <v>1</v>
      </c>
      <c r="AH927" s="324" t="str">
        <f t="shared" si="260"/>
        <v/>
      </c>
      <c r="AI927" s="280" t="str">
        <f t="shared" si="261"/>
        <v/>
      </c>
      <c r="AJ927" s="280" t="str">
        <f t="shared" si="262"/>
        <v/>
      </c>
      <c r="AK927" s="280">
        <f t="shared" si="263"/>
        <v>952258.32</v>
      </c>
      <c r="AL927" s="327" t="str">
        <f t="shared" si="264"/>
        <v/>
      </c>
    </row>
    <row r="928" spans="2:38">
      <c r="B928" s="176" t="s">
        <v>818</v>
      </c>
      <c r="C928" s="167"/>
      <c r="D928" s="167" t="s">
        <v>2229</v>
      </c>
      <c r="E928" s="167" t="s">
        <v>117</v>
      </c>
      <c r="F928" s="167" t="s">
        <v>2233</v>
      </c>
      <c r="G928" s="188"/>
      <c r="H928" s="285">
        <v>5542.9</v>
      </c>
      <c r="I928" s="143">
        <f t="shared" si="265"/>
        <v>108.13180913293223</v>
      </c>
      <c r="J928" s="165">
        <v>599363.80484293005</v>
      </c>
      <c r="K928" s="167"/>
      <c r="L928" s="167">
        <v>1</v>
      </c>
      <c r="M928" s="171">
        <f t="shared" si="255"/>
        <v>599363.80484293005</v>
      </c>
      <c r="N928" s="170"/>
      <c r="O928" s="285">
        <v>5542.94088644163</v>
      </c>
      <c r="P928" s="114">
        <f t="shared" si="271"/>
        <v>95.304642575600184</v>
      </c>
      <c r="Q928" s="173">
        <v>528268</v>
      </c>
      <c r="R928" s="177">
        <v>2016</v>
      </c>
      <c r="S928" s="98">
        <f>IFERROR(('General Input Sheet'!$G$38/(VLOOKUP(R928,'General Input Sheet'!$E$38:$G$44,3,FALSE))),1)</f>
        <v>1</v>
      </c>
      <c r="T928" s="199">
        <v>1127631.8048429301</v>
      </c>
      <c r="U928" s="115" t="str">
        <f t="shared" si="266"/>
        <v/>
      </c>
      <c r="V928" s="115" t="str">
        <f t="shared" si="256"/>
        <v/>
      </c>
      <c r="W928" s="115" t="str">
        <f t="shared" si="256"/>
        <v>y</v>
      </c>
      <c r="X928" s="115" t="str">
        <f t="shared" si="256"/>
        <v/>
      </c>
      <c r="Y928" s="273" t="str">
        <f t="shared" si="267"/>
        <v/>
      </c>
      <c r="AA928" s="86" t="str">
        <f t="shared" si="257"/>
        <v/>
      </c>
      <c r="AB928" s="87" t="str">
        <f t="shared" si="258"/>
        <v/>
      </c>
      <c r="AC928" s="87">
        <f t="shared" si="268"/>
        <v>1</v>
      </c>
      <c r="AD928" s="87" t="str">
        <f t="shared" si="269"/>
        <v/>
      </c>
      <c r="AE928" s="87" t="str">
        <f t="shared" si="270"/>
        <v/>
      </c>
      <c r="AF928" s="94">
        <f t="shared" si="259"/>
        <v>1</v>
      </c>
      <c r="AH928" s="324" t="str">
        <f t="shared" si="260"/>
        <v/>
      </c>
      <c r="AI928" s="280" t="str">
        <f t="shared" si="261"/>
        <v/>
      </c>
      <c r="AJ928" s="280">
        <f t="shared" si="262"/>
        <v>1127631.8048429301</v>
      </c>
      <c r="AK928" s="280" t="str">
        <f t="shared" si="263"/>
        <v/>
      </c>
      <c r="AL928" s="327" t="str">
        <f t="shared" si="264"/>
        <v/>
      </c>
    </row>
    <row r="929" spans="2:38">
      <c r="B929" s="176" t="s">
        <v>819</v>
      </c>
      <c r="C929" s="167"/>
      <c r="D929" s="167" t="s">
        <v>2231</v>
      </c>
      <c r="E929" s="167" t="s">
        <v>118</v>
      </c>
      <c r="F929" s="167" t="s">
        <v>2232</v>
      </c>
      <c r="G929" s="188"/>
      <c r="H929" s="285">
        <v>33101</v>
      </c>
      <c r="I929" s="143">
        <f t="shared" si="265"/>
        <v>69.784840892750069</v>
      </c>
      <c r="J929" s="165">
        <v>2309948.01839092</v>
      </c>
      <c r="K929" s="167"/>
      <c r="L929" s="167">
        <v>1</v>
      </c>
      <c r="M929" s="171">
        <f t="shared" si="255"/>
        <v>2309948.01839092</v>
      </c>
      <c r="N929" s="170"/>
      <c r="O929" s="285">
        <v>247341.54801887</v>
      </c>
      <c r="P929" s="114">
        <f t="shared" si="271"/>
        <v>36.172202210513497</v>
      </c>
      <c r="Q929" s="173">
        <v>8946888.4900000002</v>
      </c>
      <c r="R929" s="177">
        <v>2016</v>
      </c>
      <c r="S929" s="98">
        <f>IFERROR(('General Input Sheet'!$G$38/(VLOOKUP(R929,'General Input Sheet'!$E$38:$G$44,3,FALSE))),1)</f>
        <v>1</v>
      </c>
      <c r="T929" s="199">
        <v>11256836.50839092</v>
      </c>
      <c r="U929" s="115" t="str">
        <f t="shared" si="266"/>
        <v/>
      </c>
      <c r="V929" s="115" t="str">
        <f t="shared" si="256"/>
        <v/>
      </c>
      <c r="W929" s="115" t="str">
        <f t="shared" si="256"/>
        <v/>
      </c>
      <c r="X929" s="115" t="str">
        <f t="shared" si="256"/>
        <v/>
      </c>
      <c r="Y929" s="273" t="str">
        <f t="shared" si="267"/>
        <v>y</v>
      </c>
      <c r="AA929" s="86" t="str">
        <f t="shared" si="257"/>
        <v/>
      </c>
      <c r="AB929" s="87" t="str">
        <f t="shared" si="258"/>
        <v/>
      </c>
      <c r="AC929" s="87" t="str">
        <f t="shared" si="268"/>
        <v/>
      </c>
      <c r="AD929" s="87" t="str">
        <f t="shared" si="269"/>
        <v/>
      </c>
      <c r="AE929" s="87">
        <f t="shared" si="270"/>
        <v>1</v>
      </c>
      <c r="AF929" s="94">
        <f t="shared" si="259"/>
        <v>1</v>
      </c>
      <c r="AH929" s="324" t="str">
        <f t="shared" si="260"/>
        <v/>
      </c>
      <c r="AI929" s="280" t="str">
        <f t="shared" si="261"/>
        <v/>
      </c>
      <c r="AJ929" s="280" t="str">
        <f t="shared" si="262"/>
        <v/>
      </c>
      <c r="AK929" s="280" t="str">
        <f t="shared" si="263"/>
        <v/>
      </c>
      <c r="AL929" s="327">
        <f t="shared" si="264"/>
        <v>11256836.50839092</v>
      </c>
    </row>
    <row r="930" spans="2:38">
      <c r="B930" s="176" t="s">
        <v>819</v>
      </c>
      <c r="C930" s="167"/>
      <c r="D930" s="167" t="s">
        <v>2231</v>
      </c>
      <c r="E930" s="167" t="s">
        <v>118</v>
      </c>
      <c r="F930" s="167" t="s">
        <v>2234</v>
      </c>
      <c r="G930" s="188"/>
      <c r="H930" s="285">
        <v>77787.06</v>
      </c>
      <c r="I930" s="143">
        <f t="shared" si="265"/>
        <v>107.99030000525241</v>
      </c>
      <c r="J930" s="165">
        <v>8400247.9459265694</v>
      </c>
      <c r="K930" s="167"/>
      <c r="L930" s="167">
        <v>1</v>
      </c>
      <c r="M930" s="171">
        <f t="shared" si="255"/>
        <v>8400247.9459265694</v>
      </c>
      <c r="N930" s="170"/>
      <c r="O930" s="285"/>
      <c r="P930" s="114">
        <f t="shared" si="271"/>
        <v>0</v>
      </c>
      <c r="Q930" s="173"/>
      <c r="R930" s="177">
        <v>2016</v>
      </c>
      <c r="S930" s="98">
        <f>IFERROR(('General Input Sheet'!$G$38/(VLOOKUP(R930,'General Input Sheet'!$E$38:$G$44,3,FALSE))),1)</f>
        <v>1</v>
      </c>
      <c r="T930" s="199">
        <v>8400247.9459265694</v>
      </c>
      <c r="U930" s="115" t="str">
        <f t="shared" si="266"/>
        <v/>
      </c>
      <c r="V930" s="115" t="str">
        <f t="shared" si="256"/>
        <v/>
      </c>
      <c r="W930" s="115" t="str">
        <f t="shared" si="256"/>
        <v/>
      </c>
      <c r="X930" s="115" t="str">
        <f t="shared" si="256"/>
        <v/>
      </c>
      <c r="Y930" s="273" t="str">
        <f t="shared" si="267"/>
        <v>y</v>
      </c>
      <c r="AA930" s="86" t="str">
        <f t="shared" si="257"/>
        <v/>
      </c>
      <c r="AB930" s="87" t="str">
        <f t="shared" si="258"/>
        <v/>
      </c>
      <c r="AC930" s="87" t="str">
        <f t="shared" si="268"/>
        <v/>
      </c>
      <c r="AD930" s="87" t="str">
        <f t="shared" si="269"/>
        <v/>
      </c>
      <c r="AE930" s="87">
        <f t="shared" si="270"/>
        <v>1</v>
      </c>
      <c r="AF930" s="94">
        <f t="shared" si="259"/>
        <v>1</v>
      </c>
      <c r="AH930" s="324" t="str">
        <f t="shared" si="260"/>
        <v/>
      </c>
      <c r="AI930" s="280" t="str">
        <f t="shared" si="261"/>
        <v/>
      </c>
      <c r="AJ930" s="280" t="str">
        <f t="shared" si="262"/>
        <v/>
      </c>
      <c r="AK930" s="280" t="str">
        <f t="shared" si="263"/>
        <v/>
      </c>
      <c r="AL930" s="327">
        <f t="shared" si="264"/>
        <v>8400247.9459265694</v>
      </c>
    </row>
    <row r="931" spans="2:38">
      <c r="B931" s="176" t="s">
        <v>819</v>
      </c>
      <c r="C931" s="167"/>
      <c r="D931" s="167" t="s">
        <v>2231</v>
      </c>
      <c r="E931" s="167" t="s">
        <v>118</v>
      </c>
      <c r="F931" s="167" t="s">
        <v>2233</v>
      </c>
      <c r="G931" s="188"/>
      <c r="H931" s="285">
        <v>122090.7</v>
      </c>
      <c r="I931" s="143">
        <f t="shared" si="265"/>
        <v>66.84839970390324</v>
      </c>
      <c r="J931" s="165">
        <v>8161567.9137293398</v>
      </c>
      <c r="K931" s="167"/>
      <c r="L931" s="167">
        <v>1</v>
      </c>
      <c r="M931" s="171">
        <f t="shared" si="255"/>
        <v>8161567.9137293398</v>
      </c>
      <c r="N931" s="170"/>
      <c r="O931" s="285"/>
      <c r="P931" s="114">
        <f t="shared" si="271"/>
        <v>0</v>
      </c>
      <c r="Q931" s="173"/>
      <c r="R931" s="177">
        <v>2016</v>
      </c>
      <c r="S931" s="98">
        <f>IFERROR(('General Input Sheet'!$G$38/(VLOOKUP(R931,'General Input Sheet'!$E$38:$G$44,3,FALSE))),1)</f>
        <v>1</v>
      </c>
      <c r="T931" s="199">
        <v>8161567.9137293398</v>
      </c>
      <c r="U931" s="115" t="str">
        <f t="shared" si="266"/>
        <v/>
      </c>
      <c r="V931" s="115" t="str">
        <f t="shared" si="256"/>
        <v/>
      </c>
      <c r="W931" s="115" t="str">
        <f t="shared" si="256"/>
        <v/>
      </c>
      <c r="X931" s="115" t="str">
        <f t="shared" si="256"/>
        <v/>
      </c>
      <c r="Y931" s="273" t="str">
        <f t="shared" si="267"/>
        <v>y</v>
      </c>
      <c r="AA931" s="86" t="str">
        <f t="shared" si="257"/>
        <v/>
      </c>
      <c r="AB931" s="87" t="str">
        <f t="shared" si="258"/>
        <v/>
      </c>
      <c r="AC931" s="87" t="str">
        <f t="shared" si="268"/>
        <v/>
      </c>
      <c r="AD931" s="87" t="str">
        <f t="shared" si="269"/>
        <v/>
      </c>
      <c r="AE931" s="87">
        <f t="shared" si="270"/>
        <v>1</v>
      </c>
      <c r="AF931" s="94">
        <f t="shared" si="259"/>
        <v>1</v>
      </c>
      <c r="AH931" s="324" t="str">
        <f t="shared" si="260"/>
        <v/>
      </c>
      <c r="AI931" s="280" t="str">
        <f t="shared" si="261"/>
        <v/>
      </c>
      <c r="AJ931" s="280" t="str">
        <f t="shared" si="262"/>
        <v/>
      </c>
      <c r="AK931" s="280" t="str">
        <f t="shared" si="263"/>
        <v/>
      </c>
      <c r="AL931" s="327">
        <f t="shared" si="264"/>
        <v>8161567.9137293398</v>
      </c>
    </row>
    <row r="932" spans="2:38">
      <c r="B932" s="176" t="s">
        <v>819</v>
      </c>
      <c r="C932" s="167"/>
      <c r="D932" s="167" t="s">
        <v>2231</v>
      </c>
      <c r="E932" s="167" t="s">
        <v>118</v>
      </c>
      <c r="F932" s="167" t="s">
        <v>2235</v>
      </c>
      <c r="G932" s="188"/>
      <c r="H932" s="285">
        <v>14362.9</v>
      </c>
      <c r="I932" s="143">
        <f t="shared" si="265"/>
        <v>562.00271808802677</v>
      </c>
      <c r="J932" s="165">
        <v>8071988.8396265199</v>
      </c>
      <c r="K932" s="167"/>
      <c r="L932" s="167">
        <v>1</v>
      </c>
      <c r="M932" s="171">
        <f t="shared" si="255"/>
        <v>8071988.8396265199</v>
      </c>
      <c r="N932" s="170"/>
      <c r="O932" s="285"/>
      <c r="P932" s="114">
        <f t="shared" si="271"/>
        <v>0</v>
      </c>
      <c r="Q932" s="173"/>
      <c r="R932" s="177">
        <v>2016</v>
      </c>
      <c r="S932" s="98">
        <f>IFERROR(('General Input Sheet'!$G$38/(VLOOKUP(R932,'General Input Sheet'!$E$38:$G$44,3,FALSE))),1)</f>
        <v>1</v>
      </c>
      <c r="T932" s="199">
        <v>8071988.8396265199</v>
      </c>
      <c r="U932" s="115" t="str">
        <f t="shared" si="266"/>
        <v/>
      </c>
      <c r="V932" s="115" t="str">
        <f t="shared" si="256"/>
        <v/>
      </c>
      <c r="W932" s="115" t="str">
        <f t="shared" si="256"/>
        <v/>
      </c>
      <c r="X932" s="115" t="str">
        <f t="shared" si="256"/>
        <v/>
      </c>
      <c r="Y932" s="273" t="str">
        <f t="shared" si="267"/>
        <v>y</v>
      </c>
      <c r="AA932" s="86" t="str">
        <f t="shared" si="257"/>
        <v/>
      </c>
      <c r="AB932" s="87" t="str">
        <f t="shared" si="258"/>
        <v/>
      </c>
      <c r="AC932" s="87" t="str">
        <f t="shared" si="268"/>
        <v/>
      </c>
      <c r="AD932" s="87" t="str">
        <f t="shared" si="269"/>
        <v/>
      </c>
      <c r="AE932" s="87">
        <f t="shared" si="270"/>
        <v>1</v>
      </c>
      <c r="AF932" s="94">
        <f t="shared" si="259"/>
        <v>1</v>
      </c>
      <c r="AH932" s="324" t="str">
        <f t="shared" si="260"/>
        <v/>
      </c>
      <c r="AI932" s="280" t="str">
        <f t="shared" si="261"/>
        <v/>
      </c>
      <c r="AJ932" s="280" t="str">
        <f t="shared" si="262"/>
        <v/>
      </c>
      <c r="AK932" s="280" t="str">
        <f t="shared" si="263"/>
        <v/>
      </c>
      <c r="AL932" s="327">
        <f t="shared" si="264"/>
        <v>8071988.8396265199</v>
      </c>
    </row>
    <row r="933" spans="2:38">
      <c r="B933" s="176" t="s">
        <v>820</v>
      </c>
      <c r="C933" s="167"/>
      <c r="D933" s="167" t="s">
        <v>2231</v>
      </c>
      <c r="E933" s="167" t="s">
        <v>117</v>
      </c>
      <c r="F933" s="167" t="s">
        <v>2236</v>
      </c>
      <c r="G933" s="188"/>
      <c r="H933" s="285"/>
      <c r="I933" s="143">
        <f t="shared" si="265"/>
        <v>0</v>
      </c>
      <c r="J933" s="165"/>
      <c r="K933" s="167"/>
      <c r="L933" s="167">
        <v>1</v>
      </c>
      <c r="M933" s="171">
        <f t="shared" si="255"/>
        <v>0</v>
      </c>
      <c r="N933" s="170"/>
      <c r="O933" s="285">
        <v>0</v>
      </c>
      <c r="P933" s="114">
        <f t="shared" si="271"/>
        <v>0</v>
      </c>
      <c r="Q933" s="173">
        <v>0</v>
      </c>
      <c r="R933" s="177">
        <v>2016</v>
      </c>
      <c r="S933" s="98">
        <f>IFERROR(('General Input Sheet'!$G$38/(VLOOKUP(R933,'General Input Sheet'!$E$38:$G$44,3,FALSE))),1)</f>
        <v>1</v>
      </c>
      <c r="T933" s="199">
        <v>0</v>
      </c>
      <c r="U933" s="115" t="str">
        <f t="shared" si="266"/>
        <v/>
      </c>
      <c r="V933" s="115" t="str">
        <f t="shared" si="256"/>
        <v/>
      </c>
      <c r="W933" s="115" t="str">
        <f t="shared" si="256"/>
        <v/>
      </c>
      <c r="X933" s="115" t="str">
        <f t="shared" si="256"/>
        <v/>
      </c>
      <c r="Y933" s="273" t="str">
        <f t="shared" si="267"/>
        <v>y</v>
      </c>
      <c r="AA933" s="86" t="str">
        <f t="shared" si="257"/>
        <v/>
      </c>
      <c r="AB933" s="87" t="str">
        <f t="shared" si="258"/>
        <v/>
      </c>
      <c r="AC933" s="87" t="str">
        <f t="shared" si="268"/>
        <v/>
      </c>
      <c r="AD933" s="87" t="str">
        <f t="shared" si="269"/>
        <v/>
      </c>
      <c r="AE933" s="87">
        <f t="shared" si="270"/>
        <v>1</v>
      </c>
      <c r="AF933" s="94">
        <f t="shared" si="259"/>
        <v>1</v>
      </c>
      <c r="AH933" s="324" t="str">
        <f t="shared" si="260"/>
        <v/>
      </c>
      <c r="AI933" s="280" t="str">
        <f t="shared" si="261"/>
        <v/>
      </c>
      <c r="AJ933" s="280" t="str">
        <f t="shared" si="262"/>
        <v/>
      </c>
      <c r="AK933" s="280" t="str">
        <f t="shared" si="263"/>
        <v/>
      </c>
      <c r="AL933" s="327">
        <f t="shared" si="264"/>
        <v>0</v>
      </c>
    </row>
    <row r="934" spans="2:38">
      <c r="B934" s="176" t="s">
        <v>821</v>
      </c>
      <c r="C934" s="167"/>
      <c r="D934" s="167" t="s">
        <v>2231</v>
      </c>
      <c r="E934" s="167" t="s">
        <v>118</v>
      </c>
      <c r="F934" s="167" t="s">
        <v>2232</v>
      </c>
      <c r="G934" s="188"/>
      <c r="H934" s="285">
        <v>3777.39</v>
      </c>
      <c r="I934" s="143">
        <f t="shared" si="265"/>
        <v>302.29757482504851</v>
      </c>
      <c r="J934" s="165">
        <v>1141895.83616839</v>
      </c>
      <c r="K934" s="167"/>
      <c r="L934" s="167">
        <v>1</v>
      </c>
      <c r="M934" s="171">
        <f t="shared" si="255"/>
        <v>1141895.83616839</v>
      </c>
      <c r="N934" s="170"/>
      <c r="O934" s="285">
        <v>2849.2976862178598</v>
      </c>
      <c r="P934" s="114">
        <f t="shared" si="271"/>
        <v>221.1071180969715</v>
      </c>
      <c r="Q934" s="173">
        <v>630000</v>
      </c>
      <c r="R934" s="177">
        <v>2016</v>
      </c>
      <c r="S934" s="98">
        <f>IFERROR(('General Input Sheet'!$G$38/(VLOOKUP(R934,'General Input Sheet'!$E$38:$G$44,3,FALSE))),1)</f>
        <v>1</v>
      </c>
      <c r="T934" s="199">
        <v>1771895.83616839</v>
      </c>
      <c r="U934" s="115" t="str">
        <f t="shared" si="266"/>
        <v/>
      </c>
      <c r="V934" s="115" t="str">
        <f t="shared" si="256"/>
        <v/>
      </c>
      <c r="W934" s="115" t="str">
        <f t="shared" si="256"/>
        <v/>
      </c>
      <c r="X934" s="115" t="str">
        <f t="shared" si="256"/>
        <v/>
      </c>
      <c r="Y934" s="273" t="str">
        <f t="shared" si="267"/>
        <v>y</v>
      </c>
      <c r="AA934" s="86" t="str">
        <f t="shared" si="257"/>
        <v/>
      </c>
      <c r="AB934" s="87" t="str">
        <f t="shared" si="258"/>
        <v/>
      </c>
      <c r="AC934" s="87" t="str">
        <f t="shared" si="268"/>
        <v/>
      </c>
      <c r="AD934" s="87" t="str">
        <f t="shared" si="269"/>
        <v/>
      </c>
      <c r="AE934" s="87">
        <f t="shared" si="270"/>
        <v>1</v>
      </c>
      <c r="AF934" s="94">
        <f t="shared" si="259"/>
        <v>1</v>
      </c>
      <c r="AH934" s="324" t="str">
        <f t="shared" si="260"/>
        <v/>
      </c>
      <c r="AI934" s="280" t="str">
        <f t="shared" si="261"/>
        <v/>
      </c>
      <c r="AJ934" s="280" t="str">
        <f t="shared" si="262"/>
        <v/>
      </c>
      <c r="AK934" s="280" t="str">
        <f t="shared" si="263"/>
        <v/>
      </c>
      <c r="AL934" s="327">
        <f t="shared" si="264"/>
        <v>1771895.83616839</v>
      </c>
    </row>
    <row r="935" spans="2:38">
      <c r="B935" s="176" t="s">
        <v>822</v>
      </c>
      <c r="C935" s="167"/>
      <c r="D935" s="167" t="s">
        <v>2231</v>
      </c>
      <c r="E935" s="167" t="s">
        <v>116</v>
      </c>
      <c r="F935" s="167" t="s">
        <v>2232</v>
      </c>
      <c r="G935" s="188"/>
      <c r="H935" s="285">
        <v>9903.68</v>
      </c>
      <c r="I935" s="143">
        <f t="shared" si="265"/>
        <v>142.85432137804531</v>
      </c>
      <c r="J935" s="165">
        <v>1414783.48554532</v>
      </c>
      <c r="K935" s="167"/>
      <c r="L935" s="167">
        <v>1</v>
      </c>
      <c r="M935" s="171">
        <f t="shared" si="255"/>
        <v>1414783.48554532</v>
      </c>
      <c r="N935" s="170"/>
      <c r="O935" s="285">
        <v>9903.6761534320394</v>
      </c>
      <c r="P935" s="114">
        <f t="shared" si="271"/>
        <v>21.72829529824919</v>
      </c>
      <c r="Q935" s="173">
        <v>215190</v>
      </c>
      <c r="R935" s="177">
        <v>2016</v>
      </c>
      <c r="S935" s="98">
        <f>IFERROR(('General Input Sheet'!$G$38/(VLOOKUP(R935,'General Input Sheet'!$E$38:$G$44,3,FALSE))),1)</f>
        <v>1</v>
      </c>
      <c r="T935" s="199">
        <v>1629973.48554532</v>
      </c>
      <c r="U935" s="115" t="str">
        <f t="shared" si="266"/>
        <v/>
      </c>
      <c r="V935" s="115" t="str">
        <f t="shared" si="256"/>
        <v/>
      </c>
      <c r="W935" s="115" t="str">
        <f t="shared" si="256"/>
        <v/>
      </c>
      <c r="X935" s="115" t="str">
        <f t="shared" si="256"/>
        <v/>
      </c>
      <c r="Y935" s="273" t="str">
        <f t="shared" si="267"/>
        <v>y</v>
      </c>
      <c r="AA935" s="86" t="str">
        <f t="shared" si="257"/>
        <v/>
      </c>
      <c r="AB935" s="87" t="str">
        <f t="shared" si="258"/>
        <v/>
      </c>
      <c r="AC935" s="87" t="str">
        <f t="shared" si="268"/>
        <v/>
      </c>
      <c r="AD935" s="87" t="str">
        <f t="shared" si="269"/>
        <v/>
      </c>
      <c r="AE935" s="87">
        <f t="shared" si="270"/>
        <v>1</v>
      </c>
      <c r="AF935" s="94">
        <f t="shared" si="259"/>
        <v>1</v>
      </c>
      <c r="AH935" s="324" t="str">
        <f t="shared" si="260"/>
        <v/>
      </c>
      <c r="AI935" s="280" t="str">
        <f t="shared" si="261"/>
        <v/>
      </c>
      <c r="AJ935" s="280" t="str">
        <f t="shared" si="262"/>
        <v/>
      </c>
      <c r="AK935" s="280" t="str">
        <f t="shared" si="263"/>
        <v/>
      </c>
      <c r="AL935" s="327">
        <f t="shared" si="264"/>
        <v>1629973.48554532</v>
      </c>
    </row>
    <row r="936" spans="2:38">
      <c r="B936" s="176" t="s">
        <v>823</v>
      </c>
      <c r="C936" s="167"/>
      <c r="D936" s="167" t="s">
        <v>2231</v>
      </c>
      <c r="E936" s="167" t="s">
        <v>116</v>
      </c>
      <c r="F936" s="167" t="s">
        <v>2234</v>
      </c>
      <c r="G936" s="188"/>
      <c r="H936" s="285">
        <v>26185.13</v>
      </c>
      <c r="I936" s="143">
        <f t="shared" si="265"/>
        <v>296.84603664353091</v>
      </c>
      <c r="J936" s="165">
        <v>7772952.0594956204</v>
      </c>
      <c r="K936" s="167"/>
      <c r="L936" s="167">
        <v>1</v>
      </c>
      <c r="M936" s="171">
        <f t="shared" si="255"/>
        <v>7772952.0594956204</v>
      </c>
      <c r="N936" s="170"/>
      <c r="O936" s="285"/>
      <c r="P936" s="114">
        <f t="shared" si="271"/>
        <v>0</v>
      </c>
      <c r="Q936" s="173"/>
      <c r="R936" s="177">
        <v>2016</v>
      </c>
      <c r="S936" s="98">
        <f>IFERROR(('General Input Sheet'!$G$38/(VLOOKUP(R936,'General Input Sheet'!$E$38:$G$44,3,FALSE))),1)</f>
        <v>1</v>
      </c>
      <c r="T936" s="199">
        <v>7772952.0594956204</v>
      </c>
      <c r="U936" s="115" t="str">
        <f t="shared" si="266"/>
        <v/>
      </c>
      <c r="V936" s="115" t="str">
        <f t="shared" si="256"/>
        <v/>
      </c>
      <c r="W936" s="115" t="str">
        <f t="shared" si="256"/>
        <v/>
      </c>
      <c r="X936" s="115" t="str">
        <f t="shared" si="256"/>
        <v/>
      </c>
      <c r="Y936" s="273" t="str">
        <f t="shared" si="267"/>
        <v>y</v>
      </c>
      <c r="AA936" s="86" t="str">
        <f t="shared" si="257"/>
        <v/>
      </c>
      <c r="AB936" s="87" t="str">
        <f t="shared" si="258"/>
        <v/>
      </c>
      <c r="AC936" s="87" t="str">
        <f t="shared" si="268"/>
        <v/>
      </c>
      <c r="AD936" s="87" t="str">
        <f t="shared" si="269"/>
        <v/>
      </c>
      <c r="AE936" s="87">
        <f t="shared" si="270"/>
        <v>1</v>
      </c>
      <c r="AF936" s="94">
        <f t="shared" si="259"/>
        <v>1</v>
      </c>
      <c r="AH936" s="324" t="str">
        <f t="shared" si="260"/>
        <v/>
      </c>
      <c r="AI936" s="280" t="str">
        <f t="shared" si="261"/>
        <v/>
      </c>
      <c r="AJ936" s="280" t="str">
        <f t="shared" si="262"/>
        <v/>
      </c>
      <c r="AK936" s="280" t="str">
        <f t="shared" si="263"/>
        <v/>
      </c>
      <c r="AL936" s="327">
        <f t="shared" si="264"/>
        <v>7772952.0594956204</v>
      </c>
    </row>
    <row r="937" spans="2:38">
      <c r="B937" s="176" t="s">
        <v>824</v>
      </c>
      <c r="C937" s="167"/>
      <c r="D937" s="167" t="s">
        <v>2229</v>
      </c>
      <c r="E937" s="167" t="s">
        <v>116</v>
      </c>
      <c r="F937" s="167" t="s">
        <v>2233</v>
      </c>
      <c r="G937" s="188"/>
      <c r="H937" s="285">
        <v>29377.62</v>
      </c>
      <c r="I937" s="143">
        <f t="shared" si="265"/>
        <v>23.48698234960262</v>
      </c>
      <c r="J937" s="165">
        <v>689991.64241333294</v>
      </c>
      <c r="K937" s="167"/>
      <c r="L937" s="167">
        <v>1</v>
      </c>
      <c r="M937" s="171">
        <f t="shared" si="255"/>
        <v>689991.64241333294</v>
      </c>
      <c r="N937" s="170"/>
      <c r="O937" s="285">
        <v>55562.680015806203</v>
      </c>
      <c r="P937" s="114">
        <f t="shared" si="271"/>
        <v>78.639752415776286</v>
      </c>
      <c r="Q937" s="173">
        <v>4369435.4000000004</v>
      </c>
      <c r="R937" s="177">
        <v>2016</v>
      </c>
      <c r="S937" s="98">
        <f>IFERROR(('General Input Sheet'!$G$38/(VLOOKUP(R937,'General Input Sheet'!$E$38:$G$44,3,FALSE))),1)</f>
        <v>1</v>
      </c>
      <c r="T937" s="199">
        <v>5059427.0424133334</v>
      </c>
      <c r="U937" s="115" t="str">
        <f t="shared" si="266"/>
        <v/>
      </c>
      <c r="V937" s="115" t="str">
        <f t="shared" si="256"/>
        <v>y</v>
      </c>
      <c r="W937" s="115" t="str">
        <f t="shared" si="256"/>
        <v/>
      </c>
      <c r="X937" s="115" t="str">
        <f t="shared" si="256"/>
        <v/>
      </c>
      <c r="Y937" s="273" t="str">
        <f t="shared" si="267"/>
        <v/>
      </c>
      <c r="AA937" s="86" t="str">
        <f t="shared" si="257"/>
        <v/>
      </c>
      <c r="AB937" s="87">
        <f t="shared" si="258"/>
        <v>1</v>
      </c>
      <c r="AC937" s="87" t="str">
        <f t="shared" si="268"/>
        <v/>
      </c>
      <c r="AD937" s="87" t="str">
        <f t="shared" si="269"/>
        <v/>
      </c>
      <c r="AE937" s="87" t="str">
        <f t="shared" si="270"/>
        <v/>
      </c>
      <c r="AF937" s="94">
        <f t="shared" si="259"/>
        <v>1</v>
      </c>
      <c r="AH937" s="324" t="str">
        <f t="shared" si="260"/>
        <v/>
      </c>
      <c r="AI937" s="280">
        <f t="shared" si="261"/>
        <v>5059427.0424133334</v>
      </c>
      <c r="AJ937" s="280" t="str">
        <f t="shared" si="262"/>
        <v/>
      </c>
      <c r="AK937" s="280" t="str">
        <f t="shared" si="263"/>
        <v/>
      </c>
      <c r="AL937" s="327" t="str">
        <f t="shared" si="264"/>
        <v/>
      </c>
    </row>
    <row r="938" spans="2:38">
      <c r="B938" s="176" t="s">
        <v>825</v>
      </c>
      <c r="C938" s="167"/>
      <c r="D938" s="167" t="s">
        <v>2230</v>
      </c>
      <c r="E938" s="167" t="s">
        <v>118</v>
      </c>
      <c r="F938" s="167" t="s">
        <v>2235</v>
      </c>
      <c r="G938" s="188"/>
      <c r="H938" s="171">
        <v>10422.09</v>
      </c>
      <c r="I938" s="143">
        <f t="shared" si="265"/>
        <v>1270.0160937491903</v>
      </c>
      <c r="J938" s="165">
        <v>13236222.0305025</v>
      </c>
      <c r="K938" s="167"/>
      <c r="L938" s="167"/>
      <c r="M938" s="171">
        <v>1995061.44666979</v>
      </c>
      <c r="N938" s="170"/>
      <c r="O938" s="285">
        <v>10422.093677545199</v>
      </c>
      <c r="P938" s="114">
        <f t="shared" si="271"/>
        <v>441.62362404365746</v>
      </c>
      <c r="Q938" s="173">
        <v>4602642.78</v>
      </c>
      <c r="R938" s="177">
        <v>2016</v>
      </c>
      <c r="S938" s="32"/>
      <c r="T938" s="195">
        <v>17838864.810502499</v>
      </c>
      <c r="U938" s="115" t="str">
        <f t="shared" si="266"/>
        <v/>
      </c>
      <c r="V938" s="115" t="str">
        <f t="shared" si="256"/>
        <v/>
      </c>
      <c r="W938" s="115" t="str">
        <f t="shared" si="256"/>
        <v/>
      </c>
      <c r="X938" s="115" t="str">
        <f t="shared" si="256"/>
        <v/>
      </c>
      <c r="Y938" s="273" t="str">
        <f t="shared" si="267"/>
        <v>y</v>
      </c>
      <c r="AA938" s="86" t="str">
        <f t="shared" si="257"/>
        <v/>
      </c>
      <c r="AB938" s="87" t="str">
        <f t="shared" si="258"/>
        <v/>
      </c>
      <c r="AC938" s="87" t="str">
        <f t="shared" si="268"/>
        <v/>
      </c>
      <c r="AD938" s="87" t="str">
        <f t="shared" si="269"/>
        <v/>
      </c>
      <c r="AE938" s="87">
        <f t="shared" si="270"/>
        <v>1</v>
      </c>
      <c r="AF938" s="94">
        <f t="shared" si="259"/>
        <v>1</v>
      </c>
      <c r="AH938" s="324" t="str">
        <f t="shared" si="260"/>
        <v/>
      </c>
      <c r="AI938" s="280" t="str">
        <f t="shared" si="261"/>
        <v/>
      </c>
      <c r="AJ938" s="280" t="str">
        <f t="shared" si="262"/>
        <v/>
      </c>
      <c r="AK938" s="280" t="str">
        <f t="shared" si="263"/>
        <v/>
      </c>
      <c r="AL938" s="327">
        <f t="shared" si="264"/>
        <v>17838864.810502499</v>
      </c>
    </row>
    <row r="939" spans="2:38">
      <c r="B939" s="176" t="s">
        <v>826</v>
      </c>
      <c r="C939" s="167"/>
      <c r="D939" s="167" t="s">
        <v>2231</v>
      </c>
      <c r="E939" s="167" t="s">
        <v>118</v>
      </c>
      <c r="F939" s="167" t="s">
        <v>2233</v>
      </c>
      <c r="G939" s="188"/>
      <c r="H939" s="285">
        <v>54552.74</v>
      </c>
      <c r="I939" s="143">
        <f t="shared" si="265"/>
        <v>149.60876234134784</v>
      </c>
      <c r="J939" s="165">
        <v>8161567.9137293398</v>
      </c>
      <c r="K939" s="167"/>
      <c r="L939" s="167">
        <v>1</v>
      </c>
      <c r="M939" s="171">
        <f t="shared" ref="M939:M951" si="272">IFERROR(J939/100*100*L939,0)</f>
        <v>8161567.9137293398</v>
      </c>
      <c r="N939" s="170"/>
      <c r="O939" s="285">
        <v>68595.522331815795</v>
      </c>
      <c r="P939" s="114">
        <f t="shared" si="271"/>
        <v>11.418135956619473</v>
      </c>
      <c r="Q939" s="173">
        <v>783233</v>
      </c>
      <c r="R939" s="177">
        <v>2016</v>
      </c>
      <c r="S939" s="98">
        <f>IFERROR(('General Input Sheet'!$G$38/(VLOOKUP(R939,'General Input Sheet'!$E$38:$G$44,3,FALSE))),1)</f>
        <v>1</v>
      </c>
      <c r="T939" s="199">
        <v>8944800.9137293398</v>
      </c>
      <c r="U939" s="115" t="str">
        <f t="shared" si="266"/>
        <v/>
      </c>
      <c r="V939" s="115" t="str">
        <f t="shared" si="256"/>
        <v/>
      </c>
      <c r="W939" s="115" t="str">
        <f t="shared" si="256"/>
        <v/>
      </c>
      <c r="X939" s="115" t="str">
        <f t="shared" si="256"/>
        <v/>
      </c>
      <c r="Y939" s="273" t="str">
        <f t="shared" si="267"/>
        <v>y</v>
      </c>
      <c r="AA939" s="86" t="str">
        <f t="shared" si="257"/>
        <v/>
      </c>
      <c r="AB939" s="87" t="str">
        <f t="shared" si="258"/>
        <v/>
      </c>
      <c r="AC939" s="87" t="str">
        <f t="shared" si="268"/>
        <v/>
      </c>
      <c r="AD939" s="87" t="str">
        <f t="shared" si="269"/>
        <v/>
      </c>
      <c r="AE939" s="87">
        <f t="shared" si="270"/>
        <v>1</v>
      </c>
      <c r="AF939" s="94">
        <f t="shared" si="259"/>
        <v>1</v>
      </c>
      <c r="AH939" s="324" t="str">
        <f t="shared" si="260"/>
        <v/>
      </c>
      <c r="AI939" s="280" t="str">
        <f t="shared" si="261"/>
        <v/>
      </c>
      <c r="AJ939" s="280" t="str">
        <f t="shared" si="262"/>
        <v/>
      </c>
      <c r="AK939" s="280" t="str">
        <f t="shared" si="263"/>
        <v/>
      </c>
      <c r="AL939" s="327">
        <f t="shared" si="264"/>
        <v>8944800.9137293398</v>
      </c>
    </row>
    <row r="940" spans="2:38">
      <c r="B940" s="176" t="s">
        <v>827</v>
      </c>
      <c r="C940" s="167"/>
      <c r="D940" s="167" t="s">
        <v>2229</v>
      </c>
      <c r="E940" s="167" t="s">
        <v>118</v>
      </c>
      <c r="F940" s="167" t="s">
        <v>2234</v>
      </c>
      <c r="G940" s="188"/>
      <c r="H940" s="285">
        <v>14042.78</v>
      </c>
      <c r="I940" s="143">
        <f t="shared" si="265"/>
        <v>76.120841090956347</v>
      </c>
      <c r="J940" s="165">
        <v>1068948.22485526</v>
      </c>
      <c r="K940" s="167"/>
      <c r="L940" s="167">
        <v>1</v>
      </c>
      <c r="M940" s="171">
        <f t="shared" si="272"/>
        <v>1068948.22485526</v>
      </c>
      <c r="N940" s="170"/>
      <c r="O940" s="285"/>
      <c r="P940" s="114">
        <f t="shared" si="271"/>
        <v>0</v>
      </c>
      <c r="Q940" s="173"/>
      <c r="R940" s="177">
        <v>2016</v>
      </c>
      <c r="S940" s="98">
        <f>IFERROR(('General Input Sheet'!$G$38/(VLOOKUP(R940,'General Input Sheet'!$E$38:$G$44,3,FALSE))),1)</f>
        <v>1</v>
      </c>
      <c r="T940" s="199">
        <v>1068948.22485526</v>
      </c>
      <c r="U940" s="115" t="str">
        <f t="shared" si="266"/>
        <v/>
      </c>
      <c r="V940" s="115" t="str">
        <f t="shared" si="256"/>
        <v/>
      </c>
      <c r="W940" s="115" t="str">
        <f t="shared" si="256"/>
        <v/>
      </c>
      <c r="X940" s="115" t="str">
        <f t="shared" si="256"/>
        <v>y</v>
      </c>
      <c r="Y940" s="273" t="str">
        <f t="shared" si="267"/>
        <v/>
      </c>
      <c r="AA940" s="86" t="str">
        <f t="shared" si="257"/>
        <v/>
      </c>
      <c r="AB940" s="87" t="str">
        <f t="shared" si="258"/>
        <v/>
      </c>
      <c r="AC940" s="87" t="str">
        <f t="shared" si="268"/>
        <v/>
      </c>
      <c r="AD940" s="87">
        <f t="shared" si="269"/>
        <v>1</v>
      </c>
      <c r="AE940" s="87" t="str">
        <f t="shared" si="270"/>
        <v/>
      </c>
      <c r="AF940" s="94">
        <f t="shared" si="259"/>
        <v>1</v>
      </c>
      <c r="AH940" s="324" t="str">
        <f t="shared" si="260"/>
        <v/>
      </c>
      <c r="AI940" s="280" t="str">
        <f t="shared" si="261"/>
        <v/>
      </c>
      <c r="AJ940" s="280" t="str">
        <f t="shared" si="262"/>
        <v/>
      </c>
      <c r="AK940" s="280">
        <f t="shared" si="263"/>
        <v>1068948.22485526</v>
      </c>
      <c r="AL940" s="327" t="str">
        <f t="shared" si="264"/>
        <v/>
      </c>
    </row>
    <row r="941" spans="2:38">
      <c r="B941" s="176" t="s">
        <v>828</v>
      </c>
      <c r="C941" s="167"/>
      <c r="D941" s="167" t="s">
        <v>2229</v>
      </c>
      <c r="E941" s="167" t="s">
        <v>118</v>
      </c>
      <c r="F941" s="167" t="s">
        <v>2233</v>
      </c>
      <c r="G941" s="188"/>
      <c r="H941" s="285">
        <v>6328.26</v>
      </c>
      <c r="I941" s="143">
        <f t="shared" si="265"/>
        <v>99.289705953554048</v>
      </c>
      <c r="J941" s="165">
        <v>628331.07459763798</v>
      </c>
      <c r="K941" s="167"/>
      <c r="L941" s="167">
        <v>1</v>
      </c>
      <c r="M941" s="171">
        <f t="shared" si="272"/>
        <v>628331.07459763798</v>
      </c>
      <c r="N941" s="170"/>
      <c r="O941" s="285">
        <v>6328.3113645813</v>
      </c>
      <c r="P941" s="114">
        <f t="shared" si="271"/>
        <v>52.487935700991969</v>
      </c>
      <c r="Q941" s="173">
        <v>332160</v>
      </c>
      <c r="R941" s="177">
        <v>2016</v>
      </c>
      <c r="S941" s="98">
        <f>IFERROR(('General Input Sheet'!$G$38/(VLOOKUP(R941,'General Input Sheet'!$E$38:$G$44,3,FALSE))),1)</f>
        <v>1</v>
      </c>
      <c r="T941" s="199">
        <v>960491.07459763798</v>
      </c>
      <c r="U941" s="115" t="str">
        <f t="shared" si="266"/>
        <v/>
      </c>
      <c r="V941" s="115" t="str">
        <f t="shared" si="256"/>
        <v/>
      </c>
      <c r="W941" s="115" t="str">
        <f t="shared" si="256"/>
        <v/>
      </c>
      <c r="X941" s="115" t="str">
        <f t="shared" si="256"/>
        <v>y</v>
      </c>
      <c r="Y941" s="273" t="str">
        <f t="shared" si="267"/>
        <v/>
      </c>
      <c r="AA941" s="86" t="str">
        <f t="shared" si="257"/>
        <v/>
      </c>
      <c r="AB941" s="87" t="str">
        <f t="shared" si="258"/>
        <v/>
      </c>
      <c r="AC941" s="87" t="str">
        <f t="shared" si="268"/>
        <v/>
      </c>
      <c r="AD941" s="87">
        <f t="shared" si="269"/>
        <v>1</v>
      </c>
      <c r="AE941" s="87" t="str">
        <f t="shared" si="270"/>
        <v/>
      </c>
      <c r="AF941" s="94">
        <f t="shared" si="259"/>
        <v>1</v>
      </c>
      <c r="AH941" s="324" t="str">
        <f t="shared" si="260"/>
        <v/>
      </c>
      <c r="AI941" s="280" t="str">
        <f t="shared" si="261"/>
        <v/>
      </c>
      <c r="AJ941" s="280" t="str">
        <f t="shared" si="262"/>
        <v/>
      </c>
      <c r="AK941" s="280">
        <f t="shared" si="263"/>
        <v>960491.07459763798</v>
      </c>
      <c r="AL941" s="327" t="str">
        <f t="shared" si="264"/>
        <v/>
      </c>
    </row>
    <row r="942" spans="2:38">
      <c r="B942" s="176" t="s">
        <v>829</v>
      </c>
      <c r="C942" s="167"/>
      <c r="D942" s="167" t="s">
        <v>2229</v>
      </c>
      <c r="E942" s="167" t="s">
        <v>118</v>
      </c>
      <c r="F942" s="167" t="s">
        <v>2232</v>
      </c>
      <c r="G942" s="188"/>
      <c r="H942" s="285">
        <v>16414.169999999998</v>
      </c>
      <c r="I942" s="143">
        <f t="shared" si="265"/>
        <v>35.961957137296309</v>
      </c>
      <c r="J942" s="165">
        <v>590285.67798429495</v>
      </c>
      <c r="K942" s="167"/>
      <c r="L942" s="167">
        <v>1</v>
      </c>
      <c r="M942" s="171">
        <f t="shared" si="272"/>
        <v>590285.67798429495</v>
      </c>
      <c r="N942" s="170"/>
      <c r="O942" s="285">
        <v>18064.255134778301</v>
      </c>
      <c r="P942" s="114">
        <f t="shared" si="271"/>
        <v>33.843410394651904</v>
      </c>
      <c r="Q942" s="173">
        <v>611356</v>
      </c>
      <c r="R942" s="177">
        <v>2016</v>
      </c>
      <c r="S942" s="98">
        <f>IFERROR(('General Input Sheet'!$G$38/(VLOOKUP(R942,'General Input Sheet'!$E$38:$G$44,3,FALSE))),1)</f>
        <v>1</v>
      </c>
      <c r="T942" s="199">
        <v>1201641.6779842949</v>
      </c>
      <c r="U942" s="115" t="str">
        <f t="shared" si="266"/>
        <v/>
      </c>
      <c r="V942" s="115" t="str">
        <f t="shared" si="256"/>
        <v/>
      </c>
      <c r="W942" s="115" t="str">
        <f t="shared" si="256"/>
        <v/>
      </c>
      <c r="X942" s="115" t="str">
        <f t="shared" si="256"/>
        <v>y</v>
      </c>
      <c r="Y942" s="273" t="str">
        <f t="shared" si="267"/>
        <v/>
      </c>
      <c r="AA942" s="86" t="str">
        <f t="shared" si="257"/>
        <v/>
      </c>
      <c r="AB942" s="87" t="str">
        <f t="shared" si="258"/>
        <v/>
      </c>
      <c r="AC942" s="87" t="str">
        <f t="shared" si="268"/>
        <v/>
      </c>
      <c r="AD942" s="87">
        <f t="shared" si="269"/>
        <v>1</v>
      </c>
      <c r="AE942" s="87" t="str">
        <f t="shared" si="270"/>
        <v/>
      </c>
      <c r="AF942" s="94">
        <f t="shared" si="259"/>
        <v>1</v>
      </c>
      <c r="AH942" s="324" t="str">
        <f t="shared" si="260"/>
        <v/>
      </c>
      <c r="AI942" s="280" t="str">
        <f t="shared" si="261"/>
        <v/>
      </c>
      <c r="AJ942" s="280" t="str">
        <f t="shared" si="262"/>
        <v/>
      </c>
      <c r="AK942" s="280">
        <f t="shared" si="263"/>
        <v>1201641.6779842949</v>
      </c>
      <c r="AL942" s="327" t="str">
        <f t="shared" si="264"/>
        <v/>
      </c>
    </row>
    <row r="943" spans="2:38">
      <c r="B943" s="176" t="s">
        <v>829</v>
      </c>
      <c r="C943" s="167"/>
      <c r="D943" s="167" t="s">
        <v>2229</v>
      </c>
      <c r="E943" s="167" t="s">
        <v>118</v>
      </c>
      <c r="F943" s="167" t="s">
        <v>2233</v>
      </c>
      <c r="G943" s="188"/>
      <c r="H943" s="285">
        <v>1650.08</v>
      </c>
      <c r="I943" s="143">
        <f t="shared" si="265"/>
        <v>276.21738135015755</v>
      </c>
      <c r="J943" s="165">
        <v>455780.77661826799</v>
      </c>
      <c r="K943" s="167"/>
      <c r="L943" s="167">
        <v>1</v>
      </c>
      <c r="M943" s="171">
        <f t="shared" si="272"/>
        <v>455780.77661826799</v>
      </c>
      <c r="N943" s="170"/>
      <c r="O943" s="285"/>
      <c r="P943" s="114">
        <f t="shared" si="271"/>
        <v>0</v>
      </c>
      <c r="Q943" s="173"/>
      <c r="R943" s="177">
        <v>2016</v>
      </c>
      <c r="S943" s="98">
        <f>IFERROR(('General Input Sheet'!$G$38/(VLOOKUP(R943,'General Input Sheet'!$E$38:$G$44,3,FALSE))),1)</f>
        <v>1</v>
      </c>
      <c r="T943" s="199">
        <v>455780.77661826799</v>
      </c>
      <c r="U943" s="115" t="str">
        <f t="shared" si="266"/>
        <v/>
      </c>
      <c r="V943" s="115" t="str">
        <f t="shared" si="256"/>
        <v/>
      </c>
      <c r="W943" s="115" t="str">
        <f t="shared" si="256"/>
        <v/>
      </c>
      <c r="X943" s="115" t="str">
        <f t="shared" si="256"/>
        <v>y</v>
      </c>
      <c r="Y943" s="273" t="str">
        <f t="shared" si="267"/>
        <v/>
      </c>
      <c r="AA943" s="86" t="str">
        <f t="shared" si="257"/>
        <v/>
      </c>
      <c r="AB943" s="87" t="str">
        <f t="shared" si="258"/>
        <v/>
      </c>
      <c r="AC943" s="87" t="str">
        <f t="shared" si="268"/>
        <v/>
      </c>
      <c r="AD943" s="87">
        <f t="shared" si="269"/>
        <v>1</v>
      </c>
      <c r="AE943" s="87" t="str">
        <f t="shared" si="270"/>
        <v/>
      </c>
      <c r="AF943" s="94">
        <f t="shared" si="259"/>
        <v>1</v>
      </c>
      <c r="AH943" s="324" t="str">
        <f t="shared" si="260"/>
        <v/>
      </c>
      <c r="AI943" s="280" t="str">
        <f t="shared" si="261"/>
        <v/>
      </c>
      <c r="AJ943" s="280" t="str">
        <f t="shared" si="262"/>
        <v/>
      </c>
      <c r="AK943" s="280">
        <f t="shared" si="263"/>
        <v>455780.77661826799</v>
      </c>
      <c r="AL943" s="327" t="str">
        <f t="shared" si="264"/>
        <v/>
      </c>
    </row>
    <row r="944" spans="2:38">
      <c r="B944" s="176" t="s">
        <v>830</v>
      </c>
      <c r="C944" s="167"/>
      <c r="D944" s="167" t="s">
        <v>2231</v>
      </c>
      <c r="E944" s="167" t="s">
        <v>115</v>
      </c>
      <c r="F944" s="167" t="s">
        <v>2233</v>
      </c>
      <c r="G944" s="188"/>
      <c r="H944" s="285">
        <v>65446.12</v>
      </c>
      <c r="I944" s="143">
        <f t="shared" si="265"/>
        <v>124.70667342432736</v>
      </c>
      <c r="J944" s="165">
        <v>8161567.9137293398</v>
      </c>
      <c r="K944" s="167"/>
      <c r="L944" s="167">
        <v>1</v>
      </c>
      <c r="M944" s="171">
        <f t="shared" si="272"/>
        <v>8161567.9137293398</v>
      </c>
      <c r="N944" s="170"/>
      <c r="O944" s="285">
        <v>65446.199496485002</v>
      </c>
      <c r="P944" s="114">
        <f t="shared" si="271"/>
        <v>32.331594443671946</v>
      </c>
      <c r="Q944" s="173">
        <v>2115979.98</v>
      </c>
      <c r="R944" s="177">
        <v>2016</v>
      </c>
      <c r="S944" s="98">
        <f>IFERROR(('General Input Sheet'!$G$38/(VLOOKUP(R944,'General Input Sheet'!$E$38:$G$44,3,FALSE))),1)</f>
        <v>1</v>
      </c>
      <c r="T944" s="199">
        <v>10277547.89372934</v>
      </c>
      <c r="U944" s="115" t="str">
        <f t="shared" si="266"/>
        <v/>
      </c>
      <c r="V944" s="115" t="str">
        <f t="shared" si="256"/>
        <v/>
      </c>
      <c r="W944" s="115" t="str">
        <f t="shared" si="256"/>
        <v/>
      </c>
      <c r="X944" s="115" t="str">
        <f t="shared" si="256"/>
        <v/>
      </c>
      <c r="Y944" s="273" t="str">
        <f t="shared" si="267"/>
        <v>y</v>
      </c>
      <c r="AA944" s="86" t="str">
        <f t="shared" si="257"/>
        <v/>
      </c>
      <c r="AB944" s="87" t="str">
        <f t="shared" si="258"/>
        <v/>
      </c>
      <c r="AC944" s="87" t="str">
        <f t="shared" si="268"/>
        <v/>
      </c>
      <c r="AD944" s="87" t="str">
        <f t="shared" si="269"/>
        <v/>
      </c>
      <c r="AE944" s="87">
        <f t="shared" si="270"/>
        <v>1</v>
      </c>
      <c r="AF944" s="94">
        <f t="shared" si="259"/>
        <v>1</v>
      </c>
      <c r="AH944" s="324" t="str">
        <f t="shared" si="260"/>
        <v/>
      </c>
      <c r="AI944" s="280" t="str">
        <f t="shared" si="261"/>
        <v/>
      </c>
      <c r="AJ944" s="280" t="str">
        <f t="shared" si="262"/>
        <v/>
      </c>
      <c r="AK944" s="280" t="str">
        <f t="shared" si="263"/>
        <v/>
      </c>
      <c r="AL944" s="327">
        <f t="shared" si="264"/>
        <v>10277547.89372934</v>
      </c>
    </row>
    <row r="945" spans="2:38">
      <c r="B945" s="176" t="s">
        <v>831</v>
      </c>
      <c r="C945" s="167"/>
      <c r="D945" s="167" t="s">
        <v>2229</v>
      </c>
      <c r="E945" s="167" t="s">
        <v>115</v>
      </c>
      <c r="F945" s="167" t="s">
        <v>2233</v>
      </c>
      <c r="G945" s="188"/>
      <c r="H945" s="285">
        <v>7996.32</v>
      </c>
      <c r="I945" s="143">
        <f t="shared" si="265"/>
        <v>86.27167360135013</v>
      </c>
      <c r="J945" s="165">
        <v>689855.90905194799</v>
      </c>
      <c r="K945" s="167"/>
      <c r="L945" s="167">
        <v>1</v>
      </c>
      <c r="M945" s="171">
        <f t="shared" si="272"/>
        <v>689855.90905194799</v>
      </c>
      <c r="N945" s="170"/>
      <c r="O945" s="285">
        <v>7996.2909722313598</v>
      </c>
      <c r="P945" s="114">
        <f t="shared" si="271"/>
        <v>151.32015633272414</v>
      </c>
      <c r="Q945" s="173">
        <v>1210000</v>
      </c>
      <c r="R945" s="177">
        <v>2016</v>
      </c>
      <c r="S945" s="98">
        <f>IFERROR(('General Input Sheet'!$G$38/(VLOOKUP(R945,'General Input Sheet'!$E$38:$G$44,3,FALSE))),1)</f>
        <v>1</v>
      </c>
      <c r="T945" s="199">
        <v>1899855.909051948</v>
      </c>
      <c r="U945" s="115" t="str">
        <f t="shared" si="266"/>
        <v>y</v>
      </c>
      <c r="V945" s="115" t="str">
        <f t="shared" si="256"/>
        <v/>
      </c>
      <c r="W945" s="115" t="str">
        <f t="shared" si="256"/>
        <v/>
      </c>
      <c r="X945" s="115" t="str">
        <f t="shared" si="256"/>
        <v/>
      </c>
      <c r="Y945" s="273" t="str">
        <f t="shared" si="267"/>
        <v/>
      </c>
      <c r="AA945" s="86">
        <f t="shared" si="257"/>
        <v>1</v>
      </c>
      <c r="AB945" s="87" t="str">
        <f t="shared" si="258"/>
        <v/>
      </c>
      <c r="AC945" s="87" t="str">
        <f t="shared" si="268"/>
        <v/>
      </c>
      <c r="AD945" s="87" t="str">
        <f t="shared" si="269"/>
        <v/>
      </c>
      <c r="AE945" s="87" t="str">
        <f t="shared" si="270"/>
        <v/>
      </c>
      <c r="AF945" s="94">
        <f t="shared" si="259"/>
        <v>1</v>
      </c>
      <c r="AH945" s="324">
        <f t="shared" si="260"/>
        <v>1899855.909051948</v>
      </c>
      <c r="AI945" s="280" t="str">
        <f t="shared" si="261"/>
        <v/>
      </c>
      <c r="AJ945" s="280" t="str">
        <f t="shared" si="262"/>
        <v/>
      </c>
      <c r="AK945" s="280" t="str">
        <f t="shared" si="263"/>
        <v/>
      </c>
      <c r="AL945" s="327" t="str">
        <f t="shared" si="264"/>
        <v/>
      </c>
    </row>
    <row r="946" spans="2:38">
      <c r="B946" s="176" t="s">
        <v>832</v>
      </c>
      <c r="C946" s="167"/>
      <c r="D946" s="167" t="s">
        <v>2229</v>
      </c>
      <c r="E946" s="167" t="s">
        <v>118</v>
      </c>
      <c r="F946" s="167" t="s">
        <v>2233</v>
      </c>
      <c r="G946" s="188"/>
      <c r="H946" s="285">
        <v>571.35792400000003</v>
      </c>
      <c r="I946" s="143">
        <f t="shared" si="265"/>
        <v>728.0779758812937</v>
      </c>
      <c r="J946" s="165">
        <v>415993.12080965802</v>
      </c>
      <c r="K946" s="167"/>
      <c r="L946" s="167">
        <v>1</v>
      </c>
      <c r="M946" s="171">
        <f t="shared" si="272"/>
        <v>415993.12080965802</v>
      </c>
      <c r="N946" s="170"/>
      <c r="O946" s="285">
        <v>571.35167338269105</v>
      </c>
      <c r="P946" s="114">
        <f t="shared" si="271"/>
        <v>201.57112574493246</v>
      </c>
      <c r="Q946" s="173">
        <v>115168</v>
      </c>
      <c r="R946" s="177">
        <v>2016</v>
      </c>
      <c r="S946" s="98">
        <f>IFERROR(('General Input Sheet'!$G$38/(VLOOKUP(R946,'General Input Sheet'!$E$38:$G$44,3,FALSE))),1)</f>
        <v>1</v>
      </c>
      <c r="T946" s="199">
        <v>531161.12080965796</v>
      </c>
      <c r="U946" s="115" t="str">
        <f t="shared" si="266"/>
        <v/>
      </c>
      <c r="V946" s="115" t="str">
        <f t="shared" si="256"/>
        <v/>
      </c>
      <c r="W946" s="115" t="str">
        <f t="shared" si="256"/>
        <v/>
      </c>
      <c r="X946" s="115" t="str">
        <f t="shared" si="256"/>
        <v>y</v>
      </c>
      <c r="Y946" s="273" t="str">
        <f t="shared" si="267"/>
        <v/>
      </c>
      <c r="AA946" s="86" t="str">
        <f t="shared" si="257"/>
        <v/>
      </c>
      <c r="AB946" s="87" t="str">
        <f t="shared" si="258"/>
        <v/>
      </c>
      <c r="AC946" s="87" t="str">
        <f t="shared" si="268"/>
        <v/>
      </c>
      <c r="AD946" s="87">
        <f t="shared" si="269"/>
        <v>1</v>
      </c>
      <c r="AE946" s="87" t="str">
        <f t="shared" si="270"/>
        <v/>
      </c>
      <c r="AF946" s="94">
        <f t="shared" si="259"/>
        <v>1</v>
      </c>
      <c r="AH946" s="324" t="str">
        <f t="shared" si="260"/>
        <v/>
      </c>
      <c r="AI946" s="280" t="str">
        <f t="shared" si="261"/>
        <v/>
      </c>
      <c r="AJ946" s="280" t="str">
        <f t="shared" si="262"/>
        <v/>
      </c>
      <c r="AK946" s="280">
        <f t="shared" si="263"/>
        <v>531161.12080965796</v>
      </c>
      <c r="AL946" s="327" t="str">
        <f t="shared" si="264"/>
        <v/>
      </c>
    </row>
    <row r="947" spans="2:38">
      <c r="B947" s="176" t="s">
        <v>833</v>
      </c>
      <c r="C947" s="167"/>
      <c r="D947" s="167" t="s">
        <v>2231</v>
      </c>
      <c r="E947" s="167" t="s">
        <v>116</v>
      </c>
      <c r="F947" s="167" t="s">
        <v>2234</v>
      </c>
      <c r="G947" s="188"/>
      <c r="H947" s="285">
        <v>99560.52</v>
      </c>
      <c r="I947" s="143">
        <f t="shared" si="265"/>
        <v>84.37328316411535</v>
      </c>
      <c r="J947" s="165">
        <v>8400247.9459265694</v>
      </c>
      <c r="K947" s="167"/>
      <c r="L947" s="167">
        <v>1</v>
      </c>
      <c r="M947" s="171">
        <f t="shared" si="272"/>
        <v>8400247.9459265694</v>
      </c>
      <c r="N947" s="170"/>
      <c r="O947" s="285">
        <v>207948.690502051</v>
      </c>
      <c r="P947" s="114">
        <f t="shared" si="271"/>
        <v>41.211226092887927</v>
      </c>
      <c r="Q947" s="173">
        <v>8569820.5</v>
      </c>
      <c r="R947" s="177">
        <v>2016</v>
      </c>
      <c r="S947" s="98">
        <f>IFERROR(('General Input Sheet'!$G$38/(VLOOKUP(R947,'General Input Sheet'!$E$38:$G$44,3,FALSE))),1)</f>
        <v>1</v>
      </c>
      <c r="T947" s="199">
        <v>16970068.445926569</v>
      </c>
      <c r="U947" s="115" t="str">
        <f t="shared" si="266"/>
        <v/>
      </c>
      <c r="V947" s="115" t="str">
        <f t="shared" si="256"/>
        <v/>
      </c>
      <c r="W947" s="115" t="str">
        <f t="shared" si="256"/>
        <v/>
      </c>
      <c r="X947" s="115" t="str">
        <f t="shared" si="256"/>
        <v/>
      </c>
      <c r="Y947" s="273" t="str">
        <f t="shared" si="267"/>
        <v>y</v>
      </c>
      <c r="AA947" s="86" t="str">
        <f t="shared" si="257"/>
        <v/>
      </c>
      <c r="AB947" s="87" t="str">
        <f t="shared" si="258"/>
        <v/>
      </c>
      <c r="AC947" s="87" t="str">
        <f t="shared" si="268"/>
        <v/>
      </c>
      <c r="AD947" s="87" t="str">
        <f t="shared" si="269"/>
        <v/>
      </c>
      <c r="AE947" s="87">
        <f t="shared" si="270"/>
        <v>1</v>
      </c>
      <c r="AF947" s="94">
        <f t="shared" si="259"/>
        <v>1</v>
      </c>
      <c r="AH947" s="324" t="str">
        <f t="shared" si="260"/>
        <v/>
      </c>
      <c r="AI947" s="280" t="str">
        <f t="shared" si="261"/>
        <v/>
      </c>
      <c r="AJ947" s="280" t="str">
        <f t="shared" si="262"/>
        <v/>
      </c>
      <c r="AK947" s="280" t="str">
        <f t="shared" si="263"/>
        <v/>
      </c>
      <c r="AL947" s="327">
        <f t="shared" si="264"/>
        <v>16970068.445926569</v>
      </c>
    </row>
    <row r="948" spans="2:38">
      <c r="B948" s="176" t="s">
        <v>833</v>
      </c>
      <c r="C948" s="167"/>
      <c r="D948" s="167" t="s">
        <v>2231</v>
      </c>
      <c r="E948" s="167" t="s">
        <v>116</v>
      </c>
      <c r="F948" s="167" t="s">
        <v>2233</v>
      </c>
      <c r="G948" s="188"/>
      <c r="H948" s="285">
        <v>108822.59</v>
      </c>
      <c r="I948" s="143">
        <f t="shared" si="265"/>
        <v>74.998839062085736</v>
      </c>
      <c r="J948" s="165">
        <v>8161567.9137293398</v>
      </c>
      <c r="K948" s="167"/>
      <c r="L948" s="167">
        <v>1</v>
      </c>
      <c r="M948" s="171">
        <f t="shared" si="272"/>
        <v>8161567.9137293398</v>
      </c>
      <c r="N948" s="170"/>
      <c r="O948" s="285"/>
      <c r="P948" s="114">
        <f t="shared" si="271"/>
        <v>0</v>
      </c>
      <c r="Q948" s="173"/>
      <c r="R948" s="177">
        <v>2016</v>
      </c>
      <c r="S948" s="98">
        <f>IFERROR(('General Input Sheet'!$G$38/(VLOOKUP(R948,'General Input Sheet'!$E$38:$G$44,3,FALSE))),1)</f>
        <v>1</v>
      </c>
      <c r="T948" s="199">
        <v>8161567.9137293398</v>
      </c>
      <c r="U948" s="115" t="str">
        <f t="shared" si="266"/>
        <v/>
      </c>
      <c r="V948" s="115" t="str">
        <f t="shared" si="256"/>
        <v/>
      </c>
      <c r="W948" s="115" t="str">
        <f t="shared" si="256"/>
        <v/>
      </c>
      <c r="X948" s="115" t="str">
        <f t="shared" si="256"/>
        <v/>
      </c>
      <c r="Y948" s="273" t="str">
        <f t="shared" si="267"/>
        <v>y</v>
      </c>
      <c r="AA948" s="86" t="str">
        <f t="shared" si="257"/>
        <v/>
      </c>
      <c r="AB948" s="87" t="str">
        <f t="shared" si="258"/>
        <v/>
      </c>
      <c r="AC948" s="87" t="str">
        <f t="shared" si="268"/>
        <v/>
      </c>
      <c r="AD948" s="87" t="str">
        <f t="shared" si="269"/>
        <v/>
      </c>
      <c r="AE948" s="87">
        <f t="shared" si="270"/>
        <v>1</v>
      </c>
      <c r="AF948" s="94">
        <f t="shared" si="259"/>
        <v>1</v>
      </c>
      <c r="AH948" s="324" t="str">
        <f t="shared" si="260"/>
        <v/>
      </c>
      <c r="AI948" s="280" t="str">
        <f t="shared" si="261"/>
        <v/>
      </c>
      <c r="AJ948" s="280" t="str">
        <f t="shared" si="262"/>
        <v/>
      </c>
      <c r="AK948" s="280" t="str">
        <f t="shared" si="263"/>
        <v/>
      </c>
      <c r="AL948" s="327">
        <f t="shared" si="264"/>
        <v>8161567.9137293398</v>
      </c>
    </row>
    <row r="949" spans="2:38">
      <c r="B949" s="176" t="s">
        <v>834</v>
      </c>
      <c r="C949" s="167"/>
      <c r="D949" s="167" t="s">
        <v>2229</v>
      </c>
      <c r="E949" s="167" t="s">
        <v>117</v>
      </c>
      <c r="F949" s="167" t="s">
        <v>2233</v>
      </c>
      <c r="G949" s="188"/>
      <c r="H949" s="285">
        <v>17966.14</v>
      </c>
      <c r="I949" s="143">
        <f t="shared" si="265"/>
        <v>38.405113308330726</v>
      </c>
      <c r="J949" s="165">
        <v>689991.64241333294</v>
      </c>
      <c r="K949" s="167"/>
      <c r="L949" s="167">
        <v>1</v>
      </c>
      <c r="M949" s="171">
        <f t="shared" si="272"/>
        <v>689991.64241333294</v>
      </c>
      <c r="N949" s="170"/>
      <c r="O949" s="285">
        <v>17966.151151895199</v>
      </c>
      <c r="P949" s="114">
        <f t="shared" si="271"/>
        <v>62.502411368254883</v>
      </c>
      <c r="Q949" s="173">
        <v>1122927.77</v>
      </c>
      <c r="R949" s="177">
        <v>2016</v>
      </c>
      <c r="S949" s="98">
        <f>IFERROR(('General Input Sheet'!$G$38/(VLOOKUP(R949,'General Input Sheet'!$E$38:$G$44,3,FALSE))),1)</f>
        <v>1</v>
      </c>
      <c r="T949" s="199">
        <v>1812919.4124133331</v>
      </c>
      <c r="U949" s="115" t="str">
        <f t="shared" si="266"/>
        <v/>
      </c>
      <c r="V949" s="115" t="str">
        <f t="shared" si="256"/>
        <v/>
      </c>
      <c r="W949" s="115" t="str">
        <f t="shared" si="256"/>
        <v>y</v>
      </c>
      <c r="X949" s="115" t="str">
        <f t="shared" si="256"/>
        <v/>
      </c>
      <c r="Y949" s="273" t="str">
        <f t="shared" si="267"/>
        <v/>
      </c>
      <c r="AA949" s="86" t="str">
        <f t="shared" si="257"/>
        <v/>
      </c>
      <c r="AB949" s="87" t="str">
        <f t="shared" si="258"/>
        <v/>
      </c>
      <c r="AC949" s="87">
        <f t="shared" si="268"/>
        <v>1</v>
      </c>
      <c r="AD949" s="87" t="str">
        <f t="shared" si="269"/>
        <v/>
      </c>
      <c r="AE949" s="87" t="str">
        <f t="shared" si="270"/>
        <v/>
      </c>
      <c r="AF949" s="94">
        <f t="shared" si="259"/>
        <v>1</v>
      </c>
      <c r="AH949" s="324" t="str">
        <f t="shared" si="260"/>
        <v/>
      </c>
      <c r="AI949" s="280" t="str">
        <f t="shared" si="261"/>
        <v/>
      </c>
      <c r="AJ949" s="280">
        <f t="shared" si="262"/>
        <v>1812919.4124133331</v>
      </c>
      <c r="AK949" s="280" t="str">
        <f t="shared" si="263"/>
        <v/>
      </c>
      <c r="AL949" s="327" t="str">
        <f t="shared" si="264"/>
        <v/>
      </c>
    </row>
    <row r="950" spans="2:38">
      <c r="B950" s="176" t="s">
        <v>835</v>
      </c>
      <c r="C950" s="167"/>
      <c r="D950" s="167" t="s">
        <v>2231</v>
      </c>
      <c r="E950" s="167" t="s">
        <v>115</v>
      </c>
      <c r="F950" s="167" t="s">
        <v>2232</v>
      </c>
      <c r="G950" s="188"/>
      <c r="H950" s="285">
        <v>12132.81</v>
      </c>
      <c r="I950" s="143">
        <f t="shared" si="265"/>
        <v>124.79196433524139</v>
      </c>
      <c r="J950" s="165">
        <v>1514077.19280626</v>
      </c>
      <c r="K950" s="167"/>
      <c r="L950" s="167">
        <v>1</v>
      </c>
      <c r="M950" s="171">
        <f t="shared" si="272"/>
        <v>1514077.19280626</v>
      </c>
      <c r="N950" s="170"/>
      <c r="O950" s="285">
        <v>1709.8201683515799</v>
      </c>
      <c r="P950" s="114">
        <f t="shared" si="271"/>
        <v>1010.3322045063088</v>
      </c>
      <c r="Q950" s="173">
        <v>1727486.38</v>
      </c>
      <c r="R950" s="177">
        <v>2016</v>
      </c>
      <c r="S950" s="98">
        <f>IFERROR(('General Input Sheet'!$G$38/(VLOOKUP(R950,'General Input Sheet'!$E$38:$G$44,3,FALSE))),1)</f>
        <v>1</v>
      </c>
      <c r="T950" s="199">
        <v>3241563.5728062596</v>
      </c>
      <c r="U950" s="115" t="str">
        <f t="shared" si="266"/>
        <v/>
      </c>
      <c r="V950" s="115" t="str">
        <f t="shared" si="256"/>
        <v/>
      </c>
      <c r="W950" s="115" t="str">
        <f t="shared" si="256"/>
        <v/>
      </c>
      <c r="X950" s="115" t="str">
        <f t="shared" si="256"/>
        <v/>
      </c>
      <c r="Y950" s="273" t="str">
        <f t="shared" si="267"/>
        <v>y</v>
      </c>
      <c r="AA950" s="86" t="str">
        <f t="shared" si="257"/>
        <v/>
      </c>
      <c r="AB950" s="87" t="str">
        <f t="shared" si="258"/>
        <v/>
      </c>
      <c r="AC950" s="87" t="str">
        <f t="shared" si="268"/>
        <v/>
      </c>
      <c r="AD950" s="87" t="str">
        <f t="shared" si="269"/>
        <v/>
      </c>
      <c r="AE950" s="87">
        <f t="shared" si="270"/>
        <v>1</v>
      </c>
      <c r="AF950" s="94">
        <f t="shared" si="259"/>
        <v>1</v>
      </c>
      <c r="AH950" s="324" t="str">
        <f t="shared" si="260"/>
        <v/>
      </c>
      <c r="AI950" s="280" t="str">
        <f t="shared" si="261"/>
        <v/>
      </c>
      <c r="AJ950" s="280" t="str">
        <f t="shared" si="262"/>
        <v/>
      </c>
      <c r="AK950" s="280" t="str">
        <f t="shared" si="263"/>
        <v/>
      </c>
      <c r="AL950" s="327">
        <f t="shared" si="264"/>
        <v>3241563.5728062596</v>
      </c>
    </row>
    <row r="951" spans="2:38">
      <c r="B951" s="176" t="s">
        <v>836</v>
      </c>
      <c r="C951" s="167"/>
      <c r="D951" s="167" t="s">
        <v>2229</v>
      </c>
      <c r="E951" s="167" t="s">
        <v>115</v>
      </c>
      <c r="F951" s="167" t="s">
        <v>2232</v>
      </c>
      <c r="G951" s="188"/>
      <c r="H951" s="285">
        <v>1637.47</v>
      </c>
      <c r="I951" s="143">
        <f t="shared" si="265"/>
        <v>171.10166288020483</v>
      </c>
      <c r="J951" s="165">
        <v>280173.83991644898</v>
      </c>
      <c r="K951" s="167"/>
      <c r="L951" s="167">
        <v>1</v>
      </c>
      <c r="M951" s="171">
        <f t="shared" si="272"/>
        <v>280173.83991644898</v>
      </c>
      <c r="N951" s="170"/>
      <c r="O951" s="285"/>
      <c r="P951" s="114">
        <f t="shared" si="271"/>
        <v>0</v>
      </c>
      <c r="Q951" s="173"/>
      <c r="R951" s="177">
        <v>2016</v>
      </c>
      <c r="S951" s="98">
        <f>IFERROR(('General Input Sheet'!$G$38/(VLOOKUP(R951,'General Input Sheet'!$E$38:$G$44,3,FALSE))),1)</f>
        <v>1</v>
      </c>
      <c r="T951" s="199">
        <v>280173.83991644898</v>
      </c>
      <c r="U951" s="115" t="str">
        <f t="shared" si="266"/>
        <v>y</v>
      </c>
      <c r="V951" s="115" t="str">
        <f t="shared" si="256"/>
        <v/>
      </c>
      <c r="W951" s="115" t="str">
        <f t="shared" si="256"/>
        <v/>
      </c>
      <c r="X951" s="115" t="str">
        <f t="shared" si="256"/>
        <v/>
      </c>
      <c r="Y951" s="273" t="str">
        <f t="shared" si="267"/>
        <v/>
      </c>
      <c r="AA951" s="86">
        <f t="shared" si="257"/>
        <v>1</v>
      </c>
      <c r="AB951" s="87" t="str">
        <f t="shared" si="258"/>
        <v/>
      </c>
      <c r="AC951" s="87" t="str">
        <f t="shared" si="268"/>
        <v/>
      </c>
      <c r="AD951" s="87" t="str">
        <f t="shared" si="269"/>
        <v/>
      </c>
      <c r="AE951" s="87" t="str">
        <f t="shared" si="270"/>
        <v/>
      </c>
      <c r="AF951" s="94">
        <f t="shared" si="259"/>
        <v>1</v>
      </c>
      <c r="AH951" s="324">
        <f t="shared" si="260"/>
        <v>280173.83991644898</v>
      </c>
      <c r="AI951" s="280" t="str">
        <f t="shared" si="261"/>
        <v/>
      </c>
      <c r="AJ951" s="280" t="str">
        <f t="shared" si="262"/>
        <v/>
      </c>
      <c r="AK951" s="280" t="str">
        <f t="shared" si="263"/>
        <v/>
      </c>
      <c r="AL951" s="327" t="str">
        <f t="shared" si="264"/>
        <v/>
      </c>
    </row>
    <row r="952" spans="2:38">
      <c r="B952" s="176" t="s">
        <v>837</v>
      </c>
      <c r="C952" s="167"/>
      <c r="D952" s="167" t="s">
        <v>2230</v>
      </c>
      <c r="E952" s="167" t="s">
        <v>118</v>
      </c>
      <c r="F952" s="167" t="s">
        <v>2239</v>
      </c>
      <c r="G952" s="188"/>
      <c r="H952" s="171">
        <v>366709.96</v>
      </c>
      <c r="I952" s="143">
        <f t="shared" si="265"/>
        <v>25.485916541233621</v>
      </c>
      <c r="J952" s="165">
        <v>9345939.4353991207</v>
      </c>
      <c r="K952" s="167"/>
      <c r="L952" s="167"/>
      <c r="M952" s="171">
        <v>485852.355296853</v>
      </c>
      <c r="N952" s="170"/>
      <c r="O952" s="285">
        <v>500575.77406718401</v>
      </c>
      <c r="P952" s="114">
        <f t="shared" si="271"/>
        <v>33.318662176730747</v>
      </c>
      <c r="Q952" s="173">
        <v>16678515.109999999</v>
      </c>
      <c r="R952" s="177">
        <v>2016</v>
      </c>
      <c r="S952" s="32"/>
      <c r="T952" s="195">
        <v>26024454.545399122</v>
      </c>
      <c r="U952" s="115" t="str">
        <f t="shared" si="266"/>
        <v/>
      </c>
      <c r="V952" s="115" t="str">
        <f t="shared" si="256"/>
        <v/>
      </c>
      <c r="W952" s="115" t="str">
        <f t="shared" si="256"/>
        <v/>
      </c>
      <c r="X952" s="115" t="str">
        <f t="shared" si="256"/>
        <v/>
      </c>
      <c r="Y952" s="273" t="str">
        <f t="shared" si="267"/>
        <v>y</v>
      </c>
      <c r="AA952" s="86" t="str">
        <f t="shared" si="257"/>
        <v/>
      </c>
      <c r="AB952" s="87" t="str">
        <f t="shared" si="258"/>
        <v/>
      </c>
      <c r="AC952" s="87" t="str">
        <f t="shared" si="268"/>
        <v/>
      </c>
      <c r="AD952" s="87" t="str">
        <f t="shared" si="269"/>
        <v/>
      </c>
      <c r="AE952" s="87">
        <f t="shared" si="270"/>
        <v>1</v>
      </c>
      <c r="AF952" s="94">
        <f t="shared" si="259"/>
        <v>1</v>
      </c>
      <c r="AH952" s="324" t="str">
        <f t="shared" si="260"/>
        <v/>
      </c>
      <c r="AI952" s="280" t="str">
        <f t="shared" si="261"/>
        <v/>
      </c>
      <c r="AJ952" s="280" t="str">
        <f t="shared" si="262"/>
        <v/>
      </c>
      <c r="AK952" s="280" t="str">
        <f t="shared" si="263"/>
        <v/>
      </c>
      <c r="AL952" s="327">
        <f t="shared" si="264"/>
        <v>26024454.545399122</v>
      </c>
    </row>
    <row r="953" spans="2:38">
      <c r="B953" s="176" t="s">
        <v>838</v>
      </c>
      <c r="C953" s="167"/>
      <c r="D953" s="167" t="s">
        <v>2229</v>
      </c>
      <c r="E953" s="167" t="s">
        <v>116</v>
      </c>
      <c r="F953" s="167" t="s">
        <v>2233</v>
      </c>
      <c r="G953" s="188"/>
      <c r="H953" s="285">
        <v>2270.37</v>
      </c>
      <c r="I953" s="143">
        <f t="shared" si="265"/>
        <v>210.82889294054098</v>
      </c>
      <c r="J953" s="165">
        <v>478659.593665416</v>
      </c>
      <c r="K953" s="167"/>
      <c r="L953" s="167">
        <v>1</v>
      </c>
      <c r="M953" s="171">
        <f t="shared" ref="M953:M997" si="273">IFERROR(J953/100*100*L953,0)</f>
        <v>478659.593665416</v>
      </c>
      <c r="N953" s="170"/>
      <c r="O953" s="285">
        <v>2270.3754799958801</v>
      </c>
      <c r="P953" s="114">
        <f t="shared" si="271"/>
        <v>310.89130684290194</v>
      </c>
      <c r="Q953" s="173">
        <v>705840</v>
      </c>
      <c r="R953" s="177">
        <v>2016</v>
      </c>
      <c r="S953" s="98">
        <f>IFERROR(('General Input Sheet'!$G$38/(VLOOKUP(R953,'General Input Sheet'!$E$38:$G$44,3,FALSE))),1)</f>
        <v>1</v>
      </c>
      <c r="T953" s="199">
        <v>1184499.5936654159</v>
      </c>
      <c r="U953" s="115" t="str">
        <f t="shared" si="266"/>
        <v/>
      </c>
      <c r="V953" s="115" t="str">
        <f t="shared" si="256"/>
        <v>y</v>
      </c>
      <c r="W953" s="115" t="str">
        <f t="shared" si="256"/>
        <v/>
      </c>
      <c r="X953" s="115" t="str">
        <f t="shared" si="256"/>
        <v/>
      </c>
      <c r="Y953" s="273" t="str">
        <f t="shared" si="267"/>
        <v/>
      </c>
      <c r="AA953" s="86" t="str">
        <f t="shared" si="257"/>
        <v/>
      </c>
      <c r="AB953" s="87">
        <f t="shared" si="258"/>
        <v>1</v>
      </c>
      <c r="AC953" s="87" t="str">
        <f t="shared" si="268"/>
        <v/>
      </c>
      <c r="AD953" s="87" t="str">
        <f t="shared" si="269"/>
        <v/>
      </c>
      <c r="AE953" s="87" t="str">
        <f t="shared" si="270"/>
        <v/>
      </c>
      <c r="AF953" s="94">
        <f t="shared" si="259"/>
        <v>1</v>
      </c>
      <c r="AH953" s="324" t="str">
        <f t="shared" si="260"/>
        <v/>
      </c>
      <c r="AI953" s="280">
        <f t="shared" si="261"/>
        <v>1184499.5936654159</v>
      </c>
      <c r="AJ953" s="280" t="str">
        <f t="shared" si="262"/>
        <v/>
      </c>
      <c r="AK953" s="280" t="str">
        <f t="shared" si="263"/>
        <v/>
      </c>
      <c r="AL953" s="327" t="str">
        <f t="shared" si="264"/>
        <v/>
      </c>
    </row>
    <row r="954" spans="2:38">
      <c r="B954" s="176" t="s">
        <v>839</v>
      </c>
      <c r="C954" s="167"/>
      <c r="D954" s="167" t="s">
        <v>2229</v>
      </c>
      <c r="E954" s="167" t="s">
        <v>116</v>
      </c>
      <c r="F954" s="167" t="s">
        <v>2233</v>
      </c>
      <c r="G954" s="188"/>
      <c r="H954" s="285">
        <v>9929.39</v>
      </c>
      <c r="I954" s="143">
        <f t="shared" si="265"/>
        <v>69.489831944694785</v>
      </c>
      <c r="J954" s="165">
        <v>689991.64241333294</v>
      </c>
      <c r="K954" s="167"/>
      <c r="L954" s="167">
        <v>1</v>
      </c>
      <c r="M954" s="171">
        <f t="shared" si="273"/>
        <v>689991.64241333294</v>
      </c>
      <c r="N954" s="170"/>
      <c r="O954" s="285">
        <v>6863.6185923724797</v>
      </c>
      <c r="P954" s="114">
        <f t="shared" si="271"/>
        <v>148.60965630192842</v>
      </c>
      <c r="Q954" s="173">
        <v>1020000</v>
      </c>
      <c r="R954" s="177">
        <v>2016</v>
      </c>
      <c r="S954" s="98">
        <f>IFERROR(('General Input Sheet'!$G$38/(VLOOKUP(R954,'General Input Sheet'!$E$38:$G$44,3,FALSE))),1)</f>
        <v>1</v>
      </c>
      <c r="T954" s="199">
        <v>1709991.6424133331</v>
      </c>
      <c r="U954" s="115" t="str">
        <f t="shared" si="266"/>
        <v/>
      </c>
      <c r="V954" s="115" t="str">
        <f t="shared" si="256"/>
        <v>y</v>
      </c>
      <c r="W954" s="115" t="str">
        <f t="shared" si="256"/>
        <v/>
      </c>
      <c r="X954" s="115" t="str">
        <f t="shared" si="256"/>
        <v/>
      </c>
      <c r="Y954" s="273" t="str">
        <f t="shared" si="267"/>
        <v/>
      </c>
      <c r="AA954" s="86" t="str">
        <f t="shared" si="257"/>
        <v/>
      </c>
      <c r="AB954" s="87">
        <f t="shared" si="258"/>
        <v>1</v>
      </c>
      <c r="AC954" s="87" t="str">
        <f t="shared" si="268"/>
        <v/>
      </c>
      <c r="AD954" s="87" t="str">
        <f t="shared" si="269"/>
        <v/>
      </c>
      <c r="AE954" s="87" t="str">
        <f t="shared" si="270"/>
        <v/>
      </c>
      <c r="AF954" s="94">
        <f t="shared" si="259"/>
        <v>1</v>
      </c>
      <c r="AH954" s="324" t="str">
        <f t="shared" si="260"/>
        <v/>
      </c>
      <c r="AI954" s="280">
        <f t="shared" si="261"/>
        <v>1709991.6424133331</v>
      </c>
      <c r="AJ954" s="280" t="str">
        <f t="shared" si="262"/>
        <v/>
      </c>
      <c r="AK954" s="280" t="str">
        <f t="shared" si="263"/>
        <v/>
      </c>
      <c r="AL954" s="327" t="str">
        <f t="shared" si="264"/>
        <v/>
      </c>
    </row>
    <row r="955" spans="2:38">
      <c r="B955" s="176" t="s">
        <v>840</v>
      </c>
      <c r="C955" s="167"/>
      <c r="D955" s="167" t="s">
        <v>2229</v>
      </c>
      <c r="E955" s="167" t="s">
        <v>117</v>
      </c>
      <c r="F955" s="167" t="s">
        <v>2233</v>
      </c>
      <c r="G955" s="188"/>
      <c r="H955" s="285">
        <v>4266.8900000000003</v>
      </c>
      <c r="I955" s="143">
        <f t="shared" si="265"/>
        <v>129.43838915571973</v>
      </c>
      <c r="J955" s="165">
        <v>552299.36830464902</v>
      </c>
      <c r="K955" s="167"/>
      <c r="L955" s="167">
        <v>1</v>
      </c>
      <c r="M955" s="171">
        <f t="shared" si="273"/>
        <v>552299.36830464902</v>
      </c>
      <c r="N955" s="170"/>
      <c r="O955" s="285">
        <v>4266.8880167115603</v>
      </c>
      <c r="P955" s="114">
        <f t="shared" si="271"/>
        <v>119.01210859322345</v>
      </c>
      <c r="Q955" s="173">
        <v>507811.34</v>
      </c>
      <c r="R955" s="177">
        <v>2016</v>
      </c>
      <c r="S955" s="98">
        <f>IFERROR(('General Input Sheet'!$G$38/(VLOOKUP(R955,'General Input Sheet'!$E$38:$G$44,3,FALSE))),1)</f>
        <v>1</v>
      </c>
      <c r="T955" s="199">
        <v>1060110.708304649</v>
      </c>
      <c r="U955" s="115" t="str">
        <f t="shared" si="266"/>
        <v/>
      </c>
      <c r="V955" s="115" t="str">
        <f t="shared" si="256"/>
        <v/>
      </c>
      <c r="W955" s="115" t="str">
        <f t="shared" si="256"/>
        <v>y</v>
      </c>
      <c r="X955" s="115" t="str">
        <f t="shared" si="256"/>
        <v/>
      </c>
      <c r="Y955" s="273" t="str">
        <f t="shared" si="267"/>
        <v/>
      </c>
      <c r="AA955" s="86" t="str">
        <f t="shared" si="257"/>
        <v/>
      </c>
      <c r="AB955" s="87" t="str">
        <f t="shared" si="258"/>
        <v/>
      </c>
      <c r="AC955" s="87">
        <f t="shared" si="268"/>
        <v>1</v>
      </c>
      <c r="AD955" s="87" t="str">
        <f t="shared" si="269"/>
        <v/>
      </c>
      <c r="AE955" s="87" t="str">
        <f t="shared" si="270"/>
        <v/>
      </c>
      <c r="AF955" s="94">
        <f t="shared" si="259"/>
        <v>1</v>
      </c>
      <c r="AH955" s="324" t="str">
        <f t="shared" si="260"/>
        <v/>
      </c>
      <c r="AI955" s="280" t="str">
        <f t="shared" si="261"/>
        <v/>
      </c>
      <c r="AJ955" s="280">
        <f t="shared" si="262"/>
        <v>1060110.708304649</v>
      </c>
      <c r="AK955" s="280" t="str">
        <f t="shared" si="263"/>
        <v/>
      </c>
      <c r="AL955" s="327" t="str">
        <f t="shared" si="264"/>
        <v/>
      </c>
    </row>
    <row r="956" spans="2:38">
      <c r="B956" s="176" t="s">
        <v>841</v>
      </c>
      <c r="C956" s="167"/>
      <c r="D956" s="167" t="s">
        <v>2229</v>
      </c>
      <c r="E956" s="167" t="s">
        <v>117</v>
      </c>
      <c r="F956" s="167" t="s">
        <v>2232</v>
      </c>
      <c r="G956" s="188"/>
      <c r="H956" s="285">
        <v>18000.62</v>
      </c>
      <c r="I956" s="143">
        <f t="shared" si="265"/>
        <v>32.79251925679754</v>
      </c>
      <c r="J956" s="165">
        <v>590285.67798429495</v>
      </c>
      <c r="K956" s="167"/>
      <c r="L956" s="167">
        <v>1</v>
      </c>
      <c r="M956" s="171">
        <f t="shared" si="273"/>
        <v>590285.67798429495</v>
      </c>
      <c r="N956" s="170"/>
      <c r="O956" s="285">
        <v>29451.248418449399</v>
      </c>
      <c r="P956" s="114">
        <f t="shared" si="271"/>
        <v>19.081873610761807</v>
      </c>
      <c r="Q956" s="173">
        <v>561985</v>
      </c>
      <c r="R956" s="177">
        <v>2016</v>
      </c>
      <c r="S956" s="98">
        <f>IFERROR(('General Input Sheet'!$G$38/(VLOOKUP(R956,'General Input Sheet'!$E$38:$G$44,3,FALSE))),1)</f>
        <v>1</v>
      </c>
      <c r="T956" s="199">
        <v>1152270.6779842949</v>
      </c>
      <c r="U956" s="115" t="str">
        <f t="shared" si="266"/>
        <v/>
      </c>
      <c r="V956" s="115" t="str">
        <f t="shared" si="256"/>
        <v/>
      </c>
      <c r="W956" s="115" t="str">
        <f t="shared" si="256"/>
        <v>y</v>
      </c>
      <c r="X956" s="115" t="str">
        <f t="shared" si="256"/>
        <v/>
      </c>
      <c r="Y956" s="273" t="str">
        <f t="shared" si="267"/>
        <v/>
      </c>
      <c r="AA956" s="86" t="str">
        <f t="shared" si="257"/>
        <v/>
      </c>
      <c r="AB956" s="87" t="str">
        <f t="shared" si="258"/>
        <v/>
      </c>
      <c r="AC956" s="87">
        <f t="shared" si="268"/>
        <v>1</v>
      </c>
      <c r="AD956" s="87" t="str">
        <f t="shared" si="269"/>
        <v/>
      </c>
      <c r="AE956" s="87" t="str">
        <f t="shared" si="270"/>
        <v/>
      </c>
      <c r="AF956" s="94">
        <f t="shared" si="259"/>
        <v>1</v>
      </c>
      <c r="AH956" s="324" t="str">
        <f t="shared" si="260"/>
        <v/>
      </c>
      <c r="AI956" s="280" t="str">
        <f t="shared" si="261"/>
        <v/>
      </c>
      <c r="AJ956" s="280">
        <f t="shared" si="262"/>
        <v>1152270.6779842949</v>
      </c>
      <c r="AK956" s="280" t="str">
        <f t="shared" si="263"/>
        <v/>
      </c>
      <c r="AL956" s="327" t="str">
        <f t="shared" si="264"/>
        <v/>
      </c>
    </row>
    <row r="957" spans="2:38">
      <c r="B957" s="176" t="s">
        <v>841</v>
      </c>
      <c r="C957" s="167"/>
      <c r="D957" s="167" t="s">
        <v>2229</v>
      </c>
      <c r="E957" s="167" t="s">
        <v>117</v>
      </c>
      <c r="F957" s="167" t="s">
        <v>2233</v>
      </c>
      <c r="G957" s="188"/>
      <c r="H957" s="285">
        <v>11450.68</v>
      </c>
      <c r="I957" s="143">
        <f t="shared" si="265"/>
        <v>60.257700190148789</v>
      </c>
      <c r="J957" s="165">
        <v>689991.64241333294</v>
      </c>
      <c r="K957" s="167"/>
      <c r="L957" s="167">
        <v>1</v>
      </c>
      <c r="M957" s="171">
        <f t="shared" si="273"/>
        <v>689991.64241333294</v>
      </c>
      <c r="N957" s="170"/>
      <c r="O957" s="285"/>
      <c r="P957" s="114">
        <f t="shared" si="271"/>
        <v>0</v>
      </c>
      <c r="Q957" s="173"/>
      <c r="R957" s="177">
        <v>2016</v>
      </c>
      <c r="S957" s="98">
        <f>IFERROR(('General Input Sheet'!$G$38/(VLOOKUP(R957,'General Input Sheet'!$E$38:$G$44,3,FALSE))),1)</f>
        <v>1</v>
      </c>
      <c r="T957" s="199">
        <v>689991.64241333294</v>
      </c>
      <c r="U957" s="115" t="str">
        <f t="shared" si="266"/>
        <v/>
      </c>
      <c r="V957" s="115" t="str">
        <f t="shared" si="256"/>
        <v/>
      </c>
      <c r="W957" s="115" t="str">
        <f t="shared" si="256"/>
        <v>y</v>
      </c>
      <c r="X957" s="115" t="str">
        <f t="shared" si="256"/>
        <v/>
      </c>
      <c r="Y957" s="273" t="str">
        <f t="shared" si="267"/>
        <v/>
      </c>
      <c r="AA957" s="86" t="str">
        <f t="shared" si="257"/>
        <v/>
      </c>
      <c r="AB957" s="87" t="str">
        <f t="shared" si="258"/>
        <v/>
      </c>
      <c r="AC957" s="87">
        <f t="shared" si="268"/>
        <v>1</v>
      </c>
      <c r="AD957" s="87" t="str">
        <f t="shared" si="269"/>
        <v/>
      </c>
      <c r="AE957" s="87" t="str">
        <f t="shared" si="270"/>
        <v/>
      </c>
      <c r="AF957" s="94">
        <f t="shared" si="259"/>
        <v>1</v>
      </c>
      <c r="AH957" s="324" t="str">
        <f t="shared" si="260"/>
        <v/>
      </c>
      <c r="AI957" s="280" t="str">
        <f t="shared" si="261"/>
        <v/>
      </c>
      <c r="AJ957" s="280">
        <f t="shared" si="262"/>
        <v>689991.64241333294</v>
      </c>
      <c r="AK957" s="280" t="str">
        <f t="shared" si="263"/>
        <v/>
      </c>
      <c r="AL957" s="327" t="str">
        <f t="shared" si="264"/>
        <v/>
      </c>
    </row>
    <row r="958" spans="2:38">
      <c r="B958" s="176" t="s">
        <v>842</v>
      </c>
      <c r="C958" s="167"/>
      <c r="D958" s="167" t="s">
        <v>2231</v>
      </c>
      <c r="E958" s="167" t="s">
        <v>117</v>
      </c>
      <c r="F958" s="167" t="s">
        <v>2232</v>
      </c>
      <c r="G958" s="188"/>
      <c r="H958" s="285">
        <v>31254.38</v>
      </c>
      <c r="I958" s="143">
        <f t="shared" si="265"/>
        <v>73.907977646362525</v>
      </c>
      <c r="J958" s="165">
        <v>2309948.01839092</v>
      </c>
      <c r="K958" s="167"/>
      <c r="L958" s="167">
        <v>1</v>
      </c>
      <c r="M958" s="171">
        <f t="shared" si="273"/>
        <v>2309948.01839092</v>
      </c>
      <c r="N958" s="170"/>
      <c r="O958" s="285">
        <v>26062.490702719901</v>
      </c>
      <c r="P958" s="114">
        <f t="shared" si="271"/>
        <v>30.164384861265614</v>
      </c>
      <c r="Q958" s="173">
        <v>786159</v>
      </c>
      <c r="R958" s="177">
        <v>2016</v>
      </c>
      <c r="S958" s="98">
        <f>IFERROR(('General Input Sheet'!$G$38/(VLOOKUP(R958,'General Input Sheet'!$E$38:$G$44,3,FALSE))),1)</f>
        <v>1</v>
      </c>
      <c r="T958" s="199">
        <v>3096107.01839092</v>
      </c>
      <c r="U958" s="115" t="str">
        <f t="shared" si="266"/>
        <v/>
      </c>
      <c r="V958" s="115" t="str">
        <f t="shared" si="256"/>
        <v/>
      </c>
      <c r="W958" s="115" t="str">
        <f t="shared" si="256"/>
        <v/>
      </c>
      <c r="X958" s="115" t="str">
        <f t="shared" si="256"/>
        <v/>
      </c>
      <c r="Y958" s="273" t="str">
        <f t="shared" si="267"/>
        <v>y</v>
      </c>
      <c r="AA958" s="86" t="str">
        <f t="shared" si="257"/>
        <v/>
      </c>
      <c r="AB958" s="87" t="str">
        <f t="shared" si="258"/>
        <v/>
      </c>
      <c r="AC958" s="87" t="str">
        <f t="shared" si="268"/>
        <v/>
      </c>
      <c r="AD958" s="87" t="str">
        <f t="shared" si="269"/>
        <v/>
      </c>
      <c r="AE958" s="87">
        <f t="shared" si="270"/>
        <v>1</v>
      </c>
      <c r="AF958" s="94">
        <f t="shared" si="259"/>
        <v>1</v>
      </c>
      <c r="AH958" s="324" t="str">
        <f t="shared" si="260"/>
        <v/>
      </c>
      <c r="AI958" s="280" t="str">
        <f t="shared" si="261"/>
        <v/>
      </c>
      <c r="AJ958" s="280" t="str">
        <f t="shared" si="262"/>
        <v/>
      </c>
      <c r="AK958" s="280" t="str">
        <f t="shared" si="263"/>
        <v/>
      </c>
      <c r="AL958" s="327">
        <f t="shared" si="264"/>
        <v>3096107.01839092</v>
      </c>
    </row>
    <row r="959" spans="2:38">
      <c r="B959" s="176" t="s">
        <v>843</v>
      </c>
      <c r="C959" s="167"/>
      <c r="D959" s="167" t="s">
        <v>2231</v>
      </c>
      <c r="E959" s="167" t="s">
        <v>117</v>
      </c>
      <c r="F959" s="167" t="s">
        <v>2232</v>
      </c>
      <c r="G959" s="188"/>
      <c r="H959" s="285">
        <v>17926.78</v>
      </c>
      <c r="I959" s="143">
        <f t="shared" si="265"/>
        <v>98.855571297005383</v>
      </c>
      <c r="J959" s="165">
        <v>1772162.07841573</v>
      </c>
      <c r="K959" s="167"/>
      <c r="L959" s="167">
        <v>1</v>
      </c>
      <c r="M959" s="171">
        <f t="shared" si="273"/>
        <v>1772162.07841573</v>
      </c>
      <c r="N959" s="170"/>
      <c r="O959" s="285">
        <v>10976.379761919599</v>
      </c>
      <c r="P959" s="114">
        <f t="shared" si="271"/>
        <v>30.389050600930119</v>
      </c>
      <c r="Q959" s="173">
        <v>333561.76</v>
      </c>
      <c r="R959" s="177">
        <v>2016</v>
      </c>
      <c r="S959" s="98">
        <f>IFERROR(('General Input Sheet'!$G$38/(VLOOKUP(R959,'General Input Sheet'!$E$38:$G$44,3,FALSE))),1)</f>
        <v>1</v>
      </c>
      <c r="T959" s="199">
        <v>2105723.8384157298</v>
      </c>
      <c r="U959" s="115" t="str">
        <f t="shared" si="266"/>
        <v/>
      </c>
      <c r="V959" s="115" t="str">
        <f t="shared" si="256"/>
        <v/>
      </c>
      <c r="W959" s="115" t="str">
        <f t="shared" si="256"/>
        <v/>
      </c>
      <c r="X959" s="115" t="str">
        <f t="shared" si="256"/>
        <v/>
      </c>
      <c r="Y959" s="273" t="str">
        <f t="shared" si="267"/>
        <v>y</v>
      </c>
      <c r="AA959" s="86" t="str">
        <f t="shared" si="257"/>
        <v/>
      </c>
      <c r="AB959" s="87" t="str">
        <f t="shared" si="258"/>
        <v/>
      </c>
      <c r="AC959" s="87" t="str">
        <f t="shared" si="268"/>
        <v/>
      </c>
      <c r="AD959" s="87" t="str">
        <f t="shared" si="269"/>
        <v/>
      </c>
      <c r="AE959" s="87">
        <f t="shared" si="270"/>
        <v>1</v>
      </c>
      <c r="AF959" s="94">
        <f t="shared" si="259"/>
        <v>1</v>
      </c>
      <c r="AH959" s="324" t="str">
        <f t="shared" si="260"/>
        <v/>
      </c>
      <c r="AI959" s="280" t="str">
        <f t="shared" si="261"/>
        <v/>
      </c>
      <c r="AJ959" s="280" t="str">
        <f t="shared" si="262"/>
        <v/>
      </c>
      <c r="AK959" s="280" t="str">
        <f t="shared" si="263"/>
        <v/>
      </c>
      <c r="AL959" s="327">
        <f t="shared" si="264"/>
        <v>2105723.8384157298</v>
      </c>
    </row>
    <row r="960" spans="2:38">
      <c r="B960" s="176" t="s">
        <v>844</v>
      </c>
      <c r="C960" s="167"/>
      <c r="D960" s="167" t="s">
        <v>2229</v>
      </c>
      <c r="E960" s="167" t="s">
        <v>117</v>
      </c>
      <c r="F960" s="167" t="s">
        <v>2233</v>
      </c>
      <c r="G960" s="188"/>
      <c r="H960" s="285">
        <v>12665.39</v>
      </c>
      <c r="I960" s="143">
        <f t="shared" si="265"/>
        <v>54.478515261932948</v>
      </c>
      <c r="J960" s="165">
        <v>689991.64241333294</v>
      </c>
      <c r="K960" s="167"/>
      <c r="L960" s="167">
        <v>1</v>
      </c>
      <c r="M960" s="171">
        <f t="shared" si="273"/>
        <v>689991.64241333294</v>
      </c>
      <c r="N960" s="170"/>
      <c r="O960" s="285">
        <v>12665.432426028899</v>
      </c>
      <c r="P960" s="114">
        <f t="shared" si="271"/>
        <v>1.716088268358853</v>
      </c>
      <c r="Q960" s="173">
        <v>21735</v>
      </c>
      <c r="R960" s="177">
        <v>2016</v>
      </c>
      <c r="S960" s="98">
        <f>IFERROR(('General Input Sheet'!$G$38/(VLOOKUP(R960,'General Input Sheet'!$E$38:$G$44,3,FALSE))),1)</f>
        <v>1</v>
      </c>
      <c r="T960" s="199">
        <v>711726.64241333294</v>
      </c>
      <c r="U960" s="115" t="str">
        <f t="shared" si="266"/>
        <v/>
      </c>
      <c r="V960" s="115" t="str">
        <f t="shared" si="256"/>
        <v/>
      </c>
      <c r="W960" s="115" t="str">
        <f t="shared" si="256"/>
        <v>y</v>
      </c>
      <c r="X960" s="115" t="str">
        <f t="shared" si="256"/>
        <v/>
      </c>
      <c r="Y960" s="273" t="str">
        <f t="shared" si="267"/>
        <v/>
      </c>
      <c r="AA960" s="86" t="str">
        <f t="shared" si="257"/>
        <v/>
      </c>
      <c r="AB960" s="87" t="str">
        <f t="shared" si="258"/>
        <v/>
      </c>
      <c r="AC960" s="87">
        <f t="shared" si="268"/>
        <v>1</v>
      </c>
      <c r="AD960" s="87" t="str">
        <f t="shared" si="269"/>
        <v/>
      </c>
      <c r="AE960" s="87" t="str">
        <f t="shared" si="270"/>
        <v/>
      </c>
      <c r="AF960" s="94">
        <f t="shared" si="259"/>
        <v>1</v>
      </c>
      <c r="AH960" s="324" t="str">
        <f t="shared" si="260"/>
        <v/>
      </c>
      <c r="AI960" s="280" t="str">
        <f t="shared" si="261"/>
        <v/>
      </c>
      <c r="AJ960" s="280">
        <f t="shared" si="262"/>
        <v>711726.64241333294</v>
      </c>
      <c r="AK960" s="280" t="str">
        <f t="shared" si="263"/>
        <v/>
      </c>
      <c r="AL960" s="327" t="str">
        <f t="shared" si="264"/>
        <v/>
      </c>
    </row>
    <row r="961" spans="2:38">
      <c r="B961" s="176" t="s">
        <v>845</v>
      </c>
      <c r="C961" s="167"/>
      <c r="D961" s="167" t="s">
        <v>2231</v>
      </c>
      <c r="E961" s="167" t="s">
        <v>116</v>
      </c>
      <c r="F961" s="167" t="s">
        <v>2235</v>
      </c>
      <c r="G961" s="188"/>
      <c r="H961" s="285">
        <v>2955.33</v>
      </c>
      <c r="I961" s="143">
        <f t="shared" si="265"/>
        <v>2549.4233675719597</v>
      </c>
      <c r="J961" s="165">
        <v>7534387.3608864397</v>
      </c>
      <c r="K961" s="167"/>
      <c r="L961" s="167">
        <v>1</v>
      </c>
      <c r="M961" s="171">
        <f t="shared" si="273"/>
        <v>7534387.3608864397</v>
      </c>
      <c r="N961" s="170"/>
      <c r="O961" s="285"/>
      <c r="P961" s="114">
        <f t="shared" si="271"/>
        <v>0</v>
      </c>
      <c r="Q961" s="173"/>
      <c r="R961" s="177">
        <v>2016</v>
      </c>
      <c r="S961" s="98">
        <f>IFERROR(('General Input Sheet'!$G$38/(VLOOKUP(R961,'General Input Sheet'!$E$38:$G$44,3,FALSE))),1)</f>
        <v>1</v>
      </c>
      <c r="T961" s="199">
        <v>7534387.3608864397</v>
      </c>
      <c r="U961" s="115" t="str">
        <f t="shared" si="266"/>
        <v/>
      </c>
      <c r="V961" s="115" t="str">
        <f t="shared" si="256"/>
        <v/>
      </c>
      <c r="W961" s="115" t="str">
        <f t="shared" si="256"/>
        <v/>
      </c>
      <c r="X961" s="115" t="str">
        <f t="shared" si="256"/>
        <v/>
      </c>
      <c r="Y961" s="273" t="str">
        <f t="shared" si="267"/>
        <v>y</v>
      </c>
      <c r="AA961" s="86" t="str">
        <f t="shared" si="257"/>
        <v/>
      </c>
      <c r="AB961" s="87" t="str">
        <f t="shared" si="258"/>
        <v/>
      </c>
      <c r="AC961" s="87" t="str">
        <f t="shared" si="268"/>
        <v/>
      </c>
      <c r="AD961" s="87" t="str">
        <f t="shared" si="269"/>
        <v/>
      </c>
      <c r="AE961" s="87">
        <f t="shared" si="270"/>
        <v>1</v>
      </c>
      <c r="AF961" s="94">
        <f t="shared" si="259"/>
        <v>1</v>
      </c>
      <c r="AH961" s="324" t="str">
        <f t="shared" si="260"/>
        <v/>
      </c>
      <c r="AI961" s="280" t="str">
        <f t="shared" si="261"/>
        <v/>
      </c>
      <c r="AJ961" s="280" t="str">
        <f t="shared" si="262"/>
        <v/>
      </c>
      <c r="AK961" s="280" t="str">
        <f t="shared" si="263"/>
        <v/>
      </c>
      <c r="AL961" s="327">
        <f t="shared" si="264"/>
        <v>7534387.3608864397</v>
      </c>
    </row>
    <row r="962" spans="2:38">
      <c r="B962" s="176" t="s">
        <v>846</v>
      </c>
      <c r="C962" s="167"/>
      <c r="D962" s="167" t="s">
        <v>2229</v>
      </c>
      <c r="E962" s="167" t="s">
        <v>116</v>
      </c>
      <c r="F962" s="167" t="s">
        <v>2232</v>
      </c>
      <c r="G962" s="188"/>
      <c r="H962" s="285">
        <v>69721.34</v>
      </c>
      <c r="I962" s="143">
        <f t="shared" si="265"/>
        <v>8.4663558959752496</v>
      </c>
      <c r="J962" s="165">
        <v>590285.67798429495</v>
      </c>
      <c r="K962" s="167"/>
      <c r="L962" s="167">
        <v>1</v>
      </c>
      <c r="M962" s="171">
        <f t="shared" si="273"/>
        <v>590285.67798429495</v>
      </c>
      <c r="N962" s="170"/>
      <c r="O962" s="285">
        <v>74347.059324486996</v>
      </c>
      <c r="P962" s="114">
        <f t="shared" si="271"/>
        <v>81.446650009001985</v>
      </c>
      <c r="Q962" s="173">
        <v>6055318.9199999999</v>
      </c>
      <c r="R962" s="177">
        <v>2016</v>
      </c>
      <c r="S962" s="98">
        <f>IFERROR(('General Input Sheet'!$G$38/(VLOOKUP(R962,'General Input Sheet'!$E$38:$G$44,3,FALSE))),1)</f>
        <v>1</v>
      </c>
      <c r="T962" s="199">
        <v>6645604.5979842953</v>
      </c>
      <c r="U962" s="115" t="str">
        <f t="shared" si="266"/>
        <v/>
      </c>
      <c r="V962" s="115" t="str">
        <f t="shared" si="256"/>
        <v>y</v>
      </c>
      <c r="W962" s="115" t="str">
        <f t="shared" si="256"/>
        <v/>
      </c>
      <c r="X962" s="115" t="str">
        <f t="shared" si="256"/>
        <v/>
      </c>
      <c r="Y962" s="273" t="str">
        <f t="shared" si="267"/>
        <v/>
      </c>
      <c r="AA962" s="86" t="str">
        <f t="shared" si="257"/>
        <v/>
      </c>
      <c r="AB962" s="87">
        <f t="shared" si="258"/>
        <v>1</v>
      </c>
      <c r="AC962" s="87" t="str">
        <f t="shared" si="268"/>
        <v/>
      </c>
      <c r="AD962" s="87" t="str">
        <f t="shared" si="269"/>
        <v/>
      </c>
      <c r="AE962" s="87" t="str">
        <f t="shared" si="270"/>
        <v/>
      </c>
      <c r="AF962" s="94">
        <f t="shared" si="259"/>
        <v>1</v>
      </c>
      <c r="AH962" s="324" t="str">
        <f t="shared" si="260"/>
        <v/>
      </c>
      <c r="AI962" s="280">
        <f t="shared" si="261"/>
        <v>6645604.5979842953</v>
      </c>
      <c r="AJ962" s="280" t="str">
        <f t="shared" si="262"/>
        <v/>
      </c>
      <c r="AK962" s="280" t="str">
        <f t="shared" si="263"/>
        <v/>
      </c>
      <c r="AL962" s="327" t="str">
        <f t="shared" si="264"/>
        <v/>
      </c>
    </row>
    <row r="963" spans="2:38">
      <c r="B963" s="176" t="s">
        <v>847</v>
      </c>
      <c r="C963" s="167"/>
      <c r="D963" s="167" t="s">
        <v>2231</v>
      </c>
      <c r="E963" s="167" t="s">
        <v>115</v>
      </c>
      <c r="F963" s="167" t="s">
        <v>2232</v>
      </c>
      <c r="G963" s="188"/>
      <c r="H963" s="285">
        <v>7820.56</v>
      </c>
      <c r="I963" s="143">
        <f t="shared" si="265"/>
        <v>169.04078538227824</v>
      </c>
      <c r="J963" s="165">
        <v>1321993.6045292299</v>
      </c>
      <c r="K963" s="167"/>
      <c r="L963" s="167">
        <v>1</v>
      </c>
      <c r="M963" s="171">
        <f t="shared" si="273"/>
        <v>1321993.6045292299</v>
      </c>
      <c r="N963" s="170"/>
      <c r="O963" s="285">
        <v>180239.964245907</v>
      </c>
      <c r="P963" s="114">
        <f t="shared" si="271"/>
        <v>42.078651434110164</v>
      </c>
      <c r="Q963" s="173">
        <v>7584254.6299999999</v>
      </c>
      <c r="R963" s="177">
        <v>2016</v>
      </c>
      <c r="S963" s="98">
        <f>IFERROR(('General Input Sheet'!$G$38/(VLOOKUP(R963,'General Input Sheet'!$E$38:$G$44,3,FALSE))),1)</f>
        <v>1</v>
      </c>
      <c r="T963" s="199">
        <v>8906248.2345292307</v>
      </c>
      <c r="U963" s="115" t="str">
        <f t="shared" si="266"/>
        <v/>
      </c>
      <c r="V963" s="115" t="str">
        <f t="shared" si="256"/>
        <v/>
      </c>
      <c r="W963" s="115" t="str">
        <f t="shared" si="256"/>
        <v/>
      </c>
      <c r="X963" s="115" t="str">
        <f t="shared" si="256"/>
        <v/>
      </c>
      <c r="Y963" s="273" t="str">
        <f t="shared" si="267"/>
        <v>y</v>
      </c>
      <c r="AA963" s="86" t="str">
        <f t="shared" si="257"/>
        <v/>
      </c>
      <c r="AB963" s="87" t="str">
        <f t="shared" si="258"/>
        <v/>
      </c>
      <c r="AC963" s="87" t="str">
        <f t="shared" si="268"/>
        <v/>
      </c>
      <c r="AD963" s="87" t="str">
        <f t="shared" si="269"/>
        <v/>
      </c>
      <c r="AE963" s="87">
        <f t="shared" si="270"/>
        <v>1</v>
      </c>
      <c r="AF963" s="94">
        <f t="shared" si="259"/>
        <v>1</v>
      </c>
      <c r="AH963" s="324" t="str">
        <f t="shared" si="260"/>
        <v/>
      </c>
      <c r="AI963" s="280" t="str">
        <f t="shared" si="261"/>
        <v/>
      </c>
      <c r="AJ963" s="280" t="str">
        <f t="shared" si="262"/>
        <v/>
      </c>
      <c r="AK963" s="280" t="str">
        <f t="shared" si="263"/>
        <v/>
      </c>
      <c r="AL963" s="327">
        <f t="shared" si="264"/>
        <v>8906248.2345292307</v>
      </c>
    </row>
    <row r="964" spans="2:38">
      <c r="B964" s="176" t="s">
        <v>847</v>
      </c>
      <c r="C964" s="167"/>
      <c r="D964" s="167" t="s">
        <v>2231</v>
      </c>
      <c r="E964" s="167" t="s">
        <v>115</v>
      </c>
      <c r="F964" s="167" t="s">
        <v>2234</v>
      </c>
      <c r="G964" s="188"/>
      <c r="H964" s="285">
        <v>66550.27</v>
      </c>
      <c r="I964" s="143">
        <f t="shared" si="265"/>
        <v>126.22410015656689</v>
      </c>
      <c r="J964" s="165">
        <v>8400247.9459265694</v>
      </c>
      <c r="K964" s="167"/>
      <c r="L964" s="167">
        <v>1</v>
      </c>
      <c r="M964" s="171">
        <f t="shared" si="273"/>
        <v>8400247.9459265694</v>
      </c>
      <c r="N964" s="170"/>
      <c r="O964" s="285"/>
      <c r="P964" s="114">
        <f t="shared" si="271"/>
        <v>0</v>
      </c>
      <c r="Q964" s="173"/>
      <c r="R964" s="177">
        <v>2016</v>
      </c>
      <c r="S964" s="98">
        <f>IFERROR(('General Input Sheet'!$G$38/(VLOOKUP(R964,'General Input Sheet'!$E$38:$G$44,3,FALSE))),1)</f>
        <v>1</v>
      </c>
      <c r="T964" s="199">
        <v>8400247.9459265694</v>
      </c>
      <c r="U964" s="115" t="str">
        <f t="shared" si="266"/>
        <v/>
      </c>
      <c r="V964" s="115" t="str">
        <f t="shared" si="256"/>
        <v/>
      </c>
      <c r="W964" s="115" t="str">
        <f t="shared" si="256"/>
        <v/>
      </c>
      <c r="X964" s="115" t="str">
        <f t="shared" si="256"/>
        <v/>
      </c>
      <c r="Y964" s="273" t="str">
        <f t="shared" si="267"/>
        <v>y</v>
      </c>
      <c r="AA964" s="86" t="str">
        <f t="shared" si="257"/>
        <v/>
      </c>
      <c r="AB964" s="87" t="str">
        <f t="shared" si="258"/>
        <v/>
      </c>
      <c r="AC964" s="87" t="str">
        <f t="shared" si="268"/>
        <v/>
      </c>
      <c r="AD964" s="87" t="str">
        <f t="shared" si="269"/>
        <v/>
      </c>
      <c r="AE964" s="87">
        <f t="shared" si="270"/>
        <v>1</v>
      </c>
      <c r="AF964" s="94">
        <f t="shared" si="259"/>
        <v>1</v>
      </c>
      <c r="AH964" s="324" t="str">
        <f t="shared" si="260"/>
        <v/>
      </c>
      <c r="AI964" s="280" t="str">
        <f t="shared" si="261"/>
        <v/>
      </c>
      <c r="AJ964" s="280" t="str">
        <f t="shared" si="262"/>
        <v/>
      </c>
      <c r="AK964" s="280" t="str">
        <f t="shared" si="263"/>
        <v/>
      </c>
      <c r="AL964" s="327">
        <f t="shared" si="264"/>
        <v>8400247.9459265694</v>
      </c>
    </row>
    <row r="965" spans="2:38">
      <c r="B965" s="176" t="s">
        <v>847</v>
      </c>
      <c r="C965" s="167"/>
      <c r="D965" s="167" t="s">
        <v>2231</v>
      </c>
      <c r="E965" s="167" t="s">
        <v>115</v>
      </c>
      <c r="F965" s="167" t="s">
        <v>2233</v>
      </c>
      <c r="G965" s="188"/>
      <c r="H965" s="285">
        <v>66101.59</v>
      </c>
      <c r="I965" s="143">
        <f t="shared" si="265"/>
        <v>123.47006953583629</v>
      </c>
      <c r="J965" s="165">
        <v>8161567.9137293398</v>
      </c>
      <c r="K965" s="167"/>
      <c r="L965" s="167">
        <v>1</v>
      </c>
      <c r="M965" s="171">
        <f t="shared" si="273"/>
        <v>8161567.9137293398</v>
      </c>
      <c r="N965" s="170"/>
      <c r="O965" s="285"/>
      <c r="P965" s="114">
        <f t="shared" si="271"/>
        <v>0</v>
      </c>
      <c r="Q965" s="173"/>
      <c r="R965" s="177">
        <v>2016</v>
      </c>
      <c r="S965" s="98">
        <f>IFERROR(('General Input Sheet'!$G$38/(VLOOKUP(R965,'General Input Sheet'!$E$38:$G$44,3,FALSE))),1)</f>
        <v>1</v>
      </c>
      <c r="T965" s="199">
        <v>8161567.9137293398</v>
      </c>
      <c r="U965" s="115" t="str">
        <f t="shared" si="266"/>
        <v/>
      </c>
      <c r="V965" s="115" t="str">
        <f t="shared" si="256"/>
        <v/>
      </c>
      <c r="W965" s="115" t="str">
        <f t="shared" si="256"/>
        <v/>
      </c>
      <c r="X965" s="115" t="str">
        <f t="shared" si="256"/>
        <v/>
      </c>
      <c r="Y965" s="273" t="str">
        <f t="shared" si="267"/>
        <v>y</v>
      </c>
      <c r="AA965" s="86" t="str">
        <f t="shared" si="257"/>
        <v/>
      </c>
      <c r="AB965" s="87" t="str">
        <f t="shared" si="258"/>
        <v/>
      </c>
      <c r="AC965" s="87" t="str">
        <f t="shared" si="268"/>
        <v/>
      </c>
      <c r="AD965" s="87" t="str">
        <f t="shared" si="269"/>
        <v/>
      </c>
      <c r="AE965" s="87">
        <f t="shared" si="270"/>
        <v>1</v>
      </c>
      <c r="AF965" s="94">
        <f t="shared" si="259"/>
        <v>1</v>
      </c>
      <c r="AH965" s="324" t="str">
        <f t="shared" si="260"/>
        <v/>
      </c>
      <c r="AI965" s="280" t="str">
        <f t="shared" si="261"/>
        <v/>
      </c>
      <c r="AJ965" s="280" t="str">
        <f t="shared" si="262"/>
        <v/>
      </c>
      <c r="AK965" s="280" t="str">
        <f t="shared" si="263"/>
        <v/>
      </c>
      <c r="AL965" s="327">
        <f t="shared" si="264"/>
        <v>8161567.9137293398</v>
      </c>
    </row>
    <row r="966" spans="2:38">
      <c r="B966" s="176" t="s">
        <v>847</v>
      </c>
      <c r="C966" s="167"/>
      <c r="D966" s="167" t="s">
        <v>2231</v>
      </c>
      <c r="E966" s="167" t="s">
        <v>115</v>
      </c>
      <c r="F966" s="167" t="s">
        <v>2235</v>
      </c>
      <c r="G966" s="188"/>
      <c r="H966" s="285">
        <v>25692.03</v>
      </c>
      <c r="I966" s="143">
        <f t="shared" si="265"/>
        <v>334.96355475276033</v>
      </c>
      <c r="J966" s="165">
        <v>8605893.6976145599</v>
      </c>
      <c r="K966" s="167"/>
      <c r="L966" s="167">
        <v>1</v>
      </c>
      <c r="M966" s="171">
        <f t="shared" si="273"/>
        <v>8605893.6976145599</v>
      </c>
      <c r="N966" s="170"/>
      <c r="O966" s="285"/>
      <c r="P966" s="114">
        <f t="shared" si="271"/>
        <v>0</v>
      </c>
      <c r="Q966" s="173"/>
      <c r="R966" s="177">
        <v>2016</v>
      </c>
      <c r="S966" s="98">
        <f>IFERROR(('General Input Sheet'!$G$38/(VLOOKUP(R966,'General Input Sheet'!$E$38:$G$44,3,FALSE))),1)</f>
        <v>1</v>
      </c>
      <c r="T966" s="199">
        <v>8605893.6976145599</v>
      </c>
      <c r="U966" s="115" t="str">
        <f t="shared" si="266"/>
        <v/>
      </c>
      <c r="V966" s="115" t="str">
        <f t="shared" si="256"/>
        <v/>
      </c>
      <c r="W966" s="115" t="str">
        <f t="shared" si="256"/>
        <v/>
      </c>
      <c r="X966" s="115" t="str">
        <f t="shared" si="256"/>
        <v/>
      </c>
      <c r="Y966" s="273" t="str">
        <f t="shared" si="267"/>
        <v>y</v>
      </c>
      <c r="AA966" s="86" t="str">
        <f t="shared" si="257"/>
        <v/>
      </c>
      <c r="AB966" s="87" t="str">
        <f t="shared" si="258"/>
        <v/>
      </c>
      <c r="AC966" s="87" t="str">
        <f t="shared" si="268"/>
        <v/>
      </c>
      <c r="AD966" s="87" t="str">
        <f t="shared" si="269"/>
        <v/>
      </c>
      <c r="AE966" s="87">
        <f t="shared" si="270"/>
        <v>1</v>
      </c>
      <c r="AF966" s="94">
        <f t="shared" si="259"/>
        <v>1</v>
      </c>
      <c r="AH966" s="324" t="str">
        <f t="shared" si="260"/>
        <v/>
      </c>
      <c r="AI966" s="280" t="str">
        <f t="shared" si="261"/>
        <v/>
      </c>
      <c r="AJ966" s="280" t="str">
        <f t="shared" si="262"/>
        <v/>
      </c>
      <c r="AK966" s="280" t="str">
        <f t="shared" si="263"/>
        <v/>
      </c>
      <c r="AL966" s="327">
        <f t="shared" si="264"/>
        <v>8605893.6976145599</v>
      </c>
    </row>
    <row r="967" spans="2:38">
      <c r="B967" s="176" t="s">
        <v>848</v>
      </c>
      <c r="C967" s="167"/>
      <c r="D967" s="167" t="s">
        <v>2229</v>
      </c>
      <c r="E967" s="167" t="s">
        <v>115</v>
      </c>
      <c r="F967" s="167" t="s">
        <v>2237</v>
      </c>
      <c r="G967" s="188"/>
      <c r="H967" s="285">
        <v>80412.240000000005</v>
      </c>
      <c r="I967" s="143">
        <f t="shared" si="265"/>
        <v>4.7435207805428625</v>
      </c>
      <c r="J967" s="165">
        <v>381437.13144999999</v>
      </c>
      <c r="K967" s="167"/>
      <c r="L967" s="167">
        <v>1</v>
      </c>
      <c r="M967" s="171">
        <f t="shared" si="273"/>
        <v>381437.13144999999</v>
      </c>
      <c r="N967" s="170"/>
      <c r="O967" s="285">
        <v>66336.965099368594</v>
      </c>
      <c r="P967" s="114">
        <f t="shared" si="271"/>
        <v>37.482812128582992</v>
      </c>
      <c r="Q967" s="173">
        <v>2486496</v>
      </c>
      <c r="R967" s="177">
        <v>2016</v>
      </c>
      <c r="S967" s="98">
        <f>IFERROR(('General Input Sheet'!$G$38/(VLOOKUP(R967,'General Input Sheet'!$E$38:$G$44,3,FALSE))),1)</f>
        <v>1</v>
      </c>
      <c r="T967" s="199">
        <v>2867933.1314500002</v>
      </c>
      <c r="U967" s="115" t="str">
        <f t="shared" si="266"/>
        <v>y</v>
      </c>
      <c r="V967" s="115" t="str">
        <f t="shared" si="256"/>
        <v/>
      </c>
      <c r="W967" s="115" t="str">
        <f t="shared" si="256"/>
        <v/>
      </c>
      <c r="X967" s="115" t="str">
        <f t="shared" si="256"/>
        <v/>
      </c>
      <c r="Y967" s="273" t="str">
        <f t="shared" si="267"/>
        <v/>
      </c>
      <c r="AA967" s="86">
        <f t="shared" si="257"/>
        <v>1</v>
      </c>
      <c r="AB967" s="87" t="str">
        <f t="shared" si="258"/>
        <v/>
      </c>
      <c r="AC967" s="87" t="str">
        <f t="shared" si="268"/>
        <v/>
      </c>
      <c r="AD967" s="87" t="str">
        <f t="shared" si="269"/>
        <v/>
      </c>
      <c r="AE967" s="87" t="str">
        <f t="shared" si="270"/>
        <v/>
      </c>
      <c r="AF967" s="94">
        <f t="shared" si="259"/>
        <v>1</v>
      </c>
      <c r="AH967" s="324">
        <f t="shared" si="260"/>
        <v>2867933.1314500002</v>
      </c>
      <c r="AI967" s="280" t="str">
        <f t="shared" si="261"/>
        <v/>
      </c>
      <c r="AJ967" s="280" t="str">
        <f t="shared" si="262"/>
        <v/>
      </c>
      <c r="AK967" s="280" t="str">
        <f t="shared" si="263"/>
        <v/>
      </c>
      <c r="AL967" s="327" t="str">
        <f t="shared" si="264"/>
        <v/>
      </c>
    </row>
    <row r="968" spans="2:38">
      <c r="B968" s="176" t="s">
        <v>849</v>
      </c>
      <c r="C968" s="167"/>
      <c r="D968" s="167" t="s">
        <v>2229</v>
      </c>
      <c r="E968" s="167" t="s">
        <v>118</v>
      </c>
      <c r="F968" s="167" t="s">
        <v>2233</v>
      </c>
      <c r="G968" s="188"/>
      <c r="H968" s="285">
        <v>13010.85</v>
      </c>
      <c r="I968" s="143">
        <f t="shared" si="265"/>
        <v>53.032018846834212</v>
      </c>
      <c r="J968" s="165">
        <v>689991.64241333294</v>
      </c>
      <c r="K968" s="167"/>
      <c r="L968" s="167">
        <v>1</v>
      </c>
      <c r="M968" s="171">
        <f t="shared" si="273"/>
        <v>689991.64241333294</v>
      </c>
      <c r="N968" s="170"/>
      <c r="O968" s="285">
        <v>13010.849963127301</v>
      </c>
      <c r="P968" s="114">
        <f t="shared" si="271"/>
        <v>149.87491251734457</v>
      </c>
      <c r="Q968" s="173">
        <v>1950000</v>
      </c>
      <c r="R968" s="177">
        <v>2016</v>
      </c>
      <c r="S968" s="98">
        <f>IFERROR(('General Input Sheet'!$G$38/(VLOOKUP(R968,'General Input Sheet'!$E$38:$G$44,3,FALSE))),1)</f>
        <v>1</v>
      </c>
      <c r="T968" s="199">
        <v>2639991.6424133331</v>
      </c>
      <c r="U968" s="115" t="str">
        <f t="shared" si="266"/>
        <v/>
      </c>
      <c r="V968" s="115" t="str">
        <f t="shared" si="256"/>
        <v/>
      </c>
      <c r="W968" s="115" t="str">
        <f t="shared" si="256"/>
        <v/>
      </c>
      <c r="X968" s="115" t="str">
        <f t="shared" si="256"/>
        <v>y</v>
      </c>
      <c r="Y968" s="273" t="str">
        <f t="shared" si="267"/>
        <v/>
      </c>
      <c r="AA968" s="86" t="str">
        <f t="shared" si="257"/>
        <v/>
      </c>
      <c r="AB968" s="87" t="str">
        <f t="shared" si="258"/>
        <v/>
      </c>
      <c r="AC968" s="87" t="str">
        <f t="shared" si="268"/>
        <v/>
      </c>
      <c r="AD968" s="87">
        <f t="shared" si="269"/>
        <v>1</v>
      </c>
      <c r="AE968" s="87" t="str">
        <f t="shared" si="270"/>
        <v/>
      </c>
      <c r="AF968" s="94">
        <f t="shared" si="259"/>
        <v>1</v>
      </c>
      <c r="AH968" s="324" t="str">
        <f t="shared" si="260"/>
        <v/>
      </c>
      <c r="AI968" s="280" t="str">
        <f t="shared" si="261"/>
        <v/>
      </c>
      <c r="AJ968" s="280" t="str">
        <f t="shared" si="262"/>
        <v/>
      </c>
      <c r="AK968" s="280">
        <f t="shared" si="263"/>
        <v>2639991.6424133331</v>
      </c>
      <c r="AL968" s="327" t="str">
        <f t="shared" si="264"/>
        <v/>
      </c>
    </row>
    <row r="969" spans="2:38">
      <c r="B969" s="176" t="s">
        <v>850</v>
      </c>
      <c r="C969" s="167"/>
      <c r="D969" s="167" t="s">
        <v>2231</v>
      </c>
      <c r="E969" s="167" t="s">
        <v>118</v>
      </c>
      <c r="F969" s="167" t="s">
        <v>2234</v>
      </c>
      <c r="G969" s="188"/>
      <c r="H969" s="285">
        <v>27815.61</v>
      </c>
      <c r="I969" s="143">
        <f t="shared" si="265"/>
        <v>282.107339975792</v>
      </c>
      <c r="J969" s="165">
        <v>7846987.7469040398</v>
      </c>
      <c r="K969" s="167"/>
      <c r="L969" s="167">
        <v>1</v>
      </c>
      <c r="M969" s="171">
        <f t="shared" si="273"/>
        <v>7846987.7469040398</v>
      </c>
      <c r="N969" s="170"/>
      <c r="O969" s="285">
        <v>132036.61921756601</v>
      </c>
      <c r="P969" s="114">
        <f t="shared" si="271"/>
        <v>1.5801525458343681</v>
      </c>
      <c r="Q969" s="173">
        <v>208638</v>
      </c>
      <c r="R969" s="177">
        <v>2016</v>
      </c>
      <c r="S969" s="98">
        <f>IFERROR(('General Input Sheet'!$G$38/(VLOOKUP(R969,'General Input Sheet'!$E$38:$G$44,3,FALSE))),1)</f>
        <v>1</v>
      </c>
      <c r="T969" s="199">
        <v>8055625.7469040398</v>
      </c>
      <c r="U969" s="115" t="str">
        <f t="shared" si="266"/>
        <v/>
      </c>
      <c r="V969" s="115" t="str">
        <f t="shared" si="256"/>
        <v/>
      </c>
      <c r="W969" s="115" t="str">
        <f t="shared" si="256"/>
        <v/>
      </c>
      <c r="X969" s="115" t="str">
        <f t="shared" si="256"/>
        <v/>
      </c>
      <c r="Y969" s="273" t="str">
        <f t="shared" si="267"/>
        <v>y</v>
      </c>
      <c r="AA969" s="86" t="str">
        <f t="shared" si="257"/>
        <v/>
      </c>
      <c r="AB969" s="87" t="str">
        <f t="shared" si="258"/>
        <v/>
      </c>
      <c r="AC969" s="87" t="str">
        <f t="shared" si="268"/>
        <v/>
      </c>
      <c r="AD969" s="87" t="str">
        <f t="shared" si="269"/>
        <v/>
      </c>
      <c r="AE969" s="87">
        <f t="shared" si="270"/>
        <v>1</v>
      </c>
      <c r="AF969" s="94">
        <f t="shared" si="259"/>
        <v>1</v>
      </c>
      <c r="AH969" s="324" t="str">
        <f t="shared" si="260"/>
        <v/>
      </c>
      <c r="AI969" s="280" t="str">
        <f t="shared" si="261"/>
        <v/>
      </c>
      <c r="AJ969" s="280" t="str">
        <f t="shared" si="262"/>
        <v/>
      </c>
      <c r="AK969" s="280" t="str">
        <f t="shared" si="263"/>
        <v/>
      </c>
      <c r="AL969" s="327">
        <f t="shared" si="264"/>
        <v>8055625.7469040398</v>
      </c>
    </row>
    <row r="970" spans="2:38">
      <c r="B970" s="176" t="s">
        <v>850</v>
      </c>
      <c r="C970" s="167"/>
      <c r="D970" s="167" t="s">
        <v>2231</v>
      </c>
      <c r="E970" s="167" t="s">
        <v>118</v>
      </c>
      <c r="F970" s="167" t="s">
        <v>2233</v>
      </c>
      <c r="G970" s="188"/>
      <c r="H970" s="285">
        <v>104220.83</v>
      </c>
      <c r="I970" s="143">
        <f t="shared" si="265"/>
        <v>78.310333104517966</v>
      </c>
      <c r="J970" s="165">
        <v>8161567.9137293398</v>
      </c>
      <c r="K970" s="167"/>
      <c r="L970" s="167">
        <v>1</v>
      </c>
      <c r="M970" s="171">
        <f t="shared" si="273"/>
        <v>8161567.9137293398</v>
      </c>
      <c r="N970" s="170"/>
      <c r="O970" s="285"/>
      <c r="P970" s="114">
        <f t="shared" si="271"/>
        <v>0</v>
      </c>
      <c r="Q970" s="173"/>
      <c r="R970" s="177">
        <v>2016</v>
      </c>
      <c r="S970" s="98">
        <f>IFERROR(('General Input Sheet'!$G$38/(VLOOKUP(R970,'General Input Sheet'!$E$38:$G$44,3,FALSE))),1)</f>
        <v>1</v>
      </c>
      <c r="T970" s="199">
        <v>8161567.9137293398</v>
      </c>
      <c r="U970" s="115" t="str">
        <f t="shared" si="266"/>
        <v/>
      </c>
      <c r="V970" s="115" t="str">
        <f t="shared" si="256"/>
        <v/>
      </c>
      <c r="W970" s="115" t="str">
        <f t="shared" si="256"/>
        <v/>
      </c>
      <c r="X970" s="115" t="str">
        <f t="shared" si="256"/>
        <v/>
      </c>
      <c r="Y970" s="273" t="str">
        <f t="shared" si="267"/>
        <v>y</v>
      </c>
      <c r="AA970" s="86" t="str">
        <f t="shared" si="257"/>
        <v/>
      </c>
      <c r="AB970" s="87" t="str">
        <f t="shared" si="258"/>
        <v/>
      </c>
      <c r="AC970" s="87" t="str">
        <f t="shared" si="268"/>
        <v/>
      </c>
      <c r="AD970" s="87" t="str">
        <f t="shared" si="269"/>
        <v/>
      </c>
      <c r="AE970" s="87">
        <f t="shared" si="270"/>
        <v>1</v>
      </c>
      <c r="AF970" s="94">
        <f t="shared" si="259"/>
        <v>1</v>
      </c>
      <c r="AH970" s="324" t="str">
        <f t="shared" si="260"/>
        <v/>
      </c>
      <c r="AI970" s="280" t="str">
        <f t="shared" si="261"/>
        <v/>
      </c>
      <c r="AJ970" s="280" t="str">
        <f t="shared" si="262"/>
        <v/>
      </c>
      <c r="AK970" s="280" t="str">
        <f t="shared" si="263"/>
        <v/>
      </c>
      <c r="AL970" s="327">
        <f t="shared" si="264"/>
        <v>8161567.9137293398</v>
      </c>
    </row>
    <row r="971" spans="2:38">
      <c r="B971" s="176" t="s">
        <v>851</v>
      </c>
      <c r="C971" s="167"/>
      <c r="D971" s="167" t="s">
        <v>2229</v>
      </c>
      <c r="E971" s="167" t="s">
        <v>118</v>
      </c>
      <c r="F971" s="167" t="s">
        <v>2233</v>
      </c>
      <c r="G971" s="188"/>
      <c r="H971" s="285">
        <v>14511.32</v>
      </c>
      <c r="I971" s="143">
        <f t="shared" si="265"/>
        <v>47.548509881481003</v>
      </c>
      <c r="J971" s="165">
        <v>689991.64241333294</v>
      </c>
      <c r="K971" s="167"/>
      <c r="L971" s="167">
        <v>1</v>
      </c>
      <c r="M971" s="171">
        <f t="shared" si="273"/>
        <v>689991.64241333294</v>
      </c>
      <c r="N971" s="170"/>
      <c r="O971" s="285">
        <v>14511.260613083999</v>
      </c>
      <c r="P971" s="114">
        <f t="shared" si="271"/>
        <v>6.8912000594790188E-5</v>
      </c>
      <c r="Q971" s="173">
        <v>1</v>
      </c>
      <c r="R971" s="177">
        <v>2016</v>
      </c>
      <c r="S971" s="98">
        <f>IFERROR(('General Input Sheet'!$G$38/(VLOOKUP(R971,'General Input Sheet'!$E$38:$G$44,3,FALSE))),1)</f>
        <v>1</v>
      </c>
      <c r="T971" s="199">
        <v>689992.64241333294</v>
      </c>
      <c r="U971" s="115" t="str">
        <f t="shared" si="266"/>
        <v/>
      </c>
      <c r="V971" s="115" t="str">
        <f t="shared" si="256"/>
        <v/>
      </c>
      <c r="W971" s="115" t="str">
        <f t="shared" si="256"/>
        <v/>
      </c>
      <c r="X971" s="115" t="str">
        <f t="shared" si="256"/>
        <v>y</v>
      </c>
      <c r="Y971" s="273" t="str">
        <f t="shared" si="267"/>
        <v/>
      </c>
      <c r="AA971" s="86" t="str">
        <f t="shared" si="257"/>
        <v/>
      </c>
      <c r="AB971" s="87" t="str">
        <f t="shared" si="258"/>
        <v/>
      </c>
      <c r="AC971" s="87" t="str">
        <f t="shared" si="268"/>
        <v/>
      </c>
      <c r="AD971" s="87">
        <f t="shared" si="269"/>
        <v>1</v>
      </c>
      <c r="AE971" s="87" t="str">
        <f t="shared" si="270"/>
        <v/>
      </c>
      <c r="AF971" s="94">
        <f t="shared" si="259"/>
        <v>1</v>
      </c>
      <c r="AH971" s="324" t="str">
        <f t="shared" si="260"/>
        <v/>
      </c>
      <c r="AI971" s="280" t="str">
        <f t="shared" si="261"/>
        <v/>
      </c>
      <c r="AJ971" s="280" t="str">
        <f t="shared" si="262"/>
        <v/>
      </c>
      <c r="AK971" s="280">
        <f t="shared" si="263"/>
        <v>689992.64241333294</v>
      </c>
      <c r="AL971" s="327" t="str">
        <f t="shared" si="264"/>
        <v/>
      </c>
    </row>
    <row r="972" spans="2:38">
      <c r="B972" s="176" t="s">
        <v>852</v>
      </c>
      <c r="C972" s="167"/>
      <c r="D972" s="167" t="s">
        <v>2229</v>
      </c>
      <c r="E972" s="167" t="s">
        <v>115</v>
      </c>
      <c r="F972" s="167" t="s">
        <v>2232</v>
      </c>
      <c r="G972" s="188"/>
      <c r="H972" s="285">
        <v>43552.38</v>
      </c>
      <c r="I972" s="143">
        <f t="shared" si="265"/>
        <v>13.553465458932324</v>
      </c>
      <c r="J972" s="165">
        <v>590285.67798429495</v>
      </c>
      <c r="K972" s="167"/>
      <c r="L972" s="167">
        <v>1</v>
      </c>
      <c r="M972" s="171">
        <f t="shared" si="273"/>
        <v>590285.67798429495</v>
      </c>
      <c r="N972" s="170"/>
      <c r="O972" s="285">
        <v>129697.999468076</v>
      </c>
      <c r="P972" s="114">
        <f t="shared" si="271"/>
        <v>3.5422674357678381</v>
      </c>
      <c r="Q972" s="173">
        <v>459425</v>
      </c>
      <c r="R972" s="177">
        <v>2016</v>
      </c>
      <c r="S972" s="98">
        <f>IFERROR(('General Input Sheet'!$G$38/(VLOOKUP(R972,'General Input Sheet'!$E$38:$G$44,3,FALSE))),1)</f>
        <v>1</v>
      </c>
      <c r="T972" s="199">
        <v>1049710.6779842949</v>
      </c>
      <c r="U972" s="115" t="str">
        <f t="shared" si="266"/>
        <v>y</v>
      </c>
      <c r="V972" s="115" t="str">
        <f t="shared" si="256"/>
        <v/>
      </c>
      <c r="W972" s="115" t="str">
        <f t="shared" si="256"/>
        <v/>
      </c>
      <c r="X972" s="115" t="str">
        <f t="shared" si="256"/>
        <v/>
      </c>
      <c r="Y972" s="273" t="str">
        <f t="shared" si="267"/>
        <v/>
      </c>
      <c r="AA972" s="86">
        <f t="shared" si="257"/>
        <v>1</v>
      </c>
      <c r="AB972" s="87" t="str">
        <f t="shared" si="258"/>
        <v/>
      </c>
      <c r="AC972" s="87" t="str">
        <f t="shared" si="268"/>
        <v/>
      </c>
      <c r="AD972" s="87" t="str">
        <f t="shared" si="269"/>
        <v/>
      </c>
      <c r="AE972" s="87" t="str">
        <f t="shared" si="270"/>
        <v/>
      </c>
      <c r="AF972" s="94">
        <f t="shared" si="259"/>
        <v>1</v>
      </c>
      <c r="AH972" s="324">
        <f t="shared" si="260"/>
        <v>1049710.6779842949</v>
      </c>
      <c r="AI972" s="280" t="str">
        <f t="shared" si="261"/>
        <v/>
      </c>
      <c r="AJ972" s="280" t="str">
        <f t="shared" si="262"/>
        <v/>
      </c>
      <c r="AK972" s="280" t="str">
        <f t="shared" si="263"/>
        <v/>
      </c>
      <c r="AL972" s="327" t="str">
        <f t="shared" si="264"/>
        <v/>
      </c>
    </row>
    <row r="973" spans="2:38">
      <c r="B973" s="176" t="s">
        <v>852</v>
      </c>
      <c r="C973" s="167"/>
      <c r="D973" s="167" t="s">
        <v>2229</v>
      </c>
      <c r="E973" s="167" t="s">
        <v>115</v>
      </c>
      <c r="F973" s="167" t="s">
        <v>2234</v>
      </c>
      <c r="G973" s="188"/>
      <c r="H973" s="285">
        <v>33090.46</v>
      </c>
      <c r="I973" s="143">
        <f t="shared" si="265"/>
        <v>32.303818830420006</v>
      </c>
      <c r="J973" s="165">
        <v>1068948.22485526</v>
      </c>
      <c r="K973" s="167"/>
      <c r="L973" s="167">
        <v>1</v>
      </c>
      <c r="M973" s="171">
        <f t="shared" si="273"/>
        <v>1068948.22485526</v>
      </c>
      <c r="N973" s="170"/>
      <c r="O973" s="285"/>
      <c r="P973" s="114">
        <f t="shared" si="271"/>
        <v>0</v>
      </c>
      <c r="Q973" s="173"/>
      <c r="R973" s="177">
        <v>2016</v>
      </c>
      <c r="S973" s="98">
        <f>IFERROR(('General Input Sheet'!$G$38/(VLOOKUP(R973,'General Input Sheet'!$E$38:$G$44,3,FALSE))),1)</f>
        <v>1</v>
      </c>
      <c r="T973" s="199">
        <v>1068948.22485526</v>
      </c>
      <c r="U973" s="115" t="str">
        <f t="shared" si="266"/>
        <v>y</v>
      </c>
      <c r="V973" s="115" t="str">
        <f t="shared" si="256"/>
        <v/>
      </c>
      <c r="W973" s="115" t="str">
        <f t="shared" si="256"/>
        <v/>
      </c>
      <c r="X973" s="115" t="str">
        <f t="shared" si="256"/>
        <v/>
      </c>
      <c r="Y973" s="273" t="str">
        <f t="shared" si="267"/>
        <v/>
      </c>
      <c r="AA973" s="86">
        <f t="shared" si="257"/>
        <v>1</v>
      </c>
      <c r="AB973" s="87" t="str">
        <f t="shared" si="258"/>
        <v/>
      </c>
      <c r="AC973" s="87" t="str">
        <f t="shared" si="268"/>
        <v/>
      </c>
      <c r="AD973" s="87" t="str">
        <f t="shared" si="269"/>
        <v/>
      </c>
      <c r="AE973" s="87" t="str">
        <f t="shared" si="270"/>
        <v/>
      </c>
      <c r="AF973" s="94">
        <f t="shared" si="259"/>
        <v>1</v>
      </c>
      <c r="AH973" s="324">
        <f t="shared" si="260"/>
        <v>1068948.22485526</v>
      </c>
      <c r="AI973" s="280" t="str">
        <f t="shared" si="261"/>
        <v/>
      </c>
      <c r="AJ973" s="280" t="str">
        <f t="shared" si="262"/>
        <v/>
      </c>
      <c r="AK973" s="280" t="str">
        <f t="shared" si="263"/>
        <v/>
      </c>
      <c r="AL973" s="327" t="str">
        <f t="shared" si="264"/>
        <v/>
      </c>
    </row>
    <row r="974" spans="2:38">
      <c r="B974" s="176" t="s">
        <v>852</v>
      </c>
      <c r="C974" s="167"/>
      <c r="D974" s="167" t="s">
        <v>2229</v>
      </c>
      <c r="E974" s="167" t="s">
        <v>115</v>
      </c>
      <c r="F974" s="167" t="s">
        <v>2233</v>
      </c>
      <c r="G974" s="188"/>
      <c r="H974" s="285">
        <v>53408.7</v>
      </c>
      <c r="I974" s="143">
        <f t="shared" si="265"/>
        <v>12.919087010418396</v>
      </c>
      <c r="J974" s="165">
        <v>689991.64241333294</v>
      </c>
      <c r="K974" s="167"/>
      <c r="L974" s="167">
        <v>1</v>
      </c>
      <c r="M974" s="171">
        <f t="shared" si="273"/>
        <v>689991.64241333294</v>
      </c>
      <c r="N974" s="170"/>
      <c r="O974" s="285"/>
      <c r="P974" s="114">
        <f t="shared" si="271"/>
        <v>0</v>
      </c>
      <c r="Q974" s="173"/>
      <c r="R974" s="177">
        <v>2016</v>
      </c>
      <c r="S974" s="98">
        <f>IFERROR(('General Input Sheet'!$G$38/(VLOOKUP(R974,'General Input Sheet'!$E$38:$G$44,3,FALSE))),1)</f>
        <v>1</v>
      </c>
      <c r="T974" s="199">
        <v>689991.64241333294</v>
      </c>
      <c r="U974" s="115" t="str">
        <f t="shared" si="266"/>
        <v>y</v>
      </c>
      <c r="V974" s="115" t="str">
        <f t="shared" si="266"/>
        <v/>
      </c>
      <c r="W974" s="115" t="str">
        <f t="shared" si="266"/>
        <v/>
      </c>
      <c r="X974" s="115" t="str">
        <f t="shared" si="266"/>
        <v/>
      </c>
      <c r="Y974" s="273" t="str">
        <f t="shared" si="267"/>
        <v/>
      </c>
      <c r="AA974" s="86">
        <f t="shared" ref="AA974:AA1037" si="274">IF(U974="y",1,"")</f>
        <v>1</v>
      </c>
      <c r="AB974" s="87" t="str">
        <f t="shared" ref="AB974:AB1037" si="275">IF(V974="y",1,"")</f>
        <v/>
      </c>
      <c r="AC974" s="87" t="str">
        <f t="shared" si="268"/>
        <v/>
      </c>
      <c r="AD974" s="87" t="str">
        <f t="shared" si="269"/>
        <v/>
      </c>
      <c r="AE974" s="87" t="str">
        <f t="shared" si="270"/>
        <v/>
      </c>
      <c r="AF974" s="94">
        <f t="shared" ref="AF974:AF1037" si="276">SUM(AA974:AE974)</f>
        <v>1</v>
      </c>
      <c r="AH974" s="324">
        <f t="shared" ref="AH974:AH1037" si="277">IF(AA974="","",(AA974/$AF974)*$T974)</f>
        <v>689991.64241333294</v>
      </c>
      <c r="AI974" s="280" t="str">
        <f t="shared" ref="AI974:AI1037" si="278">IF(AB974="","",(AB974/$AF974)*$T974)</f>
        <v/>
      </c>
      <c r="AJ974" s="280" t="str">
        <f t="shared" ref="AJ974:AJ1037" si="279">IF(AC974="","",(AC974/$AF974)*$T974)</f>
        <v/>
      </c>
      <c r="AK974" s="280" t="str">
        <f t="shared" ref="AK974:AK1037" si="280">IF(AD974="","",(AD974/$AF974)*$T974)</f>
        <v/>
      </c>
      <c r="AL974" s="327" t="str">
        <f t="shared" ref="AL974:AL1037" si="281">IF(AE974="","",(AE974/$AF974)*$T974)</f>
        <v/>
      </c>
    </row>
    <row r="975" spans="2:38">
      <c r="B975" s="176" t="s">
        <v>853</v>
      </c>
      <c r="C975" s="167"/>
      <c r="D975" s="167" t="s">
        <v>2231</v>
      </c>
      <c r="E975" s="167" t="s">
        <v>118</v>
      </c>
      <c r="F975" s="167" t="s">
        <v>2234</v>
      </c>
      <c r="G975" s="188"/>
      <c r="H975" s="285">
        <v>73119.05</v>
      </c>
      <c r="I975" s="143">
        <f t="shared" ref="I975:I1038" si="282">IFERROR(J975/H975,0)</f>
        <v>114.8845334550513</v>
      </c>
      <c r="J975" s="165">
        <v>8400247.9459265694</v>
      </c>
      <c r="K975" s="167"/>
      <c r="L975" s="167">
        <v>1</v>
      </c>
      <c r="M975" s="171">
        <f t="shared" si="273"/>
        <v>8400247.9459265694</v>
      </c>
      <c r="N975" s="170"/>
      <c r="O975" s="285">
        <v>148225.67555007801</v>
      </c>
      <c r="P975" s="114">
        <f t="shared" si="271"/>
        <v>59.929010794077129</v>
      </c>
      <c r="Q975" s="173">
        <v>8883018.1099999994</v>
      </c>
      <c r="R975" s="177">
        <v>2016</v>
      </c>
      <c r="S975" s="98">
        <f>IFERROR(('General Input Sheet'!$G$38/(VLOOKUP(R975,'General Input Sheet'!$E$38:$G$44,3,FALSE))),1)</f>
        <v>1</v>
      </c>
      <c r="T975" s="199">
        <v>17283266.055926569</v>
      </c>
      <c r="U975" s="115" t="str">
        <f t="shared" ref="U975:X1038" si="283">IF(AND(U$10=$E975,$D975="Local"),"y","")</f>
        <v/>
      </c>
      <c r="V975" s="115" t="str">
        <f t="shared" si="283"/>
        <v/>
      </c>
      <c r="W975" s="115" t="str">
        <f t="shared" si="283"/>
        <v/>
      </c>
      <c r="X975" s="115" t="str">
        <f t="shared" si="283"/>
        <v/>
      </c>
      <c r="Y975" s="273" t="str">
        <f t="shared" ref="Y975:Y1038" si="284">IF($D975&lt;&gt;"Local","y","")</f>
        <v>y</v>
      </c>
      <c r="AA975" s="86" t="str">
        <f t="shared" si="274"/>
        <v/>
      </c>
      <c r="AB975" s="87" t="str">
        <f t="shared" si="275"/>
        <v/>
      </c>
      <c r="AC975" s="87" t="str">
        <f t="shared" ref="AC975:AC1038" si="285">IF(W975="y",1,"")</f>
        <v/>
      </c>
      <c r="AD975" s="87" t="str">
        <f t="shared" ref="AD975:AD1038" si="286">IF(X975="y",1,"")</f>
        <v/>
      </c>
      <c r="AE975" s="87">
        <f t="shared" ref="AE975:AE1038" si="287">IF(Y975="y",1,"")</f>
        <v>1</v>
      </c>
      <c r="AF975" s="94">
        <f t="shared" si="276"/>
        <v>1</v>
      </c>
      <c r="AH975" s="324" t="str">
        <f t="shared" si="277"/>
        <v/>
      </c>
      <c r="AI975" s="280" t="str">
        <f t="shared" si="278"/>
        <v/>
      </c>
      <c r="AJ975" s="280" t="str">
        <f t="shared" si="279"/>
        <v/>
      </c>
      <c r="AK975" s="280" t="str">
        <f t="shared" si="280"/>
        <v/>
      </c>
      <c r="AL975" s="327">
        <f t="shared" si="281"/>
        <v>17283266.055926569</v>
      </c>
    </row>
    <row r="976" spans="2:38">
      <c r="B976" s="176" t="s">
        <v>853</v>
      </c>
      <c r="C976" s="167"/>
      <c r="D976" s="167" t="s">
        <v>2231</v>
      </c>
      <c r="E976" s="167" t="s">
        <v>118</v>
      </c>
      <c r="F976" s="167" t="s">
        <v>2233</v>
      </c>
      <c r="G976" s="188"/>
      <c r="H976" s="285">
        <v>75106.559999999998</v>
      </c>
      <c r="I976" s="143">
        <f t="shared" si="282"/>
        <v>108.66651213594845</v>
      </c>
      <c r="J976" s="165">
        <v>8161567.9137293398</v>
      </c>
      <c r="K976" s="167"/>
      <c r="L976" s="167">
        <v>1</v>
      </c>
      <c r="M976" s="171">
        <f t="shared" si="273"/>
        <v>8161567.9137293398</v>
      </c>
      <c r="N976" s="170"/>
      <c r="O976" s="285"/>
      <c r="P976" s="114">
        <f t="shared" ref="P976:P1039" si="288">IFERROR(Q976/O976,0)</f>
        <v>0</v>
      </c>
      <c r="Q976" s="173"/>
      <c r="R976" s="177">
        <v>2016</v>
      </c>
      <c r="S976" s="98">
        <f>IFERROR(('General Input Sheet'!$G$38/(VLOOKUP(R976,'General Input Sheet'!$E$38:$G$44,3,FALSE))),1)</f>
        <v>1</v>
      </c>
      <c r="T976" s="199">
        <v>8161567.9137293398</v>
      </c>
      <c r="U976" s="115" t="str">
        <f t="shared" si="283"/>
        <v/>
      </c>
      <c r="V976" s="115" t="str">
        <f t="shared" si="283"/>
        <v/>
      </c>
      <c r="W976" s="115" t="str">
        <f t="shared" si="283"/>
        <v/>
      </c>
      <c r="X976" s="115" t="str">
        <f t="shared" si="283"/>
        <v/>
      </c>
      <c r="Y976" s="273" t="str">
        <f t="shared" si="284"/>
        <v>y</v>
      </c>
      <c r="AA976" s="86" t="str">
        <f t="shared" si="274"/>
        <v/>
      </c>
      <c r="AB976" s="87" t="str">
        <f t="shared" si="275"/>
        <v/>
      </c>
      <c r="AC976" s="87" t="str">
        <f t="shared" si="285"/>
        <v/>
      </c>
      <c r="AD976" s="87" t="str">
        <f t="shared" si="286"/>
        <v/>
      </c>
      <c r="AE976" s="87">
        <f t="shared" si="287"/>
        <v>1</v>
      </c>
      <c r="AF976" s="94">
        <f t="shared" si="276"/>
        <v>1</v>
      </c>
      <c r="AH976" s="324" t="str">
        <f t="shared" si="277"/>
        <v/>
      </c>
      <c r="AI976" s="280" t="str">
        <f t="shared" si="278"/>
        <v/>
      </c>
      <c r="AJ976" s="280" t="str">
        <f t="shared" si="279"/>
        <v/>
      </c>
      <c r="AK976" s="280" t="str">
        <f t="shared" si="280"/>
        <v/>
      </c>
      <c r="AL976" s="327">
        <f t="shared" si="281"/>
        <v>8161567.9137293398</v>
      </c>
    </row>
    <row r="977" spans="2:38">
      <c r="B977" s="176" t="s">
        <v>854</v>
      </c>
      <c r="C977" s="167"/>
      <c r="D977" s="167" t="s">
        <v>2231</v>
      </c>
      <c r="E977" s="167" t="s">
        <v>118</v>
      </c>
      <c r="F977" s="167" t="s">
        <v>2234</v>
      </c>
      <c r="G977" s="188"/>
      <c r="H977" s="285">
        <v>53052.63</v>
      </c>
      <c r="I977" s="143">
        <f t="shared" si="282"/>
        <v>158.33801162970752</v>
      </c>
      <c r="J977" s="165">
        <v>8400247.9459265694</v>
      </c>
      <c r="K977" s="167"/>
      <c r="L977" s="167">
        <v>1</v>
      </c>
      <c r="M977" s="171">
        <f t="shared" si="273"/>
        <v>8400247.9459265694</v>
      </c>
      <c r="N977" s="170"/>
      <c r="O977" s="285">
        <v>117913.140107385</v>
      </c>
      <c r="P977" s="114">
        <f t="shared" si="288"/>
        <v>31.855309989872353</v>
      </c>
      <c r="Q977" s="173">
        <v>3756159.63</v>
      </c>
      <c r="R977" s="177">
        <v>2016</v>
      </c>
      <c r="S977" s="98">
        <f>IFERROR(('General Input Sheet'!$G$38/(VLOOKUP(R977,'General Input Sheet'!$E$38:$G$44,3,FALSE))),1)</f>
        <v>1</v>
      </c>
      <c r="T977" s="199">
        <v>12156407.575926568</v>
      </c>
      <c r="U977" s="115" t="str">
        <f t="shared" si="283"/>
        <v/>
      </c>
      <c r="V977" s="115" t="str">
        <f t="shared" si="283"/>
        <v/>
      </c>
      <c r="W977" s="115" t="str">
        <f t="shared" si="283"/>
        <v/>
      </c>
      <c r="X977" s="115" t="str">
        <f t="shared" si="283"/>
        <v/>
      </c>
      <c r="Y977" s="273" t="str">
        <f t="shared" si="284"/>
        <v>y</v>
      </c>
      <c r="AA977" s="86" t="str">
        <f t="shared" si="274"/>
        <v/>
      </c>
      <c r="AB977" s="87" t="str">
        <f t="shared" si="275"/>
        <v/>
      </c>
      <c r="AC977" s="87" t="str">
        <f t="shared" si="285"/>
        <v/>
      </c>
      <c r="AD977" s="87" t="str">
        <f t="shared" si="286"/>
        <v/>
      </c>
      <c r="AE977" s="87">
        <f t="shared" si="287"/>
        <v>1</v>
      </c>
      <c r="AF977" s="94">
        <f t="shared" si="276"/>
        <v>1</v>
      </c>
      <c r="AH977" s="324" t="str">
        <f t="shared" si="277"/>
        <v/>
      </c>
      <c r="AI977" s="280" t="str">
        <f t="shared" si="278"/>
        <v/>
      </c>
      <c r="AJ977" s="280" t="str">
        <f t="shared" si="279"/>
        <v/>
      </c>
      <c r="AK977" s="280" t="str">
        <f t="shared" si="280"/>
        <v/>
      </c>
      <c r="AL977" s="327">
        <f t="shared" si="281"/>
        <v>12156407.575926568</v>
      </c>
    </row>
    <row r="978" spans="2:38">
      <c r="B978" s="176" t="s">
        <v>854</v>
      </c>
      <c r="C978" s="167"/>
      <c r="D978" s="167" t="s">
        <v>2231</v>
      </c>
      <c r="E978" s="167" t="s">
        <v>118</v>
      </c>
      <c r="F978" s="167" t="s">
        <v>2233</v>
      </c>
      <c r="G978" s="188"/>
      <c r="H978" s="285">
        <v>92454.21</v>
      </c>
      <c r="I978" s="143">
        <f t="shared" si="282"/>
        <v>88.276866069477407</v>
      </c>
      <c r="J978" s="165">
        <v>8161567.9137293398</v>
      </c>
      <c r="K978" s="167"/>
      <c r="L978" s="167">
        <v>1</v>
      </c>
      <c r="M978" s="171">
        <f t="shared" si="273"/>
        <v>8161567.9137293398</v>
      </c>
      <c r="N978" s="170"/>
      <c r="O978" s="285"/>
      <c r="P978" s="114">
        <f t="shared" si="288"/>
        <v>0</v>
      </c>
      <c r="Q978" s="173"/>
      <c r="R978" s="177">
        <v>2016</v>
      </c>
      <c r="S978" s="98">
        <f>IFERROR(('General Input Sheet'!$G$38/(VLOOKUP(R978,'General Input Sheet'!$E$38:$G$44,3,FALSE))),1)</f>
        <v>1</v>
      </c>
      <c r="T978" s="199">
        <v>8161567.9137293398</v>
      </c>
      <c r="U978" s="115" t="str">
        <f t="shared" si="283"/>
        <v/>
      </c>
      <c r="V978" s="115" t="str">
        <f t="shared" si="283"/>
        <v/>
      </c>
      <c r="W978" s="115" t="str">
        <f t="shared" si="283"/>
        <v/>
      </c>
      <c r="X978" s="115" t="str">
        <f t="shared" si="283"/>
        <v/>
      </c>
      <c r="Y978" s="273" t="str">
        <f t="shared" si="284"/>
        <v>y</v>
      </c>
      <c r="AA978" s="86" t="str">
        <f t="shared" si="274"/>
        <v/>
      </c>
      <c r="AB978" s="87" t="str">
        <f t="shared" si="275"/>
        <v/>
      </c>
      <c r="AC978" s="87" t="str">
        <f t="shared" si="285"/>
        <v/>
      </c>
      <c r="AD978" s="87" t="str">
        <f t="shared" si="286"/>
        <v/>
      </c>
      <c r="AE978" s="87">
        <f t="shared" si="287"/>
        <v>1</v>
      </c>
      <c r="AF978" s="94">
        <f t="shared" si="276"/>
        <v>1</v>
      </c>
      <c r="AH978" s="324" t="str">
        <f t="shared" si="277"/>
        <v/>
      </c>
      <c r="AI978" s="280" t="str">
        <f t="shared" si="278"/>
        <v/>
      </c>
      <c r="AJ978" s="280" t="str">
        <f t="shared" si="279"/>
        <v/>
      </c>
      <c r="AK978" s="280" t="str">
        <f t="shared" si="280"/>
        <v/>
      </c>
      <c r="AL978" s="327">
        <f t="shared" si="281"/>
        <v>8161567.9137293398</v>
      </c>
    </row>
    <row r="979" spans="2:38">
      <c r="B979" s="176" t="s">
        <v>855</v>
      </c>
      <c r="C979" s="167"/>
      <c r="D979" s="167" t="s">
        <v>2229</v>
      </c>
      <c r="E979" s="167" t="s">
        <v>117</v>
      </c>
      <c r="F979" s="167" t="s">
        <v>2233</v>
      </c>
      <c r="G979" s="188"/>
      <c r="H979" s="285">
        <v>50819.32</v>
      </c>
      <c r="I979" s="143">
        <f t="shared" si="282"/>
        <v>13.577348976990109</v>
      </c>
      <c r="J979" s="165">
        <v>689991.64241333294</v>
      </c>
      <c r="K979" s="167"/>
      <c r="L979" s="167">
        <v>1</v>
      </c>
      <c r="M979" s="171">
        <f t="shared" si="273"/>
        <v>689991.64241333294</v>
      </c>
      <c r="N979" s="170"/>
      <c r="O979" s="285">
        <v>50819.348135803099</v>
      </c>
      <c r="P979" s="114">
        <f t="shared" si="288"/>
        <v>95.450634019104456</v>
      </c>
      <c r="Q979" s="173">
        <v>4850739</v>
      </c>
      <c r="R979" s="177">
        <v>2016</v>
      </c>
      <c r="S979" s="98">
        <f>IFERROR(('General Input Sheet'!$G$38/(VLOOKUP(R979,'General Input Sheet'!$E$38:$G$44,3,FALSE))),1)</f>
        <v>1</v>
      </c>
      <c r="T979" s="199">
        <v>5540730.6424133331</v>
      </c>
      <c r="U979" s="115" t="str">
        <f t="shared" si="283"/>
        <v/>
      </c>
      <c r="V979" s="115" t="str">
        <f t="shared" si="283"/>
        <v/>
      </c>
      <c r="W979" s="115" t="str">
        <f t="shared" si="283"/>
        <v>y</v>
      </c>
      <c r="X979" s="115" t="str">
        <f t="shared" si="283"/>
        <v/>
      </c>
      <c r="Y979" s="273" t="str">
        <f t="shared" si="284"/>
        <v/>
      </c>
      <c r="AA979" s="86" t="str">
        <f t="shared" si="274"/>
        <v/>
      </c>
      <c r="AB979" s="87" t="str">
        <f t="shared" si="275"/>
        <v/>
      </c>
      <c r="AC979" s="87">
        <f t="shared" si="285"/>
        <v>1</v>
      </c>
      <c r="AD979" s="87" t="str">
        <f t="shared" si="286"/>
        <v/>
      </c>
      <c r="AE979" s="87" t="str">
        <f t="shared" si="287"/>
        <v/>
      </c>
      <c r="AF979" s="94">
        <f t="shared" si="276"/>
        <v>1</v>
      </c>
      <c r="AH979" s="324" t="str">
        <f t="shared" si="277"/>
        <v/>
      </c>
      <c r="AI979" s="280" t="str">
        <f t="shared" si="278"/>
        <v/>
      </c>
      <c r="AJ979" s="280">
        <f t="shared" si="279"/>
        <v>5540730.6424133331</v>
      </c>
      <c r="AK979" s="280" t="str">
        <f t="shared" si="280"/>
        <v/>
      </c>
      <c r="AL979" s="327" t="str">
        <f t="shared" si="281"/>
        <v/>
      </c>
    </row>
    <row r="980" spans="2:38">
      <c r="B980" s="176" t="s">
        <v>856</v>
      </c>
      <c r="C980" s="167"/>
      <c r="D980" s="167" t="s">
        <v>2229</v>
      </c>
      <c r="E980" s="167" t="s">
        <v>118</v>
      </c>
      <c r="F980" s="167" t="s">
        <v>2233</v>
      </c>
      <c r="G980" s="188"/>
      <c r="H980" s="285">
        <v>17088.95</v>
      </c>
      <c r="I980" s="143">
        <f t="shared" si="282"/>
        <v>40.376479679168874</v>
      </c>
      <c r="J980" s="165">
        <v>689991.64241333294</v>
      </c>
      <c r="K980" s="167"/>
      <c r="L980" s="167">
        <v>1</v>
      </c>
      <c r="M980" s="171">
        <f t="shared" si="273"/>
        <v>689991.64241333294</v>
      </c>
      <c r="N980" s="170"/>
      <c r="O980" s="285">
        <v>17088.9550792433</v>
      </c>
      <c r="P980" s="114">
        <f t="shared" si="288"/>
        <v>44.008870437811552</v>
      </c>
      <c r="Q980" s="173">
        <v>752065.61</v>
      </c>
      <c r="R980" s="177">
        <v>2016</v>
      </c>
      <c r="S980" s="98">
        <f>IFERROR(('General Input Sheet'!$G$38/(VLOOKUP(R980,'General Input Sheet'!$E$38:$G$44,3,FALSE))),1)</f>
        <v>1</v>
      </c>
      <c r="T980" s="199">
        <v>1442057.2524133329</v>
      </c>
      <c r="U980" s="115" t="str">
        <f t="shared" si="283"/>
        <v/>
      </c>
      <c r="V980" s="115" t="str">
        <f t="shared" si="283"/>
        <v/>
      </c>
      <c r="W980" s="115" t="str">
        <f t="shared" si="283"/>
        <v/>
      </c>
      <c r="X980" s="115" t="str">
        <f t="shared" si="283"/>
        <v>y</v>
      </c>
      <c r="Y980" s="273" t="str">
        <f t="shared" si="284"/>
        <v/>
      </c>
      <c r="AA980" s="86" t="str">
        <f t="shared" si="274"/>
        <v/>
      </c>
      <c r="AB980" s="87" t="str">
        <f t="shared" si="275"/>
        <v/>
      </c>
      <c r="AC980" s="87" t="str">
        <f t="shared" si="285"/>
        <v/>
      </c>
      <c r="AD980" s="87">
        <f t="shared" si="286"/>
        <v>1</v>
      </c>
      <c r="AE980" s="87" t="str">
        <f t="shared" si="287"/>
        <v/>
      </c>
      <c r="AF980" s="94">
        <f t="shared" si="276"/>
        <v>1</v>
      </c>
      <c r="AH980" s="324" t="str">
        <f t="shared" si="277"/>
        <v/>
      </c>
      <c r="AI980" s="280" t="str">
        <f t="shared" si="278"/>
        <v/>
      </c>
      <c r="AJ980" s="280" t="str">
        <f t="shared" si="279"/>
        <v/>
      </c>
      <c r="AK980" s="280">
        <f t="shared" si="280"/>
        <v>1442057.2524133329</v>
      </c>
      <c r="AL980" s="327" t="str">
        <f t="shared" si="281"/>
        <v/>
      </c>
    </row>
    <row r="981" spans="2:38">
      <c r="B981" s="176" t="s">
        <v>857</v>
      </c>
      <c r="C981" s="167"/>
      <c r="D981" s="167" t="s">
        <v>2231</v>
      </c>
      <c r="E981" s="167" t="s">
        <v>117</v>
      </c>
      <c r="F981" s="167" t="s">
        <v>2235</v>
      </c>
      <c r="G981" s="188"/>
      <c r="H981" s="285">
        <v>54124.2</v>
      </c>
      <c r="I981" s="143">
        <f t="shared" si="282"/>
        <v>171.46085384960094</v>
      </c>
      <c r="J981" s="165">
        <v>9280181.5459265709</v>
      </c>
      <c r="K981" s="167"/>
      <c r="L981" s="167">
        <v>1</v>
      </c>
      <c r="M981" s="171">
        <f t="shared" si="273"/>
        <v>9280181.5459265709</v>
      </c>
      <c r="N981" s="170"/>
      <c r="O981" s="285">
        <v>43692.918007954097</v>
      </c>
      <c r="P981" s="114">
        <f t="shared" si="288"/>
        <v>82.320794169554262</v>
      </c>
      <c r="Q981" s="173">
        <v>3596835.71</v>
      </c>
      <c r="R981" s="177">
        <v>2016</v>
      </c>
      <c r="S981" s="98">
        <f>IFERROR(('General Input Sheet'!$G$38/(VLOOKUP(R981,'General Input Sheet'!$E$38:$G$44,3,FALSE))),1)</f>
        <v>1</v>
      </c>
      <c r="T981" s="199">
        <v>12877017.255926572</v>
      </c>
      <c r="U981" s="115" t="str">
        <f t="shared" si="283"/>
        <v/>
      </c>
      <c r="V981" s="115" t="str">
        <f t="shared" si="283"/>
        <v/>
      </c>
      <c r="W981" s="115" t="str">
        <f t="shared" si="283"/>
        <v/>
      </c>
      <c r="X981" s="115" t="str">
        <f t="shared" si="283"/>
        <v/>
      </c>
      <c r="Y981" s="273" t="str">
        <f t="shared" si="284"/>
        <v>y</v>
      </c>
      <c r="AA981" s="86" t="str">
        <f t="shared" si="274"/>
        <v/>
      </c>
      <c r="AB981" s="87" t="str">
        <f t="shared" si="275"/>
        <v/>
      </c>
      <c r="AC981" s="87" t="str">
        <f t="shared" si="285"/>
        <v/>
      </c>
      <c r="AD981" s="87" t="str">
        <f t="shared" si="286"/>
        <v/>
      </c>
      <c r="AE981" s="87">
        <f t="shared" si="287"/>
        <v>1</v>
      </c>
      <c r="AF981" s="94">
        <f t="shared" si="276"/>
        <v>1</v>
      </c>
      <c r="AH981" s="324" t="str">
        <f t="shared" si="277"/>
        <v/>
      </c>
      <c r="AI981" s="280" t="str">
        <f t="shared" si="278"/>
        <v/>
      </c>
      <c r="AJ981" s="280" t="str">
        <f t="shared" si="279"/>
        <v/>
      </c>
      <c r="AK981" s="280" t="str">
        <f t="shared" si="280"/>
        <v/>
      </c>
      <c r="AL981" s="327">
        <f t="shared" si="281"/>
        <v>12877017.255926572</v>
      </c>
    </row>
    <row r="982" spans="2:38">
      <c r="B982" s="176" t="s">
        <v>858</v>
      </c>
      <c r="C982" s="167"/>
      <c r="D982" s="167" t="s">
        <v>2229</v>
      </c>
      <c r="E982" s="167" t="s">
        <v>117</v>
      </c>
      <c r="F982" s="167" t="s">
        <v>2232</v>
      </c>
      <c r="G982" s="188"/>
      <c r="H982" s="285">
        <v>10784.4</v>
      </c>
      <c r="I982" s="143">
        <f t="shared" si="282"/>
        <v>54.735143168307459</v>
      </c>
      <c r="J982" s="165">
        <v>590285.67798429495</v>
      </c>
      <c r="K982" s="167"/>
      <c r="L982" s="167">
        <v>1</v>
      </c>
      <c r="M982" s="171">
        <f t="shared" si="273"/>
        <v>590285.67798429495</v>
      </c>
      <c r="N982" s="170"/>
      <c r="O982" s="285">
        <v>21215.694150712399</v>
      </c>
      <c r="P982" s="114">
        <f t="shared" si="288"/>
        <v>103.06173460398321</v>
      </c>
      <c r="Q982" s="173">
        <v>2186526.2400000002</v>
      </c>
      <c r="R982" s="177">
        <v>2016</v>
      </c>
      <c r="S982" s="98">
        <f>IFERROR(('General Input Sheet'!$G$38/(VLOOKUP(R982,'General Input Sheet'!$E$38:$G$44,3,FALSE))),1)</f>
        <v>1</v>
      </c>
      <c r="T982" s="199">
        <v>2776811.9179842952</v>
      </c>
      <c r="U982" s="115" t="str">
        <f t="shared" si="283"/>
        <v/>
      </c>
      <c r="V982" s="115" t="str">
        <f t="shared" si="283"/>
        <v/>
      </c>
      <c r="W982" s="115" t="str">
        <f t="shared" si="283"/>
        <v>y</v>
      </c>
      <c r="X982" s="115" t="str">
        <f t="shared" si="283"/>
        <v/>
      </c>
      <c r="Y982" s="273" t="str">
        <f t="shared" si="284"/>
        <v/>
      </c>
      <c r="AA982" s="86" t="str">
        <f t="shared" si="274"/>
        <v/>
      </c>
      <c r="AB982" s="87" t="str">
        <f t="shared" si="275"/>
        <v/>
      </c>
      <c r="AC982" s="87">
        <f t="shared" si="285"/>
        <v>1</v>
      </c>
      <c r="AD982" s="87" t="str">
        <f t="shared" si="286"/>
        <v/>
      </c>
      <c r="AE982" s="87" t="str">
        <f t="shared" si="287"/>
        <v/>
      </c>
      <c r="AF982" s="94">
        <f t="shared" si="276"/>
        <v>1</v>
      </c>
      <c r="AH982" s="324" t="str">
        <f t="shared" si="277"/>
        <v/>
      </c>
      <c r="AI982" s="280" t="str">
        <f t="shared" si="278"/>
        <v/>
      </c>
      <c r="AJ982" s="280">
        <f t="shared" si="279"/>
        <v>2776811.9179842952</v>
      </c>
      <c r="AK982" s="280" t="str">
        <f t="shared" si="280"/>
        <v/>
      </c>
      <c r="AL982" s="327" t="str">
        <f t="shared" si="281"/>
        <v/>
      </c>
    </row>
    <row r="983" spans="2:38">
      <c r="B983" s="176" t="s">
        <v>859</v>
      </c>
      <c r="C983" s="167"/>
      <c r="D983" s="167" t="s">
        <v>2231</v>
      </c>
      <c r="E983" s="167" t="s">
        <v>118</v>
      </c>
      <c r="F983" s="167" t="s">
        <v>2232</v>
      </c>
      <c r="G983" s="188"/>
      <c r="H983" s="285">
        <v>4850.09</v>
      </c>
      <c r="I983" s="143">
        <f t="shared" si="282"/>
        <v>245.28985392519934</v>
      </c>
      <c r="J983" s="165">
        <v>1189677.86762407</v>
      </c>
      <c r="K983" s="167"/>
      <c r="L983" s="167">
        <v>1</v>
      </c>
      <c r="M983" s="171">
        <f t="shared" si="273"/>
        <v>1189677.86762407</v>
      </c>
      <c r="N983" s="170"/>
      <c r="O983" s="285">
        <v>4850.1036325852401</v>
      </c>
      <c r="P983" s="114">
        <f t="shared" si="288"/>
        <v>26.832622529063617</v>
      </c>
      <c r="Q983" s="173">
        <v>130141</v>
      </c>
      <c r="R983" s="177">
        <v>2016</v>
      </c>
      <c r="S983" s="98">
        <f>IFERROR(('General Input Sheet'!$G$38/(VLOOKUP(R983,'General Input Sheet'!$E$38:$G$44,3,FALSE))),1)</f>
        <v>1</v>
      </c>
      <c r="T983" s="199">
        <v>1319818.86762407</v>
      </c>
      <c r="U983" s="115" t="str">
        <f t="shared" si="283"/>
        <v/>
      </c>
      <c r="V983" s="115" t="str">
        <f t="shared" si="283"/>
        <v/>
      </c>
      <c r="W983" s="115" t="str">
        <f t="shared" si="283"/>
        <v/>
      </c>
      <c r="X983" s="115" t="str">
        <f t="shared" si="283"/>
        <v/>
      </c>
      <c r="Y983" s="273" t="str">
        <f t="shared" si="284"/>
        <v>y</v>
      </c>
      <c r="AA983" s="86" t="str">
        <f t="shared" si="274"/>
        <v/>
      </c>
      <c r="AB983" s="87" t="str">
        <f t="shared" si="275"/>
        <v/>
      </c>
      <c r="AC983" s="87" t="str">
        <f t="shared" si="285"/>
        <v/>
      </c>
      <c r="AD983" s="87" t="str">
        <f t="shared" si="286"/>
        <v/>
      </c>
      <c r="AE983" s="87">
        <f t="shared" si="287"/>
        <v>1</v>
      </c>
      <c r="AF983" s="94">
        <f t="shared" si="276"/>
        <v>1</v>
      </c>
      <c r="AH983" s="324" t="str">
        <f t="shared" si="277"/>
        <v/>
      </c>
      <c r="AI983" s="280" t="str">
        <f t="shared" si="278"/>
        <v/>
      </c>
      <c r="AJ983" s="280" t="str">
        <f t="shared" si="279"/>
        <v/>
      </c>
      <c r="AK983" s="280" t="str">
        <f t="shared" si="280"/>
        <v/>
      </c>
      <c r="AL983" s="327">
        <f t="shared" si="281"/>
        <v>1319818.86762407</v>
      </c>
    </row>
    <row r="984" spans="2:38">
      <c r="B984" s="176" t="s">
        <v>860</v>
      </c>
      <c r="C984" s="167"/>
      <c r="D984" s="167" t="s">
        <v>2229</v>
      </c>
      <c r="E984" s="167" t="s">
        <v>115</v>
      </c>
      <c r="F984" s="167" t="s">
        <v>2233</v>
      </c>
      <c r="G984" s="188"/>
      <c r="H984" s="285">
        <v>660.17700079999997</v>
      </c>
      <c r="I984" s="143">
        <f t="shared" si="282"/>
        <v>635.08593749291072</v>
      </c>
      <c r="J984" s="165">
        <v>419269.12946432602</v>
      </c>
      <c r="K984" s="167"/>
      <c r="L984" s="167">
        <v>1</v>
      </c>
      <c r="M984" s="171">
        <f t="shared" si="273"/>
        <v>419269.12946432602</v>
      </c>
      <c r="N984" s="170"/>
      <c r="O984" s="285">
        <v>660.18581792007603</v>
      </c>
      <c r="P984" s="114">
        <f t="shared" si="288"/>
        <v>181.25351492250095</v>
      </c>
      <c r="Q984" s="173">
        <v>119661</v>
      </c>
      <c r="R984" s="177">
        <v>2016</v>
      </c>
      <c r="S984" s="98">
        <f>IFERROR(('General Input Sheet'!$G$38/(VLOOKUP(R984,'General Input Sheet'!$E$38:$G$44,3,FALSE))),1)</f>
        <v>1</v>
      </c>
      <c r="T984" s="199">
        <v>538930.12946432596</v>
      </c>
      <c r="U984" s="115" t="str">
        <f t="shared" si="283"/>
        <v>y</v>
      </c>
      <c r="V984" s="115" t="str">
        <f t="shared" si="283"/>
        <v/>
      </c>
      <c r="W984" s="115" t="str">
        <f t="shared" si="283"/>
        <v/>
      </c>
      <c r="X984" s="115" t="str">
        <f t="shared" si="283"/>
        <v/>
      </c>
      <c r="Y984" s="273" t="str">
        <f t="shared" si="284"/>
        <v/>
      </c>
      <c r="AA984" s="86">
        <f t="shared" si="274"/>
        <v>1</v>
      </c>
      <c r="AB984" s="87" t="str">
        <f t="shared" si="275"/>
        <v/>
      </c>
      <c r="AC984" s="87" t="str">
        <f t="shared" si="285"/>
        <v/>
      </c>
      <c r="AD984" s="87" t="str">
        <f t="shared" si="286"/>
        <v/>
      </c>
      <c r="AE984" s="87" t="str">
        <f t="shared" si="287"/>
        <v/>
      </c>
      <c r="AF984" s="94">
        <f t="shared" si="276"/>
        <v>1</v>
      </c>
      <c r="AH984" s="324">
        <f t="shared" si="277"/>
        <v>538930.12946432596</v>
      </c>
      <c r="AI984" s="280" t="str">
        <f t="shared" si="278"/>
        <v/>
      </c>
      <c r="AJ984" s="280" t="str">
        <f t="shared" si="279"/>
        <v/>
      </c>
      <c r="AK984" s="280" t="str">
        <f t="shared" si="280"/>
        <v/>
      </c>
      <c r="AL984" s="327" t="str">
        <f t="shared" si="281"/>
        <v/>
      </c>
    </row>
    <row r="985" spans="2:38">
      <c r="B985" s="176" t="s">
        <v>861</v>
      </c>
      <c r="C985" s="167"/>
      <c r="D985" s="167" t="s">
        <v>2229</v>
      </c>
      <c r="E985" s="167" t="s">
        <v>117</v>
      </c>
      <c r="F985" s="167" t="s">
        <v>2233</v>
      </c>
      <c r="G985" s="188"/>
      <c r="H985" s="285">
        <v>6698.14</v>
      </c>
      <c r="I985" s="143">
        <f t="shared" si="282"/>
        <v>95.843585350478492</v>
      </c>
      <c r="J985" s="165">
        <v>641973.75277945399</v>
      </c>
      <c r="K985" s="167"/>
      <c r="L985" s="167">
        <v>1</v>
      </c>
      <c r="M985" s="171">
        <f t="shared" si="273"/>
        <v>641973.75277945399</v>
      </c>
      <c r="N985" s="170"/>
      <c r="O985" s="285">
        <v>5195.2084285911496</v>
      </c>
      <c r="P985" s="114">
        <f t="shared" si="288"/>
        <v>103.89573535288815</v>
      </c>
      <c r="Q985" s="173">
        <v>539760</v>
      </c>
      <c r="R985" s="177">
        <v>2016</v>
      </c>
      <c r="S985" s="98">
        <f>IFERROR(('General Input Sheet'!$G$38/(VLOOKUP(R985,'General Input Sheet'!$E$38:$G$44,3,FALSE))),1)</f>
        <v>1</v>
      </c>
      <c r="T985" s="199">
        <v>1181733.752779454</v>
      </c>
      <c r="U985" s="115" t="str">
        <f t="shared" si="283"/>
        <v/>
      </c>
      <c r="V985" s="115" t="str">
        <f t="shared" si="283"/>
        <v/>
      </c>
      <c r="W985" s="115" t="str">
        <f t="shared" si="283"/>
        <v>y</v>
      </c>
      <c r="X985" s="115" t="str">
        <f t="shared" si="283"/>
        <v/>
      </c>
      <c r="Y985" s="273" t="str">
        <f t="shared" si="284"/>
        <v/>
      </c>
      <c r="AA985" s="86" t="str">
        <f t="shared" si="274"/>
        <v/>
      </c>
      <c r="AB985" s="87" t="str">
        <f t="shared" si="275"/>
        <v/>
      </c>
      <c r="AC985" s="87">
        <f t="shared" si="285"/>
        <v>1</v>
      </c>
      <c r="AD985" s="87" t="str">
        <f t="shared" si="286"/>
        <v/>
      </c>
      <c r="AE985" s="87" t="str">
        <f t="shared" si="287"/>
        <v/>
      </c>
      <c r="AF985" s="94">
        <f t="shared" si="276"/>
        <v>1</v>
      </c>
      <c r="AH985" s="324" t="str">
        <f t="shared" si="277"/>
        <v/>
      </c>
      <c r="AI985" s="280" t="str">
        <f t="shared" si="278"/>
        <v/>
      </c>
      <c r="AJ985" s="280">
        <f t="shared" si="279"/>
        <v>1181733.752779454</v>
      </c>
      <c r="AK985" s="280" t="str">
        <f t="shared" si="280"/>
        <v/>
      </c>
      <c r="AL985" s="327" t="str">
        <f t="shared" si="281"/>
        <v/>
      </c>
    </row>
    <row r="986" spans="2:38">
      <c r="B986" s="176" t="s">
        <v>862</v>
      </c>
      <c r="C986" s="167"/>
      <c r="D986" s="167" t="s">
        <v>2229</v>
      </c>
      <c r="E986" s="167" t="s">
        <v>118</v>
      </c>
      <c r="F986" s="167" t="s">
        <v>2233</v>
      </c>
      <c r="G986" s="188"/>
      <c r="H986" s="285">
        <v>3181.6</v>
      </c>
      <c r="I986" s="143">
        <f t="shared" si="282"/>
        <v>161.01001406726428</v>
      </c>
      <c r="J986" s="165">
        <v>512269.46075640799</v>
      </c>
      <c r="K986" s="167"/>
      <c r="L986" s="167">
        <v>1</v>
      </c>
      <c r="M986" s="171">
        <f t="shared" si="273"/>
        <v>512269.46075640799</v>
      </c>
      <c r="N986" s="170"/>
      <c r="O986" s="285">
        <v>3181.60469236578</v>
      </c>
      <c r="P986" s="114">
        <f t="shared" si="288"/>
        <v>201.15635406738991</v>
      </c>
      <c r="Q986" s="173">
        <v>640000</v>
      </c>
      <c r="R986" s="177">
        <v>2016</v>
      </c>
      <c r="S986" s="98">
        <f>IFERROR(('General Input Sheet'!$G$38/(VLOOKUP(R986,'General Input Sheet'!$E$38:$G$44,3,FALSE))),1)</f>
        <v>1</v>
      </c>
      <c r="T986" s="199">
        <v>1152269.4607564081</v>
      </c>
      <c r="U986" s="115" t="str">
        <f t="shared" si="283"/>
        <v/>
      </c>
      <c r="V986" s="115" t="str">
        <f t="shared" si="283"/>
        <v/>
      </c>
      <c r="W986" s="115" t="str">
        <f t="shared" si="283"/>
        <v/>
      </c>
      <c r="X986" s="115" t="str">
        <f t="shared" si="283"/>
        <v>y</v>
      </c>
      <c r="Y986" s="273" t="str">
        <f t="shared" si="284"/>
        <v/>
      </c>
      <c r="AA986" s="86" t="str">
        <f t="shared" si="274"/>
        <v/>
      </c>
      <c r="AB986" s="87" t="str">
        <f t="shared" si="275"/>
        <v/>
      </c>
      <c r="AC986" s="87" t="str">
        <f t="shared" si="285"/>
        <v/>
      </c>
      <c r="AD986" s="87">
        <f t="shared" si="286"/>
        <v>1</v>
      </c>
      <c r="AE986" s="87" t="str">
        <f t="shared" si="287"/>
        <v/>
      </c>
      <c r="AF986" s="94">
        <f t="shared" si="276"/>
        <v>1</v>
      </c>
      <c r="AH986" s="324" t="str">
        <f t="shared" si="277"/>
        <v/>
      </c>
      <c r="AI986" s="280" t="str">
        <f t="shared" si="278"/>
        <v/>
      </c>
      <c r="AJ986" s="280" t="str">
        <f t="shared" si="279"/>
        <v/>
      </c>
      <c r="AK986" s="280">
        <f t="shared" si="280"/>
        <v>1152269.4607564081</v>
      </c>
      <c r="AL986" s="327" t="str">
        <f t="shared" si="281"/>
        <v/>
      </c>
    </row>
    <row r="987" spans="2:38">
      <c r="B987" s="176" t="s">
        <v>863</v>
      </c>
      <c r="C987" s="167"/>
      <c r="D987" s="167" t="s">
        <v>2229</v>
      </c>
      <c r="E987" s="167" t="s">
        <v>117</v>
      </c>
      <c r="F987" s="167" t="s">
        <v>2232</v>
      </c>
      <c r="G987" s="188"/>
      <c r="H987" s="285">
        <v>7564.2</v>
      </c>
      <c r="I987" s="143">
        <f t="shared" si="282"/>
        <v>75.22866137509267</v>
      </c>
      <c r="J987" s="165">
        <v>569044.64037347597</v>
      </c>
      <c r="K987" s="167"/>
      <c r="L987" s="167">
        <v>1</v>
      </c>
      <c r="M987" s="171">
        <f t="shared" si="273"/>
        <v>569044.64037347597</v>
      </c>
      <c r="N987" s="170"/>
      <c r="O987" s="285">
        <v>23318.275204130601</v>
      </c>
      <c r="P987" s="114">
        <f t="shared" si="288"/>
        <v>101.69950303956958</v>
      </c>
      <c r="Q987" s="173">
        <v>2371457</v>
      </c>
      <c r="R987" s="177">
        <v>2016</v>
      </c>
      <c r="S987" s="98">
        <f>IFERROR(('General Input Sheet'!$G$38/(VLOOKUP(R987,'General Input Sheet'!$E$38:$G$44,3,FALSE))),1)</f>
        <v>1</v>
      </c>
      <c r="T987" s="199">
        <v>2940501.6403734758</v>
      </c>
      <c r="U987" s="115" t="str">
        <f t="shared" si="283"/>
        <v/>
      </c>
      <c r="V987" s="115" t="str">
        <f t="shared" si="283"/>
        <v/>
      </c>
      <c r="W987" s="115" t="str">
        <f t="shared" si="283"/>
        <v>y</v>
      </c>
      <c r="X987" s="115" t="str">
        <f t="shared" si="283"/>
        <v/>
      </c>
      <c r="Y987" s="273" t="str">
        <f t="shared" si="284"/>
        <v/>
      </c>
      <c r="AA987" s="86" t="str">
        <f t="shared" si="274"/>
        <v/>
      </c>
      <c r="AB987" s="87" t="str">
        <f t="shared" si="275"/>
        <v/>
      </c>
      <c r="AC987" s="87">
        <f t="shared" si="285"/>
        <v>1</v>
      </c>
      <c r="AD987" s="87" t="str">
        <f t="shared" si="286"/>
        <v/>
      </c>
      <c r="AE987" s="87" t="str">
        <f t="shared" si="287"/>
        <v/>
      </c>
      <c r="AF987" s="94">
        <f t="shared" si="276"/>
        <v>1</v>
      </c>
      <c r="AH987" s="324" t="str">
        <f t="shared" si="277"/>
        <v/>
      </c>
      <c r="AI987" s="280" t="str">
        <f t="shared" si="278"/>
        <v/>
      </c>
      <c r="AJ987" s="280">
        <f t="shared" si="279"/>
        <v>2940501.6403734758</v>
      </c>
      <c r="AK987" s="280" t="str">
        <f t="shared" si="280"/>
        <v/>
      </c>
      <c r="AL987" s="327" t="str">
        <f t="shared" si="281"/>
        <v/>
      </c>
    </row>
    <row r="988" spans="2:38">
      <c r="B988" s="176" t="s">
        <v>863</v>
      </c>
      <c r="C988" s="167"/>
      <c r="D988" s="167" t="s">
        <v>2229</v>
      </c>
      <c r="E988" s="167" t="s">
        <v>117</v>
      </c>
      <c r="F988" s="167" t="s">
        <v>2233</v>
      </c>
      <c r="G988" s="188"/>
      <c r="H988" s="285">
        <v>15754.13</v>
      </c>
      <c r="I988" s="143">
        <f t="shared" si="282"/>
        <v>43.7975084890967</v>
      </c>
      <c r="J988" s="165">
        <v>689991.64241333294</v>
      </c>
      <c r="K988" s="167"/>
      <c r="L988" s="167">
        <v>1</v>
      </c>
      <c r="M988" s="171">
        <f t="shared" si="273"/>
        <v>689991.64241333294</v>
      </c>
      <c r="N988" s="170"/>
      <c r="O988" s="285"/>
      <c r="P988" s="114">
        <f t="shared" si="288"/>
        <v>0</v>
      </c>
      <c r="Q988" s="173"/>
      <c r="R988" s="177">
        <v>2016</v>
      </c>
      <c r="S988" s="98">
        <f>IFERROR(('General Input Sheet'!$G$38/(VLOOKUP(R988,'General Input Sheet'!$E$38:$G$44,3,FALSE))),1)</f>
        <v>1</v>
      </c>
      <c r="T988" s="199">
        <v>689991.64241333294</v>
      </c>
      <c r="U988" s="115" t="str">
        <f t="shared" si="283"/>
        <v/>
      </c>
      <c r="V988" s="115" t="str">
        <f t="shared" si="283"/>
        <v/>
      </c>
      <c r="W988" s="115" t="str">
        <f t="shared" si="283"/>
        <v>y</v>
      </c>
      <c r="X988" s="115" t="str">
        <f t="shared" si="283"/>
        <v/>
      </c>
      <c r="Y988" s="273" t="str">
        <f t="shared" si="284"/>
        <v/>
      </c>
      <c r="AA988" s="86" t="str">
        <f t="shared" si="274"/>
        <v/>
      </c>
      <c r="AB988" s="87" t="str">
        <f t="shared" si="275"/>
        <v/>
      </c>
      <c r="AC988" s="87">
        <f t="shared" si="285"/>
        <v>1</v>
      </c>
      <c r="AD988" s="87" t="str">
        <f t="shared" si="286"/>
        <v/>
      </c>
      <c r="AE988" s="87" t="str">
        <f t="shared" si="287"/>
        <v/>
      </c>
      <c r="AF988" s="94">
        <f t="shared" si="276"/>
        <v>1</v>
      </c>
      <c r="AH988" s="324" t="str">
        <f t="shared" si="277"/>
        <v/>
      </c>
      <c r="AI988" s="280" t="str">
        <f t="shared" si="278"/>
        <v/>
      </c>
      <c r="AJ988" s="280">
        <f t="shared" si="279"/>
        <v>689991.64241333294</v>
      </c>
      <c r="AK988" s="280" t="str">
        <f t="shared" si="280"/>
        <v/>
      </c>
      <c r="AL988" s="327" t="str">
        <f t="shared" si="281"/>
        <v/>
      </c>
    </row>
    <row r="989" spans="2:38">
      <c r="B989" s="176" t="s">
        <v>864</v>
      </c>
      <c r="C989" s="167"/>
      <c r="D989" s="167" t="s">
        <v>2229</v>
      </c>
      <c r="E989" s="167" t="s">
        <v>115</v>
      </c>
      <c r="F989" s="167" t="s">
        <v>2233</v>
      </c>
      <c r="G989" s="188"/>
      <c r="H989" s="285">
        <v>2608.29</v>
      </c>
      <c r="I989" s="143">
        <f t="shared" si="282"/>
        <v>188.29327149621207</v>
      </c>
      <c r="J989" s="165">
        <v>491123.45711085497</v>
      </c>
      <c r="K989" s="167"/>
      <c r="L989" s="167">
        <v>1</v>
      </c>
      <c r="M989" s="171">
        <f t="shared" si="273"/>
        <v>491123.45711085497</v>
      </c>
      <c r="N989" s="170"/>
      <c r="O989" s="285">
        <v>2032.3061496794101</v>
      </c>
      <c r="P989" s="114">
        <f t="shared" si="288"/>
        <v>109.1941782664027</v>
      </c>
      <c r="Q989" s="173">
        <v>221916</v>
      </c>
      <c r="R989" s="177">
        <v>2016</v>
      </c>
      <c r="S989" s="98">
        <f>IFERROR(('General Input Sheet'!$G$38/(VLOOKUP(R989,'General Input Sheet'!$E$38:$G$44,3,FALSE))),1)</f>
        <v>1</v>
      </c>
      <c r="T989" s="199">
        <v>713039.45711085503</v>
      </c>
      <c r="U989" s="115" t="str">
        <f t="shared" si="283"/>
        <v>y</v>
      </c>
      <c r="V989" s="115" t="str">
        <f t="shared" si="283"/>
        <v/>
      </c>
      <c r="W989" s="115" t="str">
        <f t="shared" si="283"/>
        <v/>
      </c>
      <c r="X989" s="115" t="str">
        <f t="shared" si="283"/>
        <v/>
      </c>
      <c r="Y989" s="273" t="str">
        <f t="shared" si="284"/>
        <v/>
      </c>
      <c r="AA989" s="86">
        <f t="shared" si="274"/>
        <v>1</v>
      </c>
      <c r="AB989" s="87" t="str">
        <f t="shared" si="275"/>
        <v/>
      </c>
      <c r="AC989" s="87" t="str">
        <f t="shared" si="285"/>
        <v/>
      </c>
      <c r="AD989" s="87" t="str">
        <f t="shared" si="286"/>
        <v/>
      </c>
      <c r="AE989" s="87" t="str">
        <f t="shared" si="287"/>
        <v/>
      </c>
      <c r="AF989" s="94">
        <f t="shared" si="276"/>
        <v>1</v>
      </c>
      <c r="AH989" s="324">
        <f t="shared" si="277"/>
        <v>713039.45711085503</v>
      </c>
      <c r="AI989" s="280" t="str">
        <f t="shared" si="278"/>
        <v/>
      </c>
      <c r="AJ989" s="280" t="str">
        <f t="shared" si="279"/>
        <v/>
      </c>
      <c r="AK989" s="280" t="str">
        <f t="shared" si="280"/>
        <v/>
      </c>
      <c r="AL989" s="327" t="str">
        <f t="shared" si="281"/>
        <v/>
      </c>
    </row>
    <row r="990" spans="2:38">
      <c r="B990" s="176" t="s">
        <v>865</v>
      </c>
      <c r="C990" s="167"/>
      <c r="D990" s="167" t="s">
        <v>2229</v>
      </c>
      <c r="E990" s="167" t="s">
        <v>118</v>
      </c>
      <c r="F990" s="167" t="s">
        <v>2233</v>
      </c>
      <c r="G990" s="188"/>
      <c r="H990" s="285">
        <v>4087.01</v>
      </c>
      <c r="I990" s="143">
        <f t="shared" si="282"/>
        <v>133.51194701888323</v>
      </c>
      <c r="J990" s="165">
        <v>545664.66258564603</v>
      </c>
      <c r="K990" s="167"/>
      <c r="L990" s="167">
        <v>1</v>
      </c>
      <c r="M990" s="171">
        <f t="shared" si="273"/>
        <v>545664.66258564603</v>
      </c>
      <c r="N990" s="170"/>
      <c r="O990" s="285">
        <v>4087.0057508453401</v>
      </c>
      <c r="P990" s="114">
        <f t="shared" si="288"/>
        <v>88.89148245628391</v>
      </c>
      <c r="Q990" s="173">
        <v>363300</v>
      </c>
      <c r="R990" s="177">
        <v>2016</v>
      </c>
      <c r="S990" s="98">
        <f>IFERROR(('General Input Sheet'!$G$38/(VLOOKUP(R990,'General Input Sheet'!$E$38:$G$44,3,FALSE))),1)</f>
        <v>1</v>
      </c>
      <c r="T990" s="199">
        <v>908964.66258564603</v>
      </c>
      <c r="U990" s="115" t="str">
        <f t="shared" si="283"/>
        <v/>
      </c>
      <c r="V990" s="115" t="str">
        <f t="shared" si="283"/>
        <v/>
      </c>
      <c r="W990" s="115" t="str">
        <f t="shared" si="283"/>
        <v/>
      </c>
      <c r="X990" s="115" t="str">
        <f t="shared" si="283"/>
        <v>y</v>
      </c>
      <c r="Y990" s="273" t="str">
        <f t="shared" si="284"/>
        <v/>
      </c>
      <c r="AA990" s="86" t="str">
        <f t="shared" si="274"/>
        <v/>
      </c>
      <c r="AB990" s="87" t="str">
        <f t="shared" si="275"/>
        <v/>
      </c>
      <c r="AC990" s="87" t="str">
        <f t="shared" si="285"/>
        <v/>
      </c>
      <c r="AD990" s="87">
        <f t="shared" si="286"/>
        <v>1</v>
      </c>
      <c r="AE990" s="87" t="str">
        <f t="shared" si="287"/>
        <v/>
      </c>
      <c r="AF990" s="94">
        <f t="shared" si="276"/>
        <v>1</v>
      </c>
      <c r="AH990" s="324" t="str">
        <f t="shared" si="277"/>
        <v/>
      </c>
      <c r="AI990" s="280" t="str">
        <f t="shared" si="278"/>
        <v/>
      </c>
      <c r="AJ990" s="280" t="str">
        <f t="shared" si="279"/>
        <v/>
      </c>
      <c r="AK990" s="280">
        <f t="shared" si="280"/>
        <v>908964.66258564603</v>
      </c>
      <c r="AL990" s="327" t="str">
        <f t="shared" si="281"/>
        <v/>
      </c>
    </row>
    <row r="991" spans="2:38">
      <c r="B991" s="176" t="s">
        <v>866</v>
      </c>
      <c r="C991" s="167"/>
      <c r="D991" s="167" t="s">
        <v>2229</v>
      </c>
      <c r="E991" s="167" t="s">
        <v>118</v>
      </c>
      <c r="F991" s="167" t="s">
        <v>2233</v>
      </c>
      <c r="G991" s="188"/>
      <c r="H991" s="285">
        <v>4927.9799999999996</v>
      </c>
      <c r="I991" s="143">
        <f t="shared" si="282"/>
        <v>117.02219879707731</v>
      </c>
      <c r="J991" s="165">
        <v>576683.055228021</v>
      </c>
      <c r="K991" s="167"/>
      <c r="L991" s="167">
        <v>1</v>
      </c>
      <c r="M991" s="171">
        <f t="shared" si="273"/>
        <v>576683.055228021</v>
      </c>
      <c r="N991" s="170"/>
      <c r="O991" s="285">
        <v>4927.98977310803</v>
      </c>
      <c r="P991" s="114">
        <f t="shared" si="288"/>
        <v>88.46609268124449</v>
      </c>
      <c r="Q991" s="173">
        <v>435960</v>
      </c>
      <c r="R991" s="177">
        <v>2016</v>
      </c>
      <c r="S991" s="98">
        <f>IFERROR(('General Input Sheet'!$G$38/(VLOOKUP(R991,'General Input Sheet'!$E$38:$G$44,3,FALSE))),1)</f>
        <v>1</v>
      </c>
      <c r="T991" s="199">
        <v>1012643.055228021</v>
      </c>
      <c r="U991" s="115" t="str">
        <f t="shared" si="283"/>
        <v/>
      </c>
      <c r="V991" s="115" t="str">
        <f t="shared" si="283"/>
        <v/>
      </c>
      <c r="W991" s="115" t="str">
        <f t="shared" si="283"/>
        <v/>
      </c>
      <c r="X991" s="115" t="str">
        <f t="shared" si="283"/>
        <v>y</v>
      </c>
      <c r="Y991" s="273" t="str">
        <f t="shared" si="284"/>
        <v/>
      </c>
      <c r="AA991" s="86" t="str">
        <f t="shared" si="274"/>
        <v/>
      </c>
      <c r="AB991" s="87" t="str">
        <f t="shared" si="275"/>
        <v/>
      </c>
      <c r="AC991" s="87" t="str">
        <f t="shared" si="285"/>
        <v/>
      </c>
      <c r="AD991" s="87">
        <f t="shared" si="286"/>
        <v>1</v>
      </c>
      <c r="AE991" s="87" t="str">
        <f t="shared" si="287"/>
        <v/>
      </c>
      <c r="AF991" s="94">
        <f t="shared" si="276"/>
        <v>1</v>
      </c>
      <c r="AH991" s="324" t="str">
        <f t="shared" si="277"/>
        <v/>
      </c>
      <c r="AI991" s="280" t="str">
        <f t="shared" si="278"/>
        <v/>
      </c>
      <c r="AJ991" s="280" t="str">
        <f t="shared" si="279"/>
        <v/>
      </c>
      <c r="AK991" s="280">
        <f t="shared" si="280"/>
        <v>1012643.055228021</v>
      </c>
      <c r="AL991" s="327" t="str">
        <f t="shared" si="281"/>
        <v/>
      </c>
    </row>
    <row r="992" spans="2:38">
      <c r="B992" s="176" t="s">
        <v>867</v>
      </c>
      <c r="C992" s="167"/>
      <c r="D992" s="167" t="s">
        <v>2231</v>
      </c>
      <c r="E992" s="167" t="s">
        <v>117</v>
      </c>
      <c r="F992" s="167" t="s">
        <v>2236</v>
      </c>
      <c r="G992" s="188"/>
      <c r="H992" s="285"/>
      <c r="I992" s="143">
        <f t="shared" si="282"/>
        <v>0</v>
      </c>
      <c r="J992" s="165"/>
      <c r="K992" s="167"/>
      <c r="L992" s="167">
        <v>1</v>
      </c>
      <c r="M992" s="171">
        <f t="shared" si="273"/>
        <v>0</v>
      </c>
      <c r="N992" s="170"/>
      <c r="O992" s="285">
        <v>0</v>
      </c>
      <c r="P992" s="114">
        <f t="shared" si="288"/>
        <v>0</v>
      </c>
      <c r="Q992" s="173">
        <v>0</v>
      </c>
      <c r="R992" s="177">
        <v>2016</v>
      </c>
      <c r="S992" s="98">
        <f>IFERROR(('General Input Sheet'!$G$38/(VLOOKUP(R992,'General Input Sheet'!$E$38:$G$44,3,FALSE))),1)</f>
        <v>1</v>
      </c>
      <c r="T992" s="199">
        <v>0</v>
      </c>
      <c r="U992" s="115" t="str">
        <f t="shared" si="283"/>
        <v/>
      </c>
      <c r="V992" s="115" t="str">
        <f t="shared" si="283"/>
        <v/>
      </c>
      <c r="W992" s="115" t="str">
        <f t="shared" si="283"/>
        <v/>
      </c>
      <c r="X992" s="115" t="str">
        <f t="shared" si="283"/>
        <v/>
      </c>
      <c r="Y992" s="273" t="str">
        <f t="shared" si="284"/>
        <v>y</v>
      </c>
      <c r="AA992" s="86" t="str">
        <f t="shared" si="274"/>
        <v/>
      </c>
      <c r="AB992" s="87" t="str">
        <f t="shared" si="275"/>
        <v/>
      </c>
      <c r="AC992" s="87" t="str">
        <f t="shared" si="285"/>
        <v/>
      </c>
      <c r="AD992" s="87" t="str">
        <f t="shared" si="286"/>
        <v/>
      </c>
      <c r="AE992" s="87">
        <f t="shared" si="287"/>
        <v>1</v>
      </c>
      <c r="AF992" s="94">
        <f t="shared" si="276"/>
        <v>1</v>
      </c>
      <c r="AH992" s="324" t="str">
        <f t="shared" si="277"/>
        <v/>
      </c>
      <c r="AI992" s="280" t="str">
        <f t="shared" si="278"/>
        <v/>
      </c>
      <c r="AJ992" s="280" t="str">
        <f t="shared" si="279"/>
        <v/>
      </c>
      <c r="AK992" s="280" t="str">
        <f t="shared" si="280"/>
        <v/>
      </c>
      <c r="AL992" s="327">
        <f t="shared" si="281"/>
        <v>0</v>
      </c>
    </row>
    <row r="993" spans="2:38">
      <c r="B993" s="176" t="s">
        <v>868</v>
      </c>
      <c r="C993" s="167"/>
      <c r="D993" s="167" t="s">
        <v>2231</v>
      </c>
      <c r="E993" s="167" t="s">
        <v>117</v>
      </c>
      <c r="F993" s="167" t="s">
        <v>2232</v>
      </c>
      <c r="G993" s="188"/>
      <c r="H993" s="285">
        <v>44213.95</v>
      </c>
      <c r="I993" s="143">
        <f t="shared" si="282"/>
        <v>52.244778364993856</v>
      </c>
      <c r="J993" s="165">
        <v>2309948.01839092</v>
      </c>
      <c r="K993" s="167"/>
      <c r="L993" s="167">
        <v>1</v>
      </c>
      <c r="M993" s="171">
        <f t="shared" si="273"/>
        <v>2309948.01839092</v>
      </c>
      <c r="N993" s="170"/>
      <c r="O993" s="285">
        <v>78581.329888855194</v>
      </c>
      <c r="P993" s="114">
        <f t="shared" si="288"/>
        <v>32.843465536284263</v>
      </c>
      <c r="Q993" s="173">
        <v>2580883.2000000002</v>
      </c>
      <c r="R993" s="177">
        <v>2016</v>
      </c>
      <c r="S993" s="98">
        <f>IFERROR(('General Input Sheet'!$G$38/(VLOOKUP(R993,'General Input Sheet'!$E$38:$G$44,3,FALSE))),1)</f>
        <v>1</v>
      </c>
      <c r="T993" s="199">
        <v>4890831.2183909202</v>
      </c>
      <c r="U993" s="115" t="str">
        <f t="shared" si="283"/>
        <v/>
      </c>
      <c r="V993" s="115" t="str">
        <f t="shared" si="283"/>
        <v/>
      </c>
      <c r="W993" s="115" t="str">
        <f t="shared" si="283"/>
        <v/>
      </c>
      <c r="X993" s="115" t="str">
        <f t="shared" si="283"/>
        <v/>
      </c>
      <c r="Y993" s="273" t="str">
        <f t="shared" si="284"/>
        <v>y</v>
      </c>
      <c r="AA993" s="86" t="str">
        <f t="shared" si="274"/>
        <v/>
      </c>
      <c r="AB993" s="87" t="str">
        <f t="shared" si="275"/>
        <v/>
      </c>
      <c r="AC993" s="87" t="str">
        <f t="shared" si="285"/>
        <v/>
      </c>
      <c r="AD993" s="87" t="str">
        <f t="shared" si="286"/>
        <v/>
      </c>
      <c r="AE993" s="87">
        <f t="shared" si="287"/>
        <v>1</v>
      </c>
      <c r="AF993" s="94">
        <f t="shared" si="276"/>
        <v>1</v>
      </c>
      <c r="AH993" s="324" t="str">
        <f t="shared" si="277"/>
        <v/>
      </c>
      <c r="AI993" s="280" t="str">
        <f t="shared" si="278"/>
        <v/>
      </c>
      <c r="AJ993" s="280" t="str">
        <f t="shared" si="279"/>
        <v/>
      </c>
      <c r="AK993" s="280" t="str">
        <f t="shared" si="280"/>
        <v/>
      </c>
      <c r="AL993" s="327">
        <f t="shared" si="281"/>
        <v>4890831.2183909202</v>
      </c>
    </row>
    <row r="994" spans="2:38">
      <c r="B994" s="176" t="s">
        <v>868</v>
      </c>
      <c r="C994" s="167"/>
      <c r="D994" s="167" t="s">
        <v>2231</v>
      </c>
      <c r="E994" s="167" t="s">
        <v>117</v>
      </c>
      <c r="F994" s="167" t="s">
        <v>2234</v>
      </c>
      <c r="G994" s="188"/>
      <c r="H994" s="285">
        <v>20676.36</v>
      </c>
      <c r="I994" s="143">
        <f t="shared" si="282"/>
        <v>363.83646403176766</v>
      </c>
      <c r="J994" s="165">
        <v>7522813.7114478797</v>
      </c>
      <c r="K994" s="167"/>
      <c r="L994" s="167">
        <v>1</v>
      </c>
      <c r="M994" s="171">
        <f t="shared" si="273"/>
        <v>7522813.7114478797</v>
      </c>
      <c r="N994" s="170"/>
      <c r="O994" s="285"/>
      <c r="P994" s="114">
        <f t="shared" si="288"/>
        <v>0</v>
      </c>
      <c r="Q994" s="173"/>
      <c r="R994" s="177">
        <v>2016</v>
      </c>
      <c r="S994" s="98">
        <f>IFERROR(('General Input Sheet'!$G$38/(VLOOKUP(R994,'General Input Sheet'!$E$38:$G$44,3,FALSE))),1)</f>
        <v>1</v>
      </c>
      <c r="T994" s="199">
        <v>7522813.7114478797</v>
      </c>
      <c r="U994" s="115" t="str">
        <f t="shared" si="283"/>
        <v/>
      </c>
      <c r="V994" s="115" t="str">
        <f t="shared" si="283"/>
        <v/>
      </c>
      <c r="W994" s="115" t="str">
        <f t="shared" si="283"/>
        <v/>
      </c>
      <c r="X994" s="115" t="str">
        <f t="shared" si="283"/>
        <v/>
      </c>
      <c r="Y994" s="273" t="str">
        <f t="shared" si="284"/>
        <v>y</v>
      </c>
      <c r="AA994" s="86" t="str">
        <f t="shared" si="274"/>
        <v/>
      </c>
      <c r="AB994" s="87" t="str">
        <f t="shared" si="275"/>
        <v/>
      </c>
      <c r="AC994" s="87" t="str">
        <f t="shared" si="285"/>
        <v/>
      </c>
      <c r="AD994" s="87" t="str">
        <f t="shared" si="286"/>
        <v/>
      </c>
      <c r="AE994" s="87">
        <f t="shared" si="287"/>
        <v>1</v>
      </c>
      <c r="AF994" s="94">
        <f t="shared" si="276"/>
        <v>1</v>
      </c>
      <c r="AH994" s="324" t="str">
        <f t="shared" si="277"/>
        <v/>
      </c>
      <c r="AI994" s="280" t="str">
        <f t="shared" si="278"/>
        <v/>
      </c>
      <c r="AJ994" s="280" t="str">
        <f t="shared" si="279"/>
        <v/>
      </c>
      <c r="AK994" s="280" t="str">
        <f t="shared" si="280"/>
        <v/>
      </c>
      <c r="AL994" s="327">
        <f t="shared" si="281"/>
        <v>7522813.7114478797</v>
      </c>
    </row>
    <row r="995" spans="2:38">
      <c r="B995" s="176" t="s">
        <v>869</v>
      </c>
      <c r="C995" s="167"/>
      <c r="D995" s="167" t="s">
        <v>2229</v>
      </c>
      <c r="E995" s="167" t="s">
        <v>117</v>
      </c>
      <c r="F995" s="167" t="s">
        <v>2233</v>
      </c>
      <c r="G995" s="188"/>
      <c r="H995" s="285">
        <v>13691.08</v>
      </c>
      <c r="I995" s="143">
        <f t="shared" si="282"/>
        <v>50.397166798626039</v>
      </c>
      <c r="J995" s="165">
        <v>689991.64241333294</v>
      </c>
      <c r="K995" s="167"/>
      <c r="L995" s="167">
        <v>1</v>
      </c>
      <c r="M995" s="171">
        <f t="shared" si="273"/>
        <v>689991.64241333294</v>
      </c>
      <c r="N995" s="170"/>
      <c r="O995" s="285"/>
      <c r="P995" s="114">
        <f t="shared" si="288"/>
        <v>0</v>
      </c>
      <c r="Q995" s="173"/>
      <c r="R995" s="177">
        <v>2016</v>
      </c>
      <c r="S995" s="98">
        <f>IFERROR(('General Input Sheet'!$G$38/(VLOOKUP(R995,'General Input Sheet'!$E$38:$G$44,3,FALSE))),1)</f>
        <v>1</v>
      </c>
      <c r="T995" s="199">
        <v>689991.64241333294</v>
      </c>
      <c r="U995" s="115" t="str">
        <f t="shared" si="283"/>
        <v/>
      </c>
      <c r="V995" s="115" t="str">
        <f t="shared" si="283"/>
        <v/>
      </c>
      <c r="W995" s="115" t="str">
        <f t="shared" si="283"/>
        <v>y</v>
      </c>
      <c r="X995" s="115" t="str">
        <f t="shared" si="283"/>
        <v/>
      </c>
      <c r="Y995" s="273" t="str">
        <f t="shared" si="284"/>
        <v/>
      </c>
      <c r="AA995" s="86" t="str">
        <f t="shared" si="274"/>
        <v/>
      </c>
      <c r="AB995" s="87" t="str">
        <f t="shared" si="275"/>
        <v/>
      </c>
      <c r="AC995" s="87">
        <f t="shared" si="285"/>
        <v>1</v>
      </c>
      <c r="AD995" s="87" t="str">
        <f t="shared" si="286"/>
        <v/>
      </c>
      <c r="AE995" s="87" t="str">
        <f t="shared" si="287"/>
        <v/>
      </c>
      <c r="AF995" s="94">
        <f t="shared" si="276"/>
        <v>1</v>
      </c>
      <c r="AH995" s="324" t="str">
        <f t="shared" si="277"/>
        <v/>
      </c>
      <c r="AI995" s="280" t="str">
        <f t="shared" si="278"/>
        <v/>
      </c>
      <c r="AJ995" s="280">
        <f t="shared" si="279"/>
        <v>689991.64241333294</v>
      </c>
      <c r="AK995" s="280" t="str">
        <f t="shared" si="280"/>
        <v/>
      </c>
      <c r="AL995" s="327" t="str">
        <f t="shared" si="281"/>
        <v/>
      </c>
    </row>
    <row r="996" spans="2:38">
      <c r="B996" s="176" t="s">
        <v>870</v>
      </c>
      <c r="C996" s="167"/>
      <c r="D996" s="167" t="s">
        <v>2231</v>
      </c>
      <c r="E996" s="167" t="s">
        <v>115</v>
      </c>
      <c r="F996" s="167" t="s">
        <v>2232</v>
      </c>
      <c r="G996" s="188"/>
      <c r="H996" s="285">
        <v>22930.84</v>
      </c>
      <c r="I996" s="143">
        <f t="shared" si="282"/>
        <v>87.003417522855244</v>
      </c>
      <c r="J996" s="165">
        <v>1995061.44666979</v>
      </c>
      <c r="K996" s="167"/>
      <c r="L996" s="167">
        <v>1</v>
      </c>
      <c r="M996" s="171">
        <f t="shared" si="273"/>
        <v>1995061.4466697897</v>
      </c>
      <c r="N996" s="170"/>
      <c r="O996" s="285">
        <v>36625.8557952927</v>
      </c>
      <c r="P996" s="114">
        <f t="shared" si="288"/>
        <v>49.089258966368725</v>
      </c>
      <c r="Q996" s="173">
        <v>1797936.12</v>
      </c>
      <c r="R996" s="177">
        <v>2016</v>
      </c>
      <c r="S996" s="98">
        <f>IFERROR(('General Input Sheet'!$G$38/(VLOOKUP(R996,'General Input Sheet'!$E$38:$G$44,3,FALSE))),1)</f>
        <v>1</v>
      </c>
      <c r="T996" s="199">
        <v>3792997.5666697901</v>
      </c>
      <c r="U996" s="115" t="str">
        <f t="shared" si="283"/>
        <v/>
      </c>
      <c r="V996" s="115" t="str">
        <f t="shared" si="283"/>
        <v/>
      </c>
      <c r="W996" s="115" t="str">
        <f t="shared" si="283"/>
        <v/>
      </c>
      <c r="X996" s="115" t="str">
        <f t="shared" si="283"/>
        <v/>
      </c>
      <c r="Y996" s="273" t="str">
        <f t="shared" si="284"/>
        <v>y</v>
      </c>
      <c r="AA996" s="86" t="str">
        <f t="shared" si="274"/>
        <v/>
      </c>
      <c r="AB996" s="87" t="str">
        <f t="shared" si="275"/>
        <v/>
      </c>
      <c r="AC996" s="87" t="str">
        <f t="shared" si="285"/>
        <v/>
      </c>
      <c r="AD996" s="87" t="str">
        <f t="shared" si="286"/>
        <v/>
      </c>
      <c r="AE996" s="87">
        <f t="shared" si="287"/>
        <v>1</v>
      </c>
      <c r="AF996" s="94">
        <f t="shared" si="276"/>
        <v>1</v>
      </c>
      <c r="AH996" s="324" t="str">
        <f t="shared" si="277"/>
        <v/>
      </c>
      <c r="AI996" s="280" t="str">
        <f t="shared" si="278"/>
        <v/>
      </c>
      <c r="AJ996" s="280" t="str">
        <f t="shared" si="279"/>
        <v/>
      </c>
      <c r="AK996" s="280" t="str">
        <f t="shared" si="280"/>
        <v/>
      </c>
      <c r="AL996" s="327">
        <f t="shared" si="281"/>
        <v>3792997.5666697901</v>
      </c>
    </row>
    <row r="997" spans="2:38">
      <c r="B997" s="176" t="s">
        <v>871</v>
      </c>
      <c r="C997" s="167"/>
      <c r="D997" s="167" t="s">
        <v>2229</v>
      </c>
      <c r="E997" s="167" t="s">
        <v>115</v>
      </c>
      <c r="F997" s="167" t="s">
        <v>2234</v>
      </c>
      <c r="G997" s="188"/>
      <c r="H997" s="285">
        <v>13695.13</v>
      </c>
      <c r="I997" s="143">
        <f t="shared" si="282"/>
        <v>78.053163778310974</v>
      </c>
      <c r="J997" s="165">
        <v>1068948.22485526</v>
      </c>
      <c r="K997" s="167"/>
      <c r="L997" s="167">
        <v>1</v>
      </c>
      <c r="M997" s="171">
        <f t="shared" si="273"/>
        <v>1068948.22485526</v>
      </c>
      <c r="N997" s="170"/>
      <c r="O997" s="285"/>
      <c r="P997" s="114">
        <f t="shared" si="288"/>
        <v>0</v>
      </c>
      <c r="Q997" s="173"/>
      <c r="R997" s="177">
        <v>2016</v>
      </c>
      <c r="S997" s="98">
        <f>IFERROR(('General Input Sheet'!$G$38/(VLOOKUP(R997,'General Input Sheet'!$E$38:$G$44,3,FALSE))),1)</f>
        <v>1</v>
      </c>
      <c r="T997" s="199">
        <v>1068948.22485526</v>
      </c>
      <c r="U997" s="115" t="str">
        <f t="shared" si="283"/>
        <v>y</v>
      </c>
      <c r="V997" s="115" t="str">
        <f t="shared" si="283"/>
        <v/>
      </c>
      <c r="W997" s="115" t="str">
        <f t="shared" si="283"/>
        <v/>
      </c>
      <c r="X997" s="115" t="str">
        <f t="shared" si="283"/>
        <v/>
      </c>
      <c r="Y997" s="273" t="str">
        <f t="shared" si="284"/>
        <v/>
      </c>
      <c r="AA997" s="86">
        <f t="shared" si="274"/>
        <v>1</v>
      </c>
      <c r="AB997" s="87" t="str">
        <f t="shared" si="275"/>
        <v/>
      </c>
      <c r="AC997" s="87" t="str">
        <f t="shared" si="285"/>
        <v/>
      </c>
      <c r="AD997" s="87" t="str">
        <f t="shared" si="286"/>
        <v/>
      </c>
      <c r="AE997" s="87" t="str">
        <f t="shared" si="287"/>
        <v/>
      </c>
      <c r="AF997" s="94">
        <f t="shared" si="276"/>
        <v>1</v>
      </c>
      <c r="AH997" s="324">
        <f t="shared" si="277"/>
        <v>1068948.22485526</v>
      </c>
      <c r="AI997" s="280" t="str">
        <f t="shared" si="278"/>
        <v/>
      </c>
      <c r="AJ997" s="280" t="str">
        <f t="shared" si="279"/>
        <v/>
      </c>
      <c r="AK997" s="280" t="str">
        <f t="shared" si="280"/>
        <v/>
      </c>
      <c r="AL997" s="327" t="str">
        <f t="shared" si="281"/>
        <v/>
      </c>
    </row>
    <row r="998" spans="2:38">
      <c r="B998" s="176" t="s">
        <v>872</v>
      </c>
      <c r="C998" s="167"/>
      <c r="D998" s="167" t="s">
        <v>2230</v>
      </c>
      <c r="E998" s="167" t="s">
        <v>115</v>
      </c>
      <c r="F998" s="167" t="s">
        <v>2233</v>
      </c>
      <c r="G998" s="188"/>
      <c r="H998" s="171">
        <v>65425.65</v>
      </c>
      <c r="I998" s="143">
        <f t="shared" si="282"/>
        <v>177.44088465399579</v>
      </c>
      <c r="J998" s="165">
        <v>11609185.2150627</v>
      </c>
      <c r="K998" s="167"/>
      <c r="L998" s="167"/>
      <c r="M998" s="171">
        <v>2061884.1299070001</v>
      </c>
      <c r="N998" s="170"/>
      <c r="O998" s="285">
        <v>7401.4654288427701</v>
      </c>
      <c r="P998" s="114">
        <f t="shared" si="288"/>
        <v>331.82807156393102</v>
      </c>
      <c r="Q998" s="173">
        <v>2456014</v>
      </c>
      <c r="R998" s="177">
        <v>2016</v>
      </c>
      <c r="S998" s="32"/>
      <c r="T998" s="195">
        <v>14065199.2150627</v>
      </c>
      <c r="U998" s="115" t="str">
        <f t="shared" si="283"/>
        <v/>
      </c>
      <c r="V998" s="115" t="str">
        <f t="shared" si="283"/>
        <v/>
      </c>
      <c r="W998" s="115" t="str">
        <f t="shared" si="283"/>
        <v/>
      </c>
      <c r="X998" s="115" t="str">
        <f t="shared" si="283"/>
        <v/>
      </c>
      <c r="Y998" s="273" t="str">
        <f t="shared" si="284"/>
        <v>y</v>
      </c>
      <c r="AA998" s="86" t="str">
        <f t="shared" si="274"/>
        <v/>
      </c>
      <c r="AB998" s="87" t="str">
        <f t="shared" si="275"/>
        <v/>
      </c>
      <c r="AC998" s="87" t="str">
        <f t="shared" si="285"/>
        <v/>
      </c>
      <c r="AD998" s="87" t="str">
        <f t="shared" si="286"/>
        <v/>
      </c>
      <c r="AE998" s="87">
        <f t="shared" si="287"/>
        <v>1</v>
      </c>
      <c r="AF998" s="94">
        <f t="shared" si="276"/>
        <v>1</v>
      </c>
      <c r="AH998" s="324" t="str">
        <f t="shared" si="277"/>
        <v/>
      </c>
      <c r="AI998" s="280" t="str">
        <f t="shared" si="278"/>
        <v/>
      </c>
      <c r="AJ998" s="280" t="str">
        <f t="shared" si="279"/>
        <v/>
      </c>
      <c r="AK998" s="280" t="str">
        <f t="shared" si="280"/>
        <v/>
      </c>
      <c r="AL998" s="327">
        <f t="shared" si="281"/>
        <v>14065199.2150627</v>
      </c>
    </row>
    <row r="999" spans="2:38">
      <c r="B999" s="176" t="s">
        <v>873</v>
      </c>
      <c r="C999" s="167"/>
      <c r="D999" s="167" t="s">
        <v>2231</v>
      </c>
      <c r="E999" s="167" t="s">
        <v>118</v>
      </c>
      <c r="F999" s="167" t="s">
        <v>2232</v>
      </c>
      <c r="G999" s="188"/>
      <c r="H999" s="285">
        <v>85881.16</v>
      </c>
      <c r="I999" s="143">
        <f t="shared" si="282"/>
        <v>26.897028619442494</v>
      </c>
      <c r="J999" s="165">
        <v>2309948.01839092</v>
      </c>
      <c r="K999" s="167"/>
      <c r="L999" s="167">
        <v>1</v>
      </c>
      <c r="M999" s="171">
        <f t="shared" ref="M999:M1062" si="289">IFERROR(J999/100*100*L999,0)</f>
        <v>2309948.01839092</v>
      </c>
      <c r="N999" s="170"/>
      <c r="O999" s="285">
        <v>39992.765173174397</v>
      </c>
      <c r="P999" s="114">
        <f t="shared" si="288"/>
        <v>55.375015716229299</v>
      </c>
      <c r="Q999" s="173">
        <v>2214600</v>
      </c>
      <c r="R999" s="177">
        <v>2016</v>
      </c>
      <c r="S999" s="98">
        <f>IFERROR(('General Input Sheet'!$G$38/(VLOOKUP(R999,'General Input Sheet'!$E$38:$G$44,3,FALSE))),1)</f>
        <v>1</v>
      </c>
      <c r="T999" s="199">
        <v>4524548.01839092</v>
      </c>
      <c r="U999" s="115" t="str">
        <f t="shared" si="283"/>
        <v/>
      </c>
      <c r="V999" s="115" t="str">
        <f t="shared" si="283"/>
        <v/>
      </c>
      <c r="W999" s="115" t="str">
        <f t="shared" si="283"/>
        <v/>
      </c>
      <c r="X999" s="115" t="str">
        <f t="shared" si="283"/>
        <v/>
      </c>
      <c r="Y999" s="273" t="str">
        <f t="shared" si="284"/>
        <v>y</v>
      </c>
      <c r="AA999" s="86" t="str">
        <f t="shared" si="274"/>
        <v/>
      </c>
      <c r="AB999" s="87" t="str">
        <f t="shared" si="275"/>
        <v/>
      </c>
      <c r="AC999" s="87" t="str">
        <f t="shared" si="285"/>
        <v/>
      </c>
      <c r="AD999" s="87" t="str">
        <f t="shared" si="286"/>
        <v/>
      </c>
      <c r="AE999" s="87">
        <f t="shared" si="287"/>
        <v>1</v>
      </c>
      <c r="AF999" s="94">
        <f t="shared" si="276"/>
        <v>1</v>
      </c>
      <c r="AH999" s="324" t="str">
        <f t="shared" si="277"/>
        <v/>
      </c>
      <c r="AI999" s="280" t="str">
        <f t="shared" si="278"/>
        <v/>
      </c>
      <c r="AJ999" s="280" t="str">
        <f t="shared" si="279"/>
        <v/>
      </c>
      <c r="AK999" s="280" t="str">
        <f t="shared" si="280"/>
        <v/>
      </c>
      <c r="AL999" s="327">
        <f t="shared" si="281"/>
        <v>4524548.01839092</v>
      </c>
    </row>
    <row r="1000" spans="2:38">
      <c r="B1000" s="176" t="s">
        <v>874</v>
      </c>
      <c r="C1000" s="167"/>
      <c r="D1000" s="167" t="s">
        <v>2229</v>
      </c>
      <c r="E1000" s="167" t="s">
        <v>117</v>
      </c>
      <c r="F1000" s="167" t="s">
        <v>2233</v>
      </c>
      <c r="G1000" s="188"/>
      <c r="H1000" s="285">
        <v>809.34277399999996</v>
      </c>
      <c r="I1000" s="143">
        <f t="shared" si="282"/>
        <v>524.83444996739661</v>
      </c>
      <c r="J1000" s="165">
        <v>424770.969627377</v>
      </c>
      <c r="K1000" s="167"/>
      <c r="L1000" s="167">
        <v>1</v>
      </c>
      <c r="M1000" s="171">
        <f t="shared" si="289"/>
        <v>424770.96962737694</v>
      </c>
      <c r="N1000" s="170"/>
      <c r="O1000" s="285">
        <v>809.35341984658101</v>
      </c>
      <c r="P1000" s="114">
        <f t="shared" si="288"/>
        <v>299.07577340673237</v>
      </c>
      <c r="Q1000" s="173">
        <v>242058</v>
      </c>
      <c r="R1000" s="177">
        <v>2016</v>
      </c>
      <c r="S1000" s="98">
        <f>IFERROR(('General Input Sheet'!$G$38/(VLOOKUP(R1000,'General Input Sheet'!$E$38:$G$44,3,FALSE))),1)</f>
        <v>1</v>
      </c>
      <c r="T1000" s="199">
        <v>666828.969627377</v>
      </c>
      <c r="U1000" s="115" t="str">
        <f t="shared" si="283"/>
        <v/>
      </c>
      <c r="V1000" s="115" t="str">
        <f t="shared" si="283"/>
        <v/>
      </c>
      <c r="W1000" s="115" t="str">
        <f t="shared" si="283"/>
        <v>y</v>
      </c>
      <c r="X1000" s="115" t="str">
        <f t="shared" si="283"/>
        <v/>
      </c>
      <c r="Y1000" s="273" t="str">
        <f t="shared" si="284"/>
        <v/>
      </c>
      <c r="AA1000" s="86" t="str">
        <f t="shared" si="274"/>
        <v/>
      </c>
      <c r="AB1000" s="87" t="str">
        <f t="shared" si="275"/>
        <v/>
      </c>
      <c r="AC1000" s="87">
        <f t="shared" si="285"/>
        <v>1</v>
      </c>
      <c r="AD1000" s="87" t="str">
        <f t="shared" si="286"/>
        <v/>
      </c>
      <c r="AE1000" s="87" t="str">
        <f t="shared" si="287"/>
        <v/>
      </c>
      <c r="AF1000" s="94">
        <f t="shared" si="276"/>
        <v>1</v>
      </c>
      <c r="AH1000" s="324" t="str">
        <f t="shared" si="277"/>
        <v/>
      </c>
      <c r="AI1000" s="280" t="str">
        <f t="shared" si="278"/>
        <v/>
      </c>
      <c r="AJ1000" s="280">
        <f t="shared" si="279"/>
        <v>666828.969627377</v>
      </c>
      <c r="AK1000" s="280" t="str">
        <f t="shared" si="280"/>
        <v/>
      </c>
      <c r="AL1000" s="327" t="str">
        <f t="shared" si="281"/>
        <v/>
      </c>
    </row>
    <row r="1001" spans="2:38">
      <c r="B1001" s="176" t="s">
        <v>875</v>
      </c>
      <c r="C1001" s="167"/>
      <c r="D1001" s="167" t="s">
        <v>2229</v>
      </c>
      <c r="E1001" s="167" t="s">
        <v>118</v>
      </c>
      <c r="F1001" s="167" t="s">
        <v>2233</v>
      </c>
      <c r="G1001" s="188"/>
      <c r="H1001" s="285">
        <v>1106.6500000000001</v>
      </c>
      <c r="I1001" s="143">
        <f t="shared" si="282"/>
        <v>393.74406438590063</v>
      </c>
      <c r="J1001" s="165">
        <v>435736.86885265697</v>
      </c>
      <c r="K1001" s="167"/>
      <c r="L1001" s="167">
        <v>1</v>
      </c>
      <c r="M1001" s="171">
        <f t="shared" si="289"/>
        <v>435736.86885265697</v>
      </c>
      <c r="N1001" s="170"/>
      <c r="O1001" s="285">
        <v>1106.64997658428</v>
      </c>
      <c r="P1001" s="114">
        <f t="shared" si="288"/>
        <v>174.43094391580547</v>
      </c>
      <c r="Q1001" s="173">
        <v>193034</v>
      </c>
      <c r="R1001" s="177">
        <v>2016</v>
      </c>
      <c r="S1001" s="98">
        <f>IFERROR(('General Input Sheet'!$G$38/(VLOOKUP(R1001,'General Input Sheet'!$E$38:$G$44,3,FALSE))),1)</f>
        <v>1</v>
      </c>
      <c r="T1001" s="199">
        <v>628770.86885265703</v>
      </c>
      <c r="U1001" s="115" t="str">
        <f t="shared" si="283"/>
        <v/>
      </c>
      <c r="V1001" s="115" t="str">
        <f t="shared" si="283"/>
        <v/>
      </c>
      <c r="W1001" s="115" t="str">
        <f t="shared" si="283"/>
        <v/>
      </c>
      <c r="X1001" s="115" t="str">
        <f t="shared" si="283"/>
        <v>y</v>
      </c>
      <c r="Y1001" s="273" t="str">
        <f t="shared" si="284"/>
        <v/>
      </c>
      <c r="AA1001" s="86" t="str">
        <f t="shared" si="274"/>
        <v/>
      </c>
      <c r="AB1001" s="87" t="str">
        <f t="shared" si="275"/>
        <v/>
      </c>
      <c r="AC1001" s="87" t="str">
        <f t="shared" si="285"/>
        <v/>
      </c>
      <c r="AD1001" s="87">
        <f t="shared" si="286"/>
        <v>1</v>
      </c>
      <c r="AE1001" s="87" t="str">
        <f t="shared" si="287"/>
        <v/>
      </c>
      <c r="AF1001" s="94">
        <f t="shared" si="276"/>
        <v>1</v>
      </c>
      <c r="AH1001" s="324" t="str">
        <f t="shared" si="277"/>
        <v/>
      </c>
      <c r="AI1001" s="280" t="str">
        <f t="shared" si="278"/>
        <v/>
      </c>
      <c r="AJ1001" s="280" t="str">
        <f t="shared" si="279"/>
        <v/>
      </c>
      <c r="AK1001" s="280">
        <f t="shared" si="280"/>
        <v>628770.86885265703</v>
      </c>
      <c r="AL1001" s="327" t="str">
        <f t="shared" si="281"/>
        <v/>
      </c>
    </row>
    <row r="1002" spans="2:38">
      <c r="B1002" s="176" t="s">
        <v>876</v>
      </c>
      <c r="C1002" s="167"/>
      <c r="D1002" s="167" t="s">
        <v>2231</v>
      </c>
      <c r="E1002" s="167" t="s">
        <v>117</v>
      </c>
      <c r="F1002" s="167" t="s">
        <v>2232</v>
      </c>
      <c r="G1002" s="188"/>
      <c r="H1002" s="285">
        <v>202127.65</v>
      </c>
      <c r="I1002" s="143">
        <f t="shared" si="282"/>
        <v>11.428164421794445</v>
      </c>
      <c r="J1002" s="165">
        <v>2309948.01839092</v>
      </c>
      <c r="K1002" s="167"/>
      <c r="L1002" s="167">
        <v>1</v>
      </c>
      <c r="M1002" s="171">
        <f t="shared" si="289"/>
        <v>2309948.01839092</v>
      </c>
      <c r="N1002" s="170"/>
      <c r="O1002" s="285">
        <v>519148.89682259801</v>
      </c>
      <c r="P1002" s="114">
        <f t="shared" si="288"/>
        <v>14.802601617828364</v>
      </c>
      <c r="Q1002" s="173">
        <v>7684754.2999999998</v>
      </c>
      <c r="R1002" s="177">
        <v>2016</v>
      </c>
      <c r="S1002" s="98">
        <f>IFERROR(('General Input Sheet'!$G$38/(VLOOKUP(R1002,'General Input Sheet'!$E$38:$G$44,3,FALSE))),1)</f>
        <v>1</v>
      </c>
      <c r="T1002" s="199">
        <v>9994702.3183909208</v>
      </c>
      <c r="U1002" s="115" t="str">
        <f t="shared" si="283"/>
        <v/>
      </c>
      <c r="V1002" s="115" t="str">
        <f t="shared" si="283"/>
        <v/>
      </c>
      <c r="W1002" s="115" t="str">
        <f t="shared" si="283"/>
        <v/>
      </c>
      <c r="X1002" s="115" t="str">
        <f t="shared" si="283"/>
        <v/>
      </c>
      <c r="Y1002" s="273" t="str">
        <f t="shared" si="284"/>
        <v>y</v>
      </c>
      <c r="AA1002" s="86" t="str">
        <f t="shared" si="274"/>
        <v/>
      </c>
      <c r="AB1002" s="87" t="str">
        <f t="shared" si="275"/>
        <v/>
      </c>
      <c r="AC1002" s="87" t="str">
        <f t="shared" si="285"/>
        <v/>
      </c>
      <c r="AD1002" s="87" t="str">
        <f t="shared" si="286"/>
        <v/>
      </c>
      <c r="AE1002" s="87">
        <f t="shared" si="287"/>
        <v>1</v>
      </c>
      <c r="AF1002" s="94">
        <f t="shared" si="276"/>
        <v>1</v>
      </c>
      <c r="AH1002" s="324" t="str">
        <f t="shared" si="277"/>
        <v/>
      </c>
      <c r="AI1002" s="280" t="str">
        <f t="shared" si="278"/>
        <v/>
      </c>
      <c r="AJ1002" s="280" t="str">
        <f t="shared" si="279"/>
        <v/>
      </c>
      <c r="AK1002" s="280" t="str">
        <f t="shared" si="280"/>
        <v/>
      </c>
      <c r="AL1002" s="327">
        <f t="shared" si="281"/>
        <v>9994702.3183909208</v>
      </c>
    </row>
    <row r="1003" spans="2:38">
      <c r="B1003" s="176" t="s">
        <v>876</v>
      </c>
      <c r="C1003" s="167"/>
      <c r="D1003" s="167" t="s">
        <v>2231</v>
      </c>
      <c r="E1003" s="167" t="s">
        <v>117</v>
      </c>
      <c r="F1003" s="167" t="s">
        <v>2234</v>
      </c>
      <c r="G1003" s="188"/>
      <c r="H1003" s="285">
        <v>82566.91</v>
      </c>
      <c r="I1003" s="143">
        <f t="shared" si="282"/>
        <v>101.73867407568684</v>
      </c>
      <c r="J1003" s="165">
        <v>8400247.9459265694</v>
      </c>
      <c r="K1003" s="167"/>
      <c r="L1003" s="167">
        <v>1</v>
      </c>
      <c r="M1003" s="171">
        <f t="shared" si="289"/>
        <v>8400247.9459265694</v>
      </c>
      <c r="N1003" s="170"/>
      <c r="O1003" s="285"/>
      <c r="P1003" s="114">
        <f t="shared" si="288"/>
        <v>0</v>
      </c>
      <c r="Q1003" s="173"/>
      <c r="R1003" s="177">
        <v>2016</v>
      </c>
      <c r="S1003" s="98">
        <f>IFERROR(('General Input Sheet'!$G$38/(VLOOKUP(R1003,'General Input Sheet'!$E$38:$G$44,3,FALSE))),1)</f>
        <v>1</v>
      </c>
      <c r="T1003" s="199">
        <v>8400247.9459265694</v>
      </c>
      <c r="U1003" s="115" t="str">
        <f t="shared" si="283"/>
        <v/>
      </c>
      <c r="V1003" s="115" t="str">
        <f t="shared" si="283"/>
        <v/>
      </c>
      <c r="W1003" s="115" t="str">
        <f t="shared" si="283"/>
        <v/>
      </c>
      <c r="X1003" s="115" t="str">
        <f t="shared" si="283"/>
        <v/>
      </c>
      <c r="Y1003" s="273" t="str">
        <f t="shared" si="284"/>
        <v>y</v>
      </c>
      <c r="AA1003" s="86" t="str">
        <f t="shared" si="274"/>
        <v/>
      </c>
      <c r="AB1003" s="87" t="str">
        <f t="shared" si="275"/>
        <v/>
      </c>
      <c r="AC1003" s="87" t="str">
        <f t="shared" si="285"/>
        <v/>
      </c>
      <c r="AD1003" s="87" t="str">
        <f t="shared" si="286"/>
        <v/>
      </c>
      <c r="AE1003" s="87">
        <f t="shared" si="287"/>
        <v>1</v>
      </c>
      <c r="AF1003" s="94">
        <f t="shared" si="276"/>
        <v>1</v>
      </c>
      <c r="AH1003" s="324" t="str">
        <f t="shared" si="277"/>
        <v/>
      </c>
      <c r="AI1003" s="280" t="str">
        <f t="shared" si="278"/>
        <v/>
      </c>
      <c r="AJ1003" s="280" t="str">
        <f t="shared" si="279"/>
        <v/>
      </c>
      <c r="AK1003" s="280" t="str">
        <f t="shared" si="280"/>
        <v/>
      </c>
      <c r="AL1003" s="327">
        <f t="shared" si="281"/>
        <v>8400247.9459265694</v>
      </c>
    </row>
    <row r="1004" spans="2:38">
      <c r="B1004" s="176" t="s">
        <v>876</v>
      </c>
      <c r="C1004" s="167"/>
      <c r="D1004" s="167" t="s">
        <v>2231</v>
      </c>
      <c r="E1004" s="167" t="s">
        <v>117</v>
      </c>
      <c r="F1004" s="167" t="s">
        <v>2233</v>
      </c>
      <c r="G1004" s="188"/>
      <c r="H1004" s="285">
        <v>101862.49</v>
      </c>
      <c r="I1004" s="143">
        <f t="shared" si="282"/>
        <v>80.123389028967779</v>
      </c>
      <c r="J1004" s="165">
        <v>8161567.9137293398</v>
      </c>
      <c r="K1004" s="167"/>
      <c r="L1004" s="167">
        <v>1</v>
      </c>
      <c r="M1004" s="171">
        <f t="shared" si="289"/>
        <v>8161567.9137293398</v>
      </c>
      <c r="N1004" s="170"/>
      <c r="O1004" s="285"/>
      <c r="P1004" s="114">
        <f t="shared" si="288"/>
        <v>0</v>
      </c>
      <c r="Q1004" s="173"/>
      <c r="R1004" s="177">
        <v>2016</v>
      </c>
      <c r="S1004" s="98">
        <f>IFERROR(('General Input Sheet'!$G$38/(VLOOKUP(R1004,'General Input Sheet'!$E$38:$G$44,3,FALSE))),1)</f>
        <v>1</v>
      </c>
      <c r="T1004" s="199">
        <v>8161567.9137293398</v>
      </c>
      <c r="U1004" s="115" t="str">
        <f t="shared" si="283"/>
        <v/>
      </c>
      <c r="V1004" s="115" t="str">
        <f t="shared" si="283"/>
        <v/>
      </c>
      <c r="W1004" s="115" t="str">
        <f t="shared" si="283"/>
        <v/>
      </c>
      <c r="X1004" s="115" t="str">
        <f t="shared" si="283"/>
        <v/>
      </c>
      <c r="Y1004" s="273" t="str">
        <f t="shared" si="284"/>
        <v>y</v>
      </c>
      <c r="AA1004" s="86" t="str">
        <f t="shared" si="274"/>
        <v/>
      </c>
      <c r="AB1004" s="87" t="str">
        <f t="shared" si="275"/>
        <v/>
      </c>
      <c r="AC1004" s="87" t="str">
        <f t="shared" si="285"/>
        <v/>
      </c>
      <c r="AD1004" s="87" t="str">
        <f t="shared" si="286"/>
        <v/>
      </c>
      <c r="AE1004" s="87">
        <f t="shared" si="287"/>
        <v>1</v>
      </c>
      <c r="AF1004" s="94">
        <f t="shared" si="276"/>
        <v>1</v>
      </c>
      <c r="AH1004" s="324" t="str">
        <f t="shared" si="277"/>
        <v/>
      </c>
      <c r="AI1004" s="280" t="str">
        <f t="shared" si="278"/>
        <v/>
      </c>
      <c r="AJ1004" s="280" t="str">
        <f t="shared" si="279"/>
        <v/>
      </c>
      <c r="AK1004" s="280" t="str">
        <f t="shared" si="280"/>
        <v/>
      </c>
      <c r="AL1004" s="327">
        <f t="shared" si="281"/>
        <v>8161567.9137293398</v>
      </c>
    </row>
    <row r="1005" spans="2:38">
      <c r="B1005" s="176" t="s">
        <v>876</v>
      </c>
      <c r="C1005" s="167"/>
      <c r="D1005" s="167" t="s">
        <v>2231</v>
      </c>
      <c r="E1005" s="167" t="s">
        <v>117</v>
      </c>
      <c r="F1005" s="167" t="s">
        <v>2235</v>
      </c>
      <c r="G1005" s="188"/>
      <c r="H1005" s="285">
        <v>92528.24</v>
      </c>
      <c r="I1005" s="143">
        <f t="shared" si="282"/>
        <v>100.29566698692821</v>
      </c>
      <c r="J1005" s="165">
        <v>9280181.5459265709</v>
      </c>
      <c r="K1005" s="167"/>
      <c r="L1005" s="167">
        <v>1</v>
      </c>
      <c r="M1005" s="171">
        <f t="shared" si="289"/>
        <v>9280181.5459265709</v>
      </c>
      <c r="N1005" s="170"/>
      <c r="O1005" s="285"/>
      <c r="P1005" s="114">
        <f t="shared" si="288"/>
        <v>0</v>
      </c>
      <c r="Q1005" s="173"/>
      <c r="R1005" s="177">
        <v>2016</v>
      </c>
      <c r="S1005" s="98">
        <f>IFERROR(('General Input Sheet'!$G$38/(VLOOKUP(R1005,'General Input Sheet'!$E$38:$G$44,3,FALSE))),1)</f>
        <v>1</v>
      </c>
      <c r="T1005" s="199">
        <v>9280181.5459265709</v>
      </c>
      <c r="U1005" s="115" t="str">
        <f t="shared" si="283"/>
        <v/>
      </c>
      <c r="V1005" s="115" t="str">
        <f t="shared" si="283"/>
        <v/>
      </c>
      <c r="W1005" s="115" t="str">
        <f t="shared" si="283"/>
        <v/>
      </c>
      <c r="X1005" s="115" t="str">
        <f t="shared" si="283"/>
        <v/>
      </c>
      <c r="Y1005" s="273" t="str">
        <f t="shared" si="284"/>
        <v>y</v>
      </c>
      <c r="AA1005" s="86" t="str">
        <f t="shared" si="274"/>
        <v/>
      </c>
      <c r="AB1005" s="87" t="str">
        <f t="shared" si="275"/>
        <v/>
      </c>
      <c r="AC1005" s="87" t="str">
        <f t="shared" si="285"/>
        <v/>
      </c>
      <c r="AD1005" s="87" t="str">
        <f t="shared" si="286"/>
        <v/>
      </c>
      <c r="AE1005" s="87">
        <f t="shared" si="287"/>
        <v>1</v>
      </c>
      <c r="AF1005" s="94">
        <f t="shared" si="276"/>
        <v>1</v>
      </c>
      <c r="AH1005" s="324" t="str">
        <f t="shared" si="277"/>
        <v/>
      </c>
      <c r="AI1005" s="280" t="str">
        <f t="shared" si="278"/>
        <v/>
      </c>
      <c r="AJ1005" s="280" t="str">
        <f t="shared" si="279"/>
        <v/>
      </c>
      <c r="AK1005" s="280" t="str">
        <f t="shared" si="280"/>
        <v/>
      </c>
      <c r="AL1005" s="327">
        <f t="shared" si="281"/>
        <v>9280181.5459265709</v>
      </c>
    </row>
    <row r="1006" spans="2:38">
      <c r="B1006" s="176" t="s">
        <v>877</v>
      </c>
      <c r="C1006" s="167"/>
      <c r="D1006" s="167" t="s">
        <v>2229</v>
      </c>
      <c r="E1006" s="167" t="s">
        <v>115</v>
      </c>
      <c r="F1006" s="167" t="s">
        <v>2233</v>
      </c>
      <c r="G1006" s="188"/>
      <c r="H1006" s="285">
        <v>1266.22</v>
      </c>
      <c r="I1006" s="143">
        <f t="shared" si="282"/>
        <v>348.77229802044747</v>
      </c>
      <c r="J1006" s="165">
        <v>441622.45919945103</v>
      </c>
      <c r="K1006" s="167"/>
      <c r="L1006" s="167">
        <v>1</v>
      </c>
      <c r="M1006" s="171">
        <f t="shared" si="289"/>
        <v>441622.45919945097</v>
      </c>
      <c r="N1006" s="170"/>
      <c r="O1006" s="285">
        <v>1266.2259867038499</v>
      </c>
      <c r="P1006" s="114">
        <f t="shared" si="288"/>
        <v>442.16119861623571</v>
      </c>
      <c r="Q1006" s="173">
        <v>559876</v>
      </c>
      <c r="R1006" s="177">
        <v>2016</v>
      </c>
      <c r="S1006" s="98">
        <f>IFERROR(('General Input Sheet'!$G$38/(VLOOKUP(R1006,'General Input Sheet'!$E$38:$G$44,3,FALSE))),1)</f>
        <v>1</v>
      </c>
      <c r="T1006" s="199">
        <v>1001498.459199451</v>
      </c>
      <c r="U1006" s="115" t="str">
        <f t="shared" si="283"/>
        <v>y</v>
      </c>
      <c r="V1006" s="115" t="str">
        <f t="shared" si="283"/>
        <v/>
      </c>
      <c r="W1006" s="115" t="str">
        <f t="shared" si="283"/>
        <v/>
      </c>
      <c r="X1006" s="115" t="str">
        <f t="shared" si="283"/>
        <v/>
      </c>
      <c r="Y1006" s="273" t="str">
        <f t="shared" si="284"/>
        <v/>
      </c>
      <c r="AA1006" s="86">
        <f t="shared" si="274"/>
        <v>1</v>
      </c>
      <c r="AB1006" s="87" t="str">
        <f t="shared" si="275"/>
        <v/>
      </c>
      <c r="AC1006" s="87" t="str">
        <f t="shared" si="285"/>
        <v/>
      </c>
      <c r="AD1006" s="87" t="str">
        <f t="shared" si="286"/>
        <v/>
      </c>
      <c r="AE1006" s="87" t="str">
        <f t="shared" si="287"/>
        <v/>
      </c>
      <c r="AF1006" s="94">
        <f t="shared" si="276"/>
        <v>1</v>
      </c>
      <c r="AH1006" s="324">
        <f t="shared" si="277"/>
        <v>1001498.459199451</v>
      </c>
      <c r="AI1006" s="280" t="str">
        <f t="shared" si="278"/>
        <v/>
      </c>
      <c r="AJ1006" s="280" t="str">
        <f t="shared" si="279"/>
        <v/>
      </c>
      <c r="AK1006" s="280" t="str">
        <f t="shared" si="280"/>
        <v/>
      </c>
      <c r="AL1006" s="327" t="str">
        <f t="shared" si="281"/>
        <v/>
      </c>
    </row>
    <row r="1007" spans="2:38">
      <c r="B1007" s="176" t="s">
        <v>878</v>
      </c>
      <c r="C1007" s="167"/>
      <c r="D1007" s="167" t="s">
        <v>2229</v>
      </c>
      <c r="E1007" s="167" t="s">
        <v>117</v>
      </c>
      <c r="F1007" s="167" t="s">
        <v>2232</v>
      </c>
      <c r="G1007" s="188"/>
      <c r="H1007" s="285">
        <v>50468.470185400001</v>
      </c>
      <c r="I1007" s="143">
        <f t="shared" si="282"/>
        <v>11.696127816354108</v>
      </c>
      <c r="J1007" s="165">
        <v>590285.67798429495</v>
      </c>
      <c r="K1007" s="167"/>
      <c r="L1007" s="167">
        <v>1</v>
      </c>
      <c r="M1007" s="171">
        <f t="shared" si="289"/>
        <v>590285.67798429495</v>
      </c>
      <c r="N1007" s="170"/>
      <c r="O1007" s="285">
        <v>13886.0213321868</v>
      </c>
      <c r="P1007" s="114">
        <f t="shared" si="288"/>
        <v>100.92091654444449</v>
      </c>
      <c r="Q1007" s="173">
        <v>1401390</v>
      </c>
      <c r="R1007" s="177">
        <v>2016</v>
      </c>
      <c r="S1007" s="98">
        <f>IFERROR(('General Input Sheet'!$G$38/(VLOOKUP(R1007,'General Input Sheet'!$E$38:$G$44,3,FALSE))),1)</f>
        <v>1</v>
      </c>
      <c r="T1007" s="199">
        <v>1991675.6779842949</v>
      </c>
      <c r="U1007" s="115" t="str">
        <f t="shared" si="283"/>
        <v/>
      </c>
      <c r="V1007" s="115" t="str">
        <f t="shared" si="283"/>
        <v/>
      </c>
      <c r="W1007" s="115" t="str">
        <f t="shared" si="283"/>
        <v>y</v>
      </c>
      <c r="X1007" s="115" t="str">
        <f t="shared" si="283"/>
        <v/>
      </c>
      <c r="Y1007" s="273" t="str">
        <f t="shared" si="284"/>
        <v/>
      </c>
      <c r="AA1007" s="86" t="str">
        <f t="shared" si="274"/>
        <v/>
      </c>
      <c r="AB1007" s="87" t="str">
        <f t="shared" si="275"/>
        <v/>
      </c>
      <c r="AC1007" s="87">
        <f t="shared" si="285"/>
        <v>1</v>
      </c>
      <c r="AD1007" s="87" t="str">
        <f t="shared" si="286"/>
        <v/>
      </c>
      <c r="AE1007" s="87" t="str">
        <f t="shared" si="287"/>
        <v/>
      </c>
      <c r="AF1007" s="94">
        <f t="shared" si="276"/>
        <v>1</v>
      </c>
      <c r="AH1007" s="324" t="str">
        <f t="shared" si="277"/>
        <v/>
      </c>
      <c r="AI1007" s="280" t="str">
        <f t="shared" si="278"/>
        <v/>
      </c>
      <c r="AJ1007" s="280">
        <f t="shared" si="279"/>
        <v>1991675.6779842949</v>
      </c>
      <c r="AK1007" s="280" t="str">
        <f t="shared" si="280"/>
        <v/>
      </c>
      <c r="AL1007" s="327" t="str">
        <f t="shared" si="281"/>
        <v/>
      </c>
    </row>
    <row r="1008" spans="2:38">
      <c r="B1008" s="176" t="s">
        <v>879</v>
      </c>
      <c r="C1008" s="167"/>
      <c r="D1008" s="167" t="s">
        <v>2229</v>
      </c>
      <c r="E1008" s="167" t="s">
        <v>118</v>
      </c>
      <c r="F1008" s="167" t="s">
        <v>2232</v>
      </c>
      <c r="G1008" s="188"/>
      <c r="H1008" s="285">
        <v>14906.67</v>
      </c>
      <c r="I1008" s="143">
        <f t="shared" si="282"/>
        <v>39.59876202963472</v>
      </c>
      <c r="J1008" s="165">
        <v>590285.67798429495</v>
      </c>
      <c r="K1008" s="167"/>
      <c r="L1008" s="167">
        <v>1</v>
      </c>
      <c r="M1008" s="171">
        <f t="shared" si="289"/>
        <v>590285.67798429495</v>
      </c>
      <c r="N1008" s="170"/>
      <c r="O1008" s="285">
        <v>14906.691687680501</v>
      </c>
      <c r="P1008" s="114">
        <f t="shared" si="288"/>
        <v>232.78136240435896</v>
      </c>
      <c r="Q1008" s="173">
        <v>3470000</v>
      </c>
      <c r="R1008" s="177">
        <v>2016</v>
      </c>
      <c r="S1008" s="98">
        <f>IFERROR(('General Input Sheet'!$G$38/(VLOOKUP(R1008,'General Input Sheet'!$E$38:$G$44,3,FALSE))),1)</f>
        <v>1</v>
      </c>
      <c r="T1008" s="199">
        <v>4060285.6779842949</v>
      </c>
      <c r="U1008" s="115" t="str">
        <f t="shared" si="283"/>
        <v/>
      </c>
      <c r="V1008" s="115" t="str">
        <f t="shared" si="283"/>
        <v/>
      </c>
      <c r="W1008" s="115" t="str">
        <f t="shared" si="283"/>
        <v/>
      </c>
      <c r="X1008" s="115" t="str">
        <f t="shared" si="283"/>
        <v>y</v>
      </c>
      <c r="Y1008" s="273" t="str">
        <f t="shared" si="284"/>
        <v/>
      </c>
      <c r="AA1008" s="86" t="str">
        <f t="shared" si="274"/>
        <v/>
      </c>
      <c r="AB1008" s="87" t="str">
        <f t="shared" si="275"/>
        <v/>
      </c>
      <c r="AC1008" s="87" t="str">
        <f t="shared" si="285"/>
        <v/>
      </c>
      <c r="AD1008" s="87">
        <f t="shared" si="286"/>
        <v>1</v>
      </c>
      <c r="AE1008" s="87" t="str">
        <f t="shared" si="287"/>
        <v/>
      </c>
      <c r="AF1008" s="94">
        <f t="shared" si="276"/>
        <v>1</v>
      </c>
      <c r="AH1008" s="324" t="str">
        <f t="shared" si="277"/>
        <v/>
      </c>
      <c r="AI1008" s="280" t="str">
        <f t="shared" si="278"/>
        <v/>
      </c>
      <c r="AJ1008" s="280" t="str">
        <f t="shared" si="279"/>
        <v/>
      </c>
      <c r="AK1008" s="280">
        <f t="shared" si="280"/>
        <v>4060285.6779842949</v>
      </c>
      <c r="AL1008" s="327" t="str">
        <f t="shared" si="281"/>
        <v/>
      </c>
    </row>
    <row r="1009" spans="2:38">
      <c r="B1009" s="176" t="s">
        <v>880</v>
      </c>
      <c r="C1009" s="167"/>
      <c r="D1009" s="167" t="s">
        <v>2231</v>
      </c>
      <c r="E1009" s="167" t="s">
        <v>117</v>
      </c>
      <c r="F1009" s="167" t="s">
        <v>2232</v>
      </c>
      <c r="G1009" s="188"/>
      <c r="H1009" s="285">
        <v>43306.32</v>
      </c>
      <c r="I1009" s="143">
        <f t="shared" si="282"/>
        <v>53.339743907838859</v>
      </c>
      <c r="J1009" s="165">
        <v>2309948.01839092</v>
      </c>
      <c r="K1009" s="167"/>
      <c r="L1009" s="167">
        <v>1</v>
      </c>
      <c r="M1009" s="171">
        <f t="shared" si="289"/>
        <v>2309948.01839092</v>
      </c>
      <c r="N1009" s="170"/>
      <c r="O1009" s="285">
        <v>31010.716302981102</v>
      </c>
      <c r="P1009" s="114">
        <f t="shared" si="288"/>
        <v>71.131807419358083</v>
      </c>
      <c r="Q1009" s="173">
        <v>2205848.2999999998</v>
      </c>
      <c r="R1009" s="177">
        <v>2016</v>
      </c>
      <c r="S1009" s="98">
        <f>IFERROR(('General Input Sheet'!$G$38/(VLOOKUP(R1009,'General Input Sheet'!$E$38:$G$44,3,FALSE))),1)</f>
        <v>1</v>
      </c>
      <c r="T1009" s="199">
        <v>4515796.3183909198</v>
      </c>
      <c r="U1009" s="115" t="str">
        <f t="shared" si="283"/>
        <v/>
      </c>
      <c r="V1009" s="115" t="str">
        <f t="shared" si="283"/>
        <v/>
      </c>
      <c r="W1009" s="115" t="str">
        <f t="shared" si="283"/>
        <v/>
      </c>
      <c r="X1009" s="115" t="str">
        <f t="shared" si="283"/>
        <v/>
      </c>
      <c r="Y1009" s="273" t="str">
        <f t="shared" si="284"/>
        <v>y</v>
      </c>
      <c r="AA1009" s="86" t="str">
        <f t="shared" si="274"/>
        <v/>
      </c>
      <c r="AB1009" s="87" t="str">
        <f t="shared" si="275"/>
        <v/>
      </c>
      <c r="AC1009" s="87" t="str">
        <f t="shared" si="285"/>
        <v/>
      </c>
      <c r="AD1009" s="87" t="str">
        <f t="shared" si="286"/>
        <v/>
      </c>
      <c r="AE1009" s="87">
        <f t="shared" si="287"/>
        <v>1</v>
      </c>
      <c r="AF1009" s="94">
        <f t="shared" si="276"/>
        <v>1</v>
      </c>
      <c r="AH1009" s="324" t="str">
        <f t="shared" si="277"/>
        <v/>
      </c>
      <c r="AI1009" s="280" t="str">
        <f t="shared" si="278"/>
        <v/>
      </c>
      <c r="AJ1009" s="280" t="str">
        <f t="shared" si="279"/>
        <v/>
      </c>
      <c r="AK1009" s="280" t="str">
        <f t="shared" si="280"/>
        <v/>
      </c>
      <c r="AL1009" s="327">
        <f t="shared" si="281"/>
        <v>4515796.3183909198</v>
      </c>
    </row>
    <row r="1010" spans="2:38">
      <c r="B1010" s="176" t="s">
        <v>881</v>
      </c>
      <c r="C1010" s="167"/>
      <c r="D1010" s="167" t="s">
        <v>2229</v>
      </c>
      <c r="E1010" s="167" t="s">
        <v>117</v>
      </c>
      <c r="F1010" s="167" t="s">
        <v>2233</v>
      </c>
      <c r="G1010" s="188"/>
      <c r="H1010" s="285">
        <v>8679.06</v>
      </c>
      <c r="I1010" s="143">
        <f t="shared" si="282"/>
        <v>79.500734228514716</v>
      </c>
      <c r="J1010" s="165">
        <v>689991.64241333294</v>
      </c>
      <c r="K1010" s="167"/>
      <c r="L1010" s="167">
        <v>1</v>
      </c>
      <c r="M1010" s="171">
        <f t="shared" si="289"/>
        <v>689991.64241333294</v>
      </c>
      <c r="N1010" s="170"/>
      <c r="O1010" s="285"/>
      <c r="P1010" s="114">
        <f t="shared" si="288"/>
        <v>0</v>
      </c>
      <c r="Q1010" s="173"/>
      <c r="R1010" s="177">
        <v>2016</v>
      </c>
      <c r="S1010" s="98">
        <f>IFERROR(('General Input Sheet'!$G$38/(VLOOKUP(R1010,'General Input Sheet'!$E$38:$G$44,3,FALSE))),1)</f>
        <v>1</v>
      </c>
      <c r="T1010" s="199">
        <v>689991.64241333294</v>
      </c>
      <c r="U1010" s="115" t="str">
        <f t="shared" si="283"/>
        <v/>
      </c>
      <c r="V1010" s="115" t="str">
        <f t="shared" si="283"/>
        <v/>
      </c>
      <c r="W1010" s="115" t="str">
        <f t="shared" si="283"/>
        <v>y</v>
      </c>
      <c r="X1010" s="115" t="str">
        <f t="shared" si="283"/>
        <v/>
      </c>
      <c r="Y1010" s="273" t="str">
        <f t="shared" si="284"/>
        <v/>
      </c>
      <c r="AA1010" s="86" t="str">
        <f t="shared" si="274"/>
        <v/>
      </c>
      <c r="AB1010" s="87" t="str">
        <f t="shared" si="275"/>
        <v/>
      </c>
      <c r="AC1010" s="87">
        <f t="shared" si="285"/>
        <v>1</v>
      </c>
      <c r="AD1010" s="87" t="str">
        <f t="shared" si="286"/>
        <v/>
      </c>
      <c r="AE1010" s="87" t="str">
        <f t="shared" si="287"/>
        <v/>
      </c>
      <c r="AF1010" s="94">
        <f t="shared" si="276"/>
        <v>1</v>
      </c>
      <c r="AH1010" s="324" t="str">
        <f t="shared" si="277"/>
        <v/>
      </c>
      <c r="AI1010" s="280" t="str">
        <f t="shared" si="278"/>
        <v/>
      </c>
      <c r="AJ1010" s="280">
        <f t="shared" si="279"/>
        <v>689991.64241333294</v>
      </c>
      <c r="AK1010" s="280" t="str">
        <f t="shared" si="280"/>
        <v/>
      </c>
      <c r="AL1010" s="327" t="str">
        <f t="shared" si="281"/>
        <v/>
      </c>
    </row>
    <row r="1011" spans="2:38">
      <c r="B1011" s="176" t="s">
        <v>882</v>
      </c>
      <c r="C1011" s="167"/>
      <c r="D1011" s="167" t="s">
        <v>2229</v>
      </c>
      <c r="E1011" s="167" t="s">
        <v>116</v>
      </c>
      <c r="F1011" s="167" t="s">
        <v>2233</v>
      </c>
      <c r="G1011" s="188"/>
      <c r="H1011" s="285">
        <v>2465.38</v>
      </c>
      <c r="I1011" s="143">
        <f t="shared" si="282"/>
        <v>197.06996702206271</v>
      </c>
      <c r="J1011" s="165">
        <v>485852.355296853</v>
      </c>
      <c r="K1011" s="167"/>
      <c r="L1011" s="167">
        <v>1</v>
      </c>
      <c r="M1011" s="171">
        <f t="shared" si="289"/>
        <v>485852.35529685294</v>
      </c>
      <c r="N1011" s="170"/>
      <c r="O1011" s="285">
        <v>2465.3699319228099</v>
      </c>
      <c r="P1011" s="114">
        <f t="shared" si="288"/>
        <v>450.06633107373386</v>
      </c>
      <c r="Q1011" s="173">
        <v>1109580</v>
      </c>
      <c r="R1011" s="177">
        <v>2016</v>
      </c>
      <c r="S1011" s="98">
        <f>IFERROR(('General Input Sheet'!$G$38/(VLOOKUP(R1011,'General Input Sheet'!$E$38:$G$44,3,FALSE))),1)</f>
        <v>1</v>
      </c>
      <c r="T1011" s="199">
        <v>1595432.355296853</v>
      </c>
      <c r="U1011" s="115" t="str">
        <f t="shared" si="283"/>
        <v/>
      </c>
      <c r="V1011" s="115" t="str">
        <f t="shared" si="283"/>
        <v>y</v>
      </c>
      <c r="W1011" s="115" t="str">
        <f t="shared" si="283"/>
        <v/>
      </c>
      <c r="X1011" s="115" t="str">
        <f t="shared" si="283"/>
        <v/>
      </c>
      <c r="Y1011" s="273" t="str">
        <f t="shared" si="284"/>
        <v/>
      </c>
      <c r="AA1011" s="86" t="str">
        <f t="shared" si="274"/>
        <v/>
      </c>
      <c r="AB1011" s="87">
        <f t="shared" si="275"/>
        <v>1</v>
      </c>
      <c r="AC1011" s="87" t="str">
        <f t="shared" si="285"/>
        <v/>
      </c>
      <c r="AD1011" s="87" t="str">
        <f t="shared" si="286"/>
        <v/>
      </c>
      <c r="AE1011" s="87" t="str">
        <f t="shared" si="287"/>
        <v/>
      </c>
      <c r="AF1011" s="94">
        <f t="shared" si="276"/>
        <v>1</v>
      </c>
      <c r="AH1011" s="324" t="str">
        <f t="shared" si="277"/>
        <v/>
      </c>
      <c r="AI1011" s="280">
        <f t="shared" si="278"/>
        <v>1595432.355296853</v>
      </c>
      <c r="AJ1011" s="280" t="str">
        <f t="shared" si="279"/>
        <v/>
      </c>
      <c r="AK1011" s="280" t="str">
        <f t="shared" si="280"/>
        <v/>
      </c>
      <c r="AL1011" s="327" t="str">
        <f t="shared" si="281"/>
        <v/>
      </c>
    </row>
    <row r="1012" spans="2:38">
      <c r="B1012" s="176" t="s">
        <v>883</v>
      </c>
      <c r="C1012" s="167"/>
      <c r="D1012" s="167" t="s">
        <v>2231</v>
      </c>
      <c r="E1012" s="167" t="s">
        <v>117</v>
      </c>
      <c r="F1012" s="167" t="s">
        <v>2238</v>
      </c>
      <c r="G1012" s="188"/>
      <c r="H1012" s="285">
        <v>224.7678415</v>
      </c>
      <c r="I1012" s="143">
        <f t="shared" si="282"/>
        <v>1983.853828984468</v>
      </c>
      <c r="J1012" s="165">
        <v>445906.54299234902</v>
      </c>
      <c r="K1012" s="167"/>
      <c r="L1012" s="167">
        <v>1</v>
      </c>
      <c r="M1012" s="171">
        <f t="shared" si="289"/>
        <v>445906.54299234902</v>
      </c>
      <c r="N1012" s="170"/>
      <c r="O1012" s="285">
        <v>224.760328910856</v>
      </c>
      <c r="P1012" s="114">
        <f t="shared" si="288"/>
        <v>2646.2321125891203</v>
      </c>
      <c r="Q1012" s="173">
        <v>594768</v>
      </c>
      <c r="R1012" s="177">
        <v>2016</v>
      </c>
      <c r="S1012" s="98">
        <f>IFERROR(('General Input Sheet'!$G$38/(VLOOKUP(R1012,'General Input Sheet'!$E$38:$G$44,3,FALSE))),1)</f>
        <v>1</v>
      </c>
      <c r="T1012" s="199">
        <v>1040674.542992349</v>
      </c>
      <c r="U1012" s="115" t="str">
        <f t="shared" si="283"/>
        <v/>
      </c>
      <c r="V1012" s="115" t="str">
        <f t="shared" si="283"/>
        <v/>
      </c>
      <c r="W1012" s="115" t="str">
        <f t="shared" si="283"/>
        <v/>
      </c>
      <c r="X1012" s="115" t="str">
        <f t="shared" si="283"/>
        <v/>
      </c>
      <c r="Y1012" s="273" t="str">
        <f t="shared" si="284"/>
        <v>y</v>
      </c>
      <c r="AA1012" s="86" t="str">
        <f t="shared" si="274"/>
        <v/>
      </c>
      <c r="AB1012" s="87" t="str">
        <f t="shared" si="275"/>
        <v/>
      </c>
      <c r="AC1012" s="87" t="str">
        <f t="shared" si="285"/>
        <v/>
      </c>
      <c r="AD1012" s="87" t="str">
        <f t="shared" si="286"/>
        <v/>
      </c>
      <c r="AE1012" s="87">
        <f t="shared" si="287"/>
        <v>1</v>
      </c>
      <c r="AF1012" s="94">
        <f t="shared" si="276"/>
        <v>1</v>
      </c>
      <c r="AH1012" s="324" t="str">
        <f t="shared" si="277"/>
        <v/>
      </c>
      <c r="AI1012" s="280" t="str">
        <f t="shared" si="278"/>
        <v/>
      </c>
      <c r="AJ1012" s="280" t="str">
        <f t="shared" si="279"/>
        <v/>
      </c>
      <c r="AK1012" s="280" t="str">
        <f t="shared" si="280"/>
        <v/>
      </c>
      <c r="AL1012" s="327">
        <f t="shared" si="281"/>
        <v>1040674.542992349</v>
      </c>
    </row>
    <row r="1013" spans="2:38">
      <c r="B1013" s="176" t="s">
        <v>884</v>
      </c>
      <c r="C1013" s="167"/>
      <c r="D1013" s="167" t="s">
        <v>2229</v>
      </c>
      <c r="E1013" s="167" t="s">
        <v>116</v>
      </c>
      <c r="F1013" s="167" t="s">
        <v>2234</v>
      </c>
      <c r="G1013" s="188"/>
      <c r="H1013" s="285">
        <v>12720.76</v>
      </c>
      <c r="I1013" s="143">
        <f t="shared" si="282"/>
        <v>84.031789362841522</v>
      </c>
      <c r="J1013" s="165">
        <v>1068948.22485526</v>
      </c>
      <c r="K1013" s="167"/>
      <c r="L1013" s="167">
        <v>1</v>
      </c>
      <c r="M1013" s="171">
        <f t="shared" si="289"/>
        <v>1068948.22485526</v>
      </c>
      <c r="N1013" s="170"/>
      <c r="O1013" s="285"/>
      <c r="P1013" s="114">
        <f t="shared" si="288"/>
        <v>0</v>
      </c>
      <c r="Q1013" s="173"/>
      <c r="R1013" s="177">
        <v>2016</v>
      </c>
      <c r="S1013" s="98">
        <f>IFERROR(('General Input Sheet'!$G$38/(VLOOKUP(R1013,'General Input Sheet'!$E$38:$G$44,3,FALSE))),1)</f>
        <v>1</v>
      </c>
      <c r="T1013" s="199">
        <v>1068948.22485526</v>
      </c>
      <c r="U1013" s="115" t="str">
        <f t="shared" si="283"/>
        <v/>
      </c>
      <c r="V1013" s="115" t="str">
        <f t="shared" si="283"/>
        <v>y</v>
      </c>
      <c r="W1013" s="115" t="str">
        <f t="shared" si="283"/>
        <v/>
      </c>
      <c r="X1013" s="115" t="str">
        <f t="shared" si="283"/>
        <v/>
      </c>
      <c r="Y1013" s="273" t="str">
        <f t="shared" si="284"/>
        <v/>
      </c>
      <c r="AA1013" s="86" t="str">
        <f t="shared" si="274"/>
        <v/>
      </c>
      <c r="AB1013" s="87">
        <f t="shared" si="275"/>
        <v>1</v>
      </c>
      <c r="AC1013" s="87" t="str">
        <f t="shared" si="285"/>
        <v/>
      </c>
      <c r="AD1013" s="87" t="str">
        <f t="shared" si="286"/>
        <v/>
      </c>
      <c r="AE1013" s="87" t="str">
        <f t="shared" si="287"/>
        <v/>
      </c>
      <c r="AF1013" s="94">
        <f t="shared" si="276"/>
        <v>1</v>
      </c>
      <c r="AH1013" s="324" t="str">
        <f t="shared" si="277"/>
        <v/>
      </c>
      <c r="AI1013" s="280">
        <f t="shared" si="278"/>
        <v>1068948.22485526</v>
      </c>
      <c r="AJ1013" s="280" t="str">
        <f t="shared" si="279"/>
        <v/>
      </c>
      <c r="AK1013" s="280" t="str">
        <f t="shared" si="280"/>
        <v/>
      </c>
      <c r="AL1013" s="327" t="str">
        <f t="shared" si="281"/>
        <v/>
      </c>
    </row>
    <row r="1014" spans="2:38">
      <c r="B1014" s="176" t="s">
        <v>884</v>
      </c>
      <c r="C1014" s="167"/>
      <c r="D1014" s="167" t="s">
        <v>2229</v>
      </c>
      <c r="E1014" s="167" t="s">
        <v>116</v>
      </c>
      <c r="F1014" s="167" t="s">
        <v>2233</v>
      </c>
      <c r="G1014" s="188"/>
      <c r="H1014" s="285">
        <v>27727.52</v>
      </c>
      <c r="I1014" s="143">
        <f t="shared" si="282"/>
        <v>24.884722557709196</v>
      </c>
      <c r="J1014" s="165">
        <v>689991.64241333294</v>
      </c>
      <c r="K1014" s="167"/>
      <c r="L1014" s="167">
        <v>1</v>
      </c>
      <c r="M1014" s="171">
        <f t="shared" si="289"/>
        <v>689991.64241333294</v>
      </c>
      <c r="N1014" s="170"/>
      <c r="O1014" s="285"/>
      <c r="P1014" s="114">
        <f t="shared" si="288"/>
        <v>0</v>
      </c>
      <c r="Q1014" s="173"/>
      <c r="R1014" s="177">
        <v>2016</v>
      </c>
      <c r="S1014" s="98">
        <f>IFERROR(('General Input Sheet'!$G$38/(VLOOKUP(R1014,'General Input Sheet'!$E$38:$G$44,3,FALSE))),1)</f>
        <v>1</v>
      </c>
      <c r="T1014" s="199">
        <v>689991.64241333294</v>
      </c>
      <c r="U1014" s="115" t="str">
        <f t="shared" si="283"/>
        <v/>
      </c>
      <c r="V1014" s="115" t="str">
        <f t="shared" si="283"/>
        <v>y</v>
      </c>
      <c r="W1014" s="115" t="str">
        <f t="shared" si="283"/>
        <v/>
      </c>
      <c r="X1014" s="115" t="str">
        <f t="shared" si="283"/>
        <v/>
      </c>
      <c r="Y1014" s="273" t="str">
        <f t="shared" si="284"/>
        <v/>
      </c>
      <c r="AA1014" s="86" t="str">
        <f t="shared" si="274"/>
        <v/>
      </c>
      <c r="AB1014" s="87">
        <f t="shared" si="275"/>
        <v>1</v>
      </c>
      <c r="AC1014" s="87" t="str">
        <f t="shared" si="285"/>
        <v/>
      </c>
      <c r="AD1014" s="87" t="str">
        <f t="shared" si="286"/>
        <v/>
      </c>
      <c r="AE1014" s="87" t="str">
        <f t="shared" si="287"/>
        <v/>
      </c>
      <c r="AF1014" s="94">
        <f t="shared" si="276"/>
        <v>1</v>
      </c>
      <c r="AH1014" s="324" t="str">
        <f t="shared" si="277"/>
        <v/>
      </c>
      <c r="AI1014" s="280">
        <f t="shared" si="278"/>
        <v>689991.64241333294</v>
      </c>
      <c r="AJ1014" s="280" t="str">
        <f t="shared" si="279"/>
        <v/>
      </c>
      <c r="AK1014" s="280" t="str">
        <f t="shared" si="280"/>
        <v/>
      </c>
      <c r="AL1014" s="327" t="str">
        <f t="shared" si="281"/>
        <v/>
      </c>
    </row>
    <row r="1015" spans="2:38">
      <c r="B1015" s="176" t="s">
        <v>885</v>
      </c>
      <c r="C1015" s="167"/>
      <c r="D1015" s="167" t="s">
        <v>2231</v>
      </c>
      <c r="E1015" s="167" t="s">
        <v>118</v>
      </c>
      <c r="F1015" s="167" t="s">
        <v>2232</v>
      </c>
      <c r="G1015" s="188"/>
      <c r="H1015" s="285">
        <v>90989.71</v>
      </c>
      <c r="I1015" s="143">
        <f t="shared" si="282"/>
        <v>25.386914832357636</v>
      </c>
      <c r="J1015" s="165">
        <v>2309948.01839092</v>
      </c>
      <c r="K1015" s="167"/>
      <c r="L1015" s="167">
        <v>1</v>
      </c>
      <c r="M1015" s="171">
        <f t="shared" si="289"/>
        <v>2309948.01839092</v>
      </c>
      <c r="N1015" s="170"/>
      <c r="O1015" s="285">
        <v>37704.918206426199</v>
      </c>
      <c r="P1015" s="114">
        <f t="shared" si="288"/>
        <v>5.3043478016592862E-5</v>
      </c>
      <c r="Q1015" s="173">
        <v>2</v>
      </c>
      <c r="R1015" s="177">
        <v>2016</v>
      </c>
      <c r="S1015" s="98">
        <f>IFERROR(('General Input Sheet'!$G$38/(VLOOKUP(R1015,'General Input Sheet'!$E$38:$G$44,3,FALSE))),1)</f>
        <v>1</v>
      </c>
      <c r="T1015" s="199">
        <v>2309950.01839092</v>
      </c>
      <c r="U1015" s="115" t="str">
        <f t="shared" si="283"/>
        <v/>
      </c>
      <c r="V1015" s="115" t="str">
        <f t="shared" si="283"/>
        <v/>
      </c>
      <c r="W1015" s="115" t="str">
        <f t="shared" si="283"/>
        <v/>
      </c>
      <c r="X1015" s="115" t="str">
        <f t="shared" si="283"/>
        <v/>
      </c>
      <c r="Y1015" s="273" t="str">
        <f t="shared" si="284"/>
        <v>y</v>
      </c>
      <c r="AA1015" s="86" t="str">
        <f t="shared" si="274"/>
        <v/>
      </c>
      <c r="AB1015" s="87" t="str">
        <f t="shared" si="275"/>
        <v/>
      </c>
      <c r="AC1015" s="87" t="str">
        <f t="shared" si="285"/>
        <v/>
      </c>
      <c r="AD1015" s="87" t="str">
        <f t="shared" si="286"/>
        <v/>
      </c>
      <c r="AE1015" s="87">
        <f t="shared" si="287"/>
        <v>1</v>
      </c>
      <c r="AF1015" s="94">
        <f t="shared" si="276"/>
        <v>1</v>
      </c>
      <c r="AH1015" s="324" t="str">
        <f t="shared" si="277"/>
        <v/>
      </c>
      <c r="AI1015" s="280" t="str">
        <f t="shared" si="278"/>
        <v/>
      </c>
      <c r="AJ1015" s="280" t="str">
        <f t="shared" si="279"/>
        <v/>
      </c>
      <c r="AK1015" s="280" t="str">
        <f t="shared" si="280"/>
        <v/>
      </c>
      <c r="AL1015" s="327">
        <f t="shared" si="281"/>
        <v>2309950.01839092</v>
      </c>
    </row>
    <row r="1016" spans="2:38">
      <c r="B1016" s="176" t="s">
        <v>886</v>
      </c>
      <c r="C1016" s="167"/>
      <c r="D1016" s="167" t="s">
        <v>2229</v>
      </c>
      <c r="E1016" s="167" t="s">
        <v>117</v>
      </c>
      <c r="F1016" s="167" t="s">
        <v>2233</v>
      </c>
      <c r="G1016" s="188"/>
      <c r="H1016" s="285">
        <v>4709.7299999999996</v>
      </c>
      <c r="I1016" s="143">
        <f t="shared" si="282"/>
        <v>120.73581880748685</v>
      </c>
      <c r="J1016" s="165">
        <v>568633.10791218502</v>
      </c>
      <c r="K1016" s="167"/>
      <c r="L1016" s="167">
        <v>1</v>
      </c>
      <c r="M1016" s="171">
        <f t="shared" si="289"/>
        <v>568633.10791218502</v>
      </c>
      <c r="N1016" s="170"/>
      <c r="O1016" s="285"/>
      <c r="P1016" s="114">
        <f t="shared" si="288"/>
        <v>0</v>
      </c>
      <c r="Q1016" s="173"/>
      <c r="R1016" s="177">
        <v>2016</v>
      </c>
      <c r="S1016" s="98">
        <f>IFERROR(('General Input Sheet'!$G$38/(VLOOKUP(R1016,'General Input Sheet'!$E$38:$G$44,3,FALSE))),1)</f>
        <v>1</v>
      </c>
      <c r="T1016" s="199">
        <v>568633.10791218502</v>
      </c>
      <c r="U1016" s="115" t="str">
        <f t="shared" si="283"/>
        <v/>
      </c>
      <c r="V1016" s="115" t="str">
        <f t="shared" si="283"/>
        <v/>
      </c>
      <c r="W1016" s="115" t="str">
        <f t="shared" si="283"/>
        <v>y</v>
      </c>
      <c r="X1016" s="115" t="str">
        <f t="shared" si="283"/>
        <v/>
      </c>
      <c r="Y1016" s="273" t="str">
        <f t="shared" si="284"/>
        <v/>
      </c>
      <c r="AA1016" s="86" t="str">
        <f t="shared" si="274"/>
        <v/>
      </c>
      <c r="AB1016" s="87" t="str">
        <f t="shared" si="275"/>
        <v/>
      </c>
      <c r="AC1016" s="87">
        <f t="shared" si="285"/>
        <v>1</v>
      </c>
      <c r="AD1016" s="87" t="str">
        <f t="shared" si="286"/>
        <v/>
      </c>
      <c r="AE1016" s="87" t="str">
        <f t="shared" si="287"/>
        <v/>
      </c>
      <c r="AF1016" s="94">
        <f t="shared" si="276"/>
        <v>1</v>
      </c>
      <c r="AH1016" s="324" t="str">
        <f t="shared" si="277"/>
        <v/>
      </c>
      <c r="AI1016" s="280" t="str">
        <f t="shared" si="278"/>
        <v/>
      </c>
      <c r="AJ1016" s="280">
        <f t="shared" si="279"/>
        <v>568633.10791218502</v>
      </c>
      <c r="AK1016" s="280" t="str">
        <f t="shared" si="280"/>
        <v/>
      </c>
      <c r="AL1016" s="327" t="str">
        <f t="shared" si="281"/>
        <v/>
      </c>
    </row>
    <row r="1017" spans="2:38">
      <c r="B1017" s="176" t="s">
        <v>886</v>
      </c>
      <c r="C1017" s="167"/>
      <c r="D1017" s="167" t="s">
        <v>2229</v>
      </c>
      <c r="E1017" s="167" t="s">
        <v>117</v>
      </c>
      <c r="F1017" s="167" t="s">
        <v>2237</v>
      </c>
      <c r="G1017" s="188"/>
      <c r="H1017" s="285">
        <v>19209.849999999999</v>
      </c>
      <c r="I1017" s="143">
        <f t="shared" si="282"/>
        <v>19.856330551774221</v>
      </c>
      <c r="J1017" s="165">
        <v>381437.13144999999</v>
      </c>
      <c r="K1017" s="167"/>
      <c r="L1017" s="167">
        <v>1</v>
      </c>
      <c r="M1017" s="171">
        <f t="shared" si="289"/>
        <v>381437.13144999999</v>
      </c>
      <c r="N1017" s="170"/>
      <c r="O1017" s="285"/>
      <c r="P1017" s="114">
        <f t="shared" si="288"/>
        <v>0</v>
      </c>
      <c r="Q1017" s="173"/>
      <c r="R1017" s="177">
        <v>2016</v>
      </c>
      <c r="S1017" s="98">
        <f>IFERROR(('General Input Sheet'!$G$38/(VLOOKUP(R1017,'General Input Sheet'!$E$38:$G$44,3,FALSE))),1)</f>
        <v>1</v>
      </c>
      <c r="T1017" s="199">
        <v>381437.13144999999</v>
      </c>
      <c r="U1017" s="115" t="str">
        <f t="shared" si="283"/>
        <v/>
      </c>
      <c r="V1017" s="115" t="str">
        <f t="shared" si="283"/>
        <v/>
      </c>
      <c r="W1017" s="115" t="str">
        <f t="shared" si="283"/>
        <v>y</v>
      </c>
      <c r="X1017" s="115" t="str">
        <f t="shared" si="283"/>
        <v/>
      </c>
      <c r="Y1017" s="273" t="str">
        <f t="shared" si="284"/>
        <v/>
      </c>
      <c r="AA1017" s="86" t="str">
        <f t="shared" si="274"/>
        <v/>
      </c>
      <c r="AB1017" s="87" t="str">
        <f t="shared" si="275"/>
        <v/>
      </c>
      <c r="AC1017" s="87">
        <f t="shared" si="285"/>
        <v>1</v>
      </c>
      <c r="AD1017" s="87" t="str">
        <f t="shared" si="286"/>
        <v/>
      </c>
      <c r="AE1017" s="87" t="str">
        <f t="shared" si="287"/>
        <v/>
      </c>
      <c r="AF1017" s="94">
        <f t="shared" si="276"/>
        <v>1</v>
      </c>
      <c r="AH1017" s="324" t="str">
        <f t="shared" si="277"/>
        <v/>
      </c>
      <c r="AI1017" s="280" t="str">
        <f t="shared" si="278"/>
        <v/>
      </c>
      <c r="AJ1017" s="280">
        <f t="shared" si="279"/>
        <v>381437.13144999999</v>
      </c>
      <c r="AK1017" s="280" t="str">
        <f t="shared" si="280"/>
        <v/>
      </c>
      <c r="AL1017" s="327" t="str">
        <f t="shared" si="281"/>
        <v/>
      </c>
    </row>
    <row r="1018" spans="2:38">
      <c r="B1018" s="176" t="s">
        <v>887</v>
      </c>
      <c r="C1018" s="167"/>
      <c r="D1018" s="167" t="s">
        <v>2231</v>
      </c>
      <c r="E1018" s="167" t="s">
        <v>116</v>
      </c>
      <c r="F1018" s="167" t="s">
        <v>2233</v>
      </c>
      <c r="G1018" s="188"/>
      <c r="H1018" s="285">
        <v>17309.23</v>
      </c>
      <c r="I1018" s="143">
        <f t="shared" si="282"/>
        <v>431.50478399251671</v>
      </c>
      <c r="J1018" s="165">
        <v>7469015.5522267902</v>
      </c>
      <c r="K1018" s="167"/>
      <c r="L1018" s="167">
        <v>1</v>
      </c>
      <c r="M1018" s="171">
        <f t="shared" si="289"/>
        <v>7469015.5522267902</v>
      </c>
      <c r="N1018" s="170"/>
      <c r="O1018" s="285"/>
      <c r="P1018" s="114">
        <f t="shared" si="288"/>
        <v>0</v>
      </c>
      <c r="Q1018" s="173"/>
      <c r="R1018" s="177">
        <v>2016</v>
      </c>
      <c r="S1018" s="98">
        <f>IFERROR(('General Input Sheet'!$G$38/(VLOOKUP(R1018,'General Input Sheet'!$E$38:$G$44,3,FALSE))),1)</f>
        <v>1</v>
      </c>
      <c r="T1018" s="199">
        <v>7469015.5522267902</v>
      </c>
      <c r="U1018" s="115" t="str">
        <f t="shared" si="283"/>
        <v/>
      </c>
      <c r="V1018" s="115" t="str">
        <f t="shared" si="283"/>
        <v/>
      </c>
      <c r="W1018" s="115" t="str">
        <f t="shared" si="283"/>
        <v/>
      </c>
      <c r="X1018" s="115" t="str">
        <f t="shared" si="283"/>
        <v/>
      </c>
      <c r="Y1018" s="273" t="str">
        <f t="shared" si="284"/>
        <v>y</v>
      </c>
      <c r="AA1018" s="86" t="str">
        <f t="shared" si="274"/>
        <v/>
      </c>
      <c r="AB1018" s="87" t="str">
        <f t="shared" si="275"/>
        <v/>
      </c>
      <c r="AC1018" s="87" t="str">
        <f t="shared" si="285"/>
        <v/>
      </c>
      <c r="AD1018" s="87" t="str">
        <f t="shared" si="286"/>
        <v/>
      </c>
      <c r="AE1018" s="87">
        <f t="shared" si="287"/>
        <v>1</v>
      </c>
      <c r="AF1018" s="94">
        <f t="shared" si="276"/>
        <v>1</v>
      </c>
      <c r="AH1018" s="324" t="str">
        <f t="shared" si="277"/>
        <v/>
      </c>
      <c r="AI1018" s="280" t="str">
        <f t="shared" si="278"/>
        <v/>
      </c>
      <c r="AJ1018" s="280" t="str">
        <f t="shared" si="279"/>
        <v/>
      </c>
      <c r="AK1018" s="280" t="str">
        <f t="shared" si="280"/>
        <v/>
      </c>
      <c r="AL1018" s="327">
        <f t="shared" si="281"/>
        <v>7469015.5522267902</v>
      </c>
    </row>
    <row r="1019" spans="2:38">
      <c r="B1019" s="176" t="s">
        <v>888</v>
      </c>
      <c r="C1019" s="167"/>
      <c r="D1019" s="167" t="s">
        <v>2229</v>
      </c>
      <c r="E1019" s="167" t="s">
        <v>115</v>
      </c>
      <c r="F1019" s="167" t="s">
        <v>2236</v>
      </c>
      <c r="G1019" s="188"/>
      <c r="H1019" s="285"/>
      <c r="I1019" s="143">
        <f t="shared" si="282"/>
        <v>0</v>
      </c>
      <c r="J1019" s="165"/>
      <c r="K1019" s="167"/>
      <c r="L1019" s="167">
        <v>1</v>
      </c>
      <c r="M1019" s="171">
        <f t="shared" si="289"/>
        <v>0</v>
      </c>
      <c r="N1019" s="170"/>
      <c r="O1019" s="285">
        <v>0</v>
      </c>
      <c r="P1019" s="114">
        <f t="shared" si="288"/>
        <v>0</v>
      </c>
      <c r="Q1019" s="173">
        <v>0</v>
      </c>
      <c r="R1019" s="177">
        <v>2016</v>
      </c>
      <c r="S1019" s="98">
        <f>IFERROR(('General Input Sheet'!$G$38/(VLOOKUP(R1019,'General Input Sheet'!$E$38:$G$44,3,FALSE))),1)</f>
        <v>1</v>
      </c>
      <c r="T1019" s="199">
        <v>0</v>
      </c>
      <c r="U1019" s="115" t="str">
        <f t="shared" si="283"/>
        <v>y</v>
      </c>
      <c r="V1019" s="115" t="str">
        <f t="shared" si="283"/>
        <v/>
      </c>
      <c r="W1019" s="115" t="str">
        <f t="shared" si="283"/>
        <v/>
      </c>
      <c r="X1019" s="115" t="str">
        <f t="shared" si="283"/>
        <v/>
      </c>
      <c r="Y1019" s="273" t="str">
        <f t="shared" si="284"/>
        <v/>
      </c>
      <c r="AA1019" s="86">
        <f t="shared" si="274"/>
        <v>1</v>
      </c>
      <c r="AB1019" s="87" t="str">
        <f t="shared" si="275"/>
        <v/>
      </c>
      <c r="AC1019" s="87" t="str">
        <f t="shared" si="285"/>
        <v/>
      </c>
      <c r="AD1019" s="87" t="str">
        <f t="shared" si="286"/>
        <v/>
      </c>
      <c r="AE1019" s="87" t="str">
        <f t="shared" si="287"/>
        <v/>
      </c>
      <c r="AF1019" s="94">
        <f t="shared" si="276"/>
        <v>1</v>
      </c>
      <c r="AH1019" s="324">
        <f t="shared" si="277"/>
        <v>0</v>
      </c>
      <c r="AI1019" s="280" t="str">
        <f t="shared" si="278"/>
        <v/>
      </c>
      <c r="AJ1019" s="280" t="str">
        <f t="shared" si="279"/>
        <v/>
      </c>
      <c r="AK1019" s="280" t="str">
        <f t="shared" si="280"/>
        <v/>
      </c>
      <c r="AL1019" s="327" t="str">
        <f t="shared" si="281"/>
        <v/>
      </c>
    </row>
    <row r="1020" spans="2:38">
      <c r="B1020" s="176" t="s">
        <v>889</v>
      </c>
      <c r="C1020" s="167"/>
      <c r="D1020" s="167" t="s">
        <v>2231</v>
      </c>
      <c r="E1020" s="167" t="s">
        <v>118</v>
      </c>
      <c r="F1020" s="167" t="s">
        <v>2232</v>
      </c>
      <c r="G1020" s="188"/>
      <c r="H1020" s="285">
        <v>11729.93</v>
      </c>
      <c r="I1020" s="143">
        <f t="shared" si="282"/>
        <v>127.54819724184715</v>
      </c>
      <c r="J1020" s="165">
        <v>1496131.4252730601</v>
      </c>
      <c r="K1020" s="167"/>
      <c r="L1020" s="167">
        <v>1</v>
      </c>
      <c r="M1020" s="171">
        <f t="shared" si="289"/>
        <v>1496131.4252730601</v>
      </c>
      <c r="N1020" s="170"/>
      <c r="O1020" s="285">
        <v>1615.24076555343</v>
      </c>
      <c r="P1020" s="114">
        <f t="shared" si="288"/>
        <v>552.66064294392731</v>
      </c>
      <c r="Q1020" s="173">
        <v>892680</v>
      </c>
      <c r="R1020" s="177">
        <v>2016</v>
      </c>
      <c r="S1020" s="98">
        <f>IFERROR(('General Input Sheet'!$G$38/(VLOOKUP(R1020,'General Input Sheet'!$E$38:$G$44,3,FALSE))),1)</f>
        <v>1</v>
      </c>
      <c r="T1020" s="199">
        <v>2388811.4252730599</v>
      </c>
      <c r="U1020" s="115" t="str">
        <f t="shared" si="283"/>
        <v/>
      </c>
      <c r="V1020" s="115" t="str">
        <f t="shared" si="283"/>
        <v/>
      </c>
      <c r="W1020" s="115" t="str">
        <f t="shared" si="283"/>
        <v/>
      </c>
      <c r="X1020" s="115" t="str">
        <f t="shared" si="283"/>
        <v/>
      </c>
      <c r="Y1020" s="273" t="str">
        <f t="shared" si="284"/>
        <v>y</v>
      </c>
      <c r="AA1020" s="86" t="str">
        <f t="shared" si="274"/>
        <v/>
      </c>
      <c r="AB1020" s="87" t="str">
        <f t="shared" si="275"/>
        <v/>
      </c>
      <c r="AC1020" s="87" t="str">
        <f t="shared" si="285"/>
        <v/>
      </c>
      <c r="AD1020" s="87" t="str">
        <f t="shared" si="286"/>
        <v/>
      </c>
      <c r="AE1020" s="87">
        <f t="shared" si="287"/>
        <v>1</v>
      </c>
      <c r="AF1020" s="94">
        <f t="shared" si="276"/>
        <v>1</v>
      </c>
      <c r="AH1020" s="324" t="str">
        <f t="shared" si="277"/>
        <v/>
      </c>
      <c r="AI1020" s="280" t="str">
        <f t="shared" si="278"/>
        <v/>
      </c>
      <c r="AJ1020" s="280" t="str">
        <f t="shared" si="279"/>
        <v/>
      </c>
      <c r="AK1020" s="280" t="str">
        <f t="shared" si="280"/>
        <v/>
      </c>
      <c r="AL1020" s="327">
        <f t="shared" si="281"/>
        <v>2388811.4252730599</v>
      </c>
    </row>
    <row r="1021" spans="2:38">
      <c r="B1021" s="176" t="s">
        <v>890</v>
      </c>
      <c r="C1021" s="167"/>
      <c r="D1021" s="167" t="s">
        <v>2229</v>
      </c>
      <c r="E1021" s="167" t="s">
        <v>118</v>
      </c>
      <c r="F1021" s="167" t="s">
        <v>2233</v>
      </c>
      <c r="G1021" s="188"/>
      <c r="H1021" s="285">
        <v>2470.65</v>
      </c>
      <c r="I1021" s="143">
        <f t="shared" si="282"/>
        <v>196.72828378059702</v>
      </c>
      <c r="J1021" s="165">
        <v>486046.73432253202</v>
      </c>
      <c r="K1021" s="167"/>
      <c r="L1021" s="167">
        <v>1</v>
      </c>
      <c r="M1021" s="171">
        <f t="shared" si="289"/>
        <v>486046.73432253202</v>
      </c>
      <c r="N1021" s="170"/>
      <c r="O1021" s="285"/>
      <c r="P1021" s="114">
        <f t="shared" si="288"/>
        <v>0</v>
      </c>
      <c r="Q1021" s="173"/>
      <c r="R1021" s="177">
        <v>2016</v>
      </c>
      <c r="S1021" s="98">
        <f>IFERROR(('General Input Sheet'!$G$38/(VLOOKUP(R1021,'General Input Sheet'!$E$38:$G$44,3,FALSE))),1)</f>
        <v>1</v>
      </c>
      <c r="T1021" s="199">
        <v>486046.73432253202</v>
      </c>
      <c r="U1021" s="115" t="str">
        <f t="shared" si="283"/>
        <v/>
      </c>
      <c r="V1021" s="115" t="str">
        <f t="shared" si="283"/>
        <v/>
      </c>
      <c r="W1021" s="115" t="str">
        <f t="shared" si="283"/>
        <v/>
      </c>
      <c r="X1021" s="115" t="str">
        <f t="shared" si="283"/>
        <v>y</v>
      </c>
      <c r="Y1021" s="273" t="str">
        <f t="shared" si="284"/>
        <v/>
      </c>
      <c r="AA1021" s="86" t="str">
        <f t="shared" si="274"/>
        <v/>
      </c>
      <c r="AB1021" s="87" t="str">
        <f t="shared" si="275"/>
        <v/>
      </c>
      <c r="AC1021" s="87" t="str">
        <f t="shared" si="285"/>
        <v/>
      </c>
      <c r="AD1021" s="87">
        <f t="shared" si="286"/>
        <v>1</v>
      </c>
      <c r="AE1021" s="87" t="str">
        <f t="shared" si="287"/>
        <v/>
      </c>
      <c r="AF1021" s="94">
        <f t="shared" si="276"/>
        <v>1</v>
      </c>
      <c r="AH1021" s="324" t="str">
        <f t="shared" si="277"/>
        <v/>
      </c>
      <c r="AI1021" s="280" t="str">
        <f t="shared" si="278"/>
        <v/>
      </c>
      <c r="AJ1021" s="280" t="str">
        <f t="shared" si="279"/>
        <v/>
      </c>
      <c r="AK1021" s="280">
        <f t="shared" si="280"/>
        <v>486046.73432253202</v>
      </c>
      <c r="AL1021" s="327" t="str">
        <f t="shared" si="281"/>
        <v/>
      </c>
    </row>
    <row r="1022" spans="2:38">
      <c r="B1022" s="176" t="s">
        <v>891</v>
      </c>
      <c r="C1022" s="167"/>
      <c r="D1022" s="167" t="s">
        <v>2229</v>
      </c>
      <c r="E1022" s="167" t="s">
        <v>118</v>
      </c>
      <c r="F1022" s="167" t="s">
        <v>2233</v>
      </c>
      <c r="G1022" s="188"/>
      <c r="H1022" s="285">
        <v>1348.72</v>
      </c>
      <c r="I1022" s="143">
        <f t="shared" si="282"/>
        <v>329.69437289499376</v>
      </c>
      <c r="J1022" s="165">
        <v>444665.394610936</v>
      </c>
      <c r="K1022" s="167"/>
      <c r="L1022" s="167">
        <v>1</v>
      </c>
      <c r="M1022" s="171">
        <f t="shared" si="289"/>
        <v>444665.394610936</v>
      </c>
      <c r="N1022" s="170"/>
      <c r="O1022" s="285">
        <v>1348.7259859410501</v>
      </c>
      <c r="P1022" s="114">
        <f t="shared" si="288"/>
        <v>226.2594501633173</v>
      </c>
      <c r="Q1022" s="173">
        <v>305162</v>
      </c>
      <c r="R1022" s="177">
        <v>2016</v>
      </c>
      <c r="S1022" s="98">
        <f>IFERROR(('General Input Sheet'!$G$38/(VLOOKUP(R1022,'General Input Sheet'!$E$38:$G$44,3,FALSE))),1)</f>
        <v>1</v>
      </c>
      <c r="T1022" s="199">
        <v>749827.39461093605</v>
      </c>
      <c r="U1022" s="115" t="str">
        <f t="shared" si="283"/>
        <v/>
      </c>
      <c r="V1022" s="115" t="str">
        <f t="shared" si="283"/>
        <v/>
      </c>
      <c r="W1022" s="115" t="str">
        <f t="shared" si="283"/>
        <v/>
      </c>
      <c r="X1022" s="115" t="str">
        <f t="shared" si="283"/>
        <v>y</v>
      </c>
      <c r="Y1022" s="273" t="str">
        <f t="shared" si="284"/>
        <v/>
      </c>
      <c r="AA1022" s="86" t="str">
        <f t="shared" si="274"/>
        <v/>
      </c>
      <c r="AB1022" s="87" t="str">
        <f t="shared" si="275"/>
        <v/>
      </c>
      <c r="AC1022" s="87" t="str">
        <f t="shared" si="285"/>
        <v/>
      </c>
      <c r="AD1022" s="87">
        <f t="shared" si="286"/>
        <v>1</v>
      </c>
      <c r="AE1022" s="87" t="str">
        <f t="shared" si="287"/>
        <v/>
      </c>
      <c r="AF1022" s="94">
        <f t="shared" si="276"/>
        <v>1</v>
      </c>
      <c r="AH1022" s="324" t="str">
        <f t="shared" si="277"/>
        <v/>
      </c>
      <c r="AI1022" s="280" t="str">
        <f t="shared" si="278"/>
        <v/>
      </c>
      <c r="AJ1022" s="280" t="str">
        <f t="shared" si="279"/>
        <v/>
      </c>
      <c r="AK1022" s="280">
        <f t="shared" si="280"/>
        <v>749827.39461093605</v>
      </c>
      <c r="AL1022" s="327" t="str">
        <f t="shared" si="281"/>
        <v/>
      </c>
    </row>
    <row r="1023" spans="2:38">
      <c r="B1023" s="176" t="s">
        <v>892</v>
      </c>
      <c r="C1023" s="167"/>
      <c r="D1023" s="167" t="s">
        <v>2229</v>
      </c>
      <c r="E1023" s="167" t="s">
        <v>117</v>
      </c>
      <c r="F1023" s="167" t="s">
        <v>2233</v>
      </c>
      <c r="G1023" s="188"/>
      <c r="H1023" s="285">
        <v>700.64020140000002</v>
      </c>
      <c r="I1023" s="143">
        <f t="shared" si="282"/>
        <v>600.5387301051735</v>
      </c>
      <c r="J1023" s="165">
        <v>420761.57680938899</v>
      </c>
      <c r="K1023" s="167"/>
      <c r="L1023" s="167">
        <v>1</v>
      </c>
      <c r="M1023" s="171">
        <f t="shared" si="289"/>
        <v>420761.57680938893</v>
      </c>
      <c r="N1023" s="170"/>
      <c r="O1023" s="285">
        <v>700.64360478022002</v>
      </c>
      <c r="P1023" s="114">
        <f t="shared" si="288"/>
        <v>294.99591317162481</v>
      </c>
      <c r="Q1023" s="173">
        <v>206687</v>
      </c>
      <c r="R1023" s="177">
        <v>2016</v>
      </c>
      <c r="S1023" s="98">
        <f>IFERROR(('General Input Sheet'!$G$38/(VLOOKUP(R1023,'General Input Sheet'!$E$38:$G$44,3,FALSE))),1)</f>
        <v>1</v>
      </c>
      <c r="T1023" s="199">
        <v>627448.57680938905</v>
      </c>
      <c r="U1023" s="115" t="str">
        <f t="shared" si="283"/>
        <v/>
      </c>
      <c r="V1023" s="115" t="str">
        <f t="shared" si="283"/>
        <v/>
      </c>
      <c r="W1023" s="115" t="str">
        <f t="shared" si="283"/>
        <v>y</v>
      </c>
      <c r="X1023" s="115" t="str">
        <f t="shared" si="283"/>
        <v/>
      </c>
      <c r="Y1023" s="273" t="str">
        <f t="shared" si="284"/>
        <v/>
      </c>
      <c r="AA1023" s="86" t="str">
        <f t="shared" si="274"/>
        <v/>
      </c>
      <c r="AB1023" s="87" t="str">
        <f t="shared" si="275"/>
        <v/>
      </c>
      <c r="AC1023" s="87">
        <f t="shared" si="285"/>
        <v>1</v>
      </c>
      <c r="AD1023" s="87" t="str">
        <f t="shared" si="286"/>
        <v/>
      </c>
      <c r="AE1023" s="87" t="str">
        <f t="shared" si="287"/>
        <v/>
      </c>
      <c r="AF1023" s="94">
        <f t="shared" si="276"/>
        <v>1</v>
      </c>
      <c r="AH1023" s="324" t="str">
        <f t="shared" si="277"/>
        <v/>
      </c>
      <c r="AI1023" s="280" t="str">
        <f t="shared" si="278"/>
        <v/>
      </c>
      <c r="AJ1023" s="280">
        <f t="shared" si="279"/>
        <v>627448.57680938905</v>
      </c>
      <c r="AK1023" s="280" t="str">
        <f t="shared" si="280"/>
        <v/>
      </c>
      <c r="AL1023" s="327" t="str">
        <f t="shared" si="281"/>
        <v/>
      </c>
    </row>
    <row r="1024" spans="2:38">
      <c r="B1024" s="176" t="s">
        <v>893</v>
      </c>
      <c r="C1024" s="167"/>
      <c r="D1024" s="167" t="s">
        <v>2231</v>
      </c>
      <c r="E1024" s="167" t="s">
        <v>117</v>
      </c>
      <c r="F1024" s="167" t="s">
        <v>2234</v>
      </c>
      <c r="G1024" s="188"/>
      <c r="H1024" s="285">
        <v>117490.3</v>
      </c>
      <c r="I1024" s="143">
        <f t="shared" si="282"/>
        <v>71.497374216650812</v>
      </c>
      <c r="J1024" s="165">
        <v>8400247.9459265694</v>
      </c>
      <c r="K1024" s="167"/>
      <c r="L1024" s="167">
        <v>1</v>
      </c>
      <c r="M1024" s="171">
        <f t="shared" si="289"/>
        <v>8400247.9459265694</v>
      </c>
      <c r="N1024" s="170"/>
      <c r="O1024" s="285"/>
      <c r="P1024" s="114">
        <f t="shared" si="288"/>
        <v>0</v>
      </c>
      <c r="Q1024" s="173"/>
      <c r="R1024" s="177">
        <v>2016</v>
      </c>
      <c r="S1024" s="98">
        <f>IFERROR(('General Input Sheet'!$G$38/(VLOOKUP(R1024,'General Input Sheet'!$E$38:$G$44,3,FALSE))),1)</f>
        <v>1</v>
      </c>
      <c r="T1024" s="199">
        <v>8400247.9459265694</v>
      </c>
      <c r="U1024" s="115" t="str">
        <f t="shared" si="283"/>
        <v/>
      </c>
      <c r="V1024" s="115" t="str">
        <f t="shared" si="283"/>
        <v/>
      </c>
      <c r="W1024" s="115" t="str">
        <f t="shared" si="283"/>
        <v/>
      </c>
      <c r="X1024" s="115" t="str">
        <f t="shared" si="283"/>
        <v/>
      </c>
      <c r="Y1024" s="273" t="str">
        <f t="shared" si="284"/>
        <v>y</v>
      </c>
      <c r="AA1024" s="86" t="str">
        <f t="shared" si="274"/>
        <v/>
      </c>
      <c r="AB1024" s="87" t="str">
        <f t="shared" si="275"/>
        <v/>
      </c>
      <c r="AC1024" s="87" t="str">
        <f t="shared" si="285"/>
        <v/>
      </c>
      <c r="AD1024" s="87" t="str">
        <f t="shared" si="286"/>
        <v/>
      </c>
      <c r="AE1024" s="87">
        <f t="shared" si="287"/>
        <v>1</v>
      </c>
      <c r="AF1024" s="94">
        <f t="shared" si="276"/>
        <v>1</v>
      </c>
      <c r="AH1024" s="324" t="str">
        <f t="shared" si="277"/>
        <v/>
      </c>
      <c r="AI1024" s="280" t="str">
        <f t="shared" si="278"/>
        <v/>
      </c>
      <c r="AJ1024" s="280" t="str">
        <f t="shared" si="279"/>
        <v/>
      </c>
      <c r="AK1024" s="280" t="str">
        <f t="shared" si="280"/>
        <v/>
      </c>
      <c r="AL1024" s="327">
        <f t="shared" si="281"/>
        <v>8400247.9459265694</v>
      </c>
    </row>
    <row r="1025" spans="2:38">
      <c r="B1025" s="176" t="s">
        <v>894</v>
      </c>
      <c r="C1025" s="167"/>
      <c r="D1025" s="167" t="s">
        <v>2229</v>
      </c>
      <c r="E1025" s="167" t="s">
        <v>117</v>
      </c>
      <c r="F1025" s="167" t="s">
        <v>2236</v>
      </c>
      <c r="G1025" s="188"/>
      <c r="H1025" s="285"/>
      <c r="I1025" s="143">
        <f t="shared" si="282"/>
        <v>0</v>
      </c>
      <c r="J1025" s="165"/>
      <c r="K1025" s="167"/>
      <c r="L1025" s="167">
        <v>1</v>
      </c>
      <c r="M1025" s="171">
        <f t="shared" si="289"/>
        <v>0</v>
      </c>
      <c r="N1025" s="170"/>
      <c r="O1025" s="285">
        <v>117490.21909877</v>
      </c>
      <c r="P1025" s="114">
        <f t="shared" si="288"/>
        <v>9.5444064076286974</v>
      </c>
      <c r="Q1025" s="173">
        <v>1121374.3999999999</v>
      </c>
      <c r="R1025" s="177">
        <v>2016</v>
      </c>
      <c r="S1025" s="98">
        <f>IFERROR(('General Input Sheet'!$G$38/(VLOOKUP(R1025,'General Input Sheet'!$E$38:$G$44,3,FALSE))),1)</f>
        <v>1</v>
      </c>
      <c r="T1025" s="199">
        <v>1121374.3999999999</v>
      </c>
      <c r="U1025" s="115" t="str">
        <f t="shared" si="283"/>
        <v/>
      </c>
      <c r="V1025" s="115" t="str">
        <f t="shared" si="283"/>
        <v/>
      </c>
      <c r="W1025" s="115" t="str">
        <f t="shared" si="283"/>
        <v>y</v>
      </c>
      <c r="X1025" s="115" t="str">
        <f t="shared" si="283"/>
        <v/>
      </c>
      <c r="Y1025" s="273" t="str">
        <f t="shared" si="284"/>
        <v/>
      </c>
      <c r="AA1025" s="86" t="str">
        <f t="shared" si="274"/>
        <v/>
      </c>
      <c r="AB1025" s="87" t="str">
        <f t="shared" si="275"/>
        <v/>
      </c>
      <c r="AC1025" s="87">
        <f t="shared" si="285"/>
        <v>1</v>
      </c>
      <c r="AD1025" s="87" t="str">
        <f t="shared" si="286"/>
        <v/>
      </c>
      <c r="AE1025" s="87" t="str">
        <f t="shared" si="287"/>
        <v/>
      </c>
      <c r="AF1025" s="94">
        <f t="shared" si="276"/>
        <v>1</v>
      </c>
      <c r="AH1025" s="324" t="str">
        <f t="shared" si="277"/>
        <v/>
      </c>
      <c r="AI1025" s="280" t="str">
        <f t="shared" si="278"/>
        <v/>
      </c>
      <c r="AJ1025" s="280">
        <f t="shared" si="279"/>
        <v>1121374.3999999999</v>
      </c>
      <c r="AK1025" s="280" t="str">
        <f t="shared" si="280"/>
        <v/>
      </c>
      <c r="AL1025" s="327" t="str">
        <f t="shared" si="281"/>
        <v/>
      </c>
    </row>
    <row r="1026" spans="2:38">
      <c r="B1026" s="176" t="s">
        <v>895</v>
      </c>
      <c r="C1026" s="167"/>
      <c r="D1026" s="167" t="s">
        <v>2229</v>
      </c>
      <c r="E1026" s="167" t="s">
        <v>117</v>
      </c>
      <c r="F1026" s="167" t="s">
        <v>2233</v>
      </c>
      <c r="G1026" s="188"/>
      <c r="H1026" s="285">
        <v>12826.32</v>
      </c>
      <c r="I1026" s="143">
        <f t="shared" si="282"/>
        <v>53.794981133585701</v>
      </c>
      <c r="J1026" s="165">
        <v>689991.64241333294</v>
      </c>
      <c r="K1026" s="167"/>
      <c r="L1026" s="167">
        <v>1</v>
      </c>
      <c r="M1026" s="171">
        <f t="shared" si="289"/>
        <v>689991.64241333294</v>
      </c>
      <c r="N1026" s="170"/>
      <c r="O1026" s="285"/>
      <c r="P1026" s="114">
        <f t="shared" si="288"/>
        <v>0</v>
      </c>
      <c r="Q1026" s="173"/>
      <c r="R1026" s="177">
        <v>2016</v>
      </c>
      <c r="S1026" s="98">
        <f>IFERROR(('General Input Sheet'!$G$38/(VLOOKUP(R1026,'General Input Sheet'!$E$38:$G$44,3,FALSE))),1)</f>
        <v>1</v>
      </c>
      <c r="T1026" s="199">
        <v>689991.64241333294</v>
      </c>
      <c r="U1026" s="115" t="str">
        <f t="shared" si="283"/>
        <v/>
      </c>
      <c r="V1026" s="115" t="str">
        <f t="shared" si="283"/>
        <v/>
      </c>
      <c r="W1026" s="115" t="str">
        <f t="shared" si="283"/>
        <v>y</v>
      </c>
      <c r="X1026" s="115" t="str">
        <f t="shared" si="283"/>
        <v/>
      </c>
      <c r="Y1026" s="273" t="str">
        <f t="shared" si="284"/>
        <v/>
      </c>
      <c r="AA1026" s="86" t="str">
        <f t="shared" si="274"/>
        <v/>
      </c>
      <c r="AB1026" s="87" t="str">
        <f t="shared" si="275"/>
        <v/>
      </c>
      <c r="AC1026" s="87">
        <f t="shared" si="285"/>
        <v>1</v>
      </c>
      <c r="AD1026" s="87" t="str">
        <f t="shared" si="286"/>
        <v/>
      </c>
      <c r="AE1026" s="87" t="str">
        <f t="shared" si="287"/>
        <v/>
      </c>
      <c r="AF1026" s="94">
        <f t="shared" si="276"/>
        <v>1</v>
      </c>
      <c r="AH1026" s="324" t="str">
        <f t="shared" si="277"/>
        <v/>
      </c>
      <c r="AI1026" s="280" t="str">
        <f t="shared" si="278"/>
        <v/>
      </c>
      <c r="AJ1026" s="280">
        <f t="shared" si="279"/>
        <v>689991.64241333294</v>
      </c>
      <c r="AK1026" s="280" t="str">
        <f t="shared" si="280"/>
        <v/>
      </c>
      <c r="AL1026" s="327" t="str">
        <f t="shared" si="281"/>
        <v/>
      </c>
    </row>
    <row r="1027" spans="2:38">
      <c r="B1027" s="176" t="s">
        <v>896</v>
      </c>
      <c r="C1027" s="167"/>
      <c r="D1027" s="167" t="s">
        <v>2231</v>
      </c>
      <c r="E1027" s="167" t="s">
        <v>118</v>
      </c>
      <c r="F1027" s="167" t="s">
        <v>2233</v>
      </c>
      <c r="G1027" s="188"/>
      <c r="H1027" s="285">
        <v>35323.040000000001</v>
      </c>
      <c r="I1027" s="143">
        <f t="shared" si="282"/>
        <v>231.05508228423543</v>
      </c>
      <c r="J1027" s="165">
        <v>8161567.9137293398</v>
      </c>
      <c r="K1027" s="167"/>
      <c r="L1027" s="167">
        <v>1</v>
      </c>
      <c r="M1027" s="171">
        <f t="shared" si="289"/>
        <v>8161567.9137293398</v>
      </c>
      <c r="N1027" s="170"/>
      <c r="O1027" s="285"/>
      <c r="P1027" s="114">
        <f t="shared" si="288"/>
        <v>0</v>
      </c>
      <c r="Q1027" s="173"/>
      <c r="R1027" s="177">
        <v>2016</v>
      </c>
      <c r="S1027" s="98">
        <f>IFERROR(('General Input Sheet'!$G$38/(VLOOKUP(R1027,'General Input Sheet'!$E$38:$G$44,3,FALSE))),1)</f>
        <v>1</v>
      </c>
      <c r="T1027" s="199">
        <v>8161567.9137293398</v>
      </c>
      <c r="U1027" s="115" t="str">
        <f t="shared" si="283"/>
        <v/>
      </c>
      <c r="V1027" s="115" t="str">
        <f t="shared" si="283"/>
        <v/>
      </c>
      <c r="W1027" s="115" t="str">
        <f t="shared" si="283"/>
        <v/>
      </c>
      <c r="X1027" s="115" t="str">
        <f t="shared" si="283"/>
        <v/>
      </c>
      <c r="Y1027" s="273" t="str">
        <f t="shared" si="284"/>
        <v>y</v>
      </c>
      <c r="AA1027" s="86" t="str">
        <f t="shared" si="274"/>
        <v/>
      </c>
      <c r="AB1027" s="87" t="str">
        <f t="shared" si="275"/>
        <v/>
      </c>
      <c r="AC1027" s="87" t="str">
        <f t="shared" si="285"/>
        <v/>
      </c>
      <c r="AD1027" s="87" t="str">
        <f t="shared" si="286"/>
        <v/>
      </c>
      <c r="AE1027" s="87">
        <f t="shared" si="287"/>
        <v>1</v>
      </c>
      <c r="AF1027" s="94">
        <f t="shared" si="276"/>
        <v>1</v>
      </c>
      <c r="AH1027" s="324" t="str">
        <f t="shared" si="277"/>
        <v/>
      </c>
      <c r="AI1027" s="280" t="str">
        <f t="shared" si="278"/>
        <v/>
      </c>
      <c r="AJ1027" s="280" t="str">
        <f t="shared" si="279"/>
        <v/>
      </c>
      <c r="AK1027" s="280" t="str">
        <f t="shared" si="280"/>
        <v/>
      </c>
      <c r="AL1027" s="327">
        <f t="shared" si="281"/>
        <v>8161567.9137293398</v>
      </c>
    </row>
    <row r="1028" spans="2:38">
      <c r="B1028" s="176" t="s">
        <v>897</v>
      </c>
      <c r="C1028" s="167"/>
      <c r="D1028" s="167" t="s">
        <v>2231</v>
      </c>
      <c r="E1028" s="167" t="s">
        <v>117</v>
      </c>
      <c r="F1028" s="167" t="s">
        <v>2233</v>
      </c>
      <c r="G1028" s="188"/>
      <c r="H1028" s="285">
        <v>4287.09</v>
      </c>
      <c r="I1028" s="143">
        <f t="shared" si="282"/>
        <v>1576.4492662442542</v>
      </c>
      <c r="J1028" s="165">
        <v>6758379.8848230802</v>
      </c>
      <c r="K1028" s="167"/>
      <c r="L1028" s="167">
        <v>1</v>
      </c>
      <c r="M1028" s="171">
        <f t="shared" si="289"/>
        <v>6758379.8848230802</v>
      </c>
      <c r="N1028" s="170"/>
      <c r="O1028" s="285">
        <v>3115.3613297991701</v>
      </c>
      <c r="P1028" s="114">
        <f t="shared" si="288"/>
        <v>157.28512622694316</v>
      </c>
      <c r="Q1028" s="173">
        <v>490000</v>
      </c>
      <c r="R1028" s="177">
        <v>2016</v>
      </c>
      <c r="S1028" s="98">
        <f>IFERROR(('General Input Sheet'!$G$38/(VLOOKUP(R1028,'General Input Sheet'!$E$38:$G$44,3,FALSE))),1)</f>
        <v>1</v>
      </c>
      <c r="T1028" s="199">
        <v>7248379.8848230802</v>
      </c>
      <c r="U1028" s="115" t="str">
        <f t="shared" si="283"/>
        <v/>
      </c>
      <c r="V1028" s="115" t="str">
        <f t="shared" si="283"/>
        <v/>
      </c>
      <c r="W1028" s="115" t="str">
        <f t="shared" si="283"/>
        <v/>
      </c>
      <c r="X1028" s="115" t="str">
        <f t="shared" si="283"/>
        <v/>
      </c>
      <c r="Y1028" s="273" t="str">
        <f t="shared" si="284"/>
        <v>y</v>
      </c>
      <c r="AA1028" s="86" t="str">
        <f t="shared" si="274"/>
        <v/>
      </c>
      <c r="AB1028" s="87" t="str">
        <f t="shared" si="275"/>
        <v/>
      </c>
      <c r="AC1028" s="87" t="str">
        <f t="shared" si="285"/>
        <v/>
      </c>
      <c r="AD1028" s="87" t="str">
        <f t="shared" si="286"/>
        <v/>
      </c>
      <c r="AE1028" s="87">
        <f t="shared" si="287"/>
        <v>1</v>
      </c>
      <c r="AF1028" s="94">
        <f t="shared" si="276"/>
        <v>1</v>
      </c>
      <c r="AH1028" s="324" t="str">
        <f t="shared" si="277"/>
        <v/>
      </c>
      <c r="AI1028" s="280" t="str">
        <f t="shared" si="278"/>
        <v/>
      </c>
      <c r="AJ1028" s="280" t="str">
        <f t="shared" si="279"/>
        <v/>
      </c>
      <c r="AK1028" s="280" t="str">
        <f t="shared" si="280"/>
        <v/>
      </c>
      <c r="AL1028" s="327">
        <f t="shared" si="281"/>
        <v>7248379.8848230802</v>
      </c>
    </row>
    <row r="1029" spans="2:38">
      <c r="B1029" s="176" t="s">
        <v>898</v>
      </c>
      <c r="C1029" s="167"/>
      <c r="D1029" s="167" t="s">
        <v>2229</v>
      </c>
      <c r="E1029" s="167" t="s">
        <v>117</v>
      </c>
      <c r="F1029" s="167" t="s">
        <v>2236</v>
      </c>
      <c r="G1029" s="188"/>
      <c r="H1029" s="285"/>
      <c r="I1029" s="143">
        <f t="shared" si="282"/>
        <v>0</v>
      </c>
      <c r="J1029" s="165"/>
      <c r="K1029" s="167"/>
      <c r="L1029" s="167">
        <v>1</v>
      </c>
      <c r="M1029" s="171">
        <f t="shared" si="289"/>
        <v>0</v>
      </c>
      <c r="N1029" s="170"/>
      <c r="O1029" s="285">
        <v>0</v>
      </c>
      <c r="P1029" s="114">
        <f t="shared" si="288"/>
        <v>0</v>
      </c>
      <c r="Q1029" s="173">
        <v>0</v>
      </c>
      <c r="R1029" s="177">
        <v>2016</v>
      </c>
      <c r="S1029" s="98">
        <f>IFERROR(('General Input Sheet'!$G$38/(VLOOKUP(R1029,'General Input Sheet'!$E$38:$G$44,3,FALSE))),1)</f>
        <v>1</v>
      </c>
      <c r="T1029" s="199">
        <v>0</v>
      </c>
      <c r="U1029" s="115" t="str">
        <f t="shared" si="283"/>
        <v/>
      </c>
      <c r="V1029" s="115" t="str">
        <f t="shared" si="283"/>
        <v/>
      </c>
      <c r="W1029" s="115" t="str">
        <f t="shared" si="283"/>
        <v>y</v>
      </c>
      <c r="X1029" s="115" t="str">
        <f t="shared" si="283"/>
        <v/>
      </c>
      <c r="Y1029" s="273" t="str">
        <f t="shared" si="284"/>
        <v/>
      </c>
      <c r="AA1029" s="86" t="str">
        <f t="shared" si="274"/>
        <v/>
      </c>
      <c r="AB1029" s="87" t="str">
        <f t="shared" si="275"/>
        <v/>
      </c>
      <c r="AC1029" s="87">
        <f t="shared" si="285"/>
        <v>1</v>
      </c>
      <c r="AD1029" s="87" t="str">
        <f t="shared" si="286"/>
        <v/>
      </c>
      <c r="AE1029" s="87" t="str">
        <f t="shared" si="287"/>
        <v/>
      </c>
      <c r="AF1029" s="94">
        <f t="shared" si="276"/>
        <v>1</v>
      </c>
      <c r="AH1029" s="324" t="str">
        <f t="shared" si="277"/>
        <v/>
      </c>
      <c r="AI1029" s="280" t="str">
        <f t="shared" si="278"/>
        <v/>
      </c>
      <c r="AJ1029" s="280">
        <f t="shared" si="279"/>
        <v>0</v>
      </c>
      <c r="AK1029" s="280" t="str">
        <f t="shared" si="280"/>
        <v/>
      </c>
      <c r="AL1029" s="327" t="str">
        <f t="shared" si="281"/>
        <v/>
      </c>
    </row>
    <row r="1030" spans="2:38">
      <c r="B1030" s="176" t="s">
        <v>899</v>
      </c>
      <c r="C1030" s="167"/>
      <c r="D1030" s="167" t="s">
        <v>2231</v>
      </c>
      <c r="E1030" s="167" t="s">
        <v>118</v>
      </c>
      <c r="F1030" s="167" t="s">
        <v>2240</v>
      </c>
      <c r="G1030" s="188"/>
      <c r="H1030" s="285">
        <v>33575.230000000003</v>
      </c>
      <c r="I1030" s="143">
        <f t="shared" si="282"/>
        <v>80.357982545695734</v>
      </c>
      <c r="J1030" s="165">
        <v>2698037.74630772</v>
      </c>
      <c r="K1030" s="167"/>
      <c r="L1030" s="167">
        <v>1</v>
      </c>
      <c r="M1030" s="171">
        <f t="shared" si="289"/>
        <v>2698037.74630772</v>
      </c>
      <c r="N1030" s="170"/>
      <c r="O1030" s="285">
        <v>33575.212743667602</v>
      </c>
      <c r="P1030" s="114">
        <f t="shared" si="288"/>
        <v>5.1589084877107227</v>
      </c>
      <c r="Q1030" s="173">
        <v>173211.45</v>
      </c>
      <c r="R1030" s="177">
        <v>2016</v>
      </c>
      <c r="S1030" s="98">
        <f>IFERROR(('General Input Sheet'!$G$38/(VLOOKUP(R1030,'General Input Sheet'!$E$38:$G$44,3,FALSE))),1)</f>
        <v>1</v>
      </c>
      <c r="T1030" s="199">
        <v>2871249.1963077202</v>
      </c>
      <c r="U1030" s="115" t="str">
        <f t="shared" si="283"/>
        <v/>
      </c>
      <c r="V1030" s="115" t="str">
        <f t="shared" si="283"/>
        <v/>
      </c>
      <c r="W1030" s="115" t="str">
        <f t="shared" si="283"/>
        <v/>
      </c>
      <c r="X1030" s="115" t="str">
        <f t="shared" si="283"/>
        <v/>
      </c>
      <c r="Y1030" s="273" t="str">
        <f t="shared" si="284"/>
        <v>y</v>
      </c>
      <c r="AA1030" s="86" t="str">
        <f t="shared" si="274"/>
        <v/>
      </c>
      <c r="AB1030" s="87" t="str">
        <f t="shared" si="275"/>
        <v/>
      </c>
      <c r="AC1030" s="87" t="str">
        <f t="shared" si="285"/>
        <v/>
      </c>
      <c r="AD1030" s="87" t="str">
        <f t="shared" si="286"/>
        <v/>
      </c>
      <c r="AE1030" s="87">
        <f t="shared" si="287"/>
        <v>1</v>
      </c>
      <c r="AF1030" s="94">
        <f t="shared" si="276"/>
        <v>1</v>
      </c>
      <c r="AH1030" s="324" t="str">
        <f t="shared" si="277"/>
        <v/>
      </c>
      <c r="AI1030" s="280" t="str">
        <f t="shared" si="278"/>
        <v/>
      </c>
      <c r="AJ1030" s="280" t="str">
        <f t="shared" si="279"/>
        <v/>
      </c>
      <c r="AK1030" s="280" t="str">
        <f t="shared" si="280"/>
        <v/>
      </c>
      <c r="AL1030" s="327">
        <f t="shared" si="281"/>
        <v>2871249.1963077202</v>
      </c>
    </row>
    <row r="1031" spans="2:38">
      <c r="B1031" s="176" t="s">
        <v>900</v>
      </c>
      <c r="C1031" s="167"/>
      <c r="D1031" s="167" t="s">
        <v>2231</v>
      </c>
      <c r="E1031" s="167" t="s">
        <v>116</v>
      </c>
      <c r="F1031" s="167" t="s">
        <v>2236</v>
      </c>
      <c r="G1031" s="188"/>
      <c r="H1031" s="285"/>
      <c r="I1031" s="143">
        <f t="shared" si="282"/>
        <v>0</v>
      </c>
      <c r="J1031" s="165"/>
      <c r="K1031" s="167"/>
      <c r="L1031" s="167">
        <v>1</v>
      </c>
      <c r="M1031" s="171">
        <f t="shared" si="289"/>
        <v>0</v>
      </c>
      <c r="N1031" s="170"/>
      <c r="O1031" s="285">
        <v>19676.452978958099</v>
      </c>
      <c r="P1031" s="114">
        <f t="shared" si="288"/>
        <v>3.0902759793660617</v>
      </c>
      <c r="Q1031" s="173">
        <v>60805.67</v>
      </c>
      <c r="R1031" s="177">
        <v>2016</v>
      </c>
      <c r="S1031" s="98">
        <f>IFERROR(('General Input Sheet'!$G$38/(VLOOKUP(R1031,'General Input Sheet'!$E$38:$G$44,3,FALSE))),1)</f>
        <v>1</v>
      </c>
      <c r="T1031" s="199">
        <v>60805.67</v>
      </c>
      <c r="U1031" s="115" t="str">
        <f t="shared" si="283"/>
        <v/>
      </c>
      <c r="V1031" s="115" t="str">
        <f t="shared" si="283"/>
        <v/>
      </c>
      <c r="W1031" s="115" t="str">
        <f t="shared" si="283"/>
        <v/>
      </c>
      <c r="X1031" s="115" t="str">
        <f t="shared" si="283"/>
        <v/>
      </c>
      <c r="Y1031" s="273" t="str">
        <f t="shared" si="284"/>
        <v>y</v>
      </c>
      <c r="AA1031" s="86" t="str">
        <f t="shared" si="274"/>
        <v/>
      </c>
      <c r="AB1031" s="87" t="str">
        <f t="shared" si="275"/>
        <v/>
      </c>
      <c r="AC1031" s="87" t="str">
        <f t="shared" si="285"/>
        <v/>
      </c>
      <c r="AD1031" s="87" t="str">
        <f t="shared" si="286"/>
        <v/>
      </c>
      <c r="AE1031" s="87">
        <f t="shared" si="287"/>
        <v>1</v>
      </c>
      <c r="AF1031" s="94">
        <f t="shared" si="276"/>
        <v>1</v>
      </c>
      <c r="AH1031" s="324" t="str">
        <f t="shared" si="277"/>
        <v/>
      </c>
      <c r="AI1031" s="280" t="str">
        <f t="shared" si="278"/>
        <v/>
      </c>
      <c r="AJ1031" s="280" t="str">
        <f t="shared" si="279"/>
        <v/>
      </c>
      <c r="AK1031" s="280" t="str">
        <f t="shared" si="280"/>
        <v/>
      </c>
      <c r="AL1031" s="327">
        <f t="shared" si="281"/>
        <v>60805.67</v>
      </c>
    </row>
    <row r="1032" spans="2:38">
      <c r="B1032" s="176" t="s">
        <v>901</v>
      </c>
      <c r="C1032" s="167"/>
      <c r="D1032" s="167" t="s">
        <v>2229</v>
      </c>
      <c r="E1032" s="167" t="s">
        <v>116</v>
      </c>
      <c r="F1032" s="167" t="s">
        <v>2233</v>
      </c>
      <c r="G1032" s="188"/>
      <c r="H1032" s="285">
        <v>19676.419999999998</v>
      </c>
      <c r="I1032" s="143">
        <f t="shared" si="282"/>
        <v>35.066929980826444</v>
      </c>
      <c r="J1032" s="165">
        <v>689991.64241333294</v>
      </c>
      <c r="K1032" s="167"/>
      <c r="L1032" s="167">
        <v>1</v>
      </c>
      <c r="M1032" s="171">
        <f t="shared" si="289"/>
        <v>689991.64241333294</v>
      </c>
      <c r="N1032" s="170"/>
      <c r="O1032" s="285"/>
      <c r="P1032" s="114">
        <f t="shared" si="288"/>
        <v>0</v>
      </c>
      <c r="Q1032" s="173"/>
      <c r="R1032" s="177">
        <v>2016</v>
      </c>
      <c r="S1032" s="98">
        <f>IFERROR(('General Input Sheet'!$G$38/(VLOOKUP(R1032,'General Input Sheet'!$E$38:$G$44,3,FALSE))),1)</f>
        <v>1</v>
      </c>
      <c r="T1032" s="199">
        <v>689991.64241333294</v>
      </c>
      <c r="U1032" s="115" t="str">
        <f t="shared" si="283"/>
        <v/>
      </c>
      <c r="V1032" s="115" t="str">
        <f t="shared" si="283"/>
        <v>y</v>
      </c>
      <c r="W1032" s="115" t="str">
        <f t="shared" si="283"/>
        <v/>
      </c>
      <c r="X1032" s="115" t="str">
        <f t="shared" si="283"/>
        <v/>
      </c>
      <c r="Y1032" s="273" t="str">
        <f t="shared" si="284"/>
        <v/>
      </c>
      <c r="AA1032" s="86" t="str">
        <f t="shared" si="274"/>
        <v/>
      </c>
      <c r="AB1032" s="87">
        <f t="shared" si="275"/>
        <v>1</v>
      </c>
      <c r="AC1032" s="87" t="str">
        <f t="shared" si="285"/>
        <v/>
      </c>
      <c r="AD1032" s="87" t="str">
        <f t="shared" si="286"/>
        <v/>
      </c>
      <c r="AE1032" s="87" t="str">
        <f t="shared" si="287"/>
        <v/>
      </c>
      <c r="AF1032" s="94">
        <f t="shared" si="276"/>
        <v>1</v>
      </c>
      <c r="AH1032" s="324" t="str">
        <f t="shared" si="277"/>
        <v/>
      </c>
      <c r="AI1032" s="280">
        <f t="shared" si="278"/>
        <v>689991.64241333294</v>
      </c>
      <c r="AJ1032" s="280" t="str">
        <f t="shared" si="279"/>
        <v/>
      </c>
      <c r="AK1032" s="280" t="str">
        <f t="shared" si="280"/>
        <v/>
      </c>
      <c r="AL1032" s="327" t="str">
        <f t="shared" si="281"/>
        <v/>
      </c>
    </row>
    <row r="1033" spans="2:38">
      <c r="B1033" s="176" t="s">
        <v>902</v>
      </c>
      <c r="C1033" s="167"/>
      <c r="D1033" s="167" t="s">
        <v>2229</v>
      </c>
      <c r="E1033" s="167" t="s">
        <v>118</v>
      </c>
      <c r="F1033" s="167" t="s">
        <v>2236</v>
      </c>
      <c r="G1033" s="188"/>
      <c r="H1033" s="285"/>
      <c r="I1033" s="143">
        <f t="shared" si="282"/>
        <v>0</v>
      </c>
      <c r="J1033" s="165"/>
      <c r="K1033" s="167"/>
      <c r="L1033" s="167">
        <v>1</v>
      </c>
      <c r="M1033" s="171">
        <f t="shared" si="289"/>
        <v>0</v>
      </c>
      <c r="N1033" s="170"/>
      <c r="O1033" s="285">
        <v>0</v>
      </c>
      <c r="P1033" s="114">
        <f t="shared" si="288"/>
        <v>0</v>
      </c>
      <c r="Q1033" s="173">
        <v>0</v>
      </c>
      <c r="R1033" s="177">
        <v>2016</v>
      </c>
      <c r="S1033" s="98">
        <f>IFERROR(('General Input Sheet'!$G$38/(VLOOKUP(R1033,'General Input Sheet'!$E$38:$G$44,3,FALSE))),1)</f>
        <v>1</v>
      </c>
      <c r="T1033" s="199">
        <v>0</v>
      </c>
      <c r="U1033" s="115" t="str">
        <f t="shared" si="283"/>
        <v/>
      </c>
      <c r="V1033" s="115" t="str">
        <f t="shared" si="283"/>
        <v/>
      </c>
      <c r="W1033" s="115" t="str">
        <f t="shared" si="283"/>
        <v/>
      </c>
      <c r="X1033" s="115" t="str">
        <f t="shared" si="283"/>
        <v>y</v>
      </c>
      <c r="Y1033" s="273" t="str">
        <f t="shared" si="284"/>
        <v/>
      </c>
      <c r="AA1033" s="86" t="str">
        <f t="shared" si="274"/>
        <v/>
      </c>
      <c r="AB1033" s="87" t="str">
        <f t="shared" si="275"/>
        <v/>
      </c>
      <c r="AC1033" s="87" t="str">
        <f t="shared" si="285"/>
        <v/>
      </c>
      <c r="AD1033" s="87">
        <f t="shared" si="286"/>
        <v>1</v>
      </c>
      <c r="AE1033" s="87" t="str">
        <f t="shared" si="287"/>
        <v/>
      </c>
      <c r="AF1033" s="94">
        <f t="shared" si="276"/>
        <v>1</v>
      </c>
      <c r="AH1033" s="324" t="str">
        <f t="shared" si="277"/>
        <v/>
      </c>
      <c r="AI1033" s="280" t="str">
        <f t="shared" si="278"/>
        <v/>
      </c>
      <c r="AJ1033" s="280" t="str">
        <f t="shared" si="279"/>
        <v/>
      </c>
      <c r="AK1033" s="280">
        <f t="shared" si="280"/>
        <v>0</v>
      </c>
      <c r="AL1033" s="327" t="str">
        <f t="shared" si="281"/>
        <v/>
      </c>
    </row>
    <row r="1034" spans="2:38">
      <c r="B1034" s="176" t="s">
        <v>903</v>
      </c>
      <c r="C1034" s="167"/>
      <c r="D1034" s="167" t="s">
        <v>2229</v>
      </c>
      <c r="E1034" s="167" t="s">
        <v>115</v>
      </c>
      <c r="F1034" s="167" t="s">
        <v>2233</v>
      </c>
      <c r="G1034" s="188"/>
      <c r="H1034" s="285">
        <v>2274.75</v>
      </c>
      <c r="I1034" s="143">
        <f t="shared" si="282"/>
        <v>210.4939645555406</v>
      </c>
      <c r="J1034" s="165">
        <v>478821.14587271598</v>
      </c>
      <c r="K1034" s="167"/>
      <c r="L1034" s="167">
        <v>1</v>
      </c>
      <c r="M1034" s="171">
        <f t="shared" si="289"/>
        <v>478821.14587271598</v>
      </c>
      <c r="N1034" s="170"/>
      <c r="O1034" s="285"/>
      <c r="P1034" s="114">
        <f t="shared" si="288"/>
        <v>0</v>
      </c>
      <c r="Q1034" s="173"/>
      <c r="R1034" s="177">
        <v>2016</v>
      </c>
      <c r="S1034" s="98">
        <f>IFERROR(('General Input Sheet'!$G$38/(VLOOKUP(R1034,'General Input Sheet'!$E$38:$G$44,3,FALSE))),1)</f>
        <v>1</v>
      </c>
      <c r="T1034" s="199">
        <v>478821.14587271598</v>
      </c>
      <c r="U1034" s="115" t="str">
        <f t="shared" si="283"/>
        <v>y</v>
      </c>
      <c r="V1034" s="115" t="str">
        <f t="shared" si="283"/>
        <v/>
      </c>
      <c r="W1034" s="115" t="str">
        <f t="shared" si="283"/>
        <v/>
      </c>
      <c r="X1034" s="115" t="str">
        <f t="shared" si="283"/>
        <v/>
      </c>
      <c r="Y1034" s="273" t="str">
        <f t="shared" si="284"/>
        <v/>
      </c>
      <c r="AA1034" s="86">
        <f t="shared" si="274"/>
        <v>1</v>
      </c>
      <c r="AB1034" s="87" t="str">
        <f t="shared" si="275"/>
        <v/>
      </c>
      <c r="AC1034" s="87" t="str">
        <f t="shared" si="285"/>
        <v/>
      </c>
      <c r="AD1034" s="87" t="str">
        <f t="shared" si="286"/>
        <v/>
      </c>
      <c r="AE1034" s="87" t="str">
        <f t="shared" si="287"/>
        <v/>
      </c>
      <c r="AF1034" s="94">
        <f t="shared" si="276"/>
        <v>1</v>
      </c>
      <c r="AH1034" s="324">
        <f t="shared" si="277"/>
        <v>478821.14587271598</v>
      </c>
      <c r="AI1034" s="280" t="str">
        <f t="shared" si="278"/>
        <v/>
      </c>
      <c r="AJ1034" s="280" t="str">
        <f t="shared" si="279"/>
        <v/>
      </c>
      <c r="AK1034" s="280" t="str">
        <f t="shared" si="280"/>
        <v/>
      </c>
      <c r="AL1034" s="327" t="str">
        <f t="shared" si="281"/>
        <v/>
      </c>
    </row>
    <row r="1035" spans="2:38">
      <c r="B1035" s="176" t="s">
        <v>904</v>
      </c>
      <c r="C1035" s="167"/>
      <c r="D1035" s="167" t="s">
        <v>2229</v>
      </c>
      <c r="E1035" s="167" t="s">
        <v>115</v>
      </c>
      <c r="F1035" s="167" t="s">
        <v>2232</v>
      </c>
      <c r="G1035" s="188"/>
      <c r="H1035" s="285">
        <v>5317.93</v>
      </c>
      <c r="I1035" s="143">
        <f t="shared" si="282"/>
        <v>86.417213096622547</v>
      </c>
      <c r="J1035" s="165">
        <v>459560.69004292198</v>
      </c>
      <c r="K1035" s="167"/>
      <c r="L1035" s="167">
        <v>1</v>
      </c>
      <c r="M1035" s="171">
        <f t="shared" si="289"/>
        <v>459560.69004292192</v>
      </c>
      <c r="N1035" s="170"/>
      <c r="O1035" s="285"/>
      <c r="P1035" s="114">
        <f t="shared" si="288"/>
        <v>0</v>
      </c>
      <c r="Q1035" s="173"/>
      <c r="R1035" s="177">
        <v>2016</v>
      </c>
      <c r="S1035" s="98">
        <f>IFERROR(('General Input Sheet'!$G$38/(VLOOKUP(R1035,'General Input Sheet'!$E$38:$G$44,3,FALSE))),1)</f>
        <v>1</v>
      </c>
      <c r="T1035" s="199">
        <v>459560.69004292198</v>
      </c>
      <c r="U1035" s="115" t="str">
        <f t="shared" si="283"/>
        <v>y</v>
      </c>
      <c r="V1035" s="115" t="str">
        <f t="shared" si="283"/>
        <v/>
      </c>
      <c r="W1035" s="115" t="str">
        <f t="shared" si="283"/>
        <v/>
      </c>
      <c r="X1035" s="115" t="str">
        <f t="shared" si="283"/>
        <v/>
      </c>
      <c r="Y1035" s="273" t="str">
        <f t="shared" si="284"/>
        <v/>
      </c>
      <c r="AA1035" s="86">
        <f t="shared" si="274"/>
        <v>1</v>
      </c>
      <c r="AB1035" s="87" t="str">
        <f t="shared" si="275"/>
        <v/>
      </c>
      <c r="AC1035" s="87" t="str">
        <f t="shared" si="285"/>
        <v/>
      </c>
      <c r="AD1035" s="87" t="str">
        <f t="shared" si="286"/>
        <v/>
      </c>
      <c r="AE1035" s="87" t="str">
        <f t="shared" si="287"/>
        <v/>
      </c>
      <c r="AF1035" s="94">
        <f t="shared" si="276"/>
        <v>1</v>
      </c>
      <c r="AH1035" s="324">
        <f t="shared" si="277"/>
        <v>459560.69004292198</v>
      </c>
      <c r="AI1035" s="280" t="str">
        <f t="shared" si="278"/>
        <v/>
      </c>
      <c r="AJ1035" s="280" t="str">
        <f t="shared" si="279"/>
        <v/>
      </c>
      <c r="AK1035" s="280" t="str">
        <f t="shared" si="280"/>
        <v/>
      </c>
      <c r="AL1035" s="327" t="str">
        <f t="shared" si="281"/>
        <v/>
      </c>
    </row>
    <row r="1036" spans="2:38">
      <c r="B1036" s="176" t="s">
        <v>905</v>
      </c>
      <c r="C1036" s="167"/>
      <c r="D1036" s="167" t="s">
        <v>2229</v>
      </c>
      <c r="E1036" s="167" t="s">
        <v>117</v>
      </c>
      <c r="F1036" s="167" t="s">
        <v>2233</v>
      </c>
      <c r="G1036" s="188"/>
      <c r="H1036" s="285">
        <v>3536.88</v>
      </c>
      <c r="I1036" s="143">
        <f t="shared" si="282"/>
        <v>148.5415483648176</v>
      </c>
      <c r="J1036" s="165">
        <v>525373.63158055604</v>
      </c>
      <c r="K1036" s="167"/>
      <c r="L1036" s="167">
        <v>1</v>
      </c>
      <c r="M1036" s="171">
        <f t="shared" si="289"/>
        <v>525373.63158055604</v>
      </c>
      <c r="N1036" s="170"/>
      <c r="O1036" s="285">
        <v>2744.2392635024398</v>
      </c>
      <c r="P1036" s="114">
        <f t="shared" si="288"/>
        <v>371.68770725122056</v>
      </c>
      <c r="Q1036" s="173">
        <v>1020000</v>
      </c>
      <c r="R1036" s="177">
        <v>2016</v>
      </c>
      <c r="S1036" s="98">
        <f>IFERROR(('General Input Sheet'!$G$38/(VLOOKUP(R1036,'General Input Sheet'!$E$38:$G$44,3,FALSE))),1)</f>
        <v>1</v>
      </c>
      <c r="T1036" s="199">
        <v>1545373.631580556</v>
      </c>
      <c r="U1036" s="115" t="str">
        <f t="shared" si="283"/>
        <v/>
      </c>
      <c r="V1036" s="115" t="str">
        <f t="shared" si="283"/>
        <v/>
      </c>
      <c r="W1036" s="115" t="str">
        <f t="shared" si="283"/>
        <v>y</v>
      </c>
      <c r="X1036" s="115" t="str">
        <f t="shared" si="283"/>
        <v/>
      </c>
      <c r="Y1036" s="273" t="str">
        <f t="shared" si="284"/>
        <v/>
      </c>
      <c r="AA1036" s="86" t="str">
        <f t="shared" si="274"/>
        <v/>
      </c>
      <c r="AB1036" s="87" t="str">
        <f t="shared" si="275"/>
        <v/>
      </c>
      <c r="AC1036" s="87">
        <f t="shared" si="285"/>
        <v>1</v>
      </c>
      <c r="AD1036" s="87" t="str">
        <f t="shared" si="286"/>
        <v/>
      </c>
      <c r="AE1036" s="87" t="str">
        <f t="shared" si="287"/>
        <v/>
      </c>
      <c r="AF1036" s="94">
        <f t="shared" si="276"/>
        <v>1</v>
      </c>
      <c r="AH1036" s="324" t="str">
        <f t="shared" si="277"/>
        <v/>
      </c>
      <c r="AI1036" s="280" t="str">
        <f t="shared" si="278"/>
        <v/>
      </c>
      <c r="AJ1036" s="280">
        <f t="shared" si="279"/>
        <v>1545373.631580556</v>
      </c>
      <c r="AK1036" s="280" t="str">
        <f t="shared" si="280"/>
        <v/>
      </c>
      <c r="AL1036" s="327" t="str">
        <f t="shared" si="281"/>
        <v/>
      </c>
    </row>
    <row r="1037" spans="2:38">
      <c r="B1037" s="176" t="s">
        <v>906</v>
      </c>
      <c r="C1037" s="167"/>
      <c r="D1037" s="167" t="s">
        <v>2231</v>
      </c>
      <c r="E1037" s="167" t="s">
        <v>118</v>
      </c>
      <c r="F1037" s="167" t="s">
        <v>2236</v>
      </c>
      <c r="G1037" s="188"/>
      <c r="H1037" s="285"/>
      <c r="I1037" s="143">
        <f t="shared" si="282"/>
        <v>0</v>
      </c>
      <c r="J1037" s="165"/>
      <c r="K1037" s="167"/>
      <c r="L1037" s="167">
        <v>1</v>
      </c>
      <c r="M1037" s="171">
        <f t="shared" si="289"/>
        <v>0</v>
      </c>
      <c r="N1037" s="170"/>
      <c r="O1037" s="285">
        <v>0</v>
      </c>
      <c r="P1037" s="114">
        <f t="shared" si="288"/>
        <v>0</v>
      </c>
      <c r="Q1037" s="173">
        <v>0</v>
      </c>
      <c r="R1037" s="177">
        <v>2016</v>
      </c>
      <c r="S1037" s="98">
        <f>IFERROR(('General Input Sheet'!$G$38/(VLOOKUP(R1037,'General Input Sheet'!$E$38:$G$44,3,FALSE))),1)</f>
        <v>1</v>
      </c>
      <c r="T1037" s="199">
        <v>0</v>
      </c>
      <c r="U1037" s="115" t="str">
        <f t="shared" si="283"/>
        <v/>
      </c>
      <c r="V1037" s="115" t="str">
        <f t="shared" si="283"/>
        <v/>
      </c>
      <c r="W1037" s="115" t="str">
        <f t="shared" si="283"/>
        <v/>
      </c>
      <c r="X1037" s="115" t="str">
        <f t="shared" si="283"/>
        <v/>
      </c>
      <c r="Y1037" s="273" t="str">
        <f t="shared" si="284"/>
        <v>y</v>
      </c>
      <c r="AA1037" s="86" t="str">
        <f t="shared" si="274"/>
        <v/>
      </c>
      <c r="AB1037" s="87" t="str">
        <f t="shared" si="275"/>
        <v/>
      </c>
      <c r="AC1037" s="87" t="str">
        <f t="shared" si="285"/>
        <v/>
      </c>
      <c r="AD1037" s="87" t="str">
        <f t="shared" si="286"/>
        <v/>
      </c>
      <c r="AE1037" s="87">
        <f t="shared" si="287"/>
        <v>1</v>
      </c>
      <c r="AF1037" s="94">
        <f t="shared" si="276"/>
        <v>1</v>
      </c>
      <c r="AH1037" s="324" t="str">
        <f t="shared" si="277"/>
        <v/>
      </c>
      <c r="AI1037" s="280" t="str">
        <f t="shared" si="278"/>
        <v/>
      </c>
      <c r="AJ1037" s="280" t="str">
        <f t="shared" si="279"/>
        <v/>
      </c>
      <c r="AK1037" s="280" t="str">
        <f t="shared" si="280"/>
        <v/>
      </c>
      <c r="AL1037" s="327">
        <f t="shared" si="281"/>
        <v>0</v>
      </c>
    </row>
    <row r="1038" spans="2:38">
      <c r="B1038" s="176" t="s">
        <v>907</v>
      </c>
      <c r="C1038" s="167"/>
      <c r="D1038" s="167" t="s">
        <v>2229</v>
      </c>
      <c r="E1038" s="167" t="s">
        <v>116</v>
      </c>
      <c r="F1038" s="167" t="s">
        <v>2234</v>
      </c>
      <c r="G1038" s="188"/>
      <c r="H1038" s="285">
        <v>1872.69</v>
      </c>
      <c r="I1038" s="143">
        <f t="shared" si="282"/>
        <v>434.30017386800751</v>
      </c>
      <c r="J1038" s="165">
        <v>813309.59260087903</v>
      </c>
      <c r="K1038" s="167"/>
      <c r="L1038" s="167">
        <v>1</v>
      </c>
      <c r="M1038" s="171">
        <f t="shared" si="289"/>
        <v>813309.59260087903</v>
      </c>
      <c r="N1038" s="170"/>
      <c r="O1038" s="285"/>
      <c r="P1038" s="114">
        <f t="shared" si="288"/>
        <v>0</v>
      </c>
      <c r="Q1038" s="173"/>
      <c r="R1038" s="177">
        <v>2016</v>
      </c>
      <c r="S1038" s="98">
        <f>IFERROR(('General Input Sheet'!$G$38/(VLOOKUP(R1038,'General Input Sheet'!$E$38:$G$44,3,FALSE))),1)</f>
        <v>1</v>
      </c>
      <c r="T1038" s="199">
        <v>813309.59260087903</v>
      </c>
      <c r="U1038" s="115" t="str">
        <f t="shared" si="283"/>
        <v/>
      </c>
      <c r="V1038" s="115" t="str">
        <f t="shared" si="283"/>
        <v>y</v>
      </c>
      <c r="W1038" s="115" t="str">
        <f t="shared" si="283"/>
        <v/>
      </c>
      <c r="X1038" s="115" t="str">
        <f t="shared" ref="V1038:X1101" si="290">IF(AND(X$10=$E1038,$D1038="Local"),"y","")</f>
        <v/>
      </c>
      <c r="Y1038" s="273" t="str">
        <f t="shared" si="284"/>
        <v/>
      </c>
      <c r="AA1038" s="86" t="str">
        <f t="shared" ref="AA1038:AA1101" si="291">IF(U1038="y",1,"")</f>
        <v/>
      </c>
      <c r="AB1038" s="87">
        <f t="shared" ref="AB1038:AB1101" si="292">IF(V1038="y",1,"")</f>
        <v>1</v>
      </c>
      <c r="AC1038" s="87" t="str">
        <f t="shared" si="285"/>
        <v/>
      </c>
      <c r="AD1038" s="87" t="str">
        <f t="shared" si="286"/>
        <v/>
      </c>
      <c r="AE1038" s="87" t="str">
        <f t="shared" si="287"/>
        <v/>
      </c>
      <c r="AF1038" s="94">
        <f t="shared" ref="AF1038:AF1101" si="293">SUM(AA1038:AE1038)</f>
        <v>1</v>
      </c>
      <c r="AH1038" s="324" t="str">
        <f t="shared" ref="AH1038:AH1101" si="294">IF(AA1038="","",(AA1038/$AF1038)*$T1038)</f>
        <v/>
      </c>
      <c r="AI1038" s="280">
        <f t="shared" ref="AI1038:AI1101" si="295">IF(AB1038="","",(AB1038/$AF1038)*$T1038)</f>
        <v>813309.59260087903</v>
      </c>
      <c r="AJ1038" s="280" t="str">
        <f t="shared" ref="AJ1038:AJ1101" si="296">IF(AC1038="","",(AC1038/$AF1038)*$T1038)</f>
        <v/>
      </c>
      <c r="AK1038" s="280" t="str">
        <f t="shared" ref="AK1038:AK1101" si="297">IF(AD1038="","",(AD1038/$AF1038)*$T1038)</f>
        <v/>
      </c>
      <c r="AL1038" s="327" t="str">
        <f t="shared" ref="AL1038:AL1101" si="298">IF(AE1038="","",(AE1038/$AF1038)*$T1038)</f>
        <v/>
      </c>
    </row>
    <row r="1039" spans="2:38">
      <c r="B1039" s="176" t="s">
        <v>907</v>
      </c>
      <c r="C1039" s="167"/>
      <c r="D1039" s="167" t="s">
        <v>2229</v>
      </c>
      <c r="E1039" s="167" t="s">
        <v>116</v>
      </c>
      <c r="F1039" s="167" t="s">
        <v>2233</v>
      </c>
      <c r="G1039" s="188"/>
      <c r="H1039" s="285">
        <v>19362.080000000002</v>
      </c>
      <c r="I1039" s="143">
        <f t="shared" ref="I1039:I1102" si="299">IFERROR(J1039/H1039,0)</f>
        <v>35.636235487785036</v>
      </c>
      <c r="J1039" s="165">
        <v>689991.64241333294</v>
      </c>
      <c r="K1039" s="167"/>
      <c r="L1039" s="167">
        <v>1</v>
      </c>
      <c r="M1039" s="171">
        <f t="shared" si="289"/>
        <v>689991.64241333294</v>
      </c>
      <c r="N1039" s="170"/>
      <c r="O1039" s="285"/>
      <c r="P1039" s="114">
        <f t="shared" si="288"/>
        <v>0</v>
      </c>
      <c r="Q1039" s="173"/>
      <c r="R1039" s="177">
        <v>2016</v>
      </c>
      <c r="S1039" s="98">
        <f>IFERROR(('General Input Sheet'!$G$38/(VLOOKUP(R1039,'General Input Sheet'!$E$38:$G$44,3,FALSE))),1)</f>
        <v>1</v>
      </c>
      <c r="T1039" s="199">
        <v>689991.64241333294</v>
      </c>
      <c r="U1039" s="115" t="str">
        <f t="shared" ref="U1039:X1102" si="300">IF(AND(U$10=$E1039,$D1039="Local"),"y","")</f>
        <v/>
      </c>
      <c r="V1039" s="115" t="str">
        <f t="shared" si="290"/>
        <v>y</v>
      </c>
      <c r="W1039" s="115" t="str">
        <f t="shared" si="290"/>
        <v/>
      </c>
      <c r="X1039" s="115" t="str">
        <f t="shared" si="290"/>
        <v/>
      </c>
      <c r="Y1039" s="273" t="str">
        <f t="shared" ref="Y1039:Y1102" si="301">IF($D1039&lt;&gt;"Local","y","")</f>
        <v/>
      </c>
      <c r="AA1039" s="86" t="str">
        <f t="shared" si="291"/>
        <v/>
      </c>
      <c r="AB1039" s="87">
        <f t="shared" si="292"/>
        <v>1</v>
      </c>
      <c r="AC1039" s="87" t="str">
        <f t="shared" ref="AC1039:AC1102" si="302">IF(W1039="y",1,"")</f>
        <v/>
      </c>
      <c r="AD1039" s="87" t="str">
        <f t="shared" ref="AD1039:AD1102" si="303">IF(X1039="y",1,"")</f>
        <v/>
      </c>
      <c r="AE1039" s="87" t="str">
        <f t="shared" ref="AE1039:AE1102" si="304">IF(Y1039="y",1,"")</f>
        <v/>
      </c>
      <c r="AF1039" s="94">
        <f t="shared" si="293"/>
        <v>1</v>
      </c>
      <c r="AH1039" s="324" t="str">
        <f t="shared" si="294"/>
        <v/>
      </c>
      <c r="AI1039" s="280">
        <f t="shared" si="295"/>
        <v>689991.64241333294</v>
      </c>
      <c r="AJ1039" s="280" t="str">
        <f t="shared" si="296"/>
        <v/>
      </c>
      <c r="AK1039" s="280" t="str">
        <f t="shared" si="297"/>
        <v/>
      </c>
      <c r="AL1039" s="327" t="str">
        <f t="shared" si="298"/>
        <v/>
      </c>
    </row>
    <row r="1040" spans="2:38">
      <c r="B1040" s="176" t="s">
        <v>908</v>
      </c>
      <c r="C1040" s="167"/>
      <c r="D1040" s="167" t="s">
        <v>2231</v>
      </c>
      <c r="E1040" s="167" t="s">
        <v>117</v>
      </c>
      <c r="F1040" s="167" t="s">
        <v>2235</v>
      </c>
      <c r="G1040" s="188"/>
      <c r="H1040" s="285">
        <v>13456.32</v>
      </c>
      <c r="I1040" s="143">
        <f t="shared" si="299"/>
        <v>596.69097406687047</v>
      </c>
      <c r="J1040" s="165">
        <v>8029264.6881555105</v>
      </c>
      <c r="K1040" s="167"/>
      <c r="L1040" s="167">
        <v>1</v>
      </c>
      <c r="M1040" s="171">
        <f t="shared" si="289"/>
        <v>8029264.6881555105</v>
      </c>
      <c r="N1040" s="170"/>
      <c r="O1040" s="285"/>
      <c r="P1040" s="114">
        <f t="shared" ref="P1040:P1103" si="305">IFERROR(Q1040/O1040,0)</f>
        <v>0</v>
      </c>
      <c r="Q1040" s="173"/>
      <c r="R1040" s="177">
        <v>2016</v>
      </c>
      <c r="S1040" s="98">
        <f>IFERROR(('General Input Sheet'!$G$38/(VLOOKUP(R1040,'General Input Sheet'!$E$38:$G$44,3,FALSE))),1)</f>
        <v>1</v>
      </c>
      <c r="T1040" s="199">
        <v>8029264.6881555105</v>
      </c>
      <c r="U1040" s="115" t="str">
        <f t="shared" si="300"/>
        <v/>
      </c>
      <c r="V1040" s="115" t="str">
        <f t="shared" si="290"/>
        <v/>
      </c>
      <c r="W1040" s="115" t="str">
        <f t="shared" si="290"/>
        <v/>
      </c>
      <c r="X1040" s="115" t="str">
        <f t="shared" si="290"/>
        <v/>
      </c>
      <c r="Y1040" s="273" t="str">
        <f t="shared" si="301"/>
        <v>y</v>
      </c>
      <c r="AA1040" s="86" t="str">
        <f t="shared" si="291"/>
        <v/>
      </c>
      <c r="AB1040" s="87" t="str">
        <f t="shared" si="292"/>
        <v/>
      </c>
      <c r="AC1040" s="87" t="str">
        <f t="shared" si="302"/>
        <v/>
      </c>
      <c r="AD1040" s="87" t="str">
        <f t="shared" si="303"/>
        <v/>
      </c>
      <c r="AE1040" s="87">
        <f t="shared" si="304"/>
        <v>1</v>
      </c>
      <c r="AF1040" s="94">
        <f t="shared" si="293"/>
        <v>1</v>
      </c>
      <c r="AH1040" s="324" t="str">
        <f t="shared" si="294"/>
        <v/>
      </c>
      <c r="AI1040" s="280" t="str">
        <f t="shared" si="295"/>
        <v/>
      </c>
      <c r="AJ1040" s="280" t="str">
        <f t="shared" si="296"/>
        <v/>
      </c>
      <c r="AK1040" s="280" t="str">
        <f t="shared" si="297"/>
        <v/>
      </c>
      <c r="AL1040" s="327">
        <f t="shared" si="298"/>
        <v>8029264.6881555105</v>
      </c>
    </row>
    <row r="1041" spans="2:38">
      <c r="B1041" s="176" t="s">
        <v>909</v>
      </c>
      <c r="C1041" s="167"/>
      <c r="D1041" s="167" t="s">
        <v>2229</v>
      </c>
      <c r="E1041" s="167" t="s">
        <v>117</v>
      </c>
      <c r="F1041" s="167" t="s">
        <v>2236</v>
      </c>
      <c r="G1041" s="188"/>
      <c r="H1041" s="285"/>
      <c r="I1041" s="143">
        <f t="shared" si="299"/>
        <v>0</v>
      </c>
      <c r="J1041" s="165"/>
      <c r="K1041" s="167"/>
      <c r="L1041" s="167">
        <v>1</v>
      </c>
      <c r="M1041" s="171">
        <f t="shared" si="289"/>
        <v>0</v>
      </c>
      <c r="N1041" s="170"/>
      <c r="O1041" s="285">
        <v>13456.2651186778</v>
      </c>
      <c r="P1041" s="114">
        <f t="shared" si="305"/>
        <v>35.917210736963376</v>
      </c>
      <c r="Q1041" s="173">
        <v>483311.51</v>
      </c>
      <c r="R1041" s="177">
        <v>2016</v>
      </c>
      <c r="S1041" s="98">
        <f>IFERROR(('General Input Sheet'!$G$38/(VLOOKUP(R1041,'General Input Sheet'!$E$38:$G$44,3,FALSE))),1)</f>
        <v>1</v>
      </c>
      <c r="T1041" s="199">
        <v>483311.51</v>
      </c>
      <c r="U1041" s="115" t="str">
        <f t="shared" si="300"/>
        <v/>
      </c>
      <c r="V1041" s="115" t="str">
        <f t="shared" si="290"/>
        <v/>
      </c>
      <c r="W1041" s="115" t="str">
        <f t="shared" si="290"/>
        <v>y</v>
      </c>
      <c r="X1041" s="115" t="str">
        <f t="shared" si="290"/>
        <v/>
      </c>
      <c r="Y1041" s="273" t="str">
        <f t="shared" si="301"/>
        <v/>
      </c>
      <c r="AA1041" s="86" t="str">
        <f t="shared" si="291"/>
        <v/>
      </c>
      <c r="AB1041" s="87" t="str">
        <f t="shared" si="292"/>
        <v/>
      </c>
      <c r="AC1041" s="87">
        <f t="shared" si="302"/>
        <v>1</v>
      </c>
      <c r="AD1041" s="87" t="str">
        <f t="shared" si="303"/>
        <v/>
      </c>
      <c r="AE1041" s="87" t="str">
        <f t="shared" si="304"/>
        <v/>
      </c>
      <c r="AF1041" s="94">
        <f t="shared" si="293"/>
        <v>1</v>
      </c>
      <c r="AH1041" s="324" t="str">
        <f t="shared" si="294"/>
        <v/>
      </c>
      <c r="AI1041" s="280" t="str">
        <f t="shared" si="295"/>
        <v/>
      </c>
      <c r="AJ1041" s="280">
        <f t="shared" si="296"/>
        <v>483311.51</v>
      </c>
      <c r="AK1041" s="280" t="str">
        <f t="shared" si="297"/>
        <v/>
      </c>
      <c r="AL1041" s="327" t="str">
        <f t="shared" si="298"/>
        <v/>
      </c>
    </row>
    <row r="1042" spans="2:38">
      <c r="B1042" s="176" t="s">
        <v>910</v>
      </c>
      <c r="C1042" s="167"/>
      <c r="D1042" s="167" t="s">
        <v>2229</v>
      </c>
      <c r="E1042" s="167" t="s">
        <v>117</v>
      </c>
      <c r="F1042" s="167" t="s">
        <v>2236</v>
      </c>
      <c r="G1042" s="188"/>
      <c r="H1042" s="285"/>
      <c r="I1042" s="143">
        <f t="shared" si="299"/>
        <v>0</v>
      </c>
      <c r="J1042" s="165"/>
      <c r="K1042" s="167"/>
      <c r="L1042" s="167">
        <v>1</v>
      </c>
      <c r="M1042" s="171">
        <f t="shared" si="289"/>
        <v>0</v>
      </c>
      <c r="N1042" s="170"/>
      <c r="O1042" s="285">
        <v>0</v>
      </c>
      <c r="P1042" s="114">
        <f t="shared" si="305"/>
        <v>0</v>
      </c>
      <c r="Q1042" s="173">
        <v>0</v>
      </c>
      <c r="R1042" s="177">
        <v>2016</v>
      </c>
      <c r="S1042" s="98">
        <f>IFERROR(('General Input Sheet'!$G$38/(VLOOKUP(R1042,'General Input Sheet'!$E$38:$G$44,3,FALSE))),1)</f>
        <v>1</v>
      </c>
      <c r="T1042" s="199">
        <v>0</v>
      </c>
      <c r="U1042" s="115" t="str">
        <f t="shared" si="300"/>
        <v/>
      </c>
      <c r="V1042" s="115" t="str">
        <f t="shared" si="290"/>
        <v/>
      </c>
      <c r="W1042" s="115" t="str">
        <f t="shared" si="290"/>
        <v>y</v>
      </c>
      <c r="X1042" s="115" t="str">
        <f t="shared" si="290"/>
        <v/>
      </c>
      <c r="Y1042" s="273" t="str">
        <f t="shared" si="301"/>
        <v/>
      </c>
      <c r="AA1042" s="86" t="str">
        <f t="shared" si="291"/>
        <v/>
      </c>
      <c r="AB1042" s="87" t="str">
        <f t="shared" si="292"/>
        <v/>
      </c>
      <c r="AC1042" s="87">
        <f t="shared" si="302"/>
        <v>1</v>
      </c>
      <c r="AD1042" s="87" t="str">
        <f t="shared" si="303"/>
        <v/>
      </c>
      <c r="AE1042" s="87" t="str">
        <f t="shared" si="304"/>
        <v/>
      </c>
      <c r="AF1042" s="94">
        <f t="shared" si="293"/>
        <v>1</v>
      </c>
      <c r="AH1042" s="324" t="str">
        <f t="shared" si="294"/>
        <v/>
      </c>
      <c r="AI1042" s="280" t="str">
        <f t="shared" si="295"/>
        <v/>
      </c>
      <c r="AJ1042" s="280">
        <f t="shared" si="296"/>
        <v>0</v>
      </c>
      <c r="AK1042" s="280" t="str">
        <f t="shared" si="297"/>
        <v/>
      </c>
      <c r="AL1042" s="327" t="str">
        <f t="shared" si="298"/>
        <v/>
      </c>
    </row>
    <row r="1043" spans="2:38">
      <c r="B1043" s="176" t="s">
        <v>911</v>
      </c>
      <c r="C1043" s="167"/>
      <c r="D1043" s="167" t="s">
        <v>2229</v>
      </c>
      <c r="E1043" s="167" t="s">
        <v>115</v>
      </c>
      <c r="F1043" s="167" t="s">
        <v>2232</v>
      </c>
      <c r="G1043" s="188"/>
      <c r="H1043" s="285">
        <v>43500.83</v>
      </c>
      <c r="I1043" s="143">
        <f t="shared" si="299"/>
        <v>13.569526787978411</v>
      </c>
      <c r="J1043" s="165">
        <v>590285.67798429495</v>
      </c>
      <c r="K1043" s="167"/>
      <c r="L1043" s="167">
        <v>1</v>
      </c>
      <c r="M1043" s="171">
        <f t="shared" si="289"/>
        <v>590285.67798429495</v>
      </c>
      <c r="N1043" s="170"/>
      <c r="O1043" s="285">
        <v>26881.671854857999</v>
      </c>
      <c r="P1043" s="114">
        <f t="shared" si="305"/>
        <v>13.197839848487137</v>
      </c>
      <c r="Q1043" s="173">
        <v>354780</v>
      </c>
      <c r="R1043" s="177">
        <v>2016</v>
      </c>
      <c r="S1043" s="98">
        <f>IFERROR(('General Input Sheet'!$G$38/(VLOOKUP(R1043,'General Input Sheet'!$E$38:$G$44,3,FALSE))),1)</f>
        <v>1</v>
      </c>
      <c r="T1043" s="199">
        <v>945065.67798429495</v>
      </c>
      <c r="U1043" s="115" t="str">
        <f t="shared" si="300"/>
        <v>y</v>
      </c>
      <c r="V1043" s="115" t="str">
        <f t="shared" si="290"/>
        <v/>
      </c>
      <c r="W1043" s="115" t="str">
        <f t="shared" si="290"/>
        <v/>
      </c>
      <c r="X1043" s="115" t="str">
        <f t="shared" si="290"/>
        <v/>
      </c>
      <c r="Y1043" s="273" t="str">
        <f t="shared" si="301"/>
        <v/>
      </c>
      <c r="AA1043" s="86">
        <f t="shared" si="291"/>
        <v>1</v>
      </c>
      <c r="AB1043" s="87" t="str">
        <f t="shared" si="292"/>
        <v/>
      </c>
      <c r="AC1043" s="87" t="str">
        <f t="shared" si="302"/>
        <v/>
      </c>
      <c r="AD1043" s="87" t="str">
        <f t="shared" si="303"/>
        <v/>
      </c>
      <c r="AE1043" s="87" t="str">
        <f t="shared" si="304"/>
        <v/>
      </c>
      <c r="AF1043" s="94">
        <f t="shared" si="293"/>
        <v>1</v>
      </c>
      <c r="AH1043" s="324">
        <f t="shared" si="294"/>
        <v>945065.67798429495</v>
      </c>
      <c r="AI1043" s="280" t="str">
        <f t="shared" si="295"/>
        <v/>
      </c>
      <c r="AJ1043" s="280" t="str">
        <f t="shared" si="296"/>
        <v/>
      </c>
      <c r="AK1043" s="280" t="str">
        <f t="shared" si="297"/>
        <v/>
      </c>
      <c r="AL1043" s="327" t="str">
        <f t="shared" si="298"/>
        <v/>
      </c>
    </row>
    <row r="1044" spans="2:38">
      <c r="B1044" s="176" t="s">
        <v>912</v>
      </c>
      <c r="C1044" s="167"/>
      <c r="D1044" s="167" t="s">
        <v>2231</v>
      </c>
      <c r="E1044" s="167" t="s">
        <v>115</v>
      </c>
      <c r="F1044" s="167" t="s">
        <v>2232</v>
      </c>
      <c r="G1044" s="188"/>
      <c r="H1044" s="285">
        <v>107381.84</v>
      </c>
      <c r="I1044" s="143">
        <f t="shared" si="299"/>
        <v>21.511533220057693</v>
      </c>
      <c r="J1044" s="165">
        <v>2309948.01839092</v>
      </c>
      <c r="K1044" s="167"/>
      <c r="L1044" s="167">
        <v>1</v>
      </c>
      <c r="M1044" s="171">
        <f t="shared" si="289"/>
        <v>2309948.01839092</v>
      </c>
      <c r="N1044" s="170"/>
      <c r="O1044" s="285">
        <v>157369.213368823</v>
      </c>
      <c r="P1044" s="114">
        <f t="shared" si="305"/>
        <v>35.151590337020274</v>
      </c>
      <c r="Q1044" s="173">
        <v>5531778.1200000001</v>
      </c>
      <c r="R1044" s="177">
        <v>2016</v>
      </c>
      <c r="S1044" s="98">
        <f>IFERROR(('General Input Sheet'!$G$38/(VLOOKUP(R1044,'General Input Sheet'!$E$38:$G$44,3,FALSE))),1)</f>
        <v>1</v>
      </c>
      <c r="T1044" s="199">
        <v>7841726.1383909201</v>
      </c>
      <c r="U1044" s="115" t="str">
        <f t="shared" si="300"/>
        <v/>
      </c>
      <c r="V1044" s="115" t="str">
        <f t="shared" si="290"/>
        <v/>
      </c>
      <c r="W1044" s="115" t="str">
        <f t="shared" si="290"/>
        <v/>
      </c>
      <c r="X1044" s="115" t="str">
        <f t="shared" si="290"/>
        <v/>
      </c>
      <c r="Y1044" s="273" t="str">
        <f t="shared" si="301"/>
        <v>y</v>
      </c>
      <c r="AA1044" s="86" t="str">
        <f t="shared" si="291"/>
        <v/>
      </c>
      <c r="AB1044" s="87" t="str">
        <f t="shared" si="292"/>
        <v/>
      </c>
      <c r="AC1044" s="87" t="str">
        <f t="shared" si="302"/>
        <v/>
      </c>
      <c r="AD1044" s="87" t="str">
        <f t="shared" si="303"/>
        <v/>
      </c>
      <c r="AE1044" s="87">
        <f t="shared" si="304"/>
        <v>1</v>
      </c>
      <c r="AF1044" s="94">
        <f t="shared" si="293"/>
        <v>1</v>
      </c>
      <c r="AH1044" s="324" t="str">
        <f t="shared" si="294"/>
        <v/>
      </c>
      <c r="AI1044" s="280" t="str">
        <f t="shared" si="295"/>
        <v/>
      </c>
      <c r="AJ1044" s="280" t="str">
        <f t="shared" si="296"/>
        <v/>
      </c>
      <c r="AK1044" s="280" t="str">
        <f t="shared" si="297"/>
        <v/>
      </c>
      <c r="AL1044" s="327">
        <f t="shared" si="298"/>
        <v>7841726.1383909201</v>
      </c>
    </row>
    <row r="1045" spans="2:38">
      <c r="B1045" s="176" t="s">
        <v>912</v>
      </c>
      <c r="C1045" s="167"/>
      <c r="D1045" s="167" t="s">
        <v>2231</v>
      </c>
      <c r="E1045" s="167" t="s">
        <v>115</v>
      </c>
      <c r="F1045" s="167" t="s">
        <v>2233</v>
      </c>
      <c r="G1045" s="188"/>
      <c r="H1045" s="285">
        <v>67477.55</v>
      </c>
      <c r="I1045" s="143">
        <f t="shared" si="299"/>
        <v>120.95234509446978</v>
      </c>
      <c r="J1045" s="165">
        <v>8161567.9137293398</v>
      </c>
      <c r="K1045" s="167"/>
      <c r="L1045" s="167">
        <v>1</v>
      </c>
      <c r="M1045" s="171">
        <f t="shared" si="289"/>
        <v>8161567.9137293398</v>
      </c>
      <c r="N1045" s="170"/>
      <c r="O1045" s="285"/>
      <c r="P1045" s="114">
        <f t="shared" si="305"/>
        <v>0</v>
      </c>
      <c r="Q1045" s="173"/>
      <c r="R1045" s="177">
        <v>2016</v>
      </c>
      <c r="S1045" s="98">
        <f>IFERROR(('General Input Sheet'!$G$38/(VLOOKUP(R1045,'General Input Sheet'!$E$38:$G$44,3,FALSE))),1)</f>
        <v>1</v>
      </c>
      <c r="T1045" s="199">
        <v>8161567.9137293398</v>
      </c>
      <c r="U1045" s="115" t="str">
        <f t="shared" si="300"/>
        <v/>
      </c>
      <c r="V1045" s="115" t="str">
        <f t="shared" si="290"/>
        <v/>
      </c>
      <c r="W1045" s="115" t="str">
        <f t="shared" si="290"/>
        <v/>
      </c>
      <c r="X1045" s="115" t="str">
        <f t="shared" si="290"/>
        <v/>
      </c>
      <c r="Y1045" s="273" t="str">
        <f t="shared" si="301"/>
        <v>y</v>
      </c>
      <c r="AA1045" s="86" t="str">
        <f t="shared" si="291"/>
        <v/>
      </c>
      <c r="AB1045" s="87" t="str">
        <f t="shared" si="292"/>
        <v/>
      </c>
      <c r="AC1045" s="87" t="str">
        <f t="shared" si="302"/>
        <v/>
      </c>
      <c r="AD1045" s="87" t="str">
        <f t="shared" si="303"/>
        <v/>
      </c>
      <c r="AE1045" s="87">
        <f t="shared" si="304"/>
        <v>1</v>
      </c>
      <c r="AF1045" s="94">
        <f t="shared" si="293"/>
        <v>1</v>
      </c>
      <c r="AH1045" s="324" t="str">
        <f t="shared" si="294"/>
        <v/>
      </c>
      <c r="AI1045" s="280" t="str">
        <f t="shared" si="295"/>
        <v/>
      </c>
      <c r="AJ1045" s="280" t="str">
        <f t="shared" si="296"/>
        <v/>
      </c>
      <c r="AK1045" s="280" t="str">
        <f t="shared" si="297"/>
        <v/>
      </c>
      <c r="AL1045" s="327">
        <f t="shared" si="298"/>
        <v>8161567.9137293398</v>
      </c>
    </row>
    <row r="1046" spans="2:38">
      <c r="B1046" s="176" t="s">
        <v>913</v>
      </c>
      <c r="C1046" s="167"/>
      <c r="D1046" s="167" t="s">
        <v>2229</v>
      </c>
      <c r="E1046" s="167" t="s">
        <v>117</v>
      </c>
      <c r="F1046" s="167" t="s">
        <v>2233</v>
      </c>
      <c r="G1046" s="188"/>
      <c r="H1046" s="285">
        <v>1746.6</v>
      </c>
      <c r="I1046" s="143">
        <f t="shared" si="299"/>
        <v>262.99142713235835</v>
      </c>
      <c r="J1046" s="165">
        <v>459340.82662937703</v>
      </c>
      <c r="K1046" s="167"/>
      <c r="L1046" s="167">
        <v>1</v>
      </c>
      <c r="M1046" s="171">
        <f t="shared" si="289"/>
        <v>459340.82662937697</v>
      </c>
      <c r="N1046" s="170"/>
      <c r="O1046" s="285"/>
      <c r="P1046" s="114">
        <f t="shared" si="305"/>
        <v>0</v>
      </c>
      <c r="Q1046" s="173"/>
      <c r="R1046" s="177">
        <v>2016</v>
      </c>
      <c r="S1046" s="98">
        <f>IFERROR(('General Input Sheet'!$G$38/(VLOOKUP(R1046,'General Input Sheet'!$E$38:$G$44,3,FALSE))),1)</f>
        <v>1</v>
      </c>
      <c r="T1046" s="199">
        <v>459340.82662937703</v>
      </c>
      <c r="U1046" s="115" t="str">
        <f t="shared" si="300"/>
        <v/>
      </c>
      <c r="V1046" s="115" t="str">
        <f t="shared" si="290"/>
        <v/>
      </c>
      <c r="W1046" s="115" t="str">
        <f t="shared" si="290"/>
        <v>y</v>
      </c>
      <c r="X1046" s="115" t="str">
        <f t="shared" si="290"/>
        <v/>
      </c>
      <c r="Y1046" s="273" t="str">
        <f t="shared" si="301"/>
        <v/>
      </c>
      <c r="AA1046" s="86" t="str">
        <f t="shared" si="291"/>
        <v/>
      </c>
      <c r="AB1046" s="87" t="str">
        <f t="shared" si="292"/>
        <v/>
      </c>
      <c r="AC1046" s="87">
        <f t="shared" si="302"/>
        <v>1</v>
      </c>
      <c r="AD1046" s="87" t="str">
        <f t="shared" si="303"/>
        <v/>
      </c>
      <c r="AE1046" s="87" t="str">
        <f t="shared" si="304"/>
        <v/>
      </c>
      <c r="AF1046" s="94">
        <f t="shared" si="293"/>
        <v>1</v>
      </c>
      <c r="AH1046" s="324" t="str">
        <f t="shared" si="294"/>
        <v/>
      </c>
      <c r="AI1046" s="280" t="str">
        <f t="shared" si="295"/>
        <v/>
      </c>
      <c r="AJ1046" s="280">
        <f t="shared" si="296"/>
        <v>459340.82662937703</v>
      </c>
      <c r="AK1046" s="280" t="str">
        <f t="shared" si="297"/>
        <v/>
      </c>
      <c r="AL1046" s="327" t="str">
        <f t="shared" si="298"/>
        <v/>
      </c>
    </row>
    <row r="1047" spans="2:38">
      <c r="B1047" s="176" t="s">
        <v>914</v>
      </c>
      <c r="C1047" s="167"/>
      <c r="D1047" s="167" t="s">
        <v>2231</v>
      </c>
      <c r="E1047" s="167" t="s">
        <v>115</v>
      </c>
      <c r="F1047" s="167" t="s">
        <v>2232</v>
      </c>
      <c r="G1047" s="188"/>
      <c r="H1047" s="285">
        <v>106265.74</v>
      </c>
      <c r="I1047" s="143">
        <f t="shared" si="299"/>
        <v>21.737467017977007</v>
      </c>
      <c r="J1047" s="165">
        <v>2309948.01839092</v>
      </c>
      <c r="K1047" s="167"/>
      <c r="L1047" s="167">
        <v>1</v>
      </c>
      <c r="M1047" s="171">
        <f t="shared" si="289"/>
        <v>2309948.01839092</v>
      </c>
      <c r="N1047" s="170"/>
      <c r="O1047" s="285">
        <v>58768.670449557903</v>
      </c>
      <c r="P1047" s="114">
        <f t="shared" si="305"/>
        <v>21.591814997569774</v>
      </c>
      <c r="Q1047" s="173">
        <v>1268922.26</v>
      </c>
      <c r="R1047" s="177">
        <v>2016</v>
      </c>
      <c r="S1047" s="98">
        <f>IFERROR(('General Input Sheet'!$G$38/(VLOOKUP(R1047,'General Input Sheet'!$E$38:$G$44,3,FALSE))),1)</f>
        <v>1</v>
      </c>
      <c r="T1047" s="199">
        <v>3578870.2783909198</v>
      </c>
      <c r="U1047" s="115" t="str">
        <f t="shared" si="300"/>
        <v/>
      </c>
      <c r="V1047" s="115" t="str">
        <f t="shared" si="290"/>
        <v/>
      </c>
      <c r="W1047" s="115" t="str">
        <f t="shared" si="290"/>
        <v/>
      </c>
      <c r="X1047" s="115" t="str">
        <f t="shared" si="290"/>
        <v/>
      </c>
      <c r="Y1047" s="273" t="str">
        <f t="shared" si="301"/>
        <v>y</v>
      </c>
      <c r="AA1047" s="86" t="str">
        <f t="shared" si="291"/>
        <v/>
      </c>
      <c r="AB1047" s="87" t="str">
        <f t="shared" si="292"/>
        <v/>
      </c>
      <c r="AC1047" s="87" t="str">
        <f t="shared" si="302"/>
        <v/>
      </c>
      <c r="AD1047" s="87" t="str">
        <f t="shared" si="303"/>
        <v/>
      </c>
      <c r="AE1047" s="87">
        <f t="shared" si="304"/>
        <v>1</v>
      </c>
      <c r="AF1047" s="94">
        <f t="shared" si="293"/>
        <v>1</v>
      </c>
      <c r="AH1047" s="324" t="str">
        <f t="shared" si="294"/>
        <v/>
      </c>
      <c r="AI1047" s="280" t="str">
        <f t="shared" si="295"/>
        <v/>
      </c>
      <c r="AJ1047" s="280" t="str">
        <f t="shared" si="296"/>
        <v/>
      </c>
      <c r="AK1047" s="280" t="str">
        <f t="shared" si="297"/>
        <v/>
      </c>
      <c r="AL1047" s="327">
        <f t="shared" si="298"/>
        <v>3578870.2783909198</v>
      </c>
    </row>
    <row r="1048" spans="2:38">
      <c r="B1048" s="176" t="s">
        <v>915</v>
      </c>
      <c r="C1048" s="167"/>
      <c r="D1048" s="167" t="s">
        <v>2229</v>
      </c>
      <c r="E1048" s="167" t="s">
        <v>115</v>
      </c>
      <c r="F1048" s="167" t="s">
        <v>2233</v>
      </c>
      <c r="G1048" s="188"/>
      <c r="H1048" s="285">
        <v>7438.81</v>
      </c>
      <c r="I1048" s="143">
        <f t="shared" si="299"/>
        <v>89.973083550027084</v>
      </c>
      <c r="J1048" s="165">
        <v>669292.67364277702</v>
      </c>
      <c r="K1048" s="167"/>
      <c r="L1048" s="167">
        <v>1</v>
      </c>
      <c r="M1048" s="171">
        <f t="shared" si="289"/>
        <v>669292.67364277702</v>
      </c>
      <c r="N1048" s="170"/>
      <c r="O1048" s="285">
        <v>12383.8264455262</v>
      </c>
      <c r="P1048" s="114">
        <f t="shared" si="305"/>
        <v>26.352678748812458</v>
      </c>
      <c r="Q1048" s="173">
        <v>326347</v>
      </c>
      <c r="R1048" s="177">
        <v>2016</v>
      </c>
      <c r="S1048" s="98">
        <f>IFERROR(('General Input Sheet'!$G$38/(VLOOKUP(R1048,'General Input Sheet'!$E$38:$G$44,3,FALSE))),1)</f>
        <v>1</v>
      </c>
      <c r="T1048" s="199">
        <v>995639.67364277702</v>
      </c>
      <c r="U1048" s="115" t="str">
        <f t="shared" si="300"/>
        <v>y</v>
      </c>
      <c r="V1048" s="115" t="str">
        <f t="shared" si="290"/>
        <v/>
      </c>
      <c r="W1048" s="115" t="str">
        <f t="shared" si="290"/>
        <v/>
      </c>
      <c r="X1048" s="115" t="str">
        <f t="shared" si="290"/>
        <v/>
      </c>
      <c r="Y1048" s="273" t="str">
        <f t="shared" si="301"/>
        <v/>
      </c>
      <c r="AA1048" s="86">
        <f t="shared" si="291"/>
        <v>1</v>
      </c>
      <c r="AB1048" s="87" t="str">
        <f t="shared" si="292"/>
        <v/>
      </c>
      <c r="AC1048" s="87" t="str">
        <f t="shared" si="302"/>
        <v/>
      </c>
      <c r="AD1048" s="87" t="str">
        <f t="shared" si="303"/>
        <v/>
      </c>
      <c r="AE1048" s="87" t="str">
        <f t="shared" si="304"/>
        <v/>
      </c>
      <c r="AF1048" s="94">
        <f t="shared" si="293"/>
        <v>1</v>
      </c>
      <c r="AH1048" s="324">
        <f t="shared" si="294"/>
        <v>995639.67364277702</v>
      </c>
      <c r="AI1048" s="280" t="str">
        <f t="shared" si="295"/>
        <v/>
      </c>
      <c r="AJ1048" s="280" t="str">
        <f t="shared" si="296"/>
        <v/>
      </c>
      <c r="AK1048" s="280" t="str">
        <f t="shared" si="297"/>
        <v/>
      </c>
      <c r="AL1048" s="327" t="str">
        <f t="shared" si="298"/>
        <v/>
      </c>
    </row>
    <row r="1049" spans="2:38">
      <c r="B1049" s="176" t="s">
        <v>916</v>
      </c>
      <c r="C1049" s="167"/>
      <c r="D1049" s="167" t="s">
        <v>2231</v>
      </c>
      <c r="E1049" s="167" t="s">
        <v>116</v>
      </c>
      <c r="F1049" s="167" t="s">
        <v>2233</v>
      </c>
      <c r="G1049" s="188"/>
      <c r="H1049" s="285">
        <v>14448.83</v>
      </c>
      <c r="I1049" s="143">
        <f t="shared" si="299"/>
        <v>506.12538751981094</v>
      </c>
      <c r="J1049" s="165">
        <v>7312919.68295787</v>
      </c>
      <c r="K1049" s="167"/>
      <c r="L1049" s="167">
        <v>1</v>
      </c>
      <c r="M1049" s="171">
        <f t="shared" si="289"/>
        <v>7312919.682957869</v>
      </c>
      <c r="N1049" s="170"/>
      <c r="O1049" s="285">
        <v>90.140331866975899</v>
      </c>
      <c r="P1049" s="114">
        <f t="shared" si="305"/>
        <v>2.2187626321938651E-2</v>
      </c>
      <c r="Q1049" s="173">
        <v>2</v>
      </c>
      <c r="R1049" s="177">
        <v>2016</v>
      </c>
      <c r="S1049" s="98">
        <f>IFERROR(('General Input Sheet'!$G$38/(VLOOKUP(R1049,'General Input Sheet'!$E$38:$G$44,3,FALSE))),1)</f>
        <v>1</v>
      </c>
      <c r="T1049" s="199">
        <v>7312921.68295787</v>
      </c>
      <c r="U1049" s="115" t="str">
        <f t="shared" si="300"/>
        <v/>
      </c>
      <c r="V1049" s="115" t="str">
        <f t="shared" si="290"/>
        <v/>
      </c>
      <c r="W1049" s="115" t="str">
        <f t="shared" si="290"/>
        <v/>
      </c>
      <c r="X1049" s="115" t="str">
        <f t="shared" si="290"/>
        <v/>
      </c>
      <c r="Y1049" s="273" t="str">
        <f t="shared" si="301"/>
        <v>y</v>
      </c>
      <c r="AA1049" s="86" t="str">
        <f t="shared" si="291"/>
        <v/>
      </c>
      <c r="AB1049" s="87" t="str">
        <f t="shared" si="292"/>
        <v/>
      </c>
      <c r="AC1049" s="87" t="str">
        <f t="shared" si="302"/>
        <v/>
      </c>
      <c r="AD1049" s="87" t="str">
        <f t="shared" si="303"/>
        <v/>
      </c>
      <c r="AE1049" s="87">
        <f t="shared" si="304"/>
        <v>1</v>
      </c>
      <c r="AF1049" s="94">
        <f t="shared" si="293"/>
        <v>1</v>
      </c>
      <c r="AH1049" s="324" t="str">
        <f t="shared" si="294"/>
        <v/>
      </c>
      <c r="AI1049" s="280" t="str">
        <f t="shared" si="295"/>
        <v/>
      </c>
      <c r="AJ1049" s="280" t="str">
        <f t="shared" si="296"/>
        <v/>
      </c>
      <c r="AK1049" s="280" t="str">
        <f t="shared" si="297"/>
        <v/>
      </c>
      <c r="AL1049" s="327">
        <f t="shared" si="298"/>
        <v>7312921.68295787</v>
      </c>
    </row>
    <row r="1050" spans="2:38">
      <c r="B1050" s="176" t="s">
        <v>917</v>
      </c>
      <c r="C1050" s="167"/>
      <c r="D1050" s="167" t="s">
        <v>2229</v>
      </c>
      <c r="E1050" s="167" t="s">
        <v>116</v>
      </c>
      <c r="F1050" s="167" t="s">
        <v>2232</v>
      </c>
      <c r="G1050" s="188"/>
      <c r="H1050" s="285">
        <v>20086.150000000001</v>
      </c>
      <c r="I1050" s="143">
        <f t="shared" si="299"/>
        <v>29.387696396984733</v>
      </c>
      <c r="J1050" s="165">
        <v>590285.67798429495</v>
      </c>
      <c r="K1050" s="167"/>
      <c r="L1050" s="167">
        <v>1</v>
      </c>
      <c r="M1050" s="171">
        <f t="shared" si="289"/>
        <v>590285.67798429495</v>
      </c>
      <c r="N1050" s="170"/>
      <c r="O1050" s="285">
        <v>27149.830375344001</v>
      </c>
      <c r="P1050" s="114">
        <f t="shared" si="305"/>
        <v>15.292950057509861</v>
      </c>
      <c r="Q1050" s="173">
        <v>415201</v>
      </c>
      <c r="R1050" s="177">
        <v>2016</v>
      </c>
      <c r="S1050" s="98">
        <f>IFERROR(('General Input Sheet'!$G$38/(VLOOKUP(R1050,'General Input Sheet'!$E$38:$G$44,3,FALSE))),1)</f>
        <v>1</v>
      </c>
      <c r="T1050" s="199">
        <v>1005486.6779842949</v>
      </c>
      <c r="U1050" s="115" t="str">
        <f t="shared" si="300"/>
        <v/>
      </c>
      <c r="V1050" s="115" t="str">
        <f t="shared" si="290"/>
        <v>y</v>
      </c>
      <c r="W1050" s="115" t="str">
        <f t="shared" si="290"/>
        <v/>
      </c>
      <c r="X1050" s="115" t="str">
        <f t="shared" si="290"/>
        <v/>
      </c>
      <c r="Y1050" s="273" t="str">
        <f t="shared" si="301"/>
        <v/>
      </c>
      <c r="AA1050" s="86" t="str">
        <f t="shared" si="291"/>
        <v/>
      </c>
      <c r="AB1050" s="87">
        <f t="shared" si="292"/>
        <v>1</v>
      </c>
      <c r="AC1050" s="87" t="str">
        <f t="shared" si="302"/>
        <v/>
      </c>
      <c r="AD1050" s="87" t="str">
        <f t="shared" si="303"/>
        <v/>
      </c>
      <c r="AE1050" s="87" t="str">
        <f t="shared" si="304"/>
        <v/>
      </c>
      <c r="AF1050" s="94">
        <f t="shared" si="293"/>
        <v>1</v>
      </c>
      <c r="AH1050" s="324" t="str">
        <f t="shared" si="294"/>
        <v/>
      </c>
      <c r="AI1050" s="280">
        <f t="shared" si="295"/>
        <v>1005486.6779842949</v>
      </c>
      <c r="AJ1050" s="280" t="str">
        <f t="shared" si="296"/>
        <v/>
      </c>
      <c r="AK1050" s="280" t="str">
        <f t="shared" si="297"/>
        <v/>
      </c>
      <c r="AL1050" s="327" t="str">
        <f t="shared" si="298"/>
        <v/>
      </c>
    </row>
    <row r="1051" spans="2:38">
      <c r="B1051" s="176" t="s">
        <v>918</v>
      </c>
      <c r="C1051" s="167"/>
      <c r="D1051" s="167" t="s">
        <v>2229</v>
      </c>
      <c r="E1051" s="167" t="s">
        <v>115</v>
      </c>
      <c r="F1051" s="167" t="s">
        <v>2233</v>
      </c>
      <c r="G1051" s="188"/>
      <c r="H1051" s="285">
        <v>5538.97</v>
      </c>
      <c r="I1051" s="143">
        <f t="shared" si="299"/>
        <v>108.18236070337031</v>
      </c>
      <c r="J1051" s="165">
        <v>599218.85046514706</v>
      </c>
      <c r="K1051" s="167"/>
      <c r="L1051" s="167">
        <v>1</v>
      </c>
      <c r="M1051" s="171">
        <f t="shared" si="289"/>
        <v>599218.85046514706</v>
      </c>
      <c r="N1051" s="170"/>
      <c r="O1051" s="285"/>
      <c r="P1051" s="114">
        <f t="shared" si="305"/>
        <v>0</v>
      </c>
      <c r="Q1051" s="173"/>
      <c r="R1051" s="177">
        <v>2016</v>
      </c>
      <c r="S1051" s="98">
        <f>IFERROR(('General Input Sheet'!$G$38/(VLOOKUP(R1051,'General Input Sheet'!$E$38:$G$44,3,FALSE))),1)</f>
        <v>1</v>
      </c>
      <c r="T1051" s="199">
        <v>599218.85046514706</v>
      </c>
      <c r="U1051" s="115" t="str">
        <f t="shared" si="300"/>
        <v>y</v>
      </c>
      <c r="V1051" s="115" t="str">
        <f t="shared" si="290"/>
        <v/>
      </c>
      <c r="W1051" s="115" t="str">
        <f t="shared" si="290"/>
        <v/>
      </c>
      <c r="X1051" s="115" t="str">
        <f t="shared" si="290"/>
        <v/>
      </c>
      <c r="Y1051" s="273" t="str">
        <f t="shared" si="301"/>
        <v/>
      </c>
      <c r="AA1051" s="86">
        <f t="shared" si="291"/>
        <v>1</v>
      </c>
      <c r="AB1051" s="87" t="str">
        <f t="shared" si="292"/>
        <v/>
      </c>
      <c r="AC1051" s="87" t="str">
        <f t="shared" si="302"/>
        <v/>
      </c>
      <c r="AD1051" s="87" t="str">
        <f t="shared" si="303"/>
        <v/>
      </c>
      <c r="AE1051" s="87" t="str">
        <f t="shared" si="304"/>
        <v/>
      </c>
      <c r="AF1051" s="94">
        <f t="shared" si="293"/>
        <v>1</v>
      </c>
      <c r="AH1051" s="324">
        <f t="shared" si="294"/>
        <v>599218.85046514706</v>
      </c>
      <c r="AI1051" s="280" t="str">
        <f t="shared" si="295"/>
        <v/>
      </c>
      <c r="AJ1051" s="280" t="str">
        <f t="shared" si="296"/>
        <v/>
      </c>
      <c r="AK1051" s="280" t="str">
        <f t="shared" si="297"/>
        <v/>
      </c>
      <c r="AL1051" s="327" t="str">
        <f t="shared" si="298"/>
        <v/>
      </c>
    </row>
    <row r="1052" spans="2:38">
      <c r="B1052" s="176" t="s">
        <v>919</v>
      </c>
      <c r="C1052" s="167"/>
      <c r="D1052" s="167" t="s">
        <v>2229</v>
      </c>
      <c r="E1052" s="167" t="s">
        <v>115</v>
      </c>
      <c r="F1052" s="167" t="s">
        <v>2233</v>
      </c>
      <c r="G1052" s="188"/>
      <c r="H1052" s="285">
        <v>3819.62</v>
      </c>
      <c r="I1052" s="143">
        <f t="shared" si="299"/>
        <v>140.27631866168178</v>
      </c>
      <c r="J1052" s="165">
        <v>535802.23228653299</v>
      </c>
      <c r="K1052" s="167"/>
      <c r="L1052" s="167">
        <v>1</v>
      </c>
      <c r="M1052" s="171">
        <f t="shared" si="289"/>
        <v>535802.23228653299</v>
      </c>
      <c r="N1052" s="170"/>
      <c r="O1052" s="285">
        <v>0</v>
      </c>
      <c r="P1052" s="114">
        <f t="shared" si="305"/>
        <v>0</v>
      </c>
      <c r="Q1052" s="173">
        <v>0</v>
      </c>
      <c r="R1052" s="177">
        <v>2016</v>
      </c>
      <c r="S1052" s="98">
        <f>IFERROR(('General Input Sheet'!$G$38/(VLOOKUP(R1052,'General Input Sheet'!$E$38:$G$44,3,FALSE))),1)</f>
        <v>1</v>
      </c>
      <c r="T1052" s="199">
        <v>535802.23228653299</v>
      </c>
      <c r="U1052" s="115" t="str">
        <f t="shared" si="300"/>
        <v>y</v>
      </c>
      <c r="V1052" s="115" t="str">
        <f t="shared" si="290"/>
        <v/>
      </c>
      <c r="W1052" s="115" t="str">
        <f t="shared" si="290"/>
        <v/>
      </c>
      <c r="X1052" s="115" t="str">
        <f t="shared" si="290"/>
        <v/>
      </c>
      <c r="Y1052" s="273" t="str">
        <f t="shared" si="301"/>
        <v/>
      </c>
      <c r="AA1052" s="86">
        <f t="shared" si="291"/>
        <v>1</v>
      </c>
      <c r="AB1052" s="87" t="str">
        <f t="shared" si="292"/>
        <v/>
      </c>
      <c r="AC1052" s="87" t="str">
        <f t="shared" si="302"/>
        <v/>
      </c>
      <c r="AD1052" s="87" t="str">
        <f t="shared" si="303"/>
        <v/>
      </c>
      <c r="AE1052" s="87" t="str">
        <f t="shared" si="304"/>
        <v/>
      </c>
      <c r="AF1052" s="94">
        <f t="shared" si="293"/>
        <v>1</v>
      </c>
      <c r="AH1052" s="324">
        <f t="shared" si="294"/>
        <v>535802.23228653299</v>
      </c>
      <c r="AI1052" s="280" t="str">
        <f t="shared" si="295"/>
        <v/>
      </c>
      <c r="AJ1052" s="280" t="str">
        <f t="shared" si="296"/>
        <v/>
      </c>
      <c r="AK1052" s="280" t="str">
        <f t="shared" si="297"/>
        <v/>
      </c>
      <c r="AL1052" s="327" t="str">
        <f t="shared" si="298"/>
        <v/>
      </c>
    </row>
    <row r="1053" spans="2:38">
      <c r="B1053" s="176" t="s">
        <v>920</v>
      </c>
      <c r="C1053" s="167"/>
      <c r="D1053" s="167" t="s">
        <v>2229</v>
      </c>
      <c r="E1053" s="167" t="s">
        <v>117</v>
      </c>
      <c r="F1053" s="167" t="s">
        <v>2232</v>
      </c>
      <c r="G1053" s="188"/>
      <c r="H1053" s="285">
        <v>6101.66</v>
      </c>
      <c r="I1053" s="143">
        <f t="shared" si="299"/>
        <v>81.577792290158584</v>
      </c>
      <c r="J1053" s="165">
        <v>497759.95210516901</v>
      </c>
      <c r="K1053" s="167"/>
      <c r="L1053" s="167">
        <v>1</v>
      </c>
      <c r="M1053" s="171">
        <f t="shared" si="289"/>
        <v>497759.95210516901</v>
      </c>
      <c r="N1053" s="170"/>
      <c r="O1053" s="285">
        <v>60988.614787494997</v>
      </c>
      <c r="P1053" s="114">
        <f t="shared" si="305"/>
        <v>12.076883080004327</v>
      </c>
      <c r="Q1053" s="173">
        <v>736552.37</v>
      </c>
      <c r="R1053" s="177">
        <v>2016</v>
      </c>
      <c r="S1053" s="98">
        <f>IFERROR(('General Input Sheet'!$G$38/(VLOOKUP(R1053,'General Input Sheet'!$E$38:$G$44,3,FALSE))),1)</f>
        <v>1</v>
      </c>
      <c r="T1053" s="199">
        <v>1234312.3221051691</v>
      </c>
      <c r="U1053" s="115" t="str">
        <f t="shared" si="300"/>
        <v/>
      </c>
      <c r="V1053" s="115" t="str">
        <f t="shared" si="290"/>
        <v/>
      </c>
      <c r="W1053" s="115" t="str">
        <f t="shared" si="290"/>
        <v>y</v>
      </c>
      <c r="X1053" s="115" t="str">
        <f t="shared" si="290"/>
        <v/>
      </c>
      <c r="Y1053" s="273" t="str">
        <f t="shared" si="301"/>
        <v/>
      </c>
      <c r="AA1053" s="86" t="str">
        <f t="shared" si="291"/>
        <v/>
      </c>
      <c r="AB1053" s="87" t="str">
        <f t="shared" si="292"/>
        <v/>
      </c>
      <c r="AC1053" s="87">
        <f t="shared" si="302"/>
        <v>1</v>
      </c>
      <c r="AD1053" s="87" t="str">
        <f t="shared" si="303"/>
        <v/>
      </c>
      <c r="AE1053" s="87" t="str">
        <f t="shared" si="304"/>
        <v/>
      </c>
      <c r="AF1053" s="94">
        <f t="shared" si="293"/>
        <v>1</v>
      </c>
      <c r="AH1053" s="324" t="str">
        <f t="shared" si="294"/>
        <v/>
      </c>
      <c r="AI1053" s="280" t="str">
        <f t="shared" si="295"/>
        <v/>
      </c>
      <c r="AJ1053" s="280">
        <f t="shared" si="296"/>
        <v>1234312.3221051691</v>
      </c>
      <c r="AK1053" s="280" t="str">
        <f t="shared" si="297"/>
        <v/>
      </c>
      <c r="AL1053" s="327" t="str">
        <f t="shared" si="298"/>
        <v/>
      </c>
    </row>
    <row r="1054" spans="2:38">
      <c r="B1054" s="176" t="s">
        <v>920</v>
      </c>
      <c r="C1054" s="167"/>
      <c r="D1054" s="167" t="s">
        <v>2229</v>
      </c>
      <c r="E1054" s="167" t="s">
        <v>117</v>
      </c>
      <c r="F1054" s="167" t="s">
        <v>2233</v>
      </c>
      <c r="G1054" s="188"/>
      <c r="H1054" s="285">
        <v>85875.73</v>
      </c>
      <c r="I1054" s="143">
        <f t="shared" si="299"/>
        <v>8.0347688737357217</v>
      </c>
      <c r="J1054" s="165">
        <v>689991.64241333294</v>
      </c>
      <c r="K1054" s="167"/>
      <c r="L1054" s="167">
        <v>1</v>
      </c>
      <c r="M1054" s="171">
        <f t="shared" si="289"/>
        <v>689991.64241333294</v>
      </c>
      <c r="N1054" s="170"/>
      <c r="O1054" s="285"/>
      <c r="P1054" s="114">
        <f t="shared" si="305"/>
        <v>0</v>
      </c>
      <c r="Q1054" s="173"/>
      <c r="R1054" s="177">
        <v>2016</v>
      </c>
      <c r="S1054" s="98">
        <f>IFERROR(('General Input Sheet'!$G$38/(VLOOKUP(R1054,'General Input Sheet'!$E$38:$G$44,3,FALSE))),1)</f>
        <v>1</v>
      </c>
      <c r="T1054" s="199">
        <v>689991.64241333294</v>
      </c>
      <c r="U1054" s="115" t="str">
        <f t="shared" si="300"/>
        <v/>
      </c>
      <c r="V1054" s="115" t="str">
        <f t="shared" si="290"/>
        <v/>
      </c>
      <c r="W1054" s="115" t="str">
        <f t="shared" si="290"/>
        <v>y</v>
      </c>
      <c r="X1054" s="115" t="str">
        <f t="shared" si="290"/>
        <v/>
      </c>
      <c r="Y1054" s="273" t="str">
        <f t="shared" si="301"/>
        <v/>
      </c>
      <c r="AA1054" s="86" t="str">
        <f t="shared" si="291"/>
        <v/>
      </c>
      <c r="AB1054" s="87" t="str">
        <f t="shared" si="292"/>
        <v/>
      </c>
      <c r="AC1054" s="87">
        <f t="shared" si="302"/>
        <v>1</v>
      </c>
      <c r="AD1054" s="87" t="str">
        <f t="shared" si="303"/>
        <v/>
      </c>
      <c r="AE1054" s="87" t="str">
        <f t="shared" si="304"/>
        <v/>
      </c>
      <c r="AF1054" s="94">
        <f t="shared" si="293"/>
        <v>1</v>
      </c>
      <c r="AH1054" s="324" t="str">
        <f t="shared" si="294"/>
        <v/>
      </c>
      <c r="AI1054" s="280" t="str">
        <f t="shared" si="295"/>
        <v/>
      </c>
      <c r="AJ1054" s="280">
        <f t="shared" si="296"/>
        <v>689991.64241333294</v>
      </c>
      <c r="AK1054" s="280" t="str">
        <f t="shared" si="297"/>
        <v/>
      </c>
      <c r="AL1054" s="327" t="str">
        <f t="shared" si="298"/>
        <v/>
      </c>
    </row>
    <row r="1055" spans="2:38">
      <c r="B1055" s="176" t="s">
        <v>921</v>
      </c>
      <c r="C1055" s="167"/>
      <c r="D1055" s="167" t="s">
        <v>2229</v>
      </c>
      <c r="E1055" s="167" t="s">
        <v>117</v>
      </c>
      <c r="F1055" s="167" t="s">
        <v>2233</v>
      </c>
      <c r="G1055" s="188"/>
      <c r="H1055" s="285">
        <v>1252.81</v>
      </c>
      <c r="I1055" s="143">
        <f t="shared" si="299"/>
        <v>352.11073018242115</v>
      </c>
      <c r="J1055" s="165">
        <v>441127.843879839</v>
      </c>
      <c r="K1055" s="167"/>
      <c r="L1055" s="167">
        <v>1</v>
      </c>
      <c r="M1055" s="171">
        <f t="shared" si="289"/>
        <v>441127.843879839</v>
      </c>
      <c r="N1055" s="170"/>
      <c r="O1055" s="285"/>
      <c r="P1055" s="114">
        <f t="shared" si="305"/>
        <v>0</v>
      </c>
      <c r="Q1055" s="173"/>
      <c r="R1055" s="177">
        <v>2016</v>
      </c>
      <c r="S1055" s="98">
        <f>IFERROR(('General Input Sheet'!$G$38/(VLOOKUP(R1055,'General Input Sheet'!$E$38:$G$44,3,FALSE))),1)</f>
        <v>1</v>
      </c>
      <c r="T1055" s="199">
        <v>441127.843879839</v>
      </c>
      <c r="U1055" s="115" t="str">
        <f t="shared" si="300"/>
        <v/>
      </c>
      <c r="V1055" s="115" t="str">
        <f t="shared" si="290"/>
        <v/>
      </c>
      <c r="W1055" s="115" t="str">
        <f t="shared" si="290"/>
        <v>y</v>
      </c>
      <c r="X1055" s="115" t="str">
        <f t="shared" si="290"/>
        <v/>
      </c>
      <c r="Y1055" s="273" t="str">
        <f t="shared" si="301"/>
        <v/>
      </c>
      <c r="AA1055" s="86" t="str">
        <f t="shared" si="291"/>
        <v/>
      </c>
      <c r="AB1055" s="87" t="str">
        <f t="shared" si="292"/>
        <v/>
      </c>
      <c r="AC1055" s="87">
        <f t="shared" si="302"/>
        <v>1</v>
      </c>
      <c r="AD1055" s="87" t="str">
        <f t="shared" si="303"/>
        <v/>
      </c>
      <c r="AE1055" s="87" t="str">
        <f t="shared" si="304"/>
        <v/>
      </c>
      <c r="AF1055" s="94">
        <f t="shared" si="293"/>
        <v>1</v>
      </c>
      <c r="AH1055" s="324" t="str">
        <f t="shared" si="294"/>
        <v/>
      </c>
      <c r="AI1055" s="280" t="str">
        <f t="shared" si="295"/>
        <v/>
      </c>
      <c r="AJ1055" s="280">
        <f t="shared" si="296"/>
        <v>441127.843879839</v>
      </c>
      <c r="AK1055" s="280" t="str">
        <f t="shared" si="297"/>
        <v/>
      </c>
      <c r="AL1055" s="327" t="str">
        <f t="shared" si="298"/>
        <v/>
      </c>
    </row>
    <row r="1056" spans="2:38">
      <c r="B1056" s="176" t="s">
        <v>922</v>
      </c>
      <c r="C1056" s="167"/>
      <c r="D1056" s="167" t="s">
        <v>2231</v>
      </c>
      <c r="E1056" s="167" t="s">
        <v>115</v>
      </c>
      <c r="F1056" s="167" t="s">
        <v>2233</v>
      </c>
      <c r="G1056" s="188"/>
      <c r="H1056" s="285">
        <v>9278.17</v>
      </c>
      <c r="I1056" s="143">
        <f t="shared" si="299"/>
        <v>757.77333493677099</v>
      </c>
      <c r="J1056" s="165">
        <v>7030749.8230103003</v>
      </c>
      <c r="K1056" s="167"/>
      <c r="L1056" s="167">
        <v>1</v>
      </c>
      <c r="M1056" s="171">
        <f t="shared" si="289"/>
        <v>7030749.8230102994</v>
      </c>
      <c r="N1056" s="170"/>
      <c r="O1056" s="285">
        <v>0</v>
      </c>
      <c r="P1056" s="114">
        <f t="shared" si="305"/>
        <v>0</v>
      </c>
      <c r="Q1056" s="173">
        <v>0</v>
      </c>
      <c r="R1056" s="177">
        <v>2016</v>
      </c>
      <c r="S1056" s="98">
        <f>IFERROR(('General Input Sheet'!$G$38/(VLOOKUP(R1056,'General Input Sheet'!$E$38:$G$44,3,FALSE))),1)</f>
        <v>1</v>
      </c>
      <c r="T1056" s="199">
        <v>7030749.8230103003</v>
      </c>
      <c r="U1056" s="115" t="str">
        <f t="shared" si="300"/>
        <v/>
      </c>
      <c r="V1056" s="115" t="str">
        <f t="shared" si="290"/>
        <v/>
      </c>
      <c r="W1056" s="115" t="str">
        <f t="shared" si="290"/>
        <v/>
      </c>
      <c r="X1056" s="115" t="str">
        <f t="shared" si="290"/>
        <v/>
      </c>
      <c r="Y1056" s="273" t="str">
        <f t="shared" si="301"/>
        <v>y</v>
      </c>
      <c r="AA1056" s="86" t="str">
        <f t="shared" si="291"/>
        <v/>
      </c>
      <c r="AB1056" s="87" t="str">
        <f t="shared" si="292"/>
        <v/>
      </c>
      <c r="AC1056" s="87" t="str">
        <f t="shared" si="302"/>
        <v/>
      </c>
      <c r="AD1056" s="87" t="str">
        <f t="shared" si="303"/>
        <v/>
      </c>
      <c r="AE1056" s="87">
        <f t="shared" si="304"/>
        <v>1</v>
      </c>
      <c r="AF1056" s="94">
        <f t="shared" si="293"/>
        <v>1</v>
      </c>
      <c r="AH1056" s="324" t="str">
        <f t="shared" si="294"/>
        <v/>
      </c>
      <c r="AI1056" s="280" t="str">
        <f t="shared" si="295"/>
        <v/>
      </c>
      <c r="AJ1056" s="280" t="str">
        <f t="shared" si="296"/>
        <v/>
      </c>
      <c r="AK1056" s="280" t="str">
        <f t="shared" si="297"/>
        <v/>
      </c>
      <c r="AL1056" s="327">
        <f t="shared" si="298"/>
        <v>7030749.8230103003</v>
      </c>
    </row>
    <row r="1057" spans="2:38">
      <c r="B1057" s="176" t="s">
        <v>923</v>
      </c>
      <c r="C1057" s="167"/>
      <c r="D1057" s="167" t="s">
        <v>2231</v>
      </c>
      <c r="E1057" s="167" t="s">
        <v>118</v>
      </c>
      <c r="F1057" s="167" t="s">
        <v>2232</v>
      </c>
      <c r="G1057" s="188"/>
      <c r="H1057" s="285">
        <v>24431</v>
      </c>
      <c r="I1057" s="143">
        <f t="shared" si="299"/>
        <v>84.396223237157713</v>
      </c>
      <c r="J1057" s="165">
        <v>2061884.1299070001</v>
      </c>
      <c r="K1057" s="167"/>
      <c r="L1057" s="167">
        <v>1</v>
      </c>
      <c r="M1057" s="171">
        <f t="shared" si="289"/>
        <v>2061884.1299070001</v>
      </c>
      <c r="N1057" s="170"/>
      <c r="O1057" s="285"/>
      <c r="P1057" s="114">
        <f t="shared" si="305"/>
        <v>0</v>
      </c>
      <c r="Q1057" s="173"/>
      <c r="R1057" s="177">
        <v>2016</v>
      </c>
      <c r="S1057" s="98">
        <f>IFERROR(('General Input Sheet'!$G$38/(VLOOKUP(R1057,'General Input Sheet'!$E$38:$G$44,3,FALSE))),1)</f>
        <v>1</v>
      </c>
      <c r="T1057" s="199">
        <v>2061884.1299070001</v>
      </c>
      <c r="U1057" s="115" t="str">
        <f t="shared" si="300"/>
        <v/>
      </c>
      <c r="V1057" s="115" t="str">
        <f t="shared" si="290"/>
        <v/>
      </c>
      <c r="W1057" s="115" t="str">
        <f t="shared" si="290"/>
        <v/>
      </c>
      <c r="X1057" s="115" t="str">
        <f t="shared" si="290"/>
        <v/>
      </c>
      <c r="Y1057" s="273" t="str">
        <f t="shared" si="301"/>
        <v>y</v>
      </c>
      <c r="AA1057" s="86" t="str">
        <f t="shared" si="291"/>
        <v/>
      </c>
      <c r="AB1057" s="87" t="str">
        <f t="shared" si="292"/>
        <v/>
      </c>
      <c r="AC1057" s="87" t="str">
        <f t="shared" si="302"/>
        <v/>
      </c>
      <c r="AD1057" s="87" t="str">
        <f t="shared" si="303"/>
        <v/>
      </c>
      <c r="AE1057" s="87">
        <f t="shared" si="304"/>
        <v>1</v>
      </c>
      <c r="AF1057" s="94">
        <f t="shared" si="293"/>
        <v>1</v>
      </c>
      <c r="AH1057" s="324" t="str">
        <f t="shared" si="294"/>
        <v/>
      </c>
      <c r="AI1057" s="280" t="str">
        <f t="shared" si="295"/>
        <v/>
      </c>
      <c r="AJ1057" s="280" t="str">
        <f t="shared" si="296"/>
        <v/>
      </c>
      <c r="AK1057" s="280" t="str">
        <f t="shared" si="297"/>
        <v/>
      </c>
      <c r="AL1057" s="327">
        <f t="shared" si="298"/>
        <v>2061884.1299070001</v>
      </c>
    </row>
    <row r="1058" spans="2:38">
      <c r="B1058" s="176" t="s">
        <v>924</v>
      </c>
      <c r="C1058" s="167"/>
      <c r="D1058" s="167" t="s">
        <v>2229</v>
      </c>
      <c r="E1058" s="167" t="s">
        <v>118</v>
      </c>
      <c r="F1058" s="167" t="s">
        <v>2233</v>
      </c>
      <c r="G1058" s="188"/>
      <c r="H1058" s="285">
        <v>7918.58</v>
      </c>
      <c r="I1058" s="143">
        <f t="shared" si="299"/>
        <v>86.756532331894107</v>
      </c>
      <c r="J1058" s="165">
        <v>686988.54179269006</v>
      </c>
      <c r="K1058" s="167"/>
      <c r="L1058" s="167">
        <v>1</v>
      </c>
      <c r="M1058" s="171">
        <f t="shared" si="289"/>
        <v>686988.54179269006</v>
      </c>
      <c r="N1058" s="170"/>
      <c r="O1058" s="285"/>
      <c r="P1058" s="114">
        <f t="shared" si="305"/>
        <v>0</v>
      </c>
      <c r="Q1058" s="173"/>
      <c r="R1058" s="177">
        <v>2016</v>
      </c>
      <c r="S1058" s="98">
        <f>IFERROR(('General Input Sheet'!$G$38/(VLOOKUP(R1058,'General Input Sheet'!$E$38:$G$44,3,FALSE))),1)</f>
        <v>1</v>
      </c>
      <c r="T1058" s="199">
        <v>686988.54179269006</v>
      </c>
      <c r="U1058" s="115" t="str">
        <f t="shared" si="300"/>
        <v/>
      </c>
      <c r="V1058" s="115" t="str">
        <f t="shared" si="290"/>
        <v/>
      </c>
      <c r="W1058" s="115" t="str">
        <f t="shared" si="290"/>
        <v/>
      </c>
      <c r="X1058" s="115" t="str">
        <f t="shared" si="290"/>
        <v>y</v>
      </c>
      <c r="Y1058" s="273" t="str">
        <f t="shared" si="301"/>
        <v/>
      </c>
      <c r="AA1058" s="86" t="str">
        <f t="shared" si="291"/>
        <v/>
      </c>
      <c r="AB1058" s="87" t="str">
        <f t="shared" si="292"/>
        <v/>
      </c>
      <c r="AC1058" s="87" t="str">
        <f t="shared" si="302"/>
        <v/>
      </c>
      <c r="AD1058" s="87">
        <f t="shared" si="303"/>
        <v>1</v>
      </c>
      <c r="AE1058" s="87" t="str">
        <f t="shared" si="304"/>
        <v/>
      </c>
      <c r="AF1058" s="94">
        <f t="shared" si="293"/>
        <v>1</v>
      </c>
      <c r="AH1058" s="324" t="str">
        <f t="shared" si="294"/>
        <v/>
      </c>
      <c r="AI1058" s="280" t="str">
        <f t="shared" si="295"/>
        <v/>
      </c>
      <c r="AJ1058" s="280" t="str">
        <f t="shared" si="296"/>
        <v/>
      </c>
      <c r="AK1058" s="280">
        <f t="shared" si="297"/>
        <v>686988.54179269006</v>
      </c>
      <c r="AL1058" s="327" t="str">
        <f t="shared" si="298"/>
        <v/>
      </c>
    </row>
    <row r="1059" spans="2:38">
      <c r="B1059" s="176" t="s">
        <v>925</v>
      </c>
      <c r="C1059" s="167"/>
      <c r="D1059" s="167" t="s">
        <v>2229</v>
      </c>
      <c r="E1059" s="167" t="s">
        <v>116</v>
      </c>
      <c r="F1059" s="167" t="s">
        <v>2233</v>
      </c>
      <c r="G1059" s="188"/>
      <c r="H1059" s="285">
        <v>1605.46</v>
      </c>
      <c r="I1059" s="143">
        <f t="shared" si="299"/>
        <v>282.869090236739</v>
      </c>
      <c r="J1059" s="165">
        <v>454135.00961147499</v>
      </c>
      <c r="K1059" s="167"/>
      <c r="L1059" s="167">
        <v>1</v>
      </c>
      <c r="M1059" s="171">
        <f t="shared" si="289"/>
        <v>454135.00961147499</v>
      </c>
      <c r="N1059" s="170"/>
      <c r="O1059" s="285">
        <v>1605.4547245762201</v>
      </c>
      <c r="P1059" s="114">
        <f t="shared" si="305"/>
        <v>474.30549634528069</v>
      </c>
      <c r="Q1059" s="173">
        <v>761476</v>
      </c>
      <c r="R1059" s="177">
        <v>2016</v>
      </c>
      <c r="S1059" s="98">
        <f>IFERROR(('General Input Sheet'!$G$38/(VLOOKUP(R1059,'General Input Sheet'!$E$38:$G$44,3,FALSE))),1)</f>
        <v>1</v>
      </c>
      <c r="T1059" s="199">
        <v>1215611.009611475</v>
      </c>
      <c r="U1059" s="115" t="str">
        <f t="shared" si="300"/>
        <v/>
      </c>
      <c r="V1059" s="115" t="str">
        <f t="shared" si="290"/>
        <v>y</v>
      </c>
      <c r="W1059" s="115" t="str">
        <f t="shared" si="290"/>
        <v/>
      </c>
      <c r="X1059" s="115" t="str">
        <f t="shared" si="290"/>
        <v/>
      </c>
      <c r="Y1059" s="273" t="str">
        <f t="shared" si="301"/>
        <v/>
      </c>
      <c r="AA1059" s="86" t="str">
        <f t="shared" si="291"/>
        <v/>
      </c>
      <c r="AB1059" s="87">
        <f t="shared" si="292"/>
        <v>1</v>
      </c>
      <c r="AC1059" s="87" t="str">
        <f t="shared" si="302"/>
        <v/>
      </c>
      <c r="AD1059" s="87" t="str">
        <f t="shared" si="303"/>
        <v/>
      </c>
      <c r="AE1059" s="87" t="str">
        <f t="shared" si="304"/>
        <v/>
      </c>
      <c r="AF1059" s="94">
        <f t="shared" si="293"/>
        <v>1</v>
      </c>
      <c r="AH1059" s="324" t="str">
        <f t="shared" si="294"/>
        <v/>
      </c>
      <c r="AI1059" s="280">
        <f t="shared" si="295"/>
        <v>1215611.009611475</v>
      </c>
      <c r="AJ1059" s="280" t="str">
        <f t="shared" si="296"/>
        <v/>
      </c>
      <c r="AK1059" s="280" t="str">
        <f t="shared" si="297"/>
        <v/>
      </c>
      <c r="AL1059" s="327" t="str">
        <f t="shared" si="298"/>
        <v/>
      </c>
    </row>
    <row r="1060" spans="2:38">
      <c r="B1060" s="176" t="s">
        <v>926</v>
      </c>
      <c r="C1060" s="167"/>
      <c r="D1060" s="167" t="s">
        <v>2229</v>
      </c>
      <c r="E1060" s="167" t="s">
        <v>117</v>
      </c>
      <c r="F1060" s="167" t="s">
        <v>2233</v>
      </c>
      <c r="G1060" s="188"/>
      <c r="H1060" s="285">
        <v>1999.6</v>
      </c>
      <c r="I1060" s="143">
        <f t="shared" si="299"/>
        <v>234.38312423714544</v>
      </c>
      <c r="J1060" s="165">
        <v>468672.495224596</v>
      </c>
      <c r="K1060" s="167"/>
      <c r="L1060" s="167">
        <v>1</v>
      </c>
      <c r="M1060" s="171">
        <f t="shared" si="289"/>
        <v>468672.49522459594</v>
      </c>
      <c r="N1060" s="170"/>
      <c r="O1060" s="285"/>
      <c r="P1060" s="114">
        <f t="shared" si="305"/>
        <v>0</v>
      </c>
      <c r="Q1060" s="173"/>
      <c r="R1060" s="177">
        <v>2016</v>
      </c>
      <c r="S1060" s="98">
        <f>IFERROR(('General Input Sheet'!$G$38/(VLOOKUP(R1060,'General Input Sheet'!$E$38:$G$44,3,FALSE))),1)</f>
        <v>1</v>
      </c>
      <c r="T1060" s="199">
        <v>468672.495224596</v>
      </c>
      <c r="U1060" s="115" t="str">
        <f t="shared" si="300"/>
        <v/>
      </c>
      <c r="V1060" s="115" t="str">
        <f t="shared" si="290"/>
        <v/>
      </c>
      <c r="W1060" s="115" t="str">
        <f t="shared" si="290"/>
        <v>y</v>
      </c>
      <c r="X1060" s="115" t="str">
        <f t="shared" si="290"/>
        <v/>
      </c>
      <c r="Y1060" s="273" t="str">
        <f t="shared" si="301"/>
        <v/>
      </c>
      <c r="AA1060" s="86" t="str">
        <f t="shared" si="291"/>
        <v/>
      </c>
      <c r="AB1060" s="87" t="str">
        <f t="shared" si="292"/>
        <v/>
      </c>
      <c r="AC1060" s="87">
        <f t="shared" si="302"/>
        <v>1</v>
      </c>
      <c r="AD1060" s="87" t="str">
        <f t="shared" si="303"/>
        <v/>
      </c>
      <c r="AE1060" s="87" t="str">
        <f t="shared" si="304"/>
        <v/>
      </c>
      <c r="AF1060" s="94">
        <f t="shared" si="293"/>
        <v>1</v>
      </c>
      <c r="AH1060" s="324" t="str">
        <f t="shared" si="294"/>
        <v/>
      </c>
      <c r="AI1060" s="280" t="str">
        <f t="shared" si="295"/>
        <v/>
      </c>
      <c r="AJ1060" s="280">
        <f t="shared" si="296"/>
        <v>468672.495224596</v>
      </c>
      <c r="AK1060" s="280" t="str">
        <f t="shared" si="297"/>
        <v/>
      </c>
      <c r="AL1060" s="327" t="str">
        <f t="shared" si="298"/>
        <v/>
      </c>
    </row>
    <row r="1061" spans="2:38">
      <c r="B1061" s="176" t="s">
        <v>927</v>
      </c>
      <c r="C1061" s="167"/>
      <c r="D1061" s="167" t="s">
        <v>2229</v>
      </c>
      <c r="E1061" s="167" t="s">
        <v>115</v>
      </c>
      <c r="F1061" s="167" t="s">
        <v>2233</v>
      </c>
      <c r="G1061" s="188"/>
      <c r="H1061" s="285">
        <v>2467.8200000000002</v>
      </c>
      <c r="I1061" s="143">
        <f t="shared" si="299"/>
        <v>196.91158691351109</v>
      </c>
      <c r="J1061" s="165">
        <v>485942.35241690098</v>
      </c>
      <c r="K1061" s="167"/>
      <c r="L1061" s="167">
        <v>1</v>
      </c>
      <c r="M1061" s="171">
        <f t="shared" si="289"/>
        <v>485942.35241690092</v>
      </c>
      <c r="N1061" s="170"/>
      <c r="O1061" s="285"/>
      <c r="P1061" s="114">
        <f t="shared" si="305"/>
        <v>0</v>
      </c>
      <c r="Q1061" s="173"/>
      <c r="R1061" s="177">
        <v>2016</v>
      </c>
      <c r="S1061" s="98">
        <f>IFERROR(('General Input Sheet'!$G$38/(VLOOKUP(R1061,'General Input Sheet'!$E$38:$G$44,3,FALSE))),1)</f>
        <v>1</v>
      </c>
      <c r="T1061" s="199">
        <v>485942.35241690098</v>
      </c>
      <c r="U1061" s="115" t="str">
        <f t="shared" si="300"/>
        <v>y</v>
      </c>
      <c r="V1061" s="115" t="str">
        <f t="shared" si="290"/>
        <v/>
      </c>
      <c r="W1061" s="115" t="str">
        <f t="shared" si="290"/>
        <v/>
      </c>
      <c r="X1061" s="115" t="str">
        <f t="shared" si="290"/>
        <v/>
      </c>
      <c r="Y1061" s="273" t="str">
        <f t="shared" si="301"/>
        <v/>
      </c>
      <c r="AA1061" s="86">
        <f t="shared" si="291"/>
        <v>1</v>
      </c>
      <c r="AB1061" s="87" t="str">
        <f t="shared" si="292"/>
        <v/>
      </c>
      <c r="AC1061" s="87" t="str">
        <f t="shared" si="302"/>
        <v/>
      </c>
      <c r="AD1061" s="87" t="str">
        <f t="shared" si="303"/>
        <v/>
      </c>
      <c r="AE1061" s="87" t="str">
        <f t="shared" si="304"/>
        <v/>
      </c>
      <c r="AF1061" s="94">
        <f t="shared" si="293"/>
        <v>1</v>
      </c>
      <c r="AH1061" s="324">
        <f t="shared" si="294"/>
        <v>485942.35241690098</v>
      </c>
      <c r="AI1061" s="280" t="str">
        <f t="shared" si="295"/>
        <v/>
      </c>
      <c r="AJ1061" s="280" t="str">
        <f t="shared" si="296"/>
        <v/>
      </c>
      <c r="AK1061" s="280" t="str">
        <f t="shared" si="297"/>
        <v/>
      </c>
      <c r="AL1061" s="327" t="str">
        <f t="shared" si="298"/>
        <v/>
      </c>
    </row>
    <row r="1062" spans="2:38">
      <c r="B1062" s="176" t="s">
        <v>928</v>
      </c>
      <c r="C1062" s="167"/>
      <c r="D1062" s="167" t="s">
        <v>2229</v>
      </c>
      <c r="E1062" s="167" t="s">
        <v>118</v>
      </c>
      <c r="F1062" s="167" t="s">
        <v>2232</v>
      </c>
      <c r="G1062" s="188"/>
      <c r="H1062" s="285">
        <v>26993.82</v>
      </c>
      <c r="I1062" s="143">
        <f t="shared" si="299"/>
        <v>21.867437731462051</v>
      </c>
      <c r="J1062" s="165">
        <v>590285.67798429495</v>
      </c>
      <c r="K1062" s="167"/>
      <c r="L1062" s="167">
        <v>1</v>
      </c>
      <c r="M1062" s="171">
        <f t="shared" si="289"/>
        <v>590285.67798429495</v>
      </c>
      <c r="N1062" s="170"/>
      <c r="O1062" s="285">
        <v>28074.966029283401</v>
      </c>
      <c r="P1062" s="114">
        <f t="shared" si="305"/>
        <v>45.91855956852622</v>
      </c>
      <c r="Q1062" s="173">
        <v>1289162</v>
      </c>
      <c r="R1062" s="177">
        <v>2016</v>
      </c>
      <c r="S1062" s="98">
        <f>IFERROR(('General Input Sheet'!$G$38/(VLOOKUP(R1062,'General Input Sheet'!$E$38:$G$44,3,FALSE))),1)</f>
        <v>1</v>
      </c>
      <c r="T1062" s="199">
        <v>1879447.6779842949</v>
      </c>
      <c r="U1062" s="115" t="str">
        <f t="shared" si="300"/>
        <v/>
      </c>
      <c r="V1062" s="115" t="str">
        <f t="shared" si="290"/>
        <v/>
      </c>
      <c r="W1062" s="115" t="str">
        <f t="shared" si="290"/>
        <v/>
      </c>
      <c r="X1062" s="115" t="str">
        <f t="shared" si="290"/>
        <v>y</v>
      </c>
      <c r="Y1062" s="273" t="str">
        <f t="shared" si="301"/>
        <v/>
      </c>
      <c r="AA1062" s="86" t="str">
        <f t="shared" si="291"/>
        <v/>
      </c>
      <c r="AB1062" s="87" t="str">
        <f t="shared" si="292"/>
        <v/>
      </c>
      <c r="AC1062" s="87" t="str">
        <f t="shared" si="302"/>
        <v/>
      </c>
      <c r="AD1062" s="87">
        <f t="shared" si="303"/>
        <v>1</v>
      </c>
      <c r="AE1062" s="87" t="str">
        <f t="shared" si="304"/>
        <v/>
      </c>
      <c r="AF1062" s="94">
        <f t="shared" si="293"/>
        <v>1</v>
      </c>
      <c r="AH1062" s="324" t="str">
        <f t="shared" si="294"/>
        <v/>
      </c>
      <c r="AI1062" s="280" t="str">
        <f t="shared" si="295"/>
        <v/>
      </c>
      <c r="AJ1062" s="280" t="str">
        <f t="shared" si="296"/>
        <v/>
      </c>
      <c r="AK1062" s="280">
        <f t="shared" si="297"/>
        <v>1879447.6779842949</v>
      </c>
      <c r="AL1062" s="327" t="str">
        <f t="shared" si="298"/>
        <v/>
      </c>
    </row>
    <row r="1063" spans="2:38">
      <c r="B1063" s="176" t="s">
        <v>928</v>
      </c>
      <c r="C1063" s="167"/>
      <c r="D1063" s="167" t="s">
        <v>2229</v>
      </c>
      <c r="E1063" s="167" t="s">
        <v>118</v>
      </c>
      <c r="F1063" s="167" t="s">
        <v>2233</v>
      </c>
      <c r="G1063" s="188"/>
      <c r="H1063" s="285">
        <v>26173.119999999999</v>
      </c>
      <c r="I1063" s="143">
        <f t="shared" si="299"/>
        <v>26.362605696735162</v>
      </c>
      <c r="J1063" s="165">
        <v>689991.64241333294</v>
      </c>
      <c r="K1063" s="167"/>
      <c r="L1063" s="167">
        <v>1</v>
      </c>
      <c r="M1063" s="171">
        <f t="shared" ref="M1063:M1110" si="306">IFERROR(J1063/100*100*L1063,0)</f>
        <v>689991.64241333294</v>
      </c>
      <c r="N1063" s="170"/>
      <c r="O1063" s="285"/>
      <c r="P1063" s="114">
        <f t="shared" si="305"/>
        <v>0</v>
      </c>
      <c r="Q1063" s="173"/>
      <c r="R1063" s="177">
        <v>2016</v>
      </c>
      <c r="S1063" s="98">
        <f>IFERROR(('General Input Sheet'!$G$38/(VLOOKUP(R1063,'General Input Sheet'!$E$38:$G$44,3,FALSE))),1)</f>
        <v>1</v>
      </c>
      <c r="T1063" s="199">
        <v>689991.64241333294</v>
      </c>
      <c r="U1063" s="115" t="str">
        <f t="shared" si="300"/>
        <v/>
      </c>
      <c r="V1063" s="115" t="str">
        <f t="shared" si="290"/>
        <v/>
      </c>
      <c r="W1063" s="115" t="str">
        <f t="shared" si="290"/>
        <v/>
      </c>
      <c r="X1063" s="115" t="str">
        <f t="shared" si="290"/>
        <v>y</v>
      </c>
      <c r="Y1063" s="273" t="str">
        <f t="shared" si="301"/>
        <v/>
      </c>
      <c r="AA1063" s="86" t="str">
        <f t="shared" si="291"/>
        <v/>
      </c>
      <c r="AB1063" s="87" t="str">
        <f t="shared" si="292"/>
        <v/>
      </c>
      <c r="AC1063" s="87" t="str">
        <f t="shared" si="302"/>
        <v/>
      </c>
      <c r="AD1063" s="87">
        <f t="shared" si="303"/>
        <v>1</v>
      </c>
      <c r="AE1063" s="87" t="str">
        <f t="shared" si="304"/>
        <v/>
      </c>
      <c r="AF1063" s="94">
        <f t="shared" si="293"/>
        <v>1</v>
      </c>
      <c r="AH1063" s="324" t="str">
        <f t="shared" si="294"/>
        <v/>
      </c>
      <c r="AI1063" s="280" t="str">
        <f t="shared" si="295"/>
        <v/>
      </c>
      <c r="AJ1063" s="280" t="str">
        <f t="shared" si="296"/>
        <v/>
      </c>
      <c r="AK1063" s="280">
        <f t="shared" si="297"/>
        <v>689991.64241333294</v>
      </c>
      <c r="AL1063" s="327" t="str">
        <f t="shared" si="298"/>
        <v/>
      </c>
    </row>
    <row r="1064" spans="2:38">
      <c r="B1064" s="176" t="s">
        <v>929</v>
      </c>
      <c r="C1064" s="167"/>
      <c r="D1064" s="167" t="s">
        <v>2229</v>
      </c>
      <c r="E1064" s="167" t="s">
        <v>115</v>
      </c>
      <c r="F1064" s="167" t="s">
        <v>2233</v>
      </c>
      <c r="G1064" s="188"/>
      <c r="H1064" s="285">
        <v>9280.6200000000008</v>
      </c>
      <c r="I1064" s="143">
        <f t="shared" si="299"/>
        <v>74.347580486361139</v>
      </c>
      <c r="J1064" s="165">
        <v>689991.64241333294</v>
      </c>
      <c r="K1064" s="167"/>
      <c r="L1064" s="167">
        <v>1</v>
      </c>
      <c r="M1064" s="171">
        <f t="shared" si="306"/>
        <v>689991.64241333294</v>
      </c>
      <c r="N1064" s="170"/>
      <c r="O1064" s="285"/>
      <c r="P1064" s="114">
        <f t="shared" si="305"/>
        <v>0</v>
      </c>
      <c r="Q1064" s="173"/>
      <c r="R1064" s="177">
        <v>2016</v>
      </c>
      <c r="S1064" s="98">
        <f>IFERROR(('General Input Sheet'!$G$38/(VLOOKUP(R1064,'General Input Sheet'!$E$38:$G$44,3,FALSE))),1)</f>
        <v>1</v>
      </c>
      <c r="T1064" s="199">
        <v>689991.64241333294</v>
      </c>
      <c r="U1064" s="115" t="str">
        <f t="shared" si="300"/>
        <v>y</v>
      </c>
      <c r="V1064" s="115" t="str">
        <f t="shared" si="290"/>
        <v/>
      </c>
      <c r="W1064" s="115" t="str">
        <f t="shared" si="290"/>
        <v/>
      </c>
      <c r="X1064" s="115" t="str">
        <f t="shared" si="290"/>
        <v/>
      </c>
      <c r="Y1064" s="273" t="str">
        <f t="shared" si="301"/>
        <v/>
      </c>
      <c r="AA1064" s="86">
        <f t="shared" si="291"/>
        <v>1</v>
      </c>
      <c r="AB1064" s="87" t="str">
        <f t="shared" si="292"/>
        <v/>
      </c>
      <c r="AC1064" s="87" t="str">
        <f t="shared" si="302"/>
        <v/>
      </c>
      <c r="AD1064" s="87" t="str">
        <f t="shared" si="303"/>
        <v/>
      </c>
      <c r="AE1064" s="87" t="str">
        <f t="shared" si="304"/>
        <v/>
      </c>
      <c r="AF1064" s="94">
        <f t="shared" si="293"/>
        <v>1</v>
      </c>
      <c r="AH1064" s="324">
        <f t="shared" si="294"/>
        <v>689991.64241333294</v>
      </c>
      <c r="AI1064" s="280" t="str">
        <f t="shared" si="295"/>
        <v/>
      </c>
      <c r="AJ1064" s="280" t="str">
        <f t="shared" si="296"/>
        <v/>
      </c>
      <c r="AK1064" s="280" t="str">
        <f t="shared" si="297"/>
        <v/>
      </c>
      <c r="AL1064" s="327" t="str">
        <f t="shared" si="298"/>
        <v/>
      </c>
    </row>
    <row r="1065" spans="2:38">
      <c r="B1065" s="176" t="s">
        <v>930</v>
      </c>
      <c r="C1065" s="167"/>
      <c r="D1065" s="167" t="s">
        <v>2229</v>
      </c>
      <c r="E1065" s="167" t="s">
        <v>118</v>
      </c>
      <c r="F1065" s="167" t="s">
        <v>2233</v>
      </c>
      <c r="G1065" s="188"/>
      <c r="H1065" s="285">
        <v>3522.1</v>
      </c>
      <c r="I1065" s="143">
        <f t="shared" si="299"/>
        <v>149.01010337329433</v>
      </c>
      <c r="J1065" s="165">
        <v>524828.48509107996</v>
      </c>
      <c r="K1065" s="167"/>
      <c r="L1065" s="167">
        <v>1</v>
      </c>
      <c r="M1065" s="171">
        <f t="shared" si="306"/>
        <v>524828.48509107996</v>
      </c>
      <c r="N1065" s="170"/>
      <c r="O1065" s="285"/>
      <c r="P1065" s="114">
        <f t="shared" si="305"/>
        <v>0</v>
      </c>
      <c r="Q1065" s="173"/>
      <c r="R1065" s="177">
        <v>2016</v>
      </c>
      <c r="S1065" s="98">
        <f>IFERROR(('General Input Sheet'!$G$38/(VLOOKUP(R1065,'General Input Sheet'!$E$38:$G$44,3,FALSE))),1)</f>
        <v>1</v>
      </c>
      <c r="T1065" s="199">
        <v>524828.48509107996</v>
      </c>
      <c r="U1065" s="115" t="str">
        <f t="shared" si="300"/>
        <v/>
      </c>
      <c r="V1065" s="115" t="str">
        <f t="shared" si="290"/>
        <v/>
      </c>
      <c r="W1065" s="115" t="str">
        <f t="shared" si="290"/>
        <v/>
      </c>
      <c r="X1065" s="115" t="str">
        <f t="shared" si="290"/>
        <v>y</v>
      </c>
      <c r="Y1065" s="273" t="str">
        <f t="shared" si="301"/>
        <v/>
      </c>
      <c r="AA1065" s="86" t="str">
        <f t="shared" si="291"/>
        <v/>
      </c>
      <c r="AB1065" s="87" t="str">
        <f t="shared" si="292"/>
        <v/>
      </c>
      <c r="AC1065" s="87" t="str">
        <f t="shared" si="302"/>
        <v/>
      </c>
      <c r="AD1065" s="87">
        <f t="shared" si="303"/>
        <v>1</v>
      </c>
      <c r="AE1065" s="87" t="str">
        <f t="shared" si="304"/>
        <v/>
      </c>
      <c r="AF1065" s="94">
        <f t="shared" si="293"/>
        <v>1</v>
      </c>
      <c r="AH1065" s="324" t="str">
        <f t="shared" si="294"/>
        <v/>
      </c>
      <c r="AI1065" s="280" t="str">
        <f t="shared" si="295"/>
        <v/>
      </c>
      <c r="AJ1065" s="280" t="str">
        <f t="shared" si="296"/>
        <v/>
      </c>
      <c r="AK1065" s="280">
        <f t="shared" si="297"/>
        <v>524828.48509107996</v>
      </c>
      <c r="AL1065" s="327" t="str">
        <f t="shared" si="298"/>
        <v/>
      </c>
    </row>
    <row r="1066" spans="2:38">
      <c r="B1066" s="176" t="s">
        <v>931</v>
      </c>
      <c r="C1066" s="167"/>
      <c r="D1066" s="167" t="s">
        <v>2229</v>
      </c>
      <c r="E1066" s="167" t="s">
        <v>117</v>
      </c>
      <c r="F1066" s="167" t="s">
        <v>2233</v>
      </c>
      <c r="G1066" s="188"/>
      <c r="H1066" s="285">
        <v>2267.77</v>
      </c>
      <c r="I1066" s="143">
        <f t="shared" si="299"/>
        <v>211.02832081510559</v>
      </c>
      <c r="J1066" s="165">
        <v>478563.69509487198</v>
      </c>
      <c r="K1066" s="167"/>
      <c r="L1066" s="167">
        <v>1</v>
      </c>
      <c r="M1066" s="171">
        <f t="shared" si="306"/>
        <v>478563.69509487192</v>
      </c>
      <c r="N1066" s="170"/>
      <c r="O1066" s="285">
        <v>2267.7457989661398</v>
      </c>
      <c r="P1066" s="114">
        <f t="shared" si="305"/>
        <v>176.38661272456511</v>
      </c>
      <c r="Q1066" s="173">
        <v>400000</v>
      </c>
      <c r="R1066" s="177">
        <v>2016</v>
      </c>
      <c r="S1066" s="98">
        <f>IFERROR(('General Input Sheet'!$G$38/(VLOOKUP(R1066,'General Input Sheet'!$E$38:$G$44,3,FALSE))),1)</f>
        <v>1</v>
      </c>
      <c r="T1066" s="199">
        <v>878563.69509487203</v>
      </c>
      <c r="U1066" s="115" t="str">
        <f t="shared" si="300"/>
        <v/>
      </c>
      <c r="V1066" s="115" t="str">
        <f t="shared" si="290"/>
        <v/>
      </c>
      <c r="W1066" s="115" t="str">
        <f t="shared" si="290"/>
        <v>y</v>
      </c>
      <c r="X1066" s="115" t="str">
        <f t="shared" si="290"/>
        <v/>
      </c>
      <c r="Y1066" s="273" t="str">
        <f t="shared" si="301"/>
        <v/>
      </c>
      <c r="AA1066" s="86" t="str">
        <f t="shared" si="291"/>
        <v/>
      </c>
      <c r="AB1066" s="87" t="str">
        <f t="shared" si="292"/>
        <v/>
      </c>
      <c r="AC1066" s="87">
        <f t="shared" si="302"/>
        <v>1</v>
      </c>
      <c r="AD1066" s="87" t="str">
        <f t="shared" si="303"/>
        <v/>
      </c>
      <c r="AE1066" s="87" t="str">
        <f t="shared" si="304"/>
        <v/>
      </c>
      <c r="AF1066" s="94">
        <f t="shared" si="293"/>
        <v>1</v>
      </c>
      <c r="AH1066" s="324" t="str">
        <f t="shared" si="294"/>
        <v/>
      </c>
      <c r="AI1066" s="280" t="str">
        <f t="shared" si="295"/>
        <v/>
      </c>
      <c r="AJ1066" s="280">
        <f t="shared" si="296"/>
        <v>878563.69509487203</v>
      </c>
      <c r="AK1066" s="280" t="str">
        <f t="shared" si="297"/>
        <v/>
      </c>
      <c r="AL1066" s="327" t="str">
        <f t="shared" si="298"/>
        <v/>
      </c>
    </row>
    <row r="1067" spans="2:38">
      <c r="B1067" s="176" t="s">
        <v>932</v>
      </c>
      <c r="C1067" s="167"/>
      <c r="D1067" s="167" t="s">
        <v>2229</v>
      </c>
      <c r="E1067" s="167" t="s">
        <v>118</v>
      </c>
      <c r="F1067" s="167" t="s">
        <v>2232</v>
      </c>
      <c r="G1067" s="188"/>
      <c r="H1067" s="285">
        <v>25385</v>
      </c>
      <c r="I1067" s="143">
        <f t="shared" si="299"/>
        <v>23.253325900504034</v>
      </c>
      <c r="J1067" s="165">
        <v>590285.67798429495</v>
      </c>
      <c r="K1067" s="167"/>
      <c r="L1067" s="167">
        <v>1</v>
      </c>
      <c r="M1067" s="171">
        <f t="shared" si="306"/>
        <v>590285.67798429495</v>
      </c>
      <c r="N1067" s="170"/>
      <c r="O1067" s="285"/>
      <c r="P1067" s="114">
        <f t="shared" si="305"/>
        <v>0</v>
      </c>
      <c r="Q1067" s="173"/>
      <c r="R1067" s="177">
        <v>2016</v>
      </c>
      <c r="S1067" s="98">
        <f>IFERROR(('General Input Sheet'!$G$38/(VLOOKUP(R1067,'General Input Sheet'!$E$38:$G$44,3,FALSE))),1)</f>
        <v>1</v>
      </c>
      <c r="T1067" s="199">
        <v>590285.67798429495</v>
      </c>
      <c r="U1067" s="115" t="str">
        <f t="shared" si="300"/>
        <v/>
      </c>
      <c r="V1067" s="115" t="str">
        <f t="shared" si="290"/>
        <v/>
      </c>
      <c r="W1067" s="115" t="str">
        <f t="shared" si="290"/>
        <v/>
      </c>
      <c r="X1067" s="115" t="str">
        <f t="shared" si="290"/>
        <v>y</v>
      </c>
      <c r="Y1067" s="273" t="str">
        <f t="shared" si="301"/>
        <v/>
      </c>
      <c r="AA1067" s="86" t="str">
        <f t="shared" si="291"/>
        <v/>
      </c>
      <c r="AB1067" s="87" t="str">
        <f t="shared" si="292"/>
        <v/>
      </c>
      <c r="AC1067" s="87" t="str">
        <f t="shared" si="302"/>
        <v/>
      </c>
      <c r="AD1067" s="87">
        <f t="shared" si="303"/>
        <v>1</v>
      </c>
      <c r="AE1067" s="87" t="str">
        <f t="shared" si="304"/>
        <v/>
      </c>
      <c r="AF1067" s="94">
        <f t="shared" si="293"/>
        <v>1</v>
      </c>
      <c r="AH1067" s="324" t="str">
        <f t="shared" si="294"/>
        <v/>
      </c>
      <c r="AI1067" s="280" t="str">
        <f t="shared" si="295"/>
        <v/>
      </c>
      <c r="AJ1067" s="280" t="str">
        <f t="shared" si="296"/>
        <v/>
      </c>
      <c r="AK1067" s="280">
        <f t="shared" si="297"/>
        <v>590285.67798429495</v>
      </c>
      <c r="AL1067" s="327" t="str">
        <f t="shared" si="298"/>
        <v/>
      </c>
    </row>
    <row r="1068" spans="2:38">
      <c r="B1068" s="176" t="s">
        <v>932</v>
      </c>
      <c r="C1068" s="167"/>
      <c r="D1068" s="167" t="s">
        <v>2229</v>
      </c>
      <c r="E1068" s="167" t="s">
        <v>118</v>
      </c>
      <c r="F1068" s="167" t="s">
        <v>2234</v>
      </c>
      <c r="G1068" s="188"/>
      <c r="H1068" s="285">
        <v>3461.41</v>
      </c>
      <c r="I1068" s="143">
        <f t="shared" si="299"/>
        <v>249.40172534651398</v>
      </c>
      <c r="J1068" s="165">
        <v>863281.62613167695</v>
      </c>
      <c r="K1068" s="167"/>
      <c r="L1068" s="167">
        <v>1</v>
      </c>
      <c r="M1068" s="171">
        <f t="shared" si="306"/>
        <v>863281.62613167695</v>
      </c>
      <c r="N1068" s="170"/>
      <c r="O1068" s="285"/>
      <c r="P1068" s="114">
        <f t="shared" si="305"/>
        <v>0</v>
      </c>
      <c r="Q1068" s="173"/>
      <c r="R1068" s="177">
        <v>2016</v>
      </c>
      <c r="S1068" s="98">
        <f>IFERROR(('General Input Sheet'!$G$38/(VLOOKUP(R1068,'General Input Sheet'!$E$38:$G$44,3,FALSE))),1)</f>
        <v>1</v>
      </c>
      <c r="T1068" s="199">
        <v>863281.62613167695</v>
      </c>
      <c r="U1068" s="115" t="str">
        <f t="shared" si="300"/>
        <v/>
      </c>
      <c r="V1068" s="115" t="str">
        <f t="shared" si="290"/>
        <v/>
      </c>
      <c r="W1068" s="115" t="str">
        <f t="shared" si="290"/>
        <v/>
      </c>
      <c r="X1068" s="115" t="str">
        <f t="shared" si="290"/>
        <v>y</v>
      </c>
      <c r="Y1068" s="273" t="str">
        <f t="shared" si="301"/>
        <v/>
      </c>
      <c r="AA1068" s="86" t="str">
        <f t="shared" si="291"/>
        <v/>
      </c>
      <c r="AB1068" s="87" t="str">
        <f t="shared" si="292"/>
        <v/>
      </c>
      <c r="AC1068" s="87" t="str">
        <f t="shared" si="302"/>
        <v/>
      </c>
      <c r="AD1068" s="87">
        <f t="shared" si="303"/>
        <v>1</v>
      </c>
      <c r="AE1068" s="87" t="str">
        <f t="shared" si="304"/>
        <v/>
      </c>
      <c r="AF1068" s="94">
        <f t="shared" si="293"/>
        <v>1</v>
      </c>
      <c r="AH1068" s="324" t="str">
        <f t="shared" si="294"/>
        <v/>
      </c>
      <c r="AI1068" s="280" t="str">
        <f t="shared" si="295"/>
        <v/>
      </c>
      <c r="AJ1068" s="280" t="str">
        <f t="shared" si="296"/>
        <v/>
      </c>
      <c r="AK1068" s="280">
        <f t="shared" si="297"/>
        <v>863281.62613167695</v>
      </c>
      <c r="AL1068" s="327" t="str">
        <f t="shared" si="298"/>
        <v/>
      </c>
    </row>
    <row r="1069" spans="2:38">
      <c r="B1069" s="176" t="s">
        <v>932</v>
      </c>
      <c r="C1069" s="167"/>
      <c r="D1069" s="167" t="s">
        <v>2229</v>
      </c>
      <c r="E1069" s="167" t="s">
        <v>118</v>
      </c>
      <c r="F1069" s="167" t="s">
        <v>2233</v>
      </c>
      <c r="G1069" s="188"/>
      <c r="H1069" s="285">
        <v>30149.98</v>
      </c>
      <c r="I1069" s="143">
        <f t="shared" si="299"/>
        <v>22.885310120050924</v>
      </c>
      <c r="J1069" s="165">
        <v>689991.64241333294</v>
      </c>
      <c r="K1069" s="167"/>
      <c r="L1069" s="167">
        <v>1</v>
      </c>
      <c r="M1069" s="171">
        <f t="shared" si="306"/>
        <v>689991.64241333294</v>
      </c>
      <c r="N1069" s="170"/>
      <c r="O1069" s="285"/>
      <c r="P1069" s="114">
        <f t="shared" si="305"/>
        <v>0</v>
      </c>
      <c r="Q1069" s="173"/>
      <c r="R1069" s="177">
        <v>2016</v>
      </c>
      <c r="S1069" s="98">
        <f>IFERROR(('General Input Sheet'!$G$38/(VLOOKUP(R1069,'General Input Sheet'!$E$38:$G$44,3,FALSE))),1)</f>
        <v>1</v>
      </c>
      <c r="T1069" s="199">
        <v>689991.64241333294</v>
      </c>
      <c r="U1069" s="115" t="str">
        <f t="shared" si="300"/>
        <v/>
      </c>
      <c r="V1069" s="115" t="str">
        <f t="shared" si="290"/>
        <v/>
      </c>
      <c r="W1069" s="115" t="str">
        <f t="shared" si="290"/>
        <v/>
      </c>
      <c r="X1069" s="115" t="str">
        <f t="shared" si="290"/>
        <v>y</v>
      </c>
      <c r="Y1069" s="273" t="str">
        <f t="shared" si="301"/>
        <v/>
      </c>
      <c r="AA1069" s="86" t="str">
        <f t="shared" si="291"/>
        <v/>
      </c>
      <c r="AB1069" s="87" t="str">
        <f t="shared" si="292"/>
        <v/>
      </c>
      <c r="AC1069" s="87" t="str">
        <f t="shared" si="302"/>
        <v/>
      </c>
      <c r="AD1069" s="87">
        <f t="shared" si="303"/>
        <v>1</v>
      </c>
      <c r="AE1069" s="87" t="str">
        <f t="shared" si="304"/>
        <v/>
      </c>
      <c r="AF1069" s="94">
        <f t="shared" si="293"/>
        <v>1</v>
      </c>
      <c r="AH1069" s="324" t="str">
        <f t="shared" si="294"/>
        <v/>
      </c>
      <c r="AI1069" s="280" t="str">
        <f t="shared" si="295"/>
        <v/>
      </c>
      <c r="AJ1069" s="280" t="str">
        <f t="shared" si="296"/>
        <v/>
      </c>
      <c r="AK1069" s="280">
        <f t="shared" si="297"/>
        <v>689991.64241333294</v>
      </c>
      <c r="AL1069" s="327" t="str">
        <f t="shared" si="298"/>
        <v/>
      </c>
    </row>
    <row r="1070" spans="2:38">
      <c r="B1070" s="176" t="s">
        <v>933</v>
      </c>
      <c r="C1070" s="167"/>
      <c r="D1070" s="167" t="s">
        <v>2229</v>
      </c>
      <c r="E1070" s="167" t="s">
        <v>118</v>
      </c>
      <c r="F1070" s="167" t="s">
        <v>2233</v>
      </c>
      <c r="G1070" s="188"/>
      <c r="H1070" s="285">
        <v>1025.0899999999999</v>
      </c>
      <c r="I1070" s="143">
        <f t="shared" si="299"/>
        <v>422.13718255258664</v>
      </c>
      <c r="J1070" s="165">
        <v>432728.60446283099</v>
      </c>
      <c r="K1070" s="167"/>
      <c r="L1070" s="167">
        <v>1</v>
      </c>
      <c r="M1070" s="171">
        <f t="shared" si="306"/>
        <v>432728.60446283105</v>
      </c>
      <c r="N1070" s="170"/>
      <c r="O1070" s="285"/>
      <c r="P1070" s="114">
        <f t="shared" si="305"/>
        <v>0</v>
      </c>
      <c r="Q1070" s="173"/>
      <c r="R1070" s="177">
        <v>2016</v>
      </c>
      <c r="S1070" s="98">
        <f>IFERROR(('General Input Sheet'!$G$38/(VLOOKUP(R1070,'General Input Sheet'!$E$38:$G$44,3,FALSE))),1)</f>
        <v>1</v>
      </c>
      <c r="T1070" s="199">
        <v>432728.60446283099</v>
      </c>
      <c r="U1070" s="115" t="str">
        <f t="shared" si="300"/>
        <v/>
      </c>
      <c r="V1070" s="115" t="str">
        <f t="shared" si="290"/>
        <v/>
      </c>
      <c r="W1070" s="115" t="str">
        <f t="shared" si="290"/>
        <v/>
      </c>
      <c r="X1070" s="115" t="str">
        <f t="shared" si="290"/>
        <v>y</v>
      </c>
      <c r="Y1070" s="273" t="str">
        <f t="shared" si="301"/>
        <v/>
      </c>
      <c r="AA1070" s="86" t="str">
        <f t="shared" si="291"/>
        <v/>
      </c>
      <c r="AB1070" s="87" t="str">
        <f t="shared" si="292"/>
        <v/>
      </c>
      <c r="AC1070" s="87" t="str">
        <f t="shared" si="302"/>
        <v/>
      </c>
      <c r="AD1070" s="87">
        <f t="shared" si="303"/>
        <v>1</v>
      </c>
      <c r="AE1070" s="87" t="str">
        <f t="shared" si="304"/>
        <v/>
      </c>
      <c r="AF1070" s="94">
        <f t="shared" si="293"/>
        <v>1</v>
      </c>
      <c r="AH1070" s="324" t="str">
        <f t="shared" si="294"/>
        <v/>
      </c>
      <c r="AI1070" s="280" t="str">
        <f t="shared" si="295"/>
        <v/>
      </c>
      <c r="AJ1070" s="280" t="str">
        <f t="shared" si="296"/>
        <v/>
      </c>
      <c r="AK1070" s="280">
        <f t="shared" si="297"/>
        <v>432728.60446283099</v>
      </c>
      <c r="AL1070" s="327" t="str">
        <f t="shared" si="298"/>
        <v/>
      </c>
    </row>
    <row r="1071" spans="2:38">
      <c r="B1071" s="176" t="s">
        <v>934</v>
      </c>
      <c r="C1071" s="167"/>
      <c r="D1071" s="167" t="s">
        <v>2231</v>
      </c>
      <c r="E1071" s="167" t="s">
        <v>118</v>
      </c>
      <c r="F1071" s="167" t="s">
        <v>2238</v>
      </c>
      <c r="G1071" s="188"/>
      <c r="H1071" s="285">
        <v>417.973905</v>
      </c>
      <c r="I1071" s="143">
        <f t="shared" si="299"/>
        <v>1202.8434785164518</v>
      </c>
      <c r="J1071" s="165">
        <v>502757.18581930501</v>
      </c>
      <c r="K1071" s="167"/>
      <c r="L1071" s="167">
        <v>1</v>
      </c>
      <c r="M1071" s="171">
        <f t="shared" si="306"/>
        <v>502757.18581930507</v>
      </c>
      <c r="N1071" s="170"/>
      <c r="O1071" s="285">
        <v>417.98211919237298</v>
      </c>
      <c r="P1071" s="114">
        <f t="shared" si="305"/>
        <v>510.99075819963292</v>
      </c>
      <c r="Q1071" s="173">
        <v>213585</v>
      </c>
      <c r="R1071" s="177">
        <v>2016</v>
      </c>
      <c r="S1071" s="98">
        <f>IFERROR(('General Input Sheet'!$G$38/(VLOOKUP(R1071,'General Input Sheet'!$E$38:$G$44,3,FALSE))),1)</f>
        <v>1</v>
      </c>
      <c r="T1071" s="199">
        <v>716342.18581930501</v>
      </c>
      <c r="U1071" s="115" t="str">
        <f t="shared" si="300"/>
        <v/>
      </c>
      <c r="V1071" s="115" t="str">
        <f t="shared" si="290"/>
        <v/>
      </c>
      <c r="W1071" s="115" t="str">
        <f t="shared" si="290"/>
        <v/>
      </c>
      <c r="X1071" s="115" t="str">
        <f t="shared" si="290"/>
        <v/>
      </c>
      <c r="Y1071" s="273" t="str">
        <f t="shared" si="301"/>
        <v>y</v>
      </c>
      <c r="AA1071" s="86" t="str">
        <f t="shared" si="291"/>
        <v/>
      </c>
      <c r="AB1071" s="87" t="str">
        <f t="shared" si="292"/>
        <v/>
      </c>
      <c r="AC1071" s="87" t="str">
        <f t="shared" si="302"/>
        <v/>
      </c>
      <c r="AD1071" s="87" t="str">
        <f t="shared" si="303"/>
        <v/>
      </c>
      <c r="AE1071" s="87">
        <f t="shared" si="304"/>
        <v>1</v>
      </c>
      <c r="AF1071" s="94">
        <f t="shared" si="293"/>
        <v>1</v>
      </c>
      <c r="AH1071" s="324" t="str">
        <f t="shared" si="294"/>
        <v/>
      </c>
      <c r="AI1071" s="280" t="str">
        <f t="shared" si="295"/>
        <v/>
      </c>
      <c r="AJ1071" s="280" t="str">
        <f t="shared" si="296"/>
        <v/>
      </c>
      <c r="AK1071" s="280" t="str">
        <f t="shared" si="297"/>
        <v/>
      </c>
      <c r="AL1071" s="327">
        <f t="shared" si="298"/>
        <v>716342.18581930501</v>
      </c>
    </row>
    <row r="1072" spans="2:38">
      <c r="B1072" s="176" t="s">
        <v>935</v>
      </c>
      <c r="C1072" s="167"/>
      <c r="D1072" s="167" t="s">
        <v>2229</v>
      </c>
      <c r="E1072" s="167" t="s">
        <v>118</v>
      </c>
      <c r="F1072" s="167" t="s">
        <v>2233</v>
      </c>
      <c r="G1072" s="188"/>
      <c r="H1072" s="285">
        <v>2740.7</v>
      </c>
      <c r="I1072" s="143">
        <f t="shared" si="299"/>
        <v>180.97831803412413</v>
      </c>
      <c r="J1072" s="165">
        <v>496007.27623612399</v>
      </c>
      <c r="K1072" s="167"/>
      <c r="L1072" s="167">
        <v>1</v>
      </c>
      <c r="M1072" s="171">
        <f t="shared" si="306"/>
        <v>496007.27623612399</v>
      </c>
      <c r="N1072" s="170"/>
      <c r="O1072" s="285"/>
      <c r="P1072" s="114">
        <f t="shared" si="305"/>
        <v>0</v>
      </c>
      <c r="Q1072" s="173"/>
      <c r="R1072" s="177">
        <v>2016</v>
      </c>
      <c r="S1072" s="98">
        <f>IFERROR(('General Input Sheet'!$G$38/(VLOOKUP(R1072,'General Input Sheet'!$E$38:$G$44,3,FALSE))),1)</f>
        <v>1</v>
      </c>
      <c r="T1072" s="199">
        <v>496007.27623612399</v>
      </c>
      <c r="U1072" s="115" t="str">
        <f t="shared" si="300"/>
        <v/>
      </c>
      <c r="V1072" s="115" t="str">
        <f t="shared" si="290"/>
        <v/>
      </c>
      <c r="W1072" s="115" t="str">
        <f t="shared" si="290"/>
        <v/>
      </c>
      <c r="X1072" s="115" t="str">
        <f t="shared" si="290"/>
        <v>y</v>
      </c>
      <c r="Y1072" s="273" t="str">
        <f t="shared" si="301"/>
        <v/>
      </c>
      <c r="AA1072" s="86" t="str">
        <f t="shared" si="291"/>
        <v/>
      </c>
      <c r="AB1072" s="87" t="str">
        <f t="shared" si="292"/>
        <v/>
      </c>
      <c r="AC1072" s="87" t="str">
        <f t="shared" si="302"/>
        <v/>
      </c>
      <c r="AD1072" s="87">
        <f t="shared" si="303"/>
        <v>1</v>
      </c>
      <c r="AE1072" s="87" t="str">
        <f t="shared" si="304"/>
        <v/>
      </c>
      <c r="AF1072" s="94">
        <f t="shared" si="293"/>
        <v>1</v>
      </c>
      <c r="AH1072" s="324" t="str">
        <f t="shared" si="294"/>
        <v/>
      </c>
      <c r="AI1072" s="280" t="str">
        <f t="shared" si="295"/>
        <v/>
      </c>
      <c r="AJ1072" s="280" t="str">
        <f t="shared" si="296"/>
        <v/>
      </c>
      <c r="AK1072" s="280">
        <f t="shared" si="297"/>
        <v>496007.27623612399</v>
      </c>
      <c r="AL1072" s="327" t="str">
        <f t="shared" si="298"/>
        <v/>
      </c>
    </row>
    <row r="1073" spans="2:38">
      <c r="B1073" s="176" t="s">
        <v>936</v>
      </c>
      <c r="C1073" s="167"/>
      <c r="D1073" s="167" t="s">
        <v>2229</v>
      </c>
      <c r="E1073" s="167" t="s">
        <v>118</v>
      </c>
      <c r="F1073" s="167" t="s">
        <v>2233</v>
      </c>
      <c r="G1073" s="188"/>
      <c r="H1073" s="285">
        <v>5986.7</v>
      </c>
      <c r="I1073" s="143">
        <f t="shared" si="299"/>
        <v>102.85014334331719</v>
      </c>
      <c r="J1073" s="165">
        <v>615732.953153437</v>
      </c>
      <c r="K1073" s="167"/>
      <c r="L1073" s="167">
        <v>1</v>
      </c>
      <c r="M1073" s="171">
        <f t="shared" si="306"/>
        <v>615732.953153437</v>
      </c>
      <c r="N1073" s="170"/>
      <c r="O1073" s="285"/>
      <c r="P1073" s="114">
        <f t="shared" si="305"/>
        <v>0</v>
      </c>
      <c r="Q1073" s="173"/>
      <c r="R1073" s="177">
        <v>2016</v>
      </c>
      <c r="S1073" s="98">
        <f>IFERROR(('General Input Sheet'!$G$38/(VLOOKUP(R1073,'General Input Sheet'!$E$38:$G$44,3,FALSE))),1)</f>
        <v>1</v>
      </c>
      <c r="T1073" s="199">
        <v>615732.953153437</v>
      </c>
      <c r="U1073" s="115" t="str">
        <f t="shared" si="300"/>
        <v/>
      </c>
      <c r="V1073" s="115" t="str">
        <f t="shared" si="290"/>
        <v/>
      </c>
      <c r="W1073" s="115" t="str">
        <f t="shared" si="290"/>
        <v/>
      </c>
      <c r="X1073" s="115" t="str">
        <f t="shared" si="290"/>
        <v>y</v>
      </c>
      <c r="Y1073" s="273" t="str">
        <f t="shared" si="301"/>
        <v/>
      </c>
      <c r="AA1073" s="86" t="str">
        <f t="shared" si="291"/>
        <v/>
      </c>
      <c r="AB1073" s="87" t="str">
        <f t="shared" si="292"/>
        <v/>
      </c>
      <c r="AC1073" s="87" t="str">
        <f t="shared" si="302"/>
        <v/>
      </c>
      <c r="AD1073" s="87">
        <f t="shared" si="303"/>
        <v>1</v>
      </c>
      <c r="AE1073" s="87" t="str">
        <f t="shared" si="304"/>
        <v/>
      </c>
      <c r="AF1073" s="94">
        <f t="shared" si="293"/>
        <v>1</v>
      </c>
      <c r="AH1073" s="324" t="str">
        <f t="shared" si="294"/>
        <v/>
      </c>
      <c r="AI1073" s="280" t="str">
        <f t="shared" si="295"/>
        <v/>
      </c>
      <c r="AJ1073" s="280" t="str">
        <f t="shared" si="296"/>
        <v/>
      </c>
      <c r="AK1073" s="280">
        <f t="shared" si="297"/>
        <v>615732.953153437</v>
      </c>
      <c r="AL1073" s="327" t="str">
        <f t="shared" si="298"/>
        <v/>
      </c>
    </row>
    <row r="1074" spans="2:38">
      <c r="B1074" s="176" t="s">
        <v>937</v>
      </c>
      <c r="C1074" s="167"/>
      <c r="D1074" s="167" t="s">
        <v>2229</v>
      </c>
      <c r="E1074" s="167" t="s">
        <v>115</v>
      </c>
      <c r="F1074" s="167" t="s">
        <v>2233</v>
      </c>
      <c r="G1074" s="188"/>
      <c r="H1074" s="285">
        <v>2013.03</v>
      </c>
      <c r="I1074" s="143">
        <f t="shared" si="299"/>
        <v>233.06550236485299</v>
      </c>
      <c r="J1074" s="165">
        <v>469167.84822551999</v>
      </c>
      <c r="K1074" s="167"/>
      <c r="L1074" s="167">
        <v>1</v>
      </c>
      <c r="M1074" s="171">
        <f t="shared" si="306"/>
        <v>469167.84822551999</v>
      </c>
      <c r="N1074" s="170"/>
      <c r="O1074" s="285">
        <v>2013.0454002986201</v>
      </c>
      <c r="P1074" s="114">
        <f t="shared" si="305"/>
        <v>349.12277681156371</v>
      </c>
      <c r="Q1074" s="173">
        <v>702800</v>
      </c>
      <c r="R1074" s="177">
        <v>2016</v>
      </c>
      <c r="S1074" s="98">
        <f>IFERROR(('General Input Sheet'!$G$38/(VLOOKUP(R1074,'General Input Sheet'!$E$38:$G$44,3,FALSE))),1)</f>
        <v>1</v>
      </c>
      <c r="T1074" s="199">
        <v>1171967.84822552</v>
      </c>
      <c r="U1074" s="115" t="str">
        <f t="shared" si="300"/>
        <v>y</v>
      </c>
      <c r="V1074" s="115" t="str">
        <f t="shared" si="290"/>
        <v/>
      </c>
      <c r="W1074" s="115" t="str">
        <f t="shared" si="290"/>
        <v/>
      </c>
      <c r="X1074" s="115" t="str">
        <f t="shared" si="290"/>
        <v/>
      </c>
      <c r="Y1074" s="273" t="str">
        <f t="shared" si="301"/>
        <v/>
      </c>
      <c r="AA1074" s="86">
        <f t="shared" si="291"/>
        <v>1</v>
      </c>
      <c r="AB1074" s="87" t="str">
        <f t="shared" si="292"/>
        <v/>
      </c>
      <c r="AC1074" s="87" t="str">
        <f t="shared" si="302"/>
        <v/>
      </c>
      <c r="AD1074" s="87" t="str">
        <f t="shared" si="303"/>
        <v/>
      </c>
      <c r="AE1074" s="87" t="str">
        <f t="shared" si="304"/>
        <v/>
      </c>
      <c r="AF1074" s="94">
        <f t="shared" si="293"/>
        <v>1</v>
      </c>
      <c r="AH1074" s="324">
        <f t="shared" si="294"/>
        <v>1171967.84822552</v>
      </c>
      <c r="AI1074" s="280" t="str">
        <f t="shared" si="295"/>
        <v/>
      </c>
      <c r="AJ1074" s="280" t="str">
        <f t="shared" si="296"/>
        <v/>
      </c>
      <c r="AK1074" s="280" t="str">
        <f t="shared" si="297"/>
        <v/>
      </c>
      <c r="AL1074" s="327" t="str">
        <f t="shared" si="298"/>
        <v/>
      </c>
    </row>
    <row r="1075" spans="2:38">
      <c r="B1075" s="176" t="s">
        <v>938</v>
      </c>
      <c r="C1075" s="167"/>
      <c r="D1075" s="167" t="s">
        <v>2231</v>
      </c>
      <c r="E1075" s="167" t="s">
        <v>116</v>
      </c>
      <c r="F1075" s="167" t="s">
        <v>2232</v>
      </c>
      <c r="G1075" s="188"/>
      <c r="H1075" s="285">
        <v>43530.33</v>
      </c>
      <c r="I1075" s="143">
        <f t="shared" si="299"/>
        <v>53.065254005446775</v>
      </c>
      <c r="J1075" s="165">
        <v>2309948.01839092</v>
      </c>
      <c r="K1075" s="167"/>
      <c r="L1075" s="167">
        <v>1</v>
      </c>
      <c r="M1075" s="171">
        <f t="shared" si="306"/>
        <v>2309948.01839092</v>
      </c>
      <c r="N1075" s="170"/>
      <c r="O1075" s="285">
        <v>24358.902653074001</v>
      </c>
      <c r="P1075" s="114">
        <f t="shared" si="305"/>
        <v>36.01250074741349</v>
      </c>
      <c r="Q1075" s="173">
        <v>877225</v>
      </c>
      <c r="R1075" s="177">
        <v>2016</v>
      </c>
      <c r="S1075" s="98">
        <f>IFERROR(('General Input Sheet'!$G$38/(VLOOKUP(R1075,'General Input Sheet'!$E$38:$G$44,3,FALSE))),1)</f>
        <v>1</v>
      </c>
      <c r="T1075" s="199">
        <v>3187173.01839092</v>
      </c>
      <c r="U1075" s="115" t="str">
        <f t="shared" si="300"/>
        <v/>
      </c>
      <c r="V1075" s="115" t="str">
        <f t="shared" si="290"/>
        <v/>
      </c>
      <c r="W1075" s="115" t="str">
        <f t="shared" si="290"/>
        <v/>
      </c>
      <c r="X1075" s="115" t="str">
        <f t="shared" si="290"/>
        <v/>
      </c>
      <c r="Y1075" s="273" t="str">
        <f t="shared" si="301"/>
        <v>y</v>
      </c>
      <c r="AA1075" s="86" t="str">
        <f t="shared" si="291"/>
        <v/>
      </c>
      <c r="AB1075" s="87" t="str">
        <f t="shared" si="292"/>
        <v/>
      </c>
      <c r="AC1075" s="87" t="str">
        <f t="shared" si="302"/>
        <v/>
      </c>
      <c r="AD1075" s="87" t="str">
        <f t="shared" si="303"/>
        <v/>
      </c>
      <c r="AE1075" s="87">
        <f t="shared" si="304"/>
        <v>1</v>
      </c>
      <c r="AF1075" s="94">
        <f t="shared" si="293"/>
        <v>1</v>
      </c>
      <c r="AH1075" s="324" t="str">
        <f t="shared" si="294"/>
        <v/>
      </c>
      <c r="AI1075" s="280" t="str">
        <f t="shared" si="295"/>
        <v/>
      </c>
      <c r="AJ1075" s="280" t="str">
        <f t="shared" si="296"/>
        <v/>
      </c>
      <c r="AK1075" s="280" t="str">
        <f t="shared" si="297"/>
        <v/>
      </c>
      <c r="AL1075" s="327">
        <f t="shared" si="298"/>
        <v>3187173.01839092</v>
      </c>
    </row>
    <row r="1076" spans="2:38">
      <c r="B1076" s="176" t="s">
        <v>939</v>
      </c>
      <c r="C1076" s="167"/>
      <c r="D1076" s="167" t="s">
        <v>2229</v>
      </c>
      <c r="E1076" s="167" t="s">
        <v>117</v>
      </c>
      <c r="F1076" s="167" t="s">
        <v>2233</v>
      </c>
      <c r="G1076" s="188"/>
      <c r="H1076" s="285">
        <v>29499.47</v>
      </c>
      <c r="I1076" s="143">
        <f t="shared" si="299"/>
        <v>23.389967426985397</v>
      </c>
      <c r="J1076" s="165">
        <v>689991.64241333294</v>
      </c>
      <c r="K1076" s="167"/>
      <c r="L1076" s="167">
        <v>1</v>
      </c>
      <c r="M1076" s="171">
        <f t="shared" si="306"/>
        <v>689991.64241333294</v>
      </c>
      <c r="N1076" s="170"/>
      <c r="O1076" s="285"/>
      <c r="P1076" s="114">
        <f t="shared" si="305"/>
        <v>0</v>
      </c>
      <c r="Q1076" s="173"/>
      <c r="R1076" s="177">
        <v>2016</v>
      </c>
      <c r="S1076" s="98">
        <f>IFERROR(('General Input Sheet'!$G$38/(VLOOKUP(R1076,'General Input Sheet'!$E$38:$G$44,3,FALSE))),1)</f>
        <v>1</v>
      </c>
      <c r="T1076" s="199">
        <v>689991.64241333294</v>
      </c>
      <c r="U1076" s="115" t="str">
        <f t="shared" si="300"/>
        <v/>
      </c>
      <c r="V1076" s="115" t="str">
        <f t="shared" si="290"/>
        <v/>
      </c>
      <c r="W1076" s="115" t="str">
        <f t="shared" si="290"/>
        <v>y</v>
      </c>
      <c r="X1076" s="115" t="str">
        <f t="shared" si="290"/>
        <v/>
      </c>
      <c r="Y1076" s="273" t="str">
        <f t="shared" si="301"/>
        <v/>
      </c>
      <c r="AA1076" s="86" t="str">
        <f t="shared" si="291"/>
        <v/>
      </c>
      <c r="AB1076" s="87" t="str">
        <f t="shared" si="292"/>
        <v/>
      </c>
      <c r="AC1076" s="87">
        <f t="shared" si="302"/>
        <v>1</v>
      </c>
      <c r="AD1076" s="87" t="str">
        <f t="shared" si="303"/>
        <v/>
      </c>
      <c r="AE1076" s="87" t="str">
        <f t="shared" si="304"/>
        <v/>
      </c>
      <c r="AF1076" s="94">
        <f t="shared" si="293"/>
        <v>1</v>
      </c>
      <c r="AH1076" s="324" t="str">
        <f t="shared" si="294"/>
        <v/>
      </c>
      <c r="AI1076" s="280" t="str">
        <f t="shared" si="295"/>
        <v/>
      </c>
      <c r="AJ1076" s="280">
        <f t="shared" si="296"/>
        <v>689991.64241333294</v>
      </c>
      <c r="AK1076" s="280" t="str">
        <f t="shared" si="297"/>
        <v/>
      </c>
      <c r="AL1076" s="327" t="str">
        <f t="shared" si="298"/>
        <v/>
      </c>
    </row>
    <row r="1077" spans="2:38">
      <c r="B1077" s="176" t="s">
        <v>940</v>
      </c>
      <c r="C1077" s="167"/>
      <c r="D1077" s="167" t="s">
        <v>2229</v>
      </c>
      <c r="E1077" s="167" t="s">
        <v>118</v>
      </c>
      <c r="F1077" s="167" t="s">
        <v>2236</v>
      </c>
      <c r="G1077" s="188"/>
      <c r="H1077" s="285"/>
      <c r="I1077" s="143">
        <f t="shared" si="299"/>
        <v>0</v>
      </c>
      <c r="J1077" s="165"/>
      <c r="K1077" s="167"/>
      <c r="L1077" s="167">
        <v>1</v>
      </c>
      <c r="M1077" s="171">
        <f t="shared" si="306"/>
        <v>0</v>
      </c>
      <c r="N1077" s="170"/>
      <c r="O1077" s="285">
        <v>0</v>
      </c>
      <c r="P1077" s="114">
        <f t="shared" si="305"/>
        <v>0</v>
      </c>
      <c r="Q1077" s="173">
        <v>0</v>
      </c>
      <c r="R1077" s="177">
        <v>2016</v>
      </c>
      <c r="S1077" s="98">
        <f>IFERROR(('General Input Sheet'!$G$38/(VLOOKUP(R1077,'General Input Sheet'!$E$38:$G$44,3,FALSE))),1)</f>
        <v>1</v>
      </c>
      <c r="T1077" s="199">
        <v>0</v>
      </c>
      <c r="U1077" s="115" t="str">
        <f t="shared" si="300"/>
        <v/>
      </c>
      <c r="V1077" s="115" t="str">
        <f t="shared" si="290"/>
        <v/>
      </c>
      <c r="W1077" s="115" t="str">
        <f t="shared" si="290"/>
        <v/>
      </c>
      <c r="X1077" s="115" t="str">
        <f t="shared" si="290"/>
        <v>y</v>
      </c>
      <c r="Y1077" s="273" t="str">
        <f t="shared" si="301"/>
        <v/>
      </c>
      <c r="AA1077" s="86" t="str">
        <f t="shared" si="291"/>
        <v/>
      </c>
      <c r="AB1077" s="87" t="str">
        <f t="shared" si="292"/>
        <v/>
      </c>
      <c r="AC1077" s="87" t="str">
        <f t="shared" si="302"/>
        <v/>
      </c>
      <c r="AD1077" s="87">
        <f t="shared" si="303"/>
        <v>1</v>
      </c>
      <c r="AE1077" s="87" t="str">
        <f t="shared" si="304"/>
        <v/>
      </c>
      <c r="AF1077" s="94">
        <f t="shared" si="293"/>
        <v>1</v>
      </c>
      <c r="AH1077" s="324" t="str">
        <f t="shared" si="294"/>
        <v/>
      </c>
      <c r="AI1077" s="280" t="str">
        <f t="shared" si="295"/>
        <v/>
      </c>
      <c r="AJ1077" s="280" t="str">
        <f t="shared" si="296"/>
        <v/>
      </c>
      <c r="AK1077" s="280">
        <f t="shared" si="297"/>
        <v>0</v>
      </c>
      <c r="AL1077" s="327" t="str">
        <f t="shared" si="298"/>
        <v/>
      </c>
    </row>
    <row r="1078" spans="2:38">
      <c r="B1078" s="176" t="s">
        <v>941</v>
      </c>
      <c r="C1078" s="167"/>
      <c r="D1078" s="167" t="s">
        <v>2231</v>
      </c>
      <c r="E1078" s="167" t="s">
        <v>115</v>
      </c>
      <c r="F1078" s="167" t="s">
        <v>2232</v>
      </c>
      <c r="G1078" s="188"/>
      <c r="H1078" s="285">
        <v>31132.35</v>
      </c>
      <c r="I1078" s="143">
        <f t="shared" si="299"/>
        <v>74.197675999110899</v>
      </c>
      <c r="J1078" s="165">
        <v>2309948.01839092</v>
      </c>
      <c r="K1078" s="167"/>
      <c r="L1078" s="167">
        <v>1</v>
      </c>
      <c r="M1078" s="171">
        <f t="shared" si="306"/>
        <v>2309948.01839092</v>
      </c>
      <c r="N1078" s="170"/>
      <c r="O1078" s="285"/>
      <c r="P1078" s="114">
        <f t="shared" si="305"/>
        <v>0</v>
      </c>
      <c r="Q1078" s="173"/>
      <c r="R1078" s="177">
        <v>2016</v>
      </c>
      <c r="S1078" s="98">
        <f>IFERROR(('General Input Sheet'!$G$38/(VLOOKUP(R1078,'General Input Sheet'!$E$38:$G$44,3,FALSE))),1)</f>
        <v>1</v>
      </c>
      <c r="T1078" s="199">
        <v>2309948.01839092</v>
      </c>
      <c r="U1078" s="115" t="str">
        <f t="shared" si="300"/>
        <v/>
      </c>
      <c r="V1078" s="115" t="str">
        <f t="shared" si="290"/>
        <v/>
      </c>
      <c r="W1078" s="115" t="str">
        <f t="shared" si="290"/>
        <v/>
      </c>
      <c r="X1078" s="115" t="str">
        <f t="shared" si="290"/>
        <v/>
      </c>
      <c r="Y1078" s="273" t="str">
        <f t="shared" si="301"/>
        <v>y</v>
      </c>
      <c r="AA1078" s="86" t="str">
        <f t="shared" si="291"/>
        <v/>
      </c>
      <c r="AB1078" s="87" t="str">
        <f t="shared" si="292"/>
        <v/>
      </c>
      <c r="AC1078" s="87" t="str">
        <f t="shared" si="302"/>
        <v/>
      </c>
      <c r="AD1078" s="87" t="str">
        <f t="shared" si="303"/>
        <v/>
      </c>
      <c r="AE1078" s="87">
        <f t="shared" si="304"/>
        <v>1</v>
      </c>
      <c r="AF1078" s="94">
        <f t="shared" si="293"/>
        <v>1</v>
      </c>
      <c r="AH1078" s="324" t="str">
        <f t="shared" si="294"/>
        <v/>
      </c>
      <c r="AI1078" s="280" t="str">
        <f t="shared" si="295"/>
        <v/>
      </c>
      <c r="AJ1078" s="280" t="str">
        <f t="shared" si="296"/>
        <v/>
      </c>
      <c r="AK1078" s="280" t="str">
        <f t="shared" si="297"/>
        <v/>
      </c>
      <c r="AL1078" s="327">
        <f t="shared" si="298"/>
        <v>2309948.01839092</v>
      </c>
    </row>
    <row r="1079" spans="2:38">
      <c r="B1079" s="176" t="s">
        <v>942</v>
      </c>
      <c r="C1079" s="167"/>
      <c r="D1079" s="167" t="s">
        <v>2229</v>
      </c>
      <c r="E1079" s="167" t="s">
        <v>118</v>
      </c>
      <c r="F1079" s="167" t="s">
        <v>2232</v>
      </c>
      <c r="G1079" s="188"/>
      <c r="H1079" s="285">
        <v>32015.38</v>
      </c>
      <c r="I1079" s="143">
        <f t="shared" si="299"/>
        <v>18.437565881907226</v>
      </c>
      <c r="J1079" s="165">
        <v>590285.67798429495</v>
      </c>
      <c r="K1079" s="167"/>
      <c r="L1079" s="167">
        <v>1</v>
      </c>
      <c r="M1079" s="171">
        <f t="shared" si="306"/>
        <v>590285.67798429495</v>
      </c>
      <c r="N1079" s="170"/>
      <c r="O1079" s="285"/>
      <c r="P1079" s="114">
        <f t="shared" si="305"/>
        <v>0</v>
      </c>
      <c r="Q1079" s="173"/>
      <c r="R1079" s="177">
        <v>2016</v>
      </c>
      <c r="S1079" s="98">
        <f>IFERROR(('General Input Sheet'!$G$38/(VLOOKUP(R1079,'General Input Sheet'!$E$38:$G$44,3,FALSE))),1)</f>
        <v>1</v>
      </c>
      <c r="T1079" s="199">
        <v>590285.67798429495</v>
      </c>
      <c r="U1079" s="115" t="str">
        <f t="shared" si="300"/>
        <v/>
      </c>
      <c r="V1079" s="115" t="str">
        <f t="shared" si="290"/>
        <v/>
      </c>
      <c r="W1079" s="115" t="str">
        <f t="shared" si="290"/>
        <v/>
      </c>
      <c r="X1079" s="115" t="str">
        <f t="shared" si="290"/>
        <v>y</v>
      </c>
      <c r="Y1079" s="273" t="str">
        <f t="shared" si="301"/>
        <v/>
      </c>
      <c r="AA1079" s="86" t="str">
        <f t="shared" si="291"/>
        <v/>
      </c>
      <c r="AB1079" s="87" t="str">
        <f t="shared" si="292"/>
        <v/>
      </c>
      <c r="AC1079" s="87" t="str">
        <f t="shared" si="302"/>
        <v/>
      </c>
      <c r="AD1079" s="87">
        <f t="shared" si="303"/>
        <v>1</v>
      </c>
      <c r="AE1079" s="87" t="str">
        <f t="shared" si="304"/>
        <v/>
      </c>
      <c r="AF1079" s="94">
        <f t="shared" si="293"/>
        <v>1</v>
      </c>
      <c r="AH1079" s="324" t="str">
        <f t="shared" si="294"/>
        <v/>
      </c>
      <c r="AI1079" s="280" t="str">
        <f t="shared" si="295"/>
        <v/>
      </c>
      <c r="AJ1079" s="280" t="str">
        <f t="shared" si="296"/>
        <v/>
      </c>
      <c r="AK1079" s="280">
        <f t="shared" si="297"/>
        <v>590285.67798429495</v>
      </c>
      <c r="AL1079" s="327" t="str">
        <f t="shared" si="298"/>
        <v/>
      </c>
    </row>
    <row r="1080" spans="2:38">
      <c r="B1080" s="176" t="s">
        <v>943</v>
      </c>
      <c r="C1080" s="167"/>
      <c r="D1080" s="167" t="s">
        <v>2229</v>
      </c>
      <c r="E1080" s="167" t="s">
        <v>117</v>
      </c>
      <c r="F1080" s="167" t="s">
        <v>2233</v>
      </c>
      <c r="G1080" s="188"/>
      <c r="H1080" s="285">
        <v>2793.86</v>
      </c>
      <c r="I1080" s="143">
        <f t="shared" si="299"/>
        <v>178.23657347293278</v>
      </c>
      <c r="J1080" s="165">
        <v>497968.03316308802</v>
      </c>
      <c r="K1080" s="167"/>
      <c r="L1080" s="167">
        <v>1</v>
      </c>
      <c r="M1080" s="171">
        <f t="shared" si="306"/>
        <v>497968.03316308808</v>
      </c>
      <c r="N1080" s="170"/>
      <c r="O1080" s="285"/>
      <c r="P1080" s="114">
        <f t="shared" si="305"/>
        <v>0</v>
      </c>
      <c r="Q1080" s="173"/>
      <c r="R1080" s="177">
        <v>2016</v>
      </c>
      <c r="S1080" s="98">
        <f>IFERROR(('General Input Sheet'!$G$38/(VLOOKUP(R1080,'General Input Sheet'!$E$38:$G$44,3,FALSE))),1)</f>
        <v>1</v>
      </c>
      <c r="T1080" s="199">
        <v>497968.03316308802</v>
      </c>
      <c r="U1080" s="115" t="str">
        <f t="shared" si="300"/>
        <v/>
      </c>
      <c r="V1080" s="115" t="str">
        <f t="shared" si="290"/>
        <v/>
      </c>
      <c r="W1080" s="115" t="str">
        <f t="shared" si="290"/>
        <v>y</v>
      </c>
      <c r="X1080" s="115" t="str">
        <f t="shared" si="290"/>
        <v/>
      </c>
      <c r="Y1080" s="273" t="str">
        <f t="shared" si="301"/>
        <v/>
      </c>
      <c r="AA1080" s="86" t="str">
        <f t="shared" si="291"/>
        <v/>
      </c>
      <c r="AB1080" s="87" t="str">
        <f t="shared" si="292"/>
        <v/>
      </c>
      <c r="AC1080" s="87">
        <f t="shared" si="302"/>
        <v>1</v>
      </c>
      <c r="AD1080" s="87" t="str">
        <f t="shared" si="303"/>
        <v/>
      </c>
      <c r="AE1080" s="87" t="str">
        <f t="shared" si="304"/>
        <v/>
      </c>
      <c r="AF1080" s="94">
        <f t="shared" si="293"/>
        <v>1</v>
      </c>
      <c r="AH1080" s="324" t="str">
        <f t="shared" si="294"/>
        <v/>
      </c>
      <c r="AI1080" s="280" t="str">
        <f t="shared" si="295"/>
        <v/>
      </c>
      <c r="AJ1080" s="280">
        <f t="shared" si="296"/>
        <v>497968.03316308802</v>
      </c>
      <c r="AK1080" s="280" t="str">
        <f t="shared" si="297"/>
        <v/>
      </c>
      <c r="AL1080" s="327" t="str">
        <f t="shared" si="298"/>
        <v/>
      </c>
    </row>
    <row r="1081" spans="2:38">
      <c r="B1081" s="176" t="s">
        <v>944</v>
      </c>
      <c r="C1081" s="167"/>
      <c r="D1081" s="167" t="s">
        <v>2229</v>
      </c>
      <c r="E1081" s="167" t="s">
        <v>116</v>
      </c>
      <c r="F1081" s="167" t="s">
        <v>2233</v>
      </c>
      <c r="G1081" s="188"/>
      <c r="H1081" s="285">
        <v>9000.9</v>
      </c>
      <c r="I1081" s="143">
        <f t="shared" si="299"/>
        <v>76.658072238702019</v>
      </c>
      <c r="J1081" s="165">
        <v>689991.64241333294</v>
      </c>
      <c r="K1081" s="167"/>
      <c r="L1081" s="167">
        <v>1</v>
      </c>
      <c r="M1081" s="171">
        <f t="shared" si="306"/>
        <v>689991.64241333294</v>
      </c>
      <c r="N1081" s="170"/>
      <c r="O1081" s="285"/>
      <c r="P1081" s="114">
        <f t="shared" si="305"/>
        <v>0</v>
      </c>
      <c r="Q1081" s="173"/>
      <c r="R1081" s="177">
        <v>2016</v>
      </c>
      <c r="S1081" s="98">
        <f>IFERROR(('General Input Sheet'!$G$38/(VLOOKUP(R1081,'General Input Sheet'!$E$38:$G$44,3,FALSE))),1)</f>
        <v>1</v>
      </c>
      <c r="T1081" s="199">
        <v>689991.64241333294</v>
      </c>
      <c r="U1081" s="115" t="str">
        <f t="shared" si="300"/>
        <v/>
      </c>
      <c r="V1081" s="115" t="str">
        <f t="shared" si="290"/>
        <v>y</v>
      </c>
      <c r="W1081" s="115" t="str">
        <f t="shared" si="290"/>
        <v/>
      </c>
      <c r="X1081" s="115" t="str">
        <f t="shared" si="290"/>
        <v/>
      </c>
      <c r="Y1081" s="273" t="str">
        <f t="shared" si="301"/>
        <v/>
      </c>
      <c r="AA1081" s="86" t="str">
        <f t="shared" si="291"/>
        <v/>
      </c>
      <c r="AB1081" s="87">
        <f t="shared" si="292"/>
        <v>1</v>
      </c>
      <c r="AC1081" s="87" t="str">
        <f t="shared" si="302"/>
        <v/>
      </c>
      <c r="AD1081" s="87" t="str">
        <f t="shared" si="303"/>
        <v/>
      </c>
      <c r="AE1081" s="87" t="str">
        <f t="shared" si="304"/>
        <v/>
      </c>
      <c r="AF1081" s="94">
        <f t="shared" si="293"/>
        <v>1</v>
      </c>
      <c r="AH1081" s="324" t="str">
        <f t="shared" si="294"/>
        <v/>
      </c>
      <c r="AI1081" s="280">
        <f t="shared" si="295"/>
        <v>689991.64241333294</v>
      </c>
      <c r="AJ1081" s="280" t="str">
        <f t="shared" si="296"/>
        <v/>
      </c>
      <c r="AK1081" s="280" t="str">
        <f t="shared" si="297"/>
        <v/>
      </c>
      <c r="AL1081" s="327" t="str">
        <f t="shared" si="298"/>
        <v/>
      </c>
    </row>
    <row r="1082" spans="2:38">
      <c r="B1082" s="176" t="s">
        <v>945</v>
      </c>
      <c r="C1082" s="167"/>
      <c r="D1082" s="167" t="s">
        <v>2229</v>
      </c>
      <c r="E1082" s="167" t="s">
        <v>117</v>
      </c>
      <c r="F1082" s="167" t="s">
        <v>2236</v>
      </c>
      <c r="G1082" s="188"/>
      <c r="H1082" s="285"/>
      <c r="I1082" s="143">
        <f t="shared" si="299"/>
        <v>0</v>
      </c>
      <c r="J1082" s="165"/>
      <c r="K1082" s="167"/>
      <c r="L1082" s="167">
        <v>1</v>
      </c>
      <c r="M1082" s="171">
        <f t="shared" si="306"/>
        <v>0</v>
      </c>
      <c r="N1082" s="170"/>
      <c r="O1082" s="285">
        <v>0</v>
      </c>
      <c r="P1082" s="114">
        <f t="shared" si="305"/>
        <v>0</v>
      </c>
      <c r="Q1082" s="173">
        <v>0</v>
      </c>
      <c r="R1082" s="177">
        <v>2016</v>
      </c>
      <c r="S1082" s="98">
        <f>IFERROR(('General Input Sheet'!$G$38/(VLOOKUP(R1082,'General Input Sheet'!$E$38:$G$44,3,FALSE))),1)</f>
        <v>1</v>
      </c>
      <c r="T1082" s="199">
        <v>0</v>
      </c>
      <c r="U1082" s="115" t="str">
        <f t="shared" si="300"/>
        <v/>
      </c>
      <c r="V1082" s="115" t="str">
        <f t="shared" si="290"/>
        <v/>
      </c>
      <c r="W1082" s="115" t="str">
        <f t="shared" si="290"/>
        <v>y</v>
      </c>
      <c r="X1082" s="115" t="str">
        <f t="shared" si="290"/>
        <v/>
      </c>
      <c r="Y1082" s="273" t="str">
        <f t="shared" si="301"/>
        <v/>
      </c>
      <c r="AA1082" s="86" t="str">
        <f t="shared" si="291"/>
        <v/>
      </c>
      <c r="AB1082" s="87" t="str">
        <f t="shared" si="292"/>
        <v/>
      </c>
      <c r="AC1082" s="87">
        <f t="shared" si="302"/>
        <v>1</v>
      </c>
      <c r="AD1082" s="87" t="str">
        <f t="shared" si="303"/>
        <v/>
      </c>
      <c r="AE1082" s="87" t="str">
        <f t="shared" si="304"/>
        <v/>
      </c>
      <c r="AF1082" s="94">
        <f t="shared" si="293"/>
        <v>1</v>
      </c>
      <c r="AH1082" s="324" t="str">
        <f t="shared" si="294"/>
        <v/>
      </c>
      <c r="AI1082" s="280" t="str">
        <f t="shared" si="295"/>
        <v/>
      </c>
      <c r="AJ1082" s="280">
        <f t="shared" si="296"/>
        <v>0</v>
      </c>
      <c r="AK1082" s="280" t="str">
        <f t="shared" si="297"/>
        <v/>
      </c>
      <c r="AL1082" s="327" t="str">
        <f t="shared" si="298"/>
        <v/>
      </c>
    </row>
    <row r="1083" spans="2:38">
      <c r="B1083" s="176" t="s">
        <v>946</v>
      </c>
      <c r="C1083" s="167"/>
      <c r="D1083" s="167" t="s">
        <v>2229</v>
      </c>
      <c r="E1083" s="167" t="s">
        <v>117</v>
      </c>
      <c r="F1083" s="167" t="s">
        <v>2233</v>
      </c>
      <c r="G1083" s="188"/>
      <c r="H1083" s="285">
        <v>1092.3399999999999</v>
      </c>
      <c r="I1083" s="143">
        <f t="shared" si="299"/>
        <v>398.41904340590844</v>
      </c>
      <c r="J1083" s="165">
        <v>435209.05787401</v>
      </c>
      <c r="K1083" s="167"/>
      <c r="L1083" s="167">
        <v>1</v>
      </c>
      <c r="M1083" s="171">
        <f t="shared" si="306"/>
        <v>435209.05787401</v>
      </c>
      <c r="N1083" s="170"/>
      <c r="O1083" s="285"/>
      <c r="P1083" s="114">
        <f t="shared" si="305"/>
        <v>0</v>
      </c>
      <c r="Q1083" s="173"/>
      <c r="R1083" s="177">
        <v>2016</v>
      </c>
      <c r="S1083" s="98">
        <f>IFERROR(('General Input Sheet'!$G$38/(VLOOKUP(R1083,'General Input Sheet'!$E$38:$G$44,3,FALSE))),1)</f>
        <v>1</v>
      </c>
      <c r="T1083" s="199">
        <v>435209.05787401</v>
      </c>
      <c r="U1083" s="115" t="str">
        <f t="shared" si="300"/>
        <v/>
      </c>
      <c r="V1083" s="115" t="str">
        <f t="shared" si="290"/>
        <v/>
      </c>
      <c r="W1083" s="115" t="str">
        <f t="shared" si="290"/>
        <v>y</v>
      </c>
      <c r="X1083" s="115" t="str">
        <f t="shared" si="290"/>
        <v/>
      </c>
      <c r="Y1083" s="273" t="str">
        <f t="shared" si="301"/>
        <v/>
      </c>
      <c r="AA1083" s="86" t="str">
        <f t="shared" si="291"/>
        <v/>
      </c>
      <c r="AB1083" s="87" t="str">
        <f t="shared" si="292"/>
        <v/>
      </c>
      <c r="AC1083" s="87">
        <f t="shared" si="302"/>
        <v>1</v>
      </c>
      <c r="AD1083" s="87" t="str">
        <f t="shared" si="303"/>
        <v/>
      </c>
      <c r="AE1083" s="87" t="str">
        <f t="shared" si="304"/>
        <v/>
      </c>
      <c r="AF1083" s="94">
        <f t="shared" si="293"/>
        <v>1</v>
      </c>
      <c r="AH1083" s="324" t="str">
        <f t="shared" si="294"/>
        <v/>
      </c>
      <c r="AI1083" s="280" t="str">
        <f t="shared" si="295"/>
        <v/>
      </c>
      <c r="AJ1083" s="280">
        <f t="shared" si="296"/>
        <v>435209.05787401</v>
      </c>
      <c r="AK1083" s="280" t="str">
        <f t="shared" si="297"/>
        <v/>
      </c>
      <c r="AL1083" s="327" t="str">
        <f t="shared" si="298"/>
        <v/>
      </c>
    </row>
    <row r="1084" spans="2:38">
      <c r="B1084" s="176" t="s">
        <v>947</v>
      </c>
      <c r="C1084" s="167"/>
      <c r="D1084" s="167" t="s">
        <v>2229</v>
      </c>
      <c r="E1084" s="167" t="s">
        <v>115</v>
      </c>
      <c r="F1084" s="167" t="s">
        <v>2233</v>
      </c>
      <c r="G1084" s="188"/>
      <c r="H1084" s="285">
        <v>10766.27</v>
      </c>
      <c r="I1084" s="143">
        <f t="shared" si="299"/>
        <v>64.088272206932658</v>
      </c>
      <c r="J1084" s="165">
        <v>689991.64241333294</v>
      </c>
      <c r="K1084" s="167"/>
      <c r="L1084" s="167">
        <v>1</v>
      </c>
      <c r="M1084" s="171">
        <f t="shared" si="306"/>
        <v>689991.64241333294</v>
      </c>
      <c r="N1084" s="170"/>
      <c r="O1084" s="285"/>
      <c r="P1084" s="114">
        <f t="shared" si="305"/>
        <v>0</v>
      </c>
      <c r="Q1084" s="173"/>
      <c r="R1084" s="177">
        <v>2016</v>
      </c>
      <c r="S1084" s="98">
        <f>IFERROR(('General Input Sheet'!$G$38/(VLOOKUP(R1084,'General Input Sheet'!$E$38:$G$44,3,FALSE))),1)</f>
        <v>1</v>
      </c>
      <c r="T1084" s="199">
        <v>689991.64241333294</v>
      </c>
      <c r="U1084" s="115" t="str">
        <f t="shared" si="300"/>
        <v>y</v>
      </c>
      <c r="V1084" s="115" t="str">
        <f t="shared" si="290"/>
        <v/>
      </c>
      <c r="W1084" s="115" t="str">
        <f t="shared" si="290"/>
        <v/>
      </c>
      <c r="X1084" s="115" t="str">
        <f t="shared" si="290"/>
        <v/>
      </c>
      <c r="Y1084" s="273" t="str">
        <f t="shared" si="301"/>
        <v/>
      </c>
      <c r="AA1084" s="86">
        <f t="shared" si="291"/>
        <v>1</v>
      </c>
      <c r="AB1084" s="87" t="str">
        <f t="shared" si="292"/>
        <v/>
      </c>
      <c r="AC1084" s="87" t="str">
        <f t="shared" si="302"/>
        <v/>
      </c>
      <c r="AD1084" s="87" t="str">
        <f t="shared" si="303"/>
        <v/>
      </c>
      <c r="AE1084" s="87" t="str">
        <f t="shared" si="304"/>
        <v/>
      </c>
      <c r="AF1084" s="94">
        <f t="shared" si="293"/>
        <v>1</v>
      </c>
      <c r="AH1084" s="324">
        <f t="shared" si="294"/>
        <v>689991.64241333294</v>
      </c>
      <c r="AI1084" s="280" t="str">
        <f t="shared" si="295"/>
        <v/>
      </c>
      <c r="AJ1084" s="280" t="str">
        <f t="shared" si="296"/>
        <v/>
      </c>
      <c r="AK1084" s="280" t="str">
        <f t="shared" si="297"/>
        <v/>
      </c>
      <c r="AL1084" s="327" t="str">
        <f t="shared" si="298"/>
        <v/>
      </c>
    </row>
    <row r="1085" spans="2:38">
      <c r="B1085" s="176" t="s">
        <v>948</v>
      </c>
      <c r="C1085" s="167"/>
      <c r="D1085" s="167" t="s">
        <v>2231</v>
      </c>
      <c r="E1085" s="167" t="s">
        <v>115</v>
      </c>
      <c r="F1085" s="167" t="s">
        <v>2236</v>
      </c>
      <c r="G1085" s="188"/>
      <c r="H1085" s="285"/>
      <c r="I1085" s="143">
        <f t="shared" si="299"/>
        <v>0</v>
      </c>
      <c r="J1085" s="165"/>
      <c r="K1085" s="167"/>
      <c r="L1085" s="167">
        <v>1</v>
      </c>
      <c r="M1085" s="171">
        <f t="shared" si="306"/>
        <v>0</v>
      </c>
      <c r="N1085" s="170"/>
      <c r="O1085" s="285">
        <v>0</v>
      </c>
      <c r="P1085" s="114">
        <f t="shared" si="305"/>
        <v>0</v>
      </c>
      <c r="Q1085" s="173">
        <v>0</v>
      </c>
      <c r="R1085" s="177">
        <v>2016</v>
      </c>
      <c r="S1085" s="98">
        <f>IFERROR(('General Input Sheet'!$G$38/(VLOOKUP(R1085,'General Input Sheet'!$E$38:$G$44,3,FALSE))),1)</f>
        <v>1</v>
      </c>
      <c r="T1085" s="199">
        <v>0</v>
      </c>
      <c r="U1085" s="115" t="str">
        <f t="shared" si="300"/>
        <v/>
      </c>
      <c r="V1085" s="115" t="str">
        <f t="shared" si="290"/>
        <v/>
      </c>
      <c r="W1085" s="115" t="str">
        <f t="shared" si="290"/>
        <v/>
      </c>
      <c r="X1085" s="115" t="str">
        <f t="shared" si="290"/>
        <v/>
      </c>
      <c r="Y1085" s="273" t="str">
        <f t="shared" si="301"/>
        <v>y</v>
      </c>
      <c r="AA1085" s="86" t="str">
        <f t="shared" si="291"/>
        <v/>
      </c>
      <c r="AB1085" s="87" t="str">
        <f t="shared" si="292"/>
        <v/>
      </c>
      <c r="AC1085" s="87" t="str">
        <f t="shared" si="302"/>
        <v/>
      </c>
      <c r="AD1085" s="87" t="str">
        <f t="shared" si="303"/>
        <v/>
      </c>
      <c r="AE1085" s="87">
        <f t="shared" si="304"/>
        <v>1</v>
      </c>
      <c r="AF1085" s="94">
        <f t="shared" si="293"/>
        <v>1</v>
      </c>
      <c r="AH1085" s="324" t="str">
        <f t="shared" si="294"/>
        <v/>
      </c>
      <c r="AI1085" s="280" t="str">
        <f t="shared" si="295"/>
        <v/>
      </c>
      <c r="AJ1085" s="280" t="str">
        <f t="shared" si="296"/>
        <v/>
      </c>
      <c r="AK1085" s="280" t="str">
        <f t="shared" si="297"/>
        <v/>
      </c>
      <c r="AL1085" s="327">
        <f t="shared" si="298"/>
        <v>0</v>
      </c>
    </row>
    <row r="1086" spans="2:38">
      <c r="B1086" s="176" t="s">
        <v>949</v>
      </c>
      <c r="C1086" s="167"/>
      <c r="D1086" s="167" t="s">
        <v>2229</v>
      </c>
      <c r="E1086" s="167" t="s">
        <v>115</v>
      </c>
      <c r="F1086" s="167" t="s">
        <v>2233</v>
      </c>
      <c r="G1086" s="188"/>
      <c r="H1086" s="285">
        <v>4818.5200000000004</v>
      </c>
      <c r="I1086" s="143">
        <f t="shared" si="299"/>
        <v>118.84265820379078</v>
      </c>
      <c r="J1086" s="165">
        <v>572645.72540812998</v>
      </c>
      <c r="K1086" s="167"/>
      <c r="L1086" s="167">
        <v>1</v>
      </c>
      <c r="M1086" s="171">
        <f t="shared" si="306"/>
        <v>572645.72540812998</v>
      </c>
      <c r="N1086" s="170"/>
      <c r="O1086" s="285"/>
      <c r="P1086" s="114">
        <f t="shared" si="305"/>
        <v>0</v>
      </c>
      <c r="Q1086" s="173"/>
      <c r="R1086" s="177">
        <v>2016</v>
      </c>
      <c r="S1086" s="98">
        <f>IFERROR(('General Input Sheet'!$G$38/(VLOOKUP(R1086,'General Input Sheet'!$E$38:$G$44,3,FALSE))),1)</f>
        <v>1</v>
      </c>
      <c r="T1086" s="199">
        <v>572645.72540812998</v>
      </c>
      <c r="U1086" s="115" t="str">
        <f t="shared" si="300"/>
        <v>y</v>
      </c>
      <c r="V1086" s="115" t="str">
        <f t="shared" si="290"/>
        <v/>
      </c>
      <c r="W1086" s="115" t="str">
        <f t="shared" si="290"/>
        <v/>
      </c>
      <c r="X1086" s="115" t="str">
        <f t="shared" si="290"/>
        <v/>
      </c>
      <c r="Y1086" s="273" t="str">
        <f t="shared" si="301"/>
        <v/>
      </c>
      <c r="AA1086" s="86">
        <f t="shared" si="291"/>
        <v>1</v>
      </c>
      <c r="AB1086" s="87" t="str">
        <f t="shared" si="292"/>
        <v/>
      </c>
      <c r="AC1086" s="87" t="str">
        <f t="shared" si="302"/>
        <v/>
      </c>
      <c r="AD1086" s="87" t="str">
        <f t="shared" si="303"/>
        <v/>
      </c>
      <c r="AE1086" s="87" t="str">
        <f t="shared" si="304"/>
        <v/>
      </c>
      <c r="AF1086" s="94">
        <f t="shared" si="293"/>
        <v>1</v>
      </c>
      <c r="AH1086" s="324">
        <f t="shared" si="294"/>
        <v>572645.72540812998</v>
      </c>
      <c r="AI1086" s="280" t="str">
        <f t="shared" si="295"/>
        <v/>
      </c>
      <c r="AJ1086" s="280" t="str">
        <f t="shared" si="296"/>
        <v/>
      </c>
      <c r="AK1086" s="280" t="str">
        <f t="shared" si="297"/>
        <v/>
      </c>
      <c r="AL1086" s="327" t="str">
        <f t="shared" si="298"/>
        <v/>
      </c>
    </row>
    <row r="1087" spans="2:38">
      <c r="B1087" s="176" t="s">
        <v>950</v>
      </c>
      <c r="C1087" s="167"/>
      <c r="D1087" s="167" t="s">
        <v>2231</v>
      </c>
      <c r="E1087" s="167" t="s">
        <v>117</v>
      </c>
      <c r="F1087" s="167" t="s">
        <v>2232</v>
      </c>
      <c r="G1087" s="188"/>
      <c r="H1087" s="285">
        <v>93369.32</v>
      </c>
      <c r="I1087" s="143">
        <f t="shared" si="299"/>
        <v>24.739904054039592</v>
      </c>
      <c r="J1087" s="165">
        <v>2309948.01839092</v>
      </c>
      <c r="K1087" s="167"/>
      <c r="L1087" s="167">
        <v>1</v>
      </c>
      <c r="M1087" s="171">
        <f t="shared" si="306"/>
        <v>2309948.01839092</v>
      </c>
      <c r="N1087" s="170"/>
      <c r="O1087" s="285"/>
      <c r="P1087" s="114">
        <f t="shared" si="305"/>
        <v>0</v>
      </c>
      <c r="Q1087" s="173"/>
      <c r="R1087" s="177">
        <v>2016</v>
      </c>
      <c r="S1087" s="98">
        <f>IFERROR(('General Input Sheet'!$G$38/(VLOOKUP(R1087,'General Input Sheet'!$E$38:$G$44,3,FALSE))),1)</f>
        <v>1</v>
      </c>
      <c r="T1087" s="199">
        <v>2309948.01839092</v>
      </c>
      <c r="U1087" s="115" t="str">
        <f t="shared" si="300"/>
        <v/>
      </c>
      <c r="V1087" s="115" t="str">
        <f t="shared" si="290"/>
        <v/>
      </c>
      <c r="W1087" s="115" t="str">
        <f t="shared" si="290"/>
        <v/>
      </c>
      <c r="X1087" s="115" t="str">
        <f t="shared" si="290"/>
        <v/>
      </c>
      <c r="Y1087" s="273" t="str">
        <f t="shared" si="301"/>
        <v>y</v>
      </c>
      <c r="AA1087" s="86" t="str">
        <f t="shared" si="291"/>
        <v/>
      </c>
      <c r="AB1087" s="87" t="str">
        <f t="shared" si="292"/>
        <v/>
      </c>
      <c r="AC1087" s="87" t="str">
        <f t="shared" si="302"/>
        <v/>
      </c>
      <c r="AD1087" s="87" t="str">
        <f t="shared" si="303"/>
        <v/>
      </c>
      <c r="AE1087" s="87">
        <f t="shared" si="304"/>
        <v>1</v>
      </c>
      <c r="AF1087" s="94">
        <f t="shared" si="293"/>
        <v>1</v>
      </c>
      <c r="AH1087" s="324" t="str">
        <f t="shared" si="294"/>
        <v/>
      </c>
      <c r="AI1087" s="280" t="str">
        <f t="shared" si="295"/>
        <v/>
      </c>
      <c r="AJ1087" s="280" t="str">
        <f t="shared" si="296"/>
        <v/>
      </c>
      <c r="AK1087" s="280" t="str">
        <f t="shared" si="297"/>
        <v/>
      </c>
      <c r="AL1087" s="327">
        <f t="shared" si="298"/>
        <v>2309948.01839092</v>
      </c>
    </row>
    <row r="1088" spans="2:38">
      <c r="B1088" s="176" t="s">
        <v>950</v>
      </c>
      <c r="C1088" s="167"/>
      <c r="D1088" s="167" t="s">
        <v>2231</v>
      </c>
      <c r="E1088" s="167" t="s">
        <v>117</v>
      </c>
      <c r="F1088" s="167" t="s">
        <v>2235</v>
      </c>
      <c r="G1088" s="188"/>
      <c r="H1088" s="285">
        <v>17023.150000000001</v>
      </c>
      <c r="I1088" s="143">
        <f t="shared" si="299"/>
        <v>481.54176664326519</v>
      </c>
      <c r="J1088" s="165">
        <v>8197357.7248333003</v>
      </c>
      <c r="K1088" s="167"/>
      <c r="L1088" s="167">
        <v>1</v>
      </c>
      <c r="M1088" s="171">
        <f t="shared" si="306"/>
        <v>8197357.7248333003</v>
      </c>
      <c r="N1088" s="170"/>
      <c r="O1088" s="285"/>
      <c r="P1088" s="114">
        <f t="shared" si="305"/>
        <v>0</v>
      </c>
      <c r="Q1088" s="173"/>
      <c r="R1088" s="177">
        <v>2016</v>
      </c>
      <c r="S1088" s="98">
        <f>IFERROR(('General Input Sheet'!$G$38/(VLOOKUP(R1088,'General Input Sheet'!$E$38:$G$44,3,FALSE))),1)</f>
        <v>1</v>
      </c>
      <c r="T1088" s="199">
        <v>8197357.7248333003</v>
      </c>
      <c r="U1088" s="115" t="str">
        <f t="shared" si="300"/>
        <v/>
      </c>
      <c r="V1088" s="115" t="str">
        <f t="shared" si="290"/>
        <v/>
      </c>
      <c r="W1088" s="115" t="str">
        <f t="shared" si="290"/>
        <v/>
      </c>
      <c r="X1088" s="115" t="str">
        <f t="shared" si="290"/>
        <v/>
      </c>
      <c r="Y1088" s="273" t="str">
        <f t="shared" si="301"/>
        <v>y</v>
      </c>
      <c r="AA1088" s="86" t="str">
        <f t="shared" si="291"/>
        <v/>
      </c>
      <c r="AB1088" s="87" t="str">
        <f t="shared" si="292"/>
        <v/>
      </c>
      <c r="AC1088" s="87" t="str">
        <f t="shared" si="302"/>
        <v/>
      </c>
      <c r="AD1088" s="87" t="str">
        <f t="shared" si="303"/>
        <v/>
      </c>
      <c r="AE1088" s="87">
        <f t="shared" si="304"/>
        <v>1</v>
      </c>
      <c r="AF1088" s="94">
        <f t="shared" si="293"/>
        <v>1</v>
      </c>
      <c r="AH1088" s="324" t="str">
        <f t="shared" si="294"/>
        <v/>
      </c>
      <c r="AI1088" s="280" t="str">
        <f t="shared" si="295"/>
        <v/>
      </c>
      <c r="AJ1088" s="280" t="str">
        <f t="shared" si="296"/>
        <v/>
      </c>
      <c r="AK1088" s="280" t="str">
        <f t="shared" si="297"/>
        <v/>
      </c>
      <c r="AL1088" s="327">
        <f t="shared" si="298"/>
        <v>8197357.7248333003</v>
      </c>
    </row>
    <row r="1089" spans="2:38">
      <c r="B1089" s="176" t="s">
        <v>951</v>
      </c>
      <c r="C1089" s="167"/>
      <c r="D1089" s="167" t="s">
        <v>2229</v>
      </c>
      <c r="E1089" s="167" t="s">
        <v>118</v>
      </c>
      <c r="F1089" s="167" t="s">
        <v>2233</v>
      </c>
      <c r="G1089" s="188"/>
      <c r="H1089" s="285">
        <v>5390.83</v>
      </c>
      <c r="I1089" s="143">
        <f t="shared" si="299"/>
        <v>110.14163774188559</v>
      </c>
      <c r="J1089" s="165">
        <v>593754.84498808905</v>
      </c>
      <c r="K1089" s="167"/>
      <c r="L1089" s="167">
        <v>1</v>
      </c>
      <c r="M1089" s="171">
        <f t="shared" si="306"/>
        <v>593754.84498808905</v>
      </c>
      <c r="N1089" s="170"/>
      <c r="O1089" s="285"/>
      <c r="P1089" s="114">
        <f t="shared" si="305"/>
        <v>0</v>
      </c>
      <c r="Q1089" s="173"/>
      <c r="R1089" s="177">
        <v>2016</v>
      </c>
      <c r="S1089" s="98">
        <f>IFERROR(('General Input Sheet'!$G$38/(VLOOKUP(R1089,'General Input Sheet'!$E$38:$G$44,3,FALSE))),1)</f>
        <v>1</v>
      </c>
      <c r="T1089" s="199">
        <v>593754.84498808905</v>
      </c>
      <c r="U1089" s="115" t="str">
        <f t="shared" si="300"/>
        <v/>
      </c>
      <c r="V1089" s="115" t="str">
        <f t="shared" si="290"/>
        <v/>
      </c>
      <c r="W1089" s="115" t="str">
        <f t="shared" si="290"/>
        <v/>
      </c>
      <c r="X1089" s="115" t="str">
        <f t="shared" si="290"/>
        <v>y</v>
      </c>
      <c r="Y1089" s="273" t="str">
        <f t="shared" si="301"/>
        <v/>
      </c>
      <c r="AA1089" s="86" t="str">
        <f t="shared" si="291"/>
        <v/>
      </c>
      <c r="AB1089" s="87" t="str">
        <f t="shared" si="292"/>
        <v/>
      </c>
      <c r="AC1089" s="87" t="str">
        <f t="shared" si="302"/>
        <v/>
      </c>
      <c r="AD1089" s="87">
        <f t="shared" si="303"/>
        <v>1</v>
      </c>
      <c r="AE1089" s="87" t="str">
        <f t="shared" si="304"/>
        <v/>
      </c>
      <c r="AF1089" s="94">
        <f t="shared" si="293"/>
        <v>1</v>
      </c>
      <c r="AH1089" s="324" t="str">
        <f t="shared" si="294"/>
        <v/>
      </c>
      <c r="AI1089" s="280" t="str">
        <f t="shared" si="295"/>
        <v/>
      </c>
      <c r="AJ1089" s="280" t="str">
        <f t="shared" si="296"/>
        <v/>
      </c>
      <c r="AK1089" s="280">
        <f t="shared" si="297"/>
        <v>593754.84498808905</v>
      </c>
      <c r="AL1089" s="327" t="str">
        <f t="shared" si="298"/>
        <v/>
      </c>
    </row>
    <row r="1090" spans="2:38">
      <c r="B1090" s="176" t="s">
        <v>952</v>
      </c>
      <c r="C1090" s="167"/>
      <c r="D1090" s="167" t="s">
        <v>2229</v>
      </c>
      <c r="E1090" s="167" t="s">
        <v>117</v>
      </c>
      <c r="F1090" s="167" t="s">
        <v>2233</v>
      </c>
      <c r="G1090" s="188"/>
      <c r="H1090" s="285">
        <v>4859.53</v>
      </c>
      <c r="I1090" s="143">
        <f t="shared" si="299"/>
        <v>118.15100245046929</v>
      </c>
      <c r="J1090" s="165">
        <v>574158.340938129</v>
      </c>
      <c r="K1090" s="167"/>
      <c r="L1090" s="167">
        <v>1</v>
      </c>
      <c r="M1090" s="171">
        <f t="shared" si="306"/>
        <v>574158.340938129</v>
      </c>
      <c r="N1090" s="170"/>
      <c r="O1090" s="285">
        <v>4859.5524792068099</v>
      </c>
      <c r="P1090" s="114">
        <f t="shared" si="305"/>
        <v>202.01345786479396</v>
      </c>
      <c r="Q1090" s="173">
        <v>981695</v>
      </c>
      <c r="R1090" s="177">
        <v>2016</v>
      </c>
      <c r="S1090" s="98">
        <f>IFERROR(('General Input Sheet'!$G$38/(VLOOKUP(R1090,'General Input Sheet'!$E$38:$G$44,3,FALSE))),1)</f>
        <v>1</v>
      </c>
      <c r="T1090" s="199">
        <v>1555853.340938129</v>
      </c>
      <c r="U1090" s="115" t="str">
        <f t="shared" si="300"/>
        <v/>
      </c>
      <c r="V1090" s="115" t="str">
        <f t="shared" si="290"/>
        <v/>
      </c>
      <c r="W1090" s="115" t="str">
        <f t="shared" si="290"/>
        <v>y</v>
      </c>
      <c r="X1090" s="115" t="str">
        <f t="shared" si="290"/>
        <v/>
      </c>
      <c r="Y1090" s="273" t="str">
        <f t="shared" si="301"/>
        <v/>
      </c>
      <c r="AA1090" s="86" t="str">
        <f t="shared" si="291"/>
        <v/>
      </c>
      <c r="AB1090" s="87" t="str">
        <f t="shared" si="292"/>
        <v/>
      </c>
      <c r="AC1090" s="87">
        <f t="shared" si="302"/>
        <v>1</v>
      </c>
      <c r="AD1090" s="87" t="str">
        <f t="shared" si="303"/>
        <v/>
      </c>
      <c r="AE1090" s="87" t="str">
        <f t="shared" si="304"/>
        <v/>
      </c>
      <c r="AF1090" s="94">
        <f t="shared" si="293"/>
        <v>1</v>
      </c>
      <c r="AH1090" s="324" t="str">
        <f t="shared" si="294"/>
        <v/>
      </c>
      <c r="AI1090" s="280" t="str">
        <f t="shared" si="295"/>
        <v/>
      </c>
      <c r="AJ1090" s="280">
        <f t="shared" si="296"/>
        <v>1555853.340938129</v>
      </c>
      <c r="AK1090" s="280" t="str">
        <f t="shared" si="297"/>
        <v/>
      </c>
      <c r="AL1090" s="327" t="str">
        <f t="shared" si="298"/>
        <v/>
      </c>
    </row>
    <row r="1091" spans="2:38">
      <c r="B1091" s="176" t="s">
        <v>953</v>
      </c>
      <c r="C1091" s="167"/>
      <c r="D1091" s="167" t="s">
        <v>2231</v>
      </c>
      <c r="E1091" s="167" t="s">
        <v>117</v>
      </c>
      <c r="F1091" s="167" t="s">
        <v>2236</v>
      </c>
      <c r="G1091" s="188"/>
      <c r="H1091" s="285"/>
      <c r="I1091" s="143">
        <f t="shared" si="299"/>
        <v>0</v>
      </c>
      <c r="J1091" s="165"/>
      <c r="K1091" s="167"/>
      <c r="L1091" s="167">
        <v>1</v>
      </c>
      <c r="M1091" s="171">
        <f t="shared" si="306"/>
        <v>0</v>
      </c>
      <c r="N1091" s="170"/>
      <c r="O1091" s="285">
        <v>0</v>
      </c>
      <c r="P1091" s="114">
        <f t="shared" si="305"/>
        <v>0</v>
      </c>
      <c r="Q1091" s="173">
        <v>0</v>
      </c>
      <c r="R1091" s="177">
        <v>2016</v>
      </c>
      <c r="S1091" s="98">
        <f>IFERROR(('General Input Sheet'!$G$38/(VLOOKUP(R1091,'General Input Sheet'!$E$38:$G$44,3,FALSE))),1)</f>
        <v>1</v>
      </c>
      <c r="T1091" s="199">
        <v>0</v>
      </c>
      <c r="U1091" s="115" t="str">
        <f t="shared" si="300"/>
        <v/>
      </c>
      <c r="V1091" s="115" t="str">
        <f t="shared" si="290"/>
        <v/>
      </c>
      <c r="W1091" s="115" t="str">
        <f t="shared" si="290"/>
        <v/>
      </c>
      <c r="X1091" s="115" t="str">
        <f t="shared" si="290"/>
        <v/>
      </c>
      <c r="Y1091" s="273" t="str">
        <f t="shared" si="301"/>
        <v>y</v>
      </c>
      <c r="AA1091" s="86" t="str">
        <f t="shared" si="291"/>
        <v/>
      </c>
      <c r="AB1091" s="87" t="str">
        <f t="shared" si="292"/>
        <v/>
      </c>
      <c r="AC1091" s="87" t="str">
        <f t="shared" si="302"/>
        <v/>
      </c>
      <c r="AD1091" s="87" t="str">
        <f t="shared" si="303"/>
        <v/>
      </c>
      <c r="AE1091" s="87">
        <f t="shared" si="304"/>
        <v>1</v>
      </c>
      <c r="AF1091" s="94">
        <f t="shared" si="293"/>
        <v>1</v>
      </c>
      <c r="AH1091" s="324" t="str">
        <f t="shared" si="294"/>
        <v/>
      </c>
      <c r="AI1091" s="280" t="str">
        <f t="shared" si="295"/>
        <v/>
      </c>
      <c r="AJ1091" s="280" t="str">
        <f t="shared" si="296"/>
        <v/>
      </c>
      <c r="AK1091" s="280" t="str">
        <f t="shared" si="297"/>
        <v/>
      </c>
      <c r="AL1091" s="327">
        <f t="shared" si="298"/>
        <v>0</v>
      </c>
    </row>
    <row r="1092" spans="2:38">
      <c r="B1092" s="176" t="s">
        <v>954</v>
      </c>
      <c r="C1092" s="167"/>
      <c r="D1092" s="167" t="s">
        <v>2229</v>
      </c>
      <c r="E1092" s="167" t="s">
        <v>118</v>
      </c>
      <c r="F1092" s="167" t="s">
        <v>2233</v>
      </c>
      <c r="G1092" s="188"/>
      <c r="H1092" s="285">
        <v>2989.53</v>
      </c>
      <c r="I1092" s="143">
        <f t="shared" si="299"/>
        <v>168.98480305526854</v>
      </c>
      <c r="J1092" s="165">
        <v>505185.13827781699</v>
      </c>
      <c r="K1092" s="167"/>
      <c r="L1092" s="167">
        <v>1</v>
      </c>
      <c r="M1092" s="171">
        <f t="shared" si="306"/>
        <v>505185.13827781699</v>
      </c>
      <c r="N1092" s="170"/>
      <c r="O1092" s="285"/>
      <c r="P1092" s="114">
        <f t="shared" si="305"/>
        <v>0</v>
      </c>
      <c r="Q1092" s="173"/>
      <c r="R1092" s="177">
        <v>2016</v>
      </c>
      <c r="S1092" s="98">
        <f>IFERROR(('General Input Sheet'!$G$38/(VLOOKUP(R1092,'General Input Sheet'!$E$38:$G$44,3,FALSE))),1)</f>
        <v>1</v>
      </c>
      <c r="T1092" s="199">
        <v>505185.13827781699</v>
      </c>
      <c r="U1092" s="115" t="str">
        <f t="shared" si="300"/>
        <v/>
      </c>
      <c r="V1092" s="115" t="str">
        <f t="shared" si="290"/>
        <v/>
      </c>
      <c r="W1092" s="115" t="str">
        <f t="shared" si="290"/>
        <v/>
      </c>
      <c r="X1092" s="115" t="str">
        <f t="shared" si="290"/>
        <v>y</v>
      </c>
      <c r="Y1092" s="273" t="str">
        <f t="shared" si="301"/>
        <v/>
      </c>
      <c r="AA1092" s="86" t="str">
        <f t="shared" si="291"/>
        <v/>
      </c>
      <c r="AB1092" s="87" t="str">
        <f t="shared" si="292"/>
        <v/>
      </c>
      <c r="AC1092" s="87" t="str">
        <f t="shared" si="302"/>
        <v/>
      </c>
      <c r="AD1092" s="87">
        <f t="shared" si="303"/>
        <v>1</v>
      </c>
      <c r="AE1092" s="87" t="str">
        <f t="shared" si="304"/>
        <v/>
      </c>
      <c r="AF1092" s="94">
        <f t="shared" si="293"/>
        <v>1</v>
      </c>
      <c r="AH1092" s="324" t="str">
        <f t="shared" si="294"/>
        <v/>
      </c>
      <c r="AI1092" s="280" t="str">
        <f t="shared" si="295"/>
        <v/>
      </c>
      <c r="AJ1092" s="280" t="str">
        <f t="shared" si="296"/>
        <v/>
      </c>
      <c r="AK1092" s="280">
        <f t="shared" si="297"/>
        <v>505185.13827781699</v>
      </c>
      <c r="AL1092" s="327" t="str">
        <f t="shared" si="298"/>
        <v/>
      </c>
    </row>
    <row r="1093" spans="2:38">
      <c r="B1093" s="176" t="s">
        <v>955</v>
      </c>
      <c r="C1093" s="167"/>
      <c r="D1093" s="167" t="s">
        <v>2229</v>
      </c>
      <c r="E1093" s="167" t="s">
        <v>117</v>
      </c>
      <c r="F1093" s="167" t="s">
        <v>2232</v>
      </c>
      <c r="G1093" s="188"/>
      <c r="H1093" s="285">
        <v>28971.02</v>
      </c>
      <c r="I1093" s="143">
        <f t="shared" si="299"/>
        <v>20.37503953897015</v>
      </c>
      <c r="J1093" s="165">
        <v>590285.67798429495</v>
      </c>
      <c r="K1093" s="167"/>
      <c r="L1093" s="167">
        <v>1</v>
      </c>
      <c r="M1093" s="171">
        <f t="shared" si="306"/>
        <v>590285.67798429495</v>
      </c>
      <c r="N1093" s="170"/>
      <c r="O1093" s="285">
        <v>21820.099587878201</v>
      </c>
      <c r="P1093" s="114">
        <f t="shared" si="305"/>
        <v>57.575348129846155</v>
      </c>
      <c r="Q1093" s="173">
        <v>1256299.83</v>
      </c>
      <c r="R1093" s="177">
        <v>2016</v>
      </c>
      <c r="S1093" s="98">
        <f>IFERROR(('General Input Sheet'!$G$38/(VLOOKUP(R1093,'General Input Sheet'!$E$38:$G$44,3,FALSE))),1)</f>
        <v>1</v>
      </c>
      <c r="T1093" s="199">
        <v>1846585.507984295</v>
      </c>
      <c r="U1093" s="115" t="str">
        <f t="shared" si="300"/>
        <v/>
      </c>
      <c r="V1093" s="115" t="str">
        <f t="shared" si="290"/>
        <v/>
      </c>
      <c r="W1093" s="115" t="str">
        <f t="shared" si="290"/>
        <v>y</v>
      </c>
      <c r="X1093" s="115" t="str">
        <f t="shared" si="290"/>
        <v/>
      </c>
      <c r="Y1093" s="273" t="str">
        <f t="shared" si="301"/>
        <v/>
      </c>
      <c r="AA1093" s="86" t="str">
        <f t="shared" si="291"/>
        <v/>
      </c>
      <c r="AB1093" s="87" t="str">
        <f t="shared" si="292"/>
        <v/>
      </c>
      <c r="AC1093" s="87">
        <f t="shared" si="302"/>
        <v>1</v>
      </c>
      <c r="AD1093" s="87" t="str">
        <f t="shared" si="303"/>
        <v/>
      </c>
      <c r="AE1093" s="87" t="str">
        <f t="shared" si="304"/>
        <v/>
      </c>
      <c r="AF1093" s="94">
        <f t="shared" si="293"/>
        <v>1</v>
      </c>
      <c r="AH1093" s="324" t="str">
        <f t="shared" si="294"/>
        <v/>
      </c>
      <c r="AI1093" s="280" t="str">
        <f t="shared" si="295"/>
        <v/>
      </c>
      <c r="AJ1093" s="280">
        <f t="shared" si="296"/>
        <v>1846585.507984295</v>
      </c>
      <c r="AK1093" s="280" t="str">
        <f t="shared" si="297"/>
        <v/>
      </c>
      <c r="AL1093" s="327" t="str">
        <f t="shared" si="298"/>
        <v/>
      </c>
    </row>
    <row r="1094" spans="2:38">
      <c r="B1094" s="176" t="s">
        <v>956</v>
      </c>
      <c r="C1094" s="167"/>
      <c r="D1094" s="167" t="s">
        <v>2229</v>
      </c>
      <c r="E1094" s="167" t="s">
        <v>118</v>
      </c>
      <c r="F1094" s="167" t="s">
        <v>2233</v>
      </c>
      <c r="G1094" s="188"/>
      <c r="H1094" s="285">
        <v>4101.51</v>
      </c>
      <c r="I1094" s="143">
        <f t="shared" si="299"/>
        <v>133.17034007883802</v>
      </c>
      <c r="J1094" s="165">
        <v>546199.48153675499</v>
      </c>
      <c r="K1094" s="167"/>
      <c r="L1094" s="167">
        <v>1</v>
      </c>
      <c r="M1094" s="171">
        <f t="shared" si="306"/>
        <v>546199.48153675499</v>
      </c>
      <c r="N1094" s="170"/>
      <c r="O1094" s="285"/>
      <c r="P1094" s="114">
        <f t="shared" si="305"/>
        <v>0</v>
      </c>
      <c r="Q1094" s="173"/>
      <c r="R1094" s="177">
        <v>2016</v>
      </c>
      <c r="S1094" s="98">
        <f>IFERROR(('General Input Sheet'!$G$38/(VLOOKUP(R1094,'General Input Sheet'!$E$38:$G$44,3,FALSE))),1)</f>
        <v>1</v>
      </c>
      <c r="T1094" s="199">
        <v>546199.48153675499</v>
      </c>
      <c r="U1094" s="115" t="str">
        <f t="shared" si="300"/>
        <v/>
      </c>
      <c r="V1094" s="115" t="str">
        <f t="shared" si="290"/>
        <v/>
      </c>
      <c r="W1094" s="115" t="str">
        <f t="shared" si="290"/>
        <v/>
      </c>
      <c r="X1094" s="115" t="str">
        <f t="shared" si="290"/>
        <v>y</v>
      </c>
      <c r="Y1094" s="273" t="str">
        <f t="shared" si="301"/>
        <v/>
      </c>
      <c r="AA1094" s="86" t="str">
        <f t="shared" si="291"/>
        <v/>
      </c>
      <c r="AB1094" s="87" t="str">
        <f t="shared" si="292"/>
        <v/>
      </c>
      <c r="AC1094" s="87" t="str">
        <f t="shared" si="302"/>
        <v/>
      </c>
      <c r="AD1094" s="87">
        <f t="shared" si="303"/>
        <v>1</v>
      </c>
      <c r="AE1094" s="87" t="str">
        <f t="shared" si="304"/>
        <v/>
      </c>
      <c r="AF1094" s="94">
        <f t="shared" si="293"/>
        <v>1</v>
      </c>
      <c r="AH1094" s="324" t="str">
        <f t="shared" si="294"/>
        <v/>
      </c>
      <c r="AI1094" s="280" t="str">
        <f t="shared" si="295"/>
        <v/>
      </c>
      <c r="AJ1094" s="280" t="str">
        <f t="shared" si="296"/>
        <v/>
      </c>
      <c r="AK1094" s="280">
        <f t="shared" si="297"/>
        <v>546199.48153675499</v>
      </c>
      <c r="AL1094" s="327" t="str">
        <f t="shared" si="298"/>
        <v/>
      </c>
    </row>
    <row r="1095" spans="2:38">
      <c r="B1095" s="176" t="s">
        <v>957</v>
      </c>
      <c r="C1095" s="167"/>
      <c r="D1095" s="167" t="s">
        <v>2229</v>
      </c>
      <c r="E1095" s="167" t="s">
        <v>117</v>
      </c>
      <c r="F1095" s="167" t="s">
        <v>2233</v>
      </c>
      <c r="G1095" s="188"/>
      <c r="H1095" s="285">
        <v>3906.51</v>
      </c>
      <c r="I1095" s="143">
        <f t="shared" si="299"/>
        <v>137.97663099441036</v>
      </c>
      <c r="J1095" s="165">
        <v>539007.088745974</v>
      </c>
      <c r="K1095" s="167"/>
      <c r="L1095" s="167">
        <v>1</v>
      </c>
      <c r="M1095" s="171">
        <f t="shared" si="306"/>
        <v>539007.088745974</v>
      </c>
      <c r="N1095" s="170"/>
      <c r="O1095" s="285"/>
      <c r="P1095" s="114">
        <f t="shared" si="305"/>
        <v>0</v>
      </c>
      <c r="Q1095" s="173"/>
      <c r="R1095" s="177">
        <v>2016</v>
      </c>
      <c r="S1095" s="98">
        <f>IFERROR(('General Input Sheet'!$G$38/(VLOOKUP(R1095,'General Input Sheet'!$E$38:$G$44,3,FALSE))),1)</f>
        <v>1</v>
      </c>
      <c r="T1095" s="199">
        <v>539007.088745974</v>
      </c>
      <c r="U1095" s="115" t="str">
        <f t="shared" si="300"/>
        <v/>
      </c>
      <c r="V1095" s="115" t="str">
        <f t="shared" si="290"/>
        <v/>
      </c>
      <c r="W1095" s="115" t="str">
        <f t="shared" si="290"/>
        <v>y</v>
      </c>
      <c r="X1095" s="115" t="str">
        <f t="shared" si="290"/>
        <v/>
      </c>
      <c r="Y1095" s="273" t="str">
        <f t="shared" si="301"/>
        <v/>
      </c>
      <c r="AA1095" s="86" t="str">
        <f t="shared" si="291"/>
        <v/>
      </c>
      <c r="AB1095" s="87" t="str">
        <f t="shared" si="292"/>
        <v/>
      </c>
      <c r="AC1095" s="87">
        <f t="shared" si="302"/>
        <v>1</v>
      </c>
      <c r="AD1095" s="87" t="str">
        <f t="shared" si="303"/>
        <v/>
      </c>
      <c r="AE1095" s="87" t="str">
        <f t="shared" si="304"/>
        <v/>
      </c>
      <c r="AF1095" s="94">
        <f t="shared" si="293"/>
        <v>1</v>
      </c>
      <c r="AH1095" s="324" t="str">
        <f t="shared" si="294"/>
        <v/>
      </c>
      <c r="AI1095" s="280" t="str">
        <f t="shared" si="295"/>
        <v/>
      </c>
      <c r="AJ1095" s="280">
        <f t="shared" si="296"/>
        <v>539007.088745974</v>
      </c>
      <c r="AK1095" s="280" t="str">
        <f t="shared" si="297"/>
        <v/>
      </c>
      <c r="AL1095" s="327" t="str">
        <f t="shared" si="298"/>
        <v/>
      </c>
    </row>
    <row r="1096" spans="2:38">
      <c r="B1096" s="176" t="s">
        <v>958</v>
      </c>
      <c r="C1096" s="167"/>
      <c r="D1096" s="167" t="s">
        <v>2229</v>
      </c>
      <c r="E1096" s="167" t="s">
        <v>117</v>
      </c>
      <c r="F1096" s="167" t="s">
        <v>2233</v>
      </c>
      <c r="G1096" s="188"/>
      <c r="H1096" s="285">
        <v>2692.46</v>
      </c>
      <c r="I1096" s="143">
        <f t="shared" si="299"/>
        <v>183.5600116294697</v>
      </c>
      <c r="J1096" s="165">
        <v>494227.98891188198</v>
      </c>
      <c r="K1096" s="167"/>
      <c r="L1096" s="167">
        <v>1</v>
      </c>
      <c r="M1096" s="171">
        <f t="shared" si="306"/>
        <v>494227.98891188193</v>
      </c>
      <c r="N1096" s="170"/>
      <c r="O1096" s="285"/>
      <c r="P1096" s="114">
        <f t="shared" si="305"/>
        <v>0</v>
      </c>
      <c r="Q1096" s="173"/>
      <c r="R1096" s="177">
        <v>2016</v>
      </c>
      <c r="S1096" s="98">
        <f>IFERROR(('General Input Sheet'!$G$38/(VLOOKUP(R1096,'General Input Sheet'!$E$38:$G$44,3,FALSE))),1)</f>
        <v>1</v>
      </c>
      <c r="T1096" s="199">
        <v>494227.98891188198</v>
      </c>
      <c r="U1096" s="115" t="str">
        <f t="shared" si="300"/>
        <v/>
      </c>
      <c r="V1096" s="115" t="str">
        <f t="shared" si="290"/>
        <v/>
      </c>
      <c r="W1096" s="115" t="str">
        <f t="shared" si="290"/>
        <v>y</v>
      </c>
      <c r="X1096" s="115" t="str">
        <f t="shared" si="290"/>
        <v/>
      </c>
      <c r="Y1096" s="273" t="str">
        <f t="shared" si="301"/>
        <v/>
      </c>
      <c r="AA1096" s="86" t="str">
        <f t="shared" si="291"/>
        <v/>
      </c>
      <c r="AB1096" s="87" t="str">
        <f t="shared" si="292"/>
        <v/>
      </c>
      <c r="AC1096" s="87">
        <f t="shared" si="302"/>
        <v>1</v>
      </c>
      <c r="AD1096" s="87" t="str">
        <f t="shared" si="303"/>
        <v/>
      </c>
      <c r="AE1096" s="87" t="str">
        <f t="shared" si="304"/>
        <v/>
      </c>
      <c r="AF1096" s="94">
        <f t="shared" si="293"/>
        <v>1</v>
      </c>
      <c r="AH1096" s="324" t="str">
        <f t="shared" si="294"/>
        <v/>
      </c>
      <c r="AI1096" s="280" t="str">
        <f t="shared" si="295"/>
        <v/>
      </c>
      <c r="AJ1096" s="280">
        <f t="shared" si="296"/>
        <v>494227.98891188198</v>
      </c>
      <c r="AK1096" s="280" t="str">
        <f t="shared" si="297"/>
        <v/>
      </c>
      <c r="AL1096" s="327" t="str">
        <f t="shared" si="298"/>
        <v/>
      </c>
    </row>
    <row r="1097" spans="2:38">
      <c r="B1097" s="176" t="s">
        <v>959</v>
      </c>
      <c r="C1097" s="167"/>
      <c r="D1097" s="167" t="s">
        <v>2229</v>
      </c>
      <c r="E1097" s="167" t="s">
        <v>118</v>
      </c>
      <c r="F1097" s="167" t="s">
        <v>2233</v>
      </c>
      <c r="G1097" s="188"/>
      <c r="H1097" s="285">
        <v>2940.07</v>
      </c>
      <c r="I1097" s="143">
        <f t="shared" si="299"/>
        <v>171.20709792404602</v>
      </c>
      <c r="J1097" s="165">
        <v>503360.85239354998</v>
      </c>
      <c r="K1097" s="167"/>
      <c r="L1097" s="167">
        <v>1</v>
      </c>
      <c r="M1097" s="171">
        <f t="shared" si="306"/>
        <v>503360.85239354998</v>
      </c>
      <c r="N1097" s="170"/>
      <c r="O1097" s="285"/>
      <c r="P1097" s="114">
        <f t="shared" si="305"/>
        <v>0</v>
      </c>
      <c r="Q1097" s="173"/>
      <c r="R1097" s="177">
        <v>2016</v>
      </c>
      <c r="S1097" s="98">
        <f>IFERROR(('General Input Sheet'!$G$38/(VLOOKUP(R1097,'General Input Sheet'!$E$38:$G$44,3,FALSE))),1)</f>
        <v>1</v>
      </c>
      <c r="T1097" s="199">
        <v>503360.85239354998</v>
      </c>
      <c r="U1097" s="115" t="str">
        <f t="shared" si="300"/>
        <v/>
      </c>
      <c r="V1097" s="115" t="str">
        <f t="shared" si="290"/>
        <v/>
      </c>
      <c r="W1097" s="115" t="str">
        <f t="shared" si="290"/>
        <v/>
      </c>
      <c r="X1097" s="115" t="str">
        <f t="shared" si="290"/>
        <v>y</v>
      </c>
      <c r="Y1097" s="273" t="str">
        <f t="shared" si="301"/>
        <v/>
      </c>
      <c r="AA1097" s="86" t="str">
        <f t="shared" si="291"/>
        <v/>
      </c>
      <c r="AB1097" s="87" t="str">
        <f t="shared" si="292"/>
        <v/>
      </c>
      <c r="AC1097" s="87" t="str">
        <f t="shared" si="302"/>
        <v/>
      </c>
      <c r="AD1097" s="87">
        <f t="shared" si="303"/>
        <v>1</v>
      </c>
      <c r="AE1097" s="87" t="str">
        <f t="shared" si="304"/>
        <v/>
      </c>
      <c r="AF1097" s="94">
        <f t="shared" si="293"/>
        <v>1</v>
      </c>
      <c r="AH1097" s="324" t="str">
        <f t="shared" si="294"/>
        <v/>
      </c>
      <c r="AI1097" s="280" t="str">
        <f t="shared" si="295"/>
        <v/>
      </c>
      <c r="AJ1097" s="280" t="str">
        <f t="shared" si="296"/>
        <v/>
      </c>
      <c r="AK1097" s="280">
        <f t="shared" si="297"/>
        <v>503360.85239354998</v>
      </c>
      <c r="AL1097" s="327" t="str">
        <f t="shared" si="298"/>
        <v/>
      </c>
    </row>
    <row r="1098" spans="2:38">
      <c r="B1098" s="176" t="s">
        <v>960</v>
      </c>
      <c r="C1098" s="167"/>
      <c r="D1098" s="167" t="s">
        <v>2229</v>
      </c>
      <c r="E1098" s="167" t="s">
        <v>116</v>
      </c>
      <c r="F1098" s="167" t="s">
        <v>2233</v>
      </c>
      <c r="G1098" s="188"/>
      <c r="H1098" s="285">
        <v>1505.61</v>
      </c>
      <c r="I1098" s="143">
        <f t="shared" si="299"/>
        <v>299.18248129458425</v>
      </c>
      <c r="J1098" s="165">
        <v>450452.13566193898</v>
      </c>
      <c r="K1098" s="167"/>
      <c r="L1098" s="167">
        <v>1</v>
      </c>
      <c r="M1098" s="171">
        <f t="shared" si="306"/>
        <v>450452.13566193898</v>
      </c>
      <c r="N1098" s="170"/>
      <c r="O1098" s="285"/>
      <c r="P1098" s="114">
        <f t="shared" si="305"/>
        <v>0</v>
      </c>
      <c r="Q1098" s="173"/>
      <c r="R1098" s="177">
        <v>2016</v>
      </c>
      <c r="S1098" s="98">
        <f>IFERROR(('General Input Sheet'!$G$38/(VLOOKUP(R1098,'General Input Sheet'!$E$38:$G$44,3,FALSE))),1)</f>
        <v>1</v>
      </c>
      <c r="T1098" s="199">
        <v>450452.13566193898</v>
      </c>
      <c r="U1098" s="115" t="str">
        <f t="shared" si="300"/>
        <v/>
      </c>
      <c r="V1098" s="115" t="str">
        <f t="shared" si="290"/>
        <v>y</v>
      </c>
      <c r="W1098" s="115" t="str">
        <f t="shared" si="290"/>
        <v/>
      </c>
      <c r="X1098" s="115" t="str">
        <f t="shared" si="290"/>
        <v/>
      </c>
      <c r="Y1098" s="273" t="str">
        <f t="shared" si="301"/>
        <v/>
      </c>
      <c r="AA1098" s="86" t="str">
        <f t="shared" si="291"/>
        <v/>
      </c>
      <c r="AB1098" s="87">
        <f t="shared" si="292"/>
        <v>1</v>
      </c>
      <c r="AC1098" s="87" t="str">
        <f t="shared" si="302"/>
        <v/>
      </c>
      <c r="AD1098" s="87" t="str">
        <f t="shared" si="303"/>
        <v/>
      </c>
      <c r="AE1098" s="87" t="str">
        <f t="shared" si="304"/>
        <v/>
      </c>
      <c r="AF1098" s="94">
        <f t="shared" si="293"/>
        <v>1</v>
      </c>
      <c r="AH1098" s="324" t="str">
        <f t="shared" si="294"/>
        <v/>
      </c>
      <c r="AI1098" s="280">
        <f t="shared" si="295"/>
        <v>450452.13566193898</v>
      </c>
      <c r="AJ1098" s="280" t="str">
        <f t="shared" si="296"/>
        <v/>
      </c>
      <c r="AK1098" s="280" t="str">
        <f t="shared" si="297"/>
        <v/>
      </c>
      <c r="AL1098" s="327" t="str">
        <f t="shared" si="298"/>
        <v/>
      </c>
    </row>
    <row r="1099" spans="2:38">
      <c r="B1099" s="176" t="s">
        <v>961</v>
      </c>
      <c r="C1099" s="167"/>
      <c r="D1099" s="167" t="s">
        <v>2229</v>
      </c>
      <c r="E1099" s="167" t="s">
        <v>117</v>
      </c>
      <c r="F1099" s="167" t="s">
        <v>2233</v>
      </c>
      <c r="G1099" s="188"/>
      <c r="H1099" s="285">
        <v>2966.52</v>
      </c>
      <c r="I1099" s="143">
        <f t="shared" si="299"/>
        <v>170.00945078020879</v>
      </c>
      <c r="J1099" s="165">
        <v>504336.43592850497</v>
      </c>
      <c r="K1099" s="167"/>
      <c r="L1099" s="167">
        <v>1</v>
      </c>
      <c r="M1099" s="171">
        <f t="shared" si="306"/>
        <v>504336.43592850491</v>
      </c>
      <c r="N1099" s="170"/>
      <c r="O1099" s="285"/>
      <c r="P1099" s="114">
        <f t="shared" si="305"/>
        <v>0</v>
      </c>
      <c r="Q1099" s="173"/>
      <c r="R1099" s="177">
        <v>2016</v>
      </c>
      <c r="S1099" s="98">
        <f>IFERROR(('General Input Sheet'!$G$38/(VLOOKUP(R1099,'General Input Sheet'!$E$38:$G$44,3,FALSE))),1)</f>
        <v>1</v>
      </c>
      <c r="T1099" s="199">
        <v>504336.43592850497</v>
      </c>
      <c r="U1099" s="115" t="str">
        <f t="shared" si="300"/>
        <v/>
      </c>
      <c r="V1099" s="115" t="str">
        <f t="shared" si="290"/>
        <v/>
      </c>
      <c r="W1099" s="115" t="str">
        <f t="shared" si="290"/>
        <v>y</v>
      </c>
      <c r="X1099" s="115" t="str">
        <f t="shared" si="290"/>
        <v/>
      </c>
      <c r="Y1099" s="273" t="str">
        <f t="shared" si="301"/>
        <v/>
      </c>
      <c r="AA1099" s="86" t="str">
        <f t="shared" si="291"/>
        <v/>
      </c>
      <c r="AB1099" s="87" t="str">
        <f t="shared" si="292"/>
        <v/>
      </c>
      <c r="AC1099" s="87">
        <f t="shared" si="302"/>
        <v>1</v>
      </c>
      <c r="AD1099" s="87" t="str">
        <f t="shared" si="303"/>
        <v/>
      </c>
      <c r="AE1099" s="87" t="str">
        <f t="shared" si="304"/>
        <v/>
      </c>
      <c r="AF1099" s="94">
        <f t="shared" si="293"/>
        <v>1</v>
      </c>
      <c r="AH1099" s="324" t="str">
        <f t="shared" si="294"/>
        <v/>
      </c>
      <c r="AI1099" s="280" t="str">
        <f t="shared" si="295"/>
        <v/>
      </c>
      <c r="AJ1099" s="280">
        <f t="shared" si="296"/>
        <v>504336.43592850497</v>
      </c>
      <c r="AK1099" s="280" t="str">
        <f t="shared" si="297"/>
        <v/>
      </c>
      <c r="AL1099" s="327" t="str">
        <f t="shared" si="298"/>
        <v/>
      </c>
    </row>
    <row r="1100" spans="2:38">
      <c r="B1100" s="176" t="s">
        <v>962</v>
      </c>
      <c r="C1100" s="167"/>
      <c r="D1100" s="167" t="s">
        <v>2229</v>
      </c>
      <c r="E1100" s="167" t="s">
        <v>118</v>
      </c>
      <c r="F1100" s="167" t="s">
        <v>2233</v>
      </c>
      <c r="G1100" s="188"/>
      <c r="H1100" s="285">
        <v>1572.32</v>
      </c>
      <c r="I1100" s="143">
        <f t="shared" si="299"/>
        <v>288.05374966781443</v>
      </c>
      <c r="J1100" s="165">
        <v>452912.67167769797</v>
      </c>
      <c r="K1100" s="167"/>
      <c r="L1100" s="167">
        <v>1</v>
      </c>
      <c r="M1100" s="171">
        <f t="shared" si="306"/>
        <v>452912.67167769803</v>
      </c>
      <c r="N1100" s="170"/>
      <c r="O1100" s="285"/>
      <c r="P1100" s="114">
        <f t="shared" si="305"/>
        <v>0</v>
      </c>
      <c r="Q1100" s="173"/>
      <c r="R1100" s="177">
        <v>2016</v>
      </c>
      <c r="S1100" s="98">
        <f>IFERROR(('General Input Sheet'!$G$38/(VLOOKUP(R1100,'General Input Sheet'!$E$38:$G$44,3,FALSE))),1)</f>
        <v>1</v>
      </c>
      <c r="T1100" s="199">
        <v>452912.67167769797</v>
      </c>
      <c r="U1100" s="115" t="str">
        <f t="shared" si="300"/>
        <v/>
      </c>
      <c r="V1100" s="115" t="str">
        <f t="shared" si="290"/>
        <v/>
      </c>
      <c r="W1100" s="115" t="str">
        <f t="shared" si="290"/>
        <v/>
      </c>
      <c r="X1100" s="115" t="str">
        <f t="shared" si="290"/>
        <v>y</v>
      </c>
      <c r="Y1100" s="273" t="str">
        <f t="shared" si="301"/>
        <v/>
      </c>
      <c r="AA1100" s="86" t="str">
        <f t="shared" si="291"/>
        <v/>
      </c>
      <c r="AB1100" s="87" t="str">
        <f t="shared" si="292"/>
        <v/>
      </c>
      <c r="AC1100" s="87" t="str">
        <f t="shared" si="302"/>
        <v/>
      </c>
      <c r="AD1100" s="87">
        <f t="shared" si="303"/>
        <v>1</v>
      </c>
      <c r="AE1100" s="87" t="str">
        <f t="shared" si="304"/>
        <v/>
      </c>
      <c r="AF1100" s="94">
        <f t="shared" si="293"/>
        <v>1</v>
      </c>
      <c r="AH1100" s="324" t="str">
        <f t="shared" si="294"/>
        <v/>
      </c>
      <c r="AI1100" s="280" t="str">
        <f t="shared" si="295"/>
        <v/>
      </c>
      <c r="AJ1100" s="280" t="str">
        <f t="shared" si="296"/>
        <v/>
      </c>
      <c r="AK1100" s="280">
        <f t="shared" si="297"/>
        <v>452912.67167769797</v>
      </c>
      <c r="AL1100" s="327" t="str">
        <f t="shared" si="298"/>
        <v/>
      </c>
    </row>
    <row r="1101" spans="2:38">
      <c r="B1101" s="176" t="s">
        <v>963</v>
      </c>
      <c r="C1101" s="167"/>
      <c r="D1101" s="167" t="s">
        <v>2229</v>
      </c>
      <c r="E1101" s="167" t="s">
        <v>117</v>
      </c>
      <c r="F1101" s="167" t="s">
        <v>2233</v>
      </c>
      <c r="G1101" s="188"/>
      <c r="H1101" s="285">
        <v>5672.8</v>
      </c>
      <c r="I1101" s="143">
        <f t="shared" si="299"/>
        <v>106.50032522979092</v>
      </c>
      <c r="J1101" s="165">
        <v>604155.04496355797</v>
      </c>
      <c r="K1101" s="167"/>
      <c r="L1101" s="167">
        <v>1</v>
      </c>
      <c r="M1101" s="171">
        <f t="shared" si="306"/>
        <v>604155.04496355797</v>
      </c>
      <c r="N1101" s="170"/>
      <c r="O1101" s="285"/>
      <c r="P1101" s="114">
        <f t="shared" si="305"/>
        <v>0</v>
      </c>
      <c r="Q1101" s="173"/>
      <c r="R1101" s="177">
        <v>2016</v>
      </c>
      <c r="S1101" s="98">
        <f>IFERROR(('General Input Sheet'!$G$38/(VLOOKUP(R1101,'General Input Sheet'!$E$38:$G$44,3,FALSE))),1)</f>
        <v>1</v>
      </c>
      <c r="T1101" s="199">
        <v>604155.04496355797</v>
      </c>
      <c r="U1101" s="115" t="str">
        <f t="shared" si="300"/>
        <v/>
      </c>
      <c r="V1101" s="115" t="str">
        <f t="shared" si="290"/>
        <v/>
      </c>
      <c r="W1101" s="115" t="str">
        <f t="shared" si="290"/>
        <v>y</v>
      </c>
      <c r="X1101" s="115" t="str">
        <f t="shared" si="290"/>
        <v/>
      </c>
      <c r="Y1101" s="273" t="str">
        <f t="shared" si="301"/>
        <v/>
      </c>
      <c r="AA1101" s="86" t="str">
        <f t="shared" si="291"/>
        <v/>
      </c>
      <c r="AB1101" s="87" t="str">
        <f t="shared" si="292"/>
        <v/>
      </c>
      <c r="AC1101" s="87">
        <f t="shared" si="302"/>
        <v>1</v>
      </c>
      <c r="AD1101" s="87" t="str">
        <f t="shared" si="303"/>
        <v/>
      </c>
      <c r="AE1101" s="87" t="str">
        <f t="shared" si="304"/>
        <v/>
      </c>
      <c r="AF1101" s="94">
        <f t="shared" si="293"/>
        <v>1</v>
      </c>
      <c r="AH1101" s="324" t="str">
        <f t="shared" si="294"/>
        <v/>
      </c>
      <c r="AI1101" s="280" t="str">
        <f t="shared" si="295"/>
        <v/>
      </c>
      <c r="AJ1101" s="280">
        <f t="shared" si="296"/>
        <v>604155.04496355797</v>
      </c>
      <c r="AK1101" s="280" t="str">
        <f t="shared" si="297"/>
        <v/>
      </c>
      <c r="AL1101" s="327" t="str">
        <f t="shared" si="298"/>
        <v/>
      </c>
    </row>
    <row r="1102" spans="2:38">
      <c r="B1102" s="176" t="s">
        <v>964</v>
      </c>
      <c r="C1102" s="167"/>
      <c r="D1102" s="167" t="s">
        <v>2229</v>
      </c>
      <c r="E1102" s="167" t="s">
        <v>115</v>
      </c>
      <c r="F1102" s="167" t="s">
        <v>2233</v>
      </c>
      <c r="G1102" s="188"/>
      <c r="H1102" s="285">
        <v>6582.98</v>
      </c>
      <c r="I1102" s="143">
        <f t="shared" si="299"/>
        <v>96.874999435768913</v>
      </c>
      <c r="J1102" s="165">
        <v>637726.183785678</v>
      </c>
      <c r="K1102" s="167"/>
      <c r="L1102" s="167">
        <v>1</v>
      </c>
      <c r="M1102" s="171">
        <f t="shared" si="306"/>
        <v>637726.183785678</v>
      </c>
      <c r="N1102" s="170"/>
      <c r="O1102" s="285">
        <v>6582.9503254962501</v>
      </c>
      <c r="P1102" s="114">
        <f t="shared" si="305"/>
        <v>151.90757191755293</v>
      </c>
      <c r="Q1102" s="173">
        <v>1000000</v>
      </c>
      <c r="R1102" s="177">
        <v>2016</v>
      </c>
      <c r="S1102" s="98">
        <f>IFERROR(('General Input Sheet'!$G$38/(VLOOKUP(R1102,'General Input Sheet'!$E$38:$G$44,3,FALSE))),1)</f>
        <v>1</v>
      </c>
      <c r="T1102" s="199">
        <v>1637726.1837856779</v>
      </c>
      <c r="U1102" s="115" t="str">
        <f t="shared" si="300"/>
        <v>y</v>
      </c>
      <c r="V1102" s="115" t="str">
        <f t="shared" si="300"/>
        <v/>
      </c>
      <c r="W1102" s="115" t="str">
        <f t="shared" si="300"/>
        <v/>
      </c>
      <c r="X1102" s="115" t="str">
        <f t="shared" si="300"/>
        <v/>
      </c>
      <c r="Y1102" s="273" t="str">
        <f t="shared" si="301"/>
        <v/>
      </c>
      <c r="AA1102" s="86">
        <f t="shared" ref="AA1102:AA1165" si="307">IF(U1102="y",1,"")</f>
        <v>1</v>
      </c>
      <c r="AB1102" s="87" t="str">
        <f t="shared" ref="AB1102:AB1165" si="308">IF(V1102="y",1,"")</f>
        <v/>
      </c>
      <c r="AC1102" s="87" t="str">
        <f t="shared" si="302"/>
        <v/>
      </c>
      <c r="AD1102" s="87" t="str">
        <f t="shared" si="303"/>
        <v/>
      </c>
      <c r="AE1102" s="87" t="str">
        <f t="shared" si="304"/>
        <v/>
      </c>
      <c r="AF1102" s="94">
        <f t="shared" ref="AF1102:AF1165" si="309">SUM(AA1102:AE1102)</f>
        <v>1</v>
      </c>
      <c r="AH1102" s="324">
        <f t="shared" ref="AH1102:AH1165" si="310">IF(AA1102="","",(AA1102/$AF1102)*$T1102)</f>
        <v>1637726.1837856779</v>
      </c>
      <c r="AI1102" s="280" t="str">
        <f t="shared" ref="AI1102:AI1165" si="311">IF(AB1102="","",(AB1102/$AF1102)*$T1102)</f>
        <v/>
      </c>
      <c r="AJ1102" s="280" t="str">
        <f t="shared" ref="AJ1102:AJ1165" si="312">IF(AC1102="","",(AC1102/$AF1102)*$T1102)</f>
        <v/>
      </c>
      <c r="AK1102" s="280" t="str">
        <f t="shared" ref="AK1102:AK1165" si="313">IF(AD1102="","",(AD1102/$AF1102)*$T1102)</f>
        <v/>
      </c>
      <c r="AL1102" s="327" t="str">
        <f t="shared" ref="AL1102:AL1165" si="314">IF(AE1102="","",(AE1102/$AF1102)*$T1102)</f>
        <v/>
      </c>
    </row>
    <row r="1103" spans="2:38">
      <c r="B1103" s="176" t="s">
        <v>965</v>
      </c>
      <c r="C1103" s="167"/>
      <c r="D1103" s="167" t="s">
        <v>2229</v>
      </c>
      <c r="E1103" s="167" t="s">
        <v>118</v>
      </c>
      <c r="F1103" s="167" t="s">
        <v>2232</v>
      </c>
      <c r="G1103" s="188"/>
      <c r="H1103" s="285">
        <v>19401.689999999999</v>
      </c>
      <c r="I1103" s="143">
        <f t="shared" ref="I1103:I1166" si="315">IFERROR(J1103/H1103,0)</f>
        <v>30.424446426280134</v>
      </c>
      <c r="J1103" s="165">
        <v>590285.67798429495</v>
      </c>
      <c r="K1103" s="167"/>
      <c r="L1103" s="167">
        <v>1</v>
      </c>
      <c r="M1103" s="171">
        <f t="shared" si="306"/>
        <v>590285.67798429495</v>
      </c>
      <c r="N1103" s="170"/>
      <c r="O1103" s="285">
        <v>1526.2514931561</v>
      </c>
      <c r="P1103" s="114">
        <f t="shared" si="305"/>
        <v>99.741098162798266</v>
      </c>
      <c r="Q1103" s="173">
        <v>152230</v>
      </c>
      <c r="R1103" s="177">
        <v>2016</v>
      </c>
      <c r="S1103" s="98">
        <f>IFERROR(('General Input Sheet'!$G$38/(VLOOKUP(R1103,'General Input Sheet'!$E$38:$G$44,3,FALSE))),1)</f>
        <v>1</v>
      </c>
      <c r="T1103" s="199">
        <v>742515.67798429495</v>
      </c>
      <c r="U1103" s="115" t="str">
        <f t="shared" ref="U1103:X1166" si="316">IF(AND(U$10=$E1103,$D1103="Local"),"y","")</f>
        <v/>
      </c>
      <c r="V1103" s="115" t="str">
        <f t="shared" si="316"/>
        <v/>
      </c>
      <c r="W1103" s="115" t="str">
        <f t="shared" si="316"/>
        <v/>
      </c>
      <c r="X1103" s="115" t="str">
        <f t="shared" si="316"/>
        <v>y</v>
      </c>
      <c r="Y1103" s="273" t="str">
        <f t="shared" ref="Y1103:Y1166" si="317">IF($D1103&lt;&gt;"Local","y","")</f>
        <v/>
      </c>
      <c r="AA1103" s="86" t="str">
        <f t="shared" si="307"/>
        <v/>
      </c>
      <c r="AB1103" s="87" t="str">
        <f t="shared" si="308"/>
        <v/>
      </c>
      <c r="AC1103" s="87" t="str">
        <f t="shared" ref="AC1103:AC1166" si="318">IF(W1103="y",1,"")</f>
        <v/>
      </c>
      <c r="AD1103" s="87">
        <f t="shared" ref="AD1103:AD1166" si="319">IF(X1103="y",1,"")</f>
        <v>1</v>
      </c>
      <c r="AE1103" s="87" t="str">
        <f t="shared" ref="AE1103:AE1166" si="320">IF(Y1103="y",1,"")</f>
        <v/>
      </c>
      <c r="AF1103" s="94">
        <f t="shared" si="309"/>
        <v>1</v>
      </c>
      <c r="AH1103" s="324" t="str">
        <f t="shared" si="310"/>
        <v/>
      </c>
      <c r="AI1103" s="280" t="str">
        <f t="shared" si="311"/>
        <v/>
      </c>
      <c r="AJ1103" s="280" t="str">
        <f t="shared" si="312"/>
        <v/>
      </c>
      <c r="AK1103" s="280">
        <f t="shared" si="313"/>
        <v>742515.67798429495</v>
      </c>
      <c r="AL1103" s="327" t="str">
        <f t="shared" si="314"/>
        <v/>
      </c>
    </row>
    <row r="1104" spans="2:38">
      <c r="B1104" s="176" t="s">
        <v>965</v>
      </c>
      <c r="C1104" s="167"/>
      <c r="D1104" s="167" t="s">
        <v>2229</v>
      </c>
      <c r="E1104" s="167" t="s">
        <v>118</v>
      </c>
      <c r="F1104" s="167" t="s">
        <v>2233</v>
      </c>
      <c r="G1104" s="188"/>
      <c r="H1104" s="285">
        <v>1282.3499999999999</v>
      </c>
      <c r="I1104" s="143">
        <f t="shared" si="315"/>
        <v>344.8492214898265</v>
      </c>
      <c r="J1104" s="165">
        <v>442217.39917747898</v>
      </c>
      <c r="K1104" s="167"/>
      <c r="L1104" s="167">
        <v>1</v>
      </c>
      <c r="M1104" s="171">
        <f t="shared" si="306"/>
        <v>442217.39917747898</v>
      </c>
      <c r="N1104" s="170"/>
      <c r="O1104" s="285"/>
      <c r="P1104" s="114">
        <f t="shared" ref="P1104:P1167" si="321">IFERROR(Q1104/O1104,0)</f>
        <v>0</v>
      </c>
      <c r="Q1104" s="173"/>
      <c r="R1104" s="177">
        <v>2016</v>
      </c>
      <c r="S1104" s="98">
        <f>IFERROR(('General Input Sheet'!$G$38/(VLOOKUP(R1104,'General Input Sheet'!$E$38:$G$44,3,FALSE))),1)</f>
        <v>1</v>
      </c>
      <c r="T1104" s="199">
        <v>442217.39917747898</v>
      </c>
      <c r="U1104" s="115" t="str">
        <f t="shared" si="316"/>
        <v/>
      </c>
      <c r="V1104" s="115" t="str">
        <f t="shared" si="316"/>
        <v/>
      </c>
      <c r="W1104" s="115" t="str">
        <f t="shared" si="316"/>
        <v/>
      </c>
      <c r="X1104" s="115" t="str">
        <f t="shared" si="316"/>
        <v>y</v>
      </c>
      <c r="Y1104" s="273" t="str">
        <f t="shared" si="317"/>
        <v/>
      </c>
      <c r="AA1104" s="86" t="str">
        <f t="shared" si="307"/>
        <v/>
      </c>
      <c r="AB1104" s="87" t="str">
        <f t="shared" si="308"/>
        <v/>
      </c>
      <c r="AC1104" s="87" t="str">
        <f t="shared" si="318"/>
        <v/>
      </c>
      <c r="AD1104" s="87">
        <f t="shared" si="319"/>
        <v>1</v>
      </c>
      <c r="AE1104" s="87" t="str">
        <f t="shared" si="320"/>
        <v/>
      </c>
      <c r="AF1104" s="94">
        <f t="shared" si="309"/>
        <v>1</v>
      </c>
      <c r="AH1104" s="324" t="str">
        <f t="shared" si="310"/>
        <v/>
      </c>
      <c r="AI1104" s="280" t="str">
        <f t="shared" si="311"/>
        <v/>
      </c>
      <c r="AJ1104" s="280" t="str">
        <f t="shared" si="312"/>
        <v/>
      </c>
      <c r="AK1104" s="280">
        <f t="shared" si="313"/>
        <v>442217.39917747898</v>
      </c>
      <c r="AL1104" s="327" t="str">
        <f t="shared" si="314"/>
        <v/>
      </c>
    </row>
    <row r="1105" spans="2:38">
      <c r="B1105" s="176" t="s">
        <v>966</v>
      </c>
      <c r="C1105" s="167"/>
      <c r="D1105" s="167" t="s">
        <v>2229</v>
      </c>
      <c r="E1105" s="167" t="s">
        <v>117</v>
      </c>
      <c r="F1105" s="167" t="s">
        <v>2233</v>
      </c>
      <c r="G1105" s="188"/>
      <c r="H1105" s="285">
        <v>12881.33</v>
      </c>
      <c r="I1105" s="143">
        <f t="shared" si="315"/>
        <v>53.565248496337951</v>
      </c>
      <c r="J1105" s="165">
        <v>689991.64241333294</v>
      </c>
      <c r="K1105" s="167"/>
      <c r="L1105" s="167">
        <v>1</v>
      </c>
      <c r="M1105" s="171">
        <f t="shared" si="306"/>
        <v>689991.64241333294</v>
      </c>
      <c r="N1105" s="170"/>
      <c r="O1105" s="285"/>
      <c r="P1105" s="114">
        <f t="shared" si="321"/>
        <v>0</v>
      </c>
      <c r="Q1105" s="173"/>
      <c r="R1105" s="177">
        <v>2016</v>
      </c>
      <c r="S1105" s="98">
        <f>IFERROR(('General Input Sheet'!$G$38/(VLOOKUP(R1105,'General Input Sheet'!$E$38:$G$44,3,FALSE))),1)</f>
        <v>1</v>
      </c>
      <c r="T1105" s="199">
        <v>689991.64241333294</v>
      </c>
      <c r="U1105" s="115" t="str">
        <f t="shared" si="316"/>
        <v/>
      </c>
      <c r="V1105" s="115" t="str">
        <f t="shared" si="316"/>
        <v/>
      </c>
      <c r="W1105" s="115" t="str">
        <f t="shared" si="316"/>
        <v>y</v>
      </c>
      <c r="X1105" s="115" t="str">
        <f t="shared" si="316"/>
        <v/>
      </c>
      <c r="Y1105" s="273" t="str">
        <f t="shared" si="317"/>
        <v/>
      </c>
      <c r="AA1105" s="86" t="str">
        <f t="shared" si="307"/>
        <v/>
      </c>
      <c r="AB1105" s="87" t="str">
        <f t="shared" si="308"/>
        <v/>
      </c>
      <c r="AC1105" s="87">
        <f t="shared" si="318"/>
        <v>1</v>
      </c>
      <c r="AD1105" s="87" t="str">
        <f t="shared" si="319"/>
        <v/>
      </c>
      <c r="AE1105" s="87" t="str">
        <f t="shared" si="320"/>
        <v/>
      </c>
      <c r="AF1105" s="94">
        <f t="shared" si="309"/>
        <v>1</v>
      </c>
      <c r="AH1105" s="324" t="str">
        <f t="shared" si="310"/>
        <v/>
      </c>
      <c r="AI1105" s="280" t="str">
        <f t="shared" si="311"/>
        <v/>
      </c>
      <c r="AJ1105" s="280">
        <f t="shared" si="312"/>
        <v>689991.64241333294</v>
      </c>
      <c r="AK1105" s="280" t="str">
        <f t="shared" si="313"/>
        <v/>
      </c>
      <c r="AL1105" s="327" t="str">
        <f t="shared" si="314"/>
        <v/>
      </c>
    </row>
    <row r="1106" spans="2:38">
      <c r="B1106" s="176" t="s">
        <v>967</v>
      </c>
      <c r="C1106" s="167"/>
      <c r="D1106" s="167" t="s">
        <v>2229</v>
      </c>
      <c r="E1106" s="167" t="s">
        <v>118</v>
      </c>
      <c r="F1106" s="167" t="s">
        <v>2233</v>
      </c>
      <c r="G1106" s="188"/>
      <c r="H1106" s="285">
        <v>5999.45</v>
      </c>
      <c r="I1106" s="143">
        <f t="shared" si="315"/>
        <v>102.70995257727908</v>
      </c>
      <c r="J1106" s="165">
        <v>616203.22498975694</v>
      </c>
      <c r="K1106" s="167"/>
      <c r="L1106" s="167">
        <v>1</v>
      </c>
      <c r="M1106" s="171">
        <f t="shared" si="306"/>
        <v>616203.22498975694</v>
      </c>
      <c r="N1106" s="170"/>
      <c r="O1106" s="285"/>
      <c r="P1106" s="114">
        <f t="shared" si="321"/>
        <v>0</v>
      </c>
      <c r="Q1106" s="173"/>
      <c r="R1106" s="177">
        <v>2016</v>
      </c>
      <c r="S1106" s="98">
        <f>IFERROR(('General Input Sheet'!$G$38/(VLOOKUP(R1106,'General Input Sheet'!$E$38:$G$44,3,FALSE))),1)</f>
        <v>1</v>
      </c>
      <c r="T1106" s="199">
        <v>616203.22498975694</v>
      </c>
      <c r="U1106" s="115" t="str">
        <f t="shared" si="316"/>
        <v/>
      </c>
      <c r="V1106" s="115" t="str">
        <f t="shared" si="316"/>
        <v/>
      </c>
      <c r="W1106" s="115" t="str">
        <f t="shared" si="316"/>
        <v/>
      </c>
      <c r="X1106" s="115" t="str">
        <f t="shared" si="316"/>
        <v>y</v>
      </c>
      <c r="Y1106" s="273" t="str">
        <f t="shared" si="317"/>
        <v/>
      </c>
      <c r="AA1106" s="86" t="str">
        <f t="shared" si="307"/>
        <v/>
      </c>
      <c r="AB1106" s="87" t="str">
        <f t="shared" si="308"/>
        <v/>
      </c>
      <c r="AC1106" s="87" t="str">
        <f t="shared" si="318"/>
        <v/>
      </c>
      <c r="AD1106" s="87">
        <f t="shared" si="319"/>
        <v>1</v>
      </c>
      <c r="AE1106" s="87" t="str">
        <f t="shared" si="320"/>
        <v/>
      </c>
      <c r="AF1106" s="94">
        <f t="shared" si="309"/>
        <v>1</v>
      </c>
      <c r="AH1106" s="324" t="str">
        <f t="shared" si="310"/>
        <v/>
      </c>
      <c r="AI1106" s="280" t="str">
        <f t="shared" si="311"/>
        <v/>
      </c>
      <c r="AJ1106" s="280" t="str">
        <f t="shared" si="312"/>
        <v/>
      </c>
      <c r="AK1106" s="280">
        <f t="shared" si="313"/>
        <v>616203.22498975694</v>
      </c>
      <c r="AL1106" s="327" t="str">
        <f t="shared" si="314"/>
        <v/>
      </c>
    </row>
    <row r="1107" spans="2:38">
      <c r="B1107" s="176" t="s">
        <v>968</v>
      </c>
      <c r="C1107" s="167"/>
      <c r="D1107" s="167" t="s">
        <v>2229</v>
      </c>
      <c r="E1107" s="167" t="s">
        <v>117</v>
      </c>
      <c r="F1107" s="167" t="s">
        <v>2233</v>
      </c>
      <c r="G1107" s="188"/>
      <c r="H1107" s="285">
        <v>2470.91</v>
      </c>
      <c r="I1107" s="143">
        <f t="shared" si="315"/>
        <v>196.71146427008108</v>
      </c>
      <c r="J1107" s="165">
        <v>486056.32417958602</v>
      </c>
      <c r="K1107" s="167"/>
      <c r="L1107" s="167">
        <v>1</v>
      </c>
      <c r="M1107" s="171">
        <f t="shared" si="306"/>
        <v>486056.32417958602</v>
      </c>
      <c r="N1107" s="170"/>
      <c r="O1107" s="285"/>
      <c r="P1107" s="114">
        <f t="shared" si="321"/>
        <v>0</v>
      </c>
      <c r="Q1107" s="173"/>
      <c r="R1107" s="177">
        <v>2016</v>
      </c>
      <c r="S1107" s="98">
        <f>IFERROR(('General Input Sheet'!$G$38/(VLOOKUP(R1107,'General Input Sheet'!$E$38:$G$44,3,FALSE))),1)</f>
        <v>1</v>
      </c>
      <c r="T1107" s="199">
        <v>486056.32417958602</v>
      </c>
      <c r="U1107" s="115" t="str">
        <f t="shared" si="316"/>
        <v/>
      </c>
      <c r="V1107" s="115" t="str">
        <f t="shared" si="316"/>
        <v/>
      </c>
      <c r="W1107" s="115" t="str">
        <f t="shared" si="316"/>
        <v>y</v>
      </c>
      <c r="X1107" s="115" t="str">
        <f t="shared" si="316"/>
        <v/>
      </c>
      <c r="Y1107" s="273" t="str">
        <f t="shared" si="317"/>
        <v/>
      </c>
      <c r="AA1107" s="86" t="str">
        <f t="shared" si="307"/>
        <v/>
      </c>
      <c r="AB1107" s="87" t="str">
        <f t="shared" si="308"/>
        <v/>
      </c>
      <c r="AC1107" s="87">
        <f t="shared" si="318"/>
        <v>1</v>
      </c>
      <c r="AD1107" s="87" t="str">
        <f t="shared" si="319"/>
        <v/>
      </c>
      <c r="AE1107" s="87" t="str">
        <f t="shared" si="320"/>
        <v/>
      </c>
      <c r="AF1107" s="94">
        <f t="shared" si="309"/>
        <v>1</v>
      </c>
      <c r="AH1107" s="324" t="str">
        <f t="shared" si="310"/>
        <v/>
      </c>
      <c r="AI1107" s="280" t="str">
        <f t="shared" si="311"/>
        <v/>
      </c>
      <c r="AJ1107" s="280">
        <f t="shared" si="312"/>
        <v>486056.32417958602</v>
      </c>
      <c r="AK1107" s="280" t="str">
        <f t="shared" si="313"/>
        <v/>
      </c>
      <c r="AL1107" s="327" t="str">
        <f t="shared" si="314"/>
        <v/>
      </c>
    </row>
    <row r="1108" spans="2:38">
      <c r="B1108" s="176" t="s">
        <v>969</v>
      </c>
      <c r="C1108" s="167"/>
      <c r="D1108" s="167" t="s">
        <v>2229</v>
      </c>
      <c r="E1108" s="167" t="s">
        <v>117</v>
      </c>
      <c r="F1108" s="167" t="s">
        <v>2233</v>
      </c>
      <c r="G1108" s="188"/>
      <c r="H1108" s="285">
        <v>2558.7399999999998</v>
      </c>
      <c r="I1108" s="143">
        <f t="shared" si="315"/>
        <v>191.22531076259605</v>
      </c>
      <c r="J1108" s="165">
        <v>489295.85166068497</v>
      </c>
      <c r="K1108" s="167"/>
      <c r="L1108" s="167">
        <v>1</v>
      </c>
      <c r="M1108" s="171">
        <f t="shared" si="306"/>
        <v>489295.85166068503</v>
      </c>
      <c r="N1108" s="170"/>
      <c r="O1108" s="285"/>
      <c r="P1108" s="114">
        <f t="shared" si="321"/>
        <v>0</v>
      </c>
      <c r="Q1108" s="173"/>
      <c r="R1108" s="177">
        <v>2016</v>
      </c>
      <c r="S1108" s="98">
        <f>IFERROR(('General Input Sheet'!$G$38/(VLOOKUP(R1108,'General Input Sheet'!$E$38:$G$44,3,FALSE))),1)</f>
        <v>1</v>
      </c>
      <c r="T1108" s="199">
        <v>489295.85166068497</v>
      </c>
      <c r="U1108" s="115" t="str">
        <f t="shared" si="316"/>
        <v/>
      </c>
      <c r="V1108" s="115" t="str">
        <f t="shared" si="316"/>
        <v/>
      </c>
      <c r="W1108" s="115" t="str">
        <f t="shared" si="316"/>
        <v>y</v>
      </c>
      <c r="X1108" s="115" t="str">
        <f t="shared" si="316"/>
        <v/>
      </c>
      <c r="Y1108" s="273" t="str">
        <f t="shared" si="317"/>
        <v/>
      </c>
      <c r="AA1108" s="86" t="str">
        <f t="shared" si="307"/>
        <v/>
      </c>
      <c r="AB1108" s="87" t="str">
        <f t="shared" si="308"/>
        <v/>
      </c>
      <c r="AC1108" s="87">
        <f t="shared" si="318"/>
        <v>1</v>
      </c>
      <c r="AD1108" s="87" t="str">
        <f t="shared" si="319"/>
        <v/>
      </c>
      <c r="AE1108" s="87" t="str">
        <f t="shared" si="320"/>
        <v/>
      </c>
      <c r="AF1108" s="94">
        <f t="shared" si="309"/>
        <v>1</v>
      </c>
      <c r="AH1108" s="324" t="str">
        <f t="shared" si="310"/>
        <v/>
      </c>
      <c r="AI1108" s="280" t="str">
        <f t="shared" si="311"/>
        <v/>
      </c>
      <c r="AJ1108" s="280">
        <f t="shared" si="312"/>
        <v>489295.85166068497</v>
      </c>
      <c r="AK1108" s="280" t="str">
        <f t="shared" si="313"/>
        <v/>
      </c>
      <c r="AL1108" s="327" t="str">
        <f t="shared" si="314"/>
        <v/>
      </c>
    </row>
    <row r="1109" spans="2:38">
      <c r="B1109" s="176" t="s">
        <v>970</v>
      </c>
      <c r="C1109" s="167"/>
      <c r="D1109" s="167" t="s">
        <v>2229</v>
      </c>
      <c r="E1109" s="167" t="s">
        <v>117</v>
      </c>
      <c r="F1109" s="167" t="s">
        <v>2233</v>
      </c>
      <c r="G1109" s="188"/>
      <c r="H1109" s="285">
        <v>2472.29</v>
      </c>
      <c r="I1109" s="143">
        <f t="shared" si="315"/>
        <v>196.62225070283259</v>
      </c>
      <c r="J1109" s="165">
        <v>486107.22419010598</v>
      </c>
      <c r="K1109" s="167"/>
      <c r="L1109" s="167">
        <v>1</v>
      </c>
      <c r="M1109" s="171">
        <f t="shared" si="306"/>
        <v>486107.22419010598</v>
      </c>
      <c r="N1109" s="170"/>
      <c r="O1109" s="285"/>
      <c r="P1109" s="114">
        <f t="shared" si="321"/>
        <v>0</v>
      </c>
      <c r="Q1109" s="173"/>
      <c r="R1109" s="177">
        <v>2016</v>
      </c>
      <c r="S1109" s="98">
        <f>IFERROR(('General Input Sheet'!$G$38/(VLOOKUP(R1109,'General Input Sheet'!$E$38:$G$44,3,FALSE))),1)</f>
        <v>1</v>
      </c>
      <c r="T1109" s="199">
        <v>486107.22419010598</v>
      </c>
      <c r="U1109" s="115" t="str">
        <f t="shared" si="316"/>
        <v/>
      </c>
      <c r="V1109" s="115" t="str">
        <f t="shared" si="316"/>
        <v/>
      </c>
      <c r="W1109" s="115" t="str">
        <f t="shared" si="316"/>
        <v>y</v>
      </c>
      <c r="X1109" s="115" t="str">
        <f t="shared" si="316"/>
        <v/>
      </c>
      <c r="Y1109" s="273" t="str">
        <f t="shared" si="317"/>
        <v/>
      </c>
      <c r="AA1109" s="86" t="str">
        <f t="shared" si="307"/>
        <v/>
      </c>
      <c r="AB1109" s="87" t="str">
        <f t="shared" si="308"/>
        <v/>
      </c>
      <c r="AC1109" s="87">
        <f t="shared" si="318"/>
        <v>1</v>
      </c>
      <c r="AD1109" s="87" t="str">
        <f t="shared" si="319"/>
        <v/>
      </c>
      <c r="AE1109" s="87" t="str">
        <f t="shared" si="320"/>
        <v/>
      </c>
      <c r="AF1109" s="94">
        <f t="shared" si="309"/>
        <v>1</v>
      </c>
      <c r="AH1109" s="324" t="str">
        <f t="shared" si="310"/>
        <v/>
      </c>
      <c r="AI1109" s="280" t="str">
        <f t="shared" si="311"/>
        <v/>
      </c>
      <c r="AJ1109" s="280">
        <f t="shared" si="312"/>
        <v>486107.22419010598</v>
      </c>
      <c r="AK1109" s="280" t="str">
        <f t="shared" si="313"/>
        <v/>
      </c>
      <c r="AL1109" s="327" t="str">
        <f t="shared" si="314"/>
        <v/>
      </c>
    </row>
    <row r="1110" spans="2:38">
      <c r="B1110" s="176" t="s">
        <v>971</v>
      </c>
      <c r="C1110" s="167"/>
      <c r="D1110" s="167" t="s">
        <v>2229</v>
      </c>
      <c r="E1110" s="167" t="s">
        <v>117</v>
      </c>
      <c r="F1110" s="167" t="s">
        <v>2233</v>
      </c>
      <c r="G1110" s="188"/>
      <c r="H1110" s="285">
        <v>14100.98</v>
      </c>
      <c r="I1110" s="143">
        <f t="shared" si="315"/>
        <v>48.932176516336661</v>
      </c>
      <c r="J1110" s="165">
        <v>689991.64241333294</v>
      </c>
      <c r="K1110" s="167"/>
      <c r="L1110" s="167">
        <v>1</v>
      </c>
      <c r="M1110" s="171">
        <f t="shared" si="306"/>
        <v>689991.64241333294</v>
      </c>
      <c r="N1110" s="170"/>
      <c r="O1110" s="285"/>
      <c r="P1110" s="114">
        <f t="shared" si="321"/>
        <v>0</v>
      </c>
      <c r="Q1110" s="173"/>
      <c r="R1110" s="177">
        <v>2016</v>
      </c>
      <c r="S1110" s="98">
        <f>IFERROR(('General Input Sheet'!$G$38/(VLOOKUP(R1110,'General Input Sheet'!$E$38:$G$44,3,FALSE))),1)</f>
        <v>1</v>
      </c>
      <c r="T1110" s="199">
        <v>689991.64241333294</v>
      </c>
      <c r="U1110" s="115" t="str">
        <f t="shared" si="316"/>
        <v/>
      </c>
      <c r="V1110" s="115" t="str">
        <f t="shared" si="316"/>
        <v/>
      </c>
      <c r="W1110" s="115" t="str">
        <f t="shared" si="316"/>
        <v>y</v>
      </c>
      <c r="X1110" s="115" t="str">
        <f t="shared" si="316"/>
        <v/>
      </c>
      <c r="Y1110" s="273" t="str">
        <f t="shared" si="317"/>
        <v/>
      </c>
      <c r="AA1110" s="86" t="str">
        <f t="shared" si="307"/>
        <v/>
      </c>
      <c r="AB1110" s="87" t="str">
        <f t="shared" si="308"/>
        <v/>
      </c>
      <c r="AC1110" s="87">
        <f t="shared" si="318"/>
        <v>1</v>
      </c>
      <c r="AD1110" s="87" t="str">
        <f t="shared" si="319"/>
        <v/>
      </c>
      <c r="AE1110" s="87" t="str">
        <f t="shared" si="320"/>
        <v/>
      </c>
      <c r="AF1110" s="94">
        <f t="shared" si="309"/>
        <v>1</v>
      </c>
      <c r="AH1110" s="324" t="str">
        <f t="shared" si="310"/>
        <v/>
      </c>
      <c r="AI1110" s="280" t="str">
        <f t="shared" si="311"/>
        <v/>
      </c>
      <c r="AJ1110" s="280">
        <f t="shared" si="312"/>
        <v>689991.64241333294</v>
      </c>
      <c r="AK1110" s="280" t="str">
        <f t="shared" si="313"/>
        <v/>
      </c>
      <c r="AL1110" s="327" t="str">
        <f t="shared" si="314"/>
        <v/>
      </c>
    </row>
    <row r="1111" spans="2:38">
      <c r="B1111" s="176" t="s">
        <v>972</v>
      </c>
      <c r="C1111" s="167"/>
      <c r="D1111" s="167" t="s">
        <v>2230</v>
      </c>
      <c r="E1111" s="167" t="s">
        <v>118</v>
      </c>
      <c r="F1111" s="167" t="s">
        <v>2238</v>
      </c>
      <c r="G1111" s="188"/>
      <c r="H1111" s="171">
        <v>3269.18</v>
      </c>
      <c r="I1111" s="143">
        <f t="shared" si="315"/>
        <v>432.11040240170013</v>
      </c>
      <c r="J1111" s="165">
        <v>1412646.6853235899</v>
      </c>
      <c r="K1111" s="167"/>
      <c r="L1111" s="167"/>
      <c r="M1111" s="171"/>
      <c r="N1111" s="170"/>
      <c r="O1111" s="285"/>
      <c r="P1111" s="114">
        <f t="shared" si="321"/>
        <v>0</v>
      </c>
      <c r="Q1111" s="173"/>
      <c r="R1111" s="177">
        <v>2016</v>
      </c>
      <c r="S1111" s="32"/>
      <c r="T1111" s="195">
        <v>1412646.6853235899</v>
      </c>
      <c r="U1111" s="115" t="str">
        <f t="shared" si="316"/>
        <v/>
      </c>
      <c r="V1111" s="115" t="str">
        <f t="shared" si="316"/>
        <v/>
      </c>
      <c r="W1111" s="115" t="str">
        <f t="shared" si="316"/>
        <v/>
      </c>
      <c r="X1111" s="115" t="str">
        <f t="shared" si="316"/>
        <v/>
      </c>
      <c r="Y1111" s="273" t="str">
        <f t="shared" si="317"/>
        <v>y</v>
      </c>
      <c r="AA1111" s="86" t="str">
        <f t="shared" si="307"/>
        <v/>
      </c>
      <c r="AB1111" s="87" t="str">
        <f t="shared" si="308"/>
        <v/>
      </c>
      <c r="AC1111" s="87" t="str">
        <f t="shared" si="318"/>
        <v/>
      </c>
      <c r="AD1111" s="87" t="str">
        <f t="shared" si="319"/>
        <v/>
      </c>
      <c r="AE1111" s="87">
        <f t="shared" si="320"/>
        <v>1</v>
      </c>
      <c r="AF1111" s="94">
        <f t="shared" si="309"/>
        <v>1</v>
      </c>
      <c r="AH1111" s="324" t="str">
        <f t="shared" si="310"/>
        <v/>
      </c>
      <c r="AI1111" s="280" t="str">
        <f t="shared" si="311"/>
        <v/>
      </c>
      <c r="AJ1111" s="280" t="str">
        <f t="shared" si="312"/>
        <v/>
      </c>
      <c r="AK1111" s="280" t="str">
        <f t="shared" si="313"/>
        <v/>
      </c>
      <c r="AL1111" s="327">
        <f t="shared" si="314"/>
        <v>1412646.6853235899</v>
      </c>
    </row>
    <row r="1112" spans="2:38">
      <c r="B1112" s="176" t="s">
        <v>973</v>
      </c>
      <c r="C1112" s="167"/>
      <c r="D1112" s="167" t="s">
        <v>2229</v>
      </c>
      <c r="E1112" s="167" t="s">
        <v>117</v>
      </c>
      <c r="F1112" s="167" t="s">
        <v>2233</v>
      </c>
      <c r="G1112" s="188"/>
      <c r="H1112" s="285">
        <v>3880.91</v>
      </c>
      <c r="I1112" s="143">
        <f t="shared" si="315"/>
        <v>138.64347708830508</v>
      </c>
      <c r="J1112" s="165">
        <v>538062.85666677402</v>
      </c>
      <c r="K1112" s="167"/>
      <c r="L1112" s="167">
        <v>1</v>
      </c>
      <c r="M1112" s="171">
        <f t="shared" ref="M1112:M1132" si="322">IFERROR(J1112/100*100*L1112,0)</f>
        <v>538062.85666677402</v>
      </c>
      <c r="N1112" s="170"/>
      <c r="O1112" s="285"/>
      <c r="P1112" s="114">
        <f t="shared" si="321"/>
        <v>0</v>
      </c>
      <c r="Q1112" s="173"/>
      <c r="R1112" s="177">
        <v>2016</v>
      </c>
      <c r="S1112" s="98">
        <f>IFERROR(('General Input Sheet'!$G$38/(VLOOKUP(R1112,'General Input Sheet'!$E$38:$G$44,3,FALSE))),1)</f>
        <v>1</v>
      </c>
      <c r="T1112" s="199">
        <v>538062.85666677402</v>
      </c>
      <c r="U1112" s="115" t="str">
        <f t="shared" si="316"/>
        <v/>
      </c>
      <c r="V1112" s="115" t="str">
        <f t="shared" si="316"/>
        <v/>
      </c>
      <c r="W1112" s="115" t="str">
        <f t="shared" si="316"/>
        <v>y</v>
      </c>
      <c r="X1112" s="115" t="str">
        <f t="shared" si="316"/>
        <v/>
      </c>
      <c r="Y1112" s="273" t="str">
        <f t="shared" si="317"/>
        <v/>
      </c>
      <c r="AA1112" s="86" t="str">
        <f t="shared" si="307"/>
        <v/>
      </c>
      <c r="AB1112" s="87" t="str">
        <f t="shared" si="308"/>
        <v/>
      </c>
      <c r="AC1112" s="87">
        <f t="shared" si="318"/>
        <v>1</v>
      </c>
      <c r="AD1112" s="87" t="str">
        <f t="shared" si="319"/>
        <v/>
      </c>
      <c r="AE1112" s="87" t="str">
        <f t="shared" si="320"/>
        <v/>
      </c>
      <c r="AF1112" s="94">
        <f t="shared" si="309"/>
        <v>1</v>
      </c>
      <c r="AH1112" s="324" t="str">
        <f t="shared" si="310"/>
        <v/>
      </c>
      <c r="AI1112" s="280" t="str">
        <f t="shared" si="311"/>
        <v/>
      </c>
      <c r="AJ1112" s="280">
        <f t="shared" si="312"/>
        <v>538062.85666677402</v>
      </c>
      <c r="AK1112" s="280" t="str">
        <f t="shared" si="313"/>
        <v/>
      </c>
      <c r="AL1112" s="327" t="str">
        <f t="shared" si="314"/>
        <v/>
      </c>
    </row>
    <row r="1113" spans="2:38">
      <c r="B1113" s="176" t="s">
        <v>974</v>
      </c>
      <c r="C1113" s="167"/>
      <c r="D1113" s="167" t="s">
        <v>2229</v>
      </c>
      <c r="E1113" s="167" t="s">
        <v>118</v>
      </c>
      <c r="F1113" s="167" t="s">
        <v>2233</v>
      </c>
      <c r="G1113" s="188"/>
      <c r="H1113" s="285">
        <v>2316.33</v>
      </c>
      <c r="I1113" s="143">
        <f t="shared" si="315"/>
        <v>207.37752622471928</v>
      </c>
      <c r="J1113" s="165">
        <v>480354.78532010398</v>
      </c>
      <c r="K1113" s="167"/>
      <c r="L1113" s="167">
        <v>1</v>
      </c>
      <c r="M1113" s="171">
        <f t="shared" si="322"/>
        <v>480354.78532010404</v>
      </c>
      <c r="N1113" s="170"/>
      <c r="O1113" s="285"/>
      <c r="P1113" s="114">
        <f t="shared" si="321"/>
        <v>0</v>
      </c>
      <c r="Q1113" s="173"/>
      <c r="R1113" s="177">
        <v>2016</v>
      </c>
      <c r="S1113" s="98">
        <f>IFERROR(('General Input Sheet'!$G$38/(VLOOKUP(R1113,'General Input Sheet'!$E$38:$G$44,3,FALSE))),1)</f>
        <v>1</v>
      </c>
      <c r="T1113" s="199">
        <v>480354.78532010398</v>
      </c>
      <c r="U1113" s="115" t="str">
        <f t="shared" si="316"/>
        <v/>
      </c>
      <c r="V1113" s="115" t="str">
        <f t="shared" si="316"/>
        <v/>
      </c>
      <c r="W1113" s="115" t="str">
        <f t="shared" si="316"/>
        <v/>
      </c>
      <c r="X1113" s="115" t="str">
        <f t="shared" si="316"/>
        <v>y</v>
      </c>
      <c r="Y1113" s="273" t="str">
        <f t="shared" si="317"/>
        <v/>
      </c>
      <c r="AA1113" s="86" t="str">
        <f t="shared" si="307"/>
        <v/>
      </c>
      <c r="AB1113" s="87" t="str">
        <f t="shared" si="308"/>
        <v/>
      </c>
      <c r="AC1113" s="87" t="str">
        <f t="shared" si="318"/>
        <v/>
      </c>
      <c r="AD1113" s="87">
        <f t="shared" si="319"/>
        <v>1</v>
      </c>
      <c r="AE1113" s="87" t="str">
        <f t="shared" si="320"/>
        <v/>
      </c>
      <c r="AF1113" s="94">
        <f t="shared" si="309"/>
        <v>1</v>
      </c>
      <c r="AH1113" s="324" t="str">
        <f t="shared" si="310"/>
        <v/>
      </c>
      <c r="AI1113" s="280" t="str">
        <f t="shared" si="311"/>
        <v/>
      </c>
      <c r="AJ1113" s="280" t="str">
        <f t="shared" si="312"/>
        <v/>
      </c>
      <c r="AK1113" s="280">
        <f t="shared" si="313"/>
        <v>480354.78532010398</v>
      </c>
      <c r="AL1113" s="327" t="str">
        <f t="shared" si="314"/>
        <v/>
      </c>
    </row>
    <row r="1114" spans="2:38">
      <c r="B1114" s="176" t="s">
        <v>975</v>
      </c>
      <c r="C1114" s="167"/>
      <c r="D1114" s="167" t="s">
        <v>2229</v>
      </c>
      <c r="E1114" s="167" t="s">
        <v>118</v>
      </c>
      <c r="F1114" s="167" t="s">
        <v>2233</v>
      </c>
      <c r="G1114" s="188"/>
      <c r="H1114" s="285">
        <v>2543.6799999999998</v>
      </c>
      <c r="I1114" s="143">
        <f t="shared" si="315"/>
        <v>192.13909675464012</v>
      </c>
      <c r="J1114" s="165">
        <v>488740.37763284298</v>
      </c>
      <c r="K1114" s="167"/>
      <c r="L1114" s="167">
        <v>1</v>
      </c>
      <c r="M1114" s="171">
        <f t="shared" si="322"/>
        <v>488740.37763284298</v>
      </c>
      <c r="N1114" s="170"/>
      <c r="O1114" s="285"/>
      <c r="P1114" s="114">
        <f t="shared" si="321"/>
        <v>0</v>
      </c>
      <c r="Q1114" s="173"/>
      <c r="R1114" s="177">
        <v>2016</v>
      </c>
      <c r="S1114" s="98">
        <f>IFERROR(('General Input Sheet'!$G$38/(VLOOKUP(R1114,'General Input Sheet'!$E$38:$G$44,3,FALSE))),1)</f>
        <v>1</v>
      </c>
      <c r="T1114" s="199">
        <v>488740.37763284298</v>
      </c>
      <c r="U1114" s="115" t="str">
        <f t="shared" si="316"/>
        <v/>
      </c>
      <c r="V1114" s="115" t="str">
        <f t="shared" si="316"/>
        <v/>
      </c>
      <c r="W1114" s="115" t="str">
        <f t="shared" si="316"/>
        <v/>
      </c>
      <c r="X1114" s="115" t="str">
        <f t="shared" si="316"/>
        <v>y</v>
      </c>
      <c r="Y1114" s="273" t="str">
        <f t="shared" si="317"/>
        <v/>
      </c>
      <c r="AA1114" s="86" t="str">
        <f t="shared" si="307"/>
        <v/>
      </c>
      <c r="AB1114" s="87" t="str">
        <f t="shared" si="308"/>
        <v/>
      </c>
      <c r="AC1114" s="87" t="str">
        <f t="shared" si="318"/>
        <v/>
      </c>
      <c r="AD1114" s="87">
        <f t="shared" si="319"/>
        <v>1</v>
      </c>
      <c r="AE1114" s="87" t="str">
        <f t="shared" si="320"/>
        <v/>
      </c>
      <c r="AF1114" s="94">
        <f t="shared" si="309"/>
        <v>1</v>
      </c>
      <c r="AH1114" s="324" t="str">
        <f t="shared" si="310"/>
        <v/>
      </c>
      <c r="AI1114" s="280" t="str">
        <f t="shared" si="311"/>
        <v/>
      </c>
      <c r="AJ1114" s="280" t="str">
        <f t="shared" si="312"/>
        <v/>
      </c>
      <c r="AK1114" s="280">
        <f t="shared" si="313"/>
        <v>488740.37763284298</v>
      </c>
      <c r="AL1114" s="327" t="str">
        <f t="shared" si="314"/>
        <v/>
      </c>
    </row>
    <row r="1115" spans="2:38">
      <c r="B1115" s="176" t="s">
        <v>976</v>
      </c>
      <c r="C1115" s="167"/>
      <c r="D1115" s="167" t="s">
        <v>2229</v>
      </c>
      <c r="E1115" s="167" t="s">
        <v>117</v>
      </c>
      <c r="F1115" s="167" t="s">
        <v>2233</v>
      </c>
      <c r="G1115" s="188"/>
      <c r="H1115" s="285">
        <v>2285.69</v>
      </c>
      <c r="I1115" s="143">
        <f t="shared" si="315"/>
        <v>209.66301534779956</v>
      </c>
      <c r="J1115" s="165">
        <v>479224.657550312</v>
      </c>
      <c r="K1115" s="167"/>
      <c r="L1115" s="167">
        <v>1</v>
      </c>
      <c r="M1115" s="171">
        <f t="shared" si="322"/>
        <v>479224.657550312</v>
      </c>
      <c r="N1115" s="170"/>
      <c r="O1115" s="285"/>
      <c r="P1115" s="114">
        <f t="shared" si="321"/>
        <v>0</v>
      </c>
      <c r="Q1115" s="173"/>
      <c r="R1115" s="177">
        <v>2016</v>
      </c>
      <c r="S1115" s="98">
        <f>IFERROR(('General Input Sheet'!$G$38/(VLOOKUP(R1115,'General Input Sheet'!$E$38:$G$44,3,FALSE))),1)</f>
        <v>1</v>
      </c>
      <c r="T1115" s="199">
        <v>479224.657550312</v>
      </c>
      <c r="U1115" s="115" t="str">
        <f t="shared" si="316"/>
        <v/>
      </c>
      <c r="V1115" s="115" t="str">
        <f t="shared" si="316"/>
        <v/>
      </c>
      <c r="W1115" s="115" t="str">
        <f t="shared" si="316"/>
        <v>y</v>
      </c>
      <c r="X1115" s="115" t="str">
        <f t="shared" si="316"/>
        <v/>
      </c>
      <c r="Y1115" s="273" t="str">
        <f t="shared" si="317"/>
        <v/>
      </c>
      <c r="AA1115" s="86" t="str">
        <f t="shared" si="307"/>
        <v/>
      </c>
      <c r="AB1115" s="87" t="str">
        <f t="shared" si="308"/>
        <v/>
      </c>
      <c r="AC1115" s="87">
        <f t="shared" si="318"/>
        <v>1</v>
      </c>
      <c r="AD1115" s="87" t="str">
        <f t="shared" si="319"/>
        <v/>
      </c>
      <c r="AE1115" s="87" t="str">
        <f t="shared" si="320"/>
        <v/>
      </c>
      <c r="AF1115" s="94">
        <f t="shared" si="309"/>
        <v>1</v>
      </c>
      <c r="AH1115" s="324" t="str">
        <f t="shared" si="310"/>
        <v/>
      </c>
      <c r="AI1115" s="280" t="str">
        <f t="shared" si="311"/>
        <v/>
      </c>
      <c r="AJ1115" s="280">
        <f t="shared" si="312"/>
        <v>479224.657550312</v>
      </c>
      <c r="AK1115" s="280" t="str">
        <f t="shared" si="313"/>
        <v/>
      </c>
      <c r="AL1115" s="327" t="str">
        <f t="shared" si="314"/>
        <v/>
      </c>
    </row>
    <row r="1116" spans="2:38">
      <c r="B1116" s="176" t="s">
        <v>977</v>
      </c>
      <c r="C1116" s="167"/>
      <c r="D1116" s="167" t="s">
        <v>2229</v>
      </c>
      <c r="E1116" s="167" t="s">
        <v>117</v>
      </c>
      <c r="F1116" s="167" t="s">
        <v>2233</v>
      </c>
      <c r="G1116" s="188"/>
      <c r="H1116" s="285">
        <v>3565.21</v>
      </c>
      <c r="I1116" s="143">
        <f t="shared" si="315"/>
        <v>147.65429165710489</v>
      </c>
      <c r="J1116" s="165">
        <v>526418.55715882697</v>
      </c>
      <c r="K1116" s="167"/>
      <c r="L1116" s="167">
        <v>1</v>
      </c>
      <c r="M1116" s="171">
        <f t="shared" si="322"/>
        <v>526418.55715882697</v>
      </c>
      <c r="N1116" s="170"/>
      <c r="O1116" s="285"/>
      <c r="P1116" s="114">
        <f t="shared" si="321"/>
        <v>0</v>
      </c>
      <c r="Q1116" s="173"/>
      <c r="R1116" s="177">
        <v>2016</v>
      </c>
      <c r="S1116" s="98">
        <f>IFERROR(('General Input Sheet'!$G$38/(VLOOKUP(R1116,'General Input Sheet'!$E$38:$G$44,3,FALSE))),1)</f>
        <v>1</v>
      </c>
      <c r="T1116" s="199">
        <v>526418.55715882697</v>
      </c>
      <c r="U1116" s="115" t="str">
        <f t="shared" si="316"/>
        <v/>
      </c>
      <c r="V1116" s="115" t="str">
        <f t="shared" si="316"/>
        <v/>
      </c>
      <c r="W1116" s="115" t="str">
        <f t="shared" si="316"/>
        <v>y</v>
      </c>
      <c r="X1116" s="115" t="str">
        <f t="shared" si="316"/>
        <v/>
      </c>
      <c r="Y1116" s="273" t="str">
        <f t="shared" si="317"/>
        <v/>
      </c>
      <c r="AA1116" s="86" t="str">
        <f t="shared" si="307"/>
        <v/>
      </c>
      <c r="AB1116" s="87" t="str">
        <f t="shared" si="308"/>
        <v/>
      </c>
      <c r="AC1116" s="87">
        <f t="shared" si="318"/>
        <v>1</v>
      </c>
      <c r="AD1116" s="87" t="str">
        <f t="shared" si="319"/>
        <v/>
      </c>
      <c r="AE1116" s="87" t="str">
        <f t="shared" si="320"/>
        <v/>
      </c>
      <c r="AF1116" s="94">
        <f t="shared" si="309"/>
        <v>1</v>
      </c>
      <c r="AH1116" s="324" t="str">
        <f t="shared" si="310"/>
        <v/>
      </c>
      <c r="AI1116" s="280" t="str">
        <f t="shared" si="311"/>
        <v/>
      </c>
      <c r="AJ1116" s="280">
        <f t="shared" si="312"/>
        <v>526418.55715882697</v>
      </c>
      <c r="AK1116" s="280" t="str">
        <f t="shared" si="313"/>
        <v/>
      </c>
      <c r="AL1116" s="327" t="str">
        <f t="shared" si="314"/>
        <v/>
      </c>
    </row>
    <row r="1117" spans="2:38">
      <c r="B1117" s="176" t="s">
        <v>978</v>
      </c>
      <c r="C1117" s="167"/>
      <c r="D1117" s="167" t="s">
        <v>2229</v>
      </c>
      <c r="E1117" s="167" t="s">
        <v>118</v>
      </c>
      <c r="F1117" s="167" t="s">
        <v>2232</v>
      </c>
      <c r="G1117" s="188"/>
      <c r="H1117" s="285">
        <v>15978.29</v>
      </c>
      <c r="I1117" s="143">
        <f t="shared" si="315"/>
        <v>36.942981882560332</v>
      </c>
      <c r="J1117" s="165">
        <v>590285.67798429495</v>
      </c>
      <c r="K1117" s="167"/>
      <c r="L1117" s="167">
        <v>1</v>
      </c>
      <c r="M1117" s="171">
        <f t="shared" si="322"/>
        <v>590285.67798429495</v>
      </c>
      <c r="N1117" s="170"/>
      <c r="O1117" s="285"/>
      <c r="P1117" s="114">
        <f t="shared" si="321"/>
        <v>0</v>
      </c>
      <c r="Q1117" s="173"/>
      <c r="R1117" s="177">
        <v>2016</v>
      </c>
      <c r="S1117" s="98">
        <f>IFERROR(('General Input Sheet'!$G$38/(VLOOKUP(R1117,'General Input Sheet'!$E$38:$G$44,3,FALSE))),1)</f>
        <v>1</v>
      </c>
      <c r="T1117" s="199">
        <v>590285.67798429495</v>
      </c>
      <c r="U1117" s="115" t="str">
        <f t="shared" si="316"/>
        <v/>
      </c>
      <c r="V1117" s="115" t="str">
        <f t="shared" si="316"/>
        <v/>
      </c>
      <c r="W1117" s="115" t="str">
        <f t="shared" si="316"/>
        <v/>
      </c>
      <c r="X1117" s="115" t="str">
        <f t="shared" si="316"/>
        <v>y</v>
      </c>
      <c r="Y1117" s="273" t="str">
        <f t="shared" si="317"/>
        <v/>
      </c>
      <c r="AA1117" s="86" t="str">
        <f t="shared" si="307"/>
        <v/>
      </c>
      <c r="AB1117" s="87" t="str">
        <f t="shared" si="308"/>
        <v/>
      </c>
      <c r="AC1117" s="87" t="str">
        <f t="shared" si="318"/>
        <v/>
      </c>
      <c r="AD1117" s="87">
        <f t="shared" si="319"/>
        <v>1</v>
      </c>
      <c r="AE1117" s="87" t="str">
        <f t="shared" si="320"/>
        <v/>
      </c>
      <c r="AF1117" s="94">
        <f t="shared" si="309"/>
        <v>1</v>
      </c>
      <c r="AH1117" s="324" t="str">
        <f t="shared" si="310"/>
        <v/>
      </c>
      <c r="AI1117" s="280" t="str">
        <f t="shared" si="311"/>
        <v/>
      </c>
      <c r="AJ1117" s="280" t="str">
        <f t="shared" si="312"/>
        <v/>
      </c>
      <c r="AK1117" s="280">
        <f t="shared" si="313"/>
        <v>590285.67798429495</v>
      </c>
      <c r="AL1117" s="327" t="str">
        <f t="shared" si="314"/>
        <v/>
      </c>
    </row>
    <row r="1118" spans="2:38">
      <c r="B1118" s="176" t="s">
        <v>978</v>
      </c>
      <c r="C1118" s="167"/>
      <c r="D1118" s="167" t="s">
        <v>2229</v>
      </c>
      <c r="E1118" s="167" t="s">
        <v>118</v>
      </c>
      <c r="F1118" s="167" t="s">
        <v>2233</v>
      </c>
      <c r="G1118" s="188"/>
      <c r="H1118" s="285">
        <v>7663.61</v>
      </c>
      <c r="I1118" s="143">
        <f t="shared" si="315"/>
        <v>88.415800332774239</v>
      </c>
      <c r="J1118" s="165">
        <v>677584.21158825199</v>
      </c>
      <c r="K1118" s="167"/>
      <c r="L1118" s="167">
        <v>1</v>
      </c>
      <c r="M1118" s="171">
        <f t="shared" si="322"/>
        <v>677584.21158825199</v>
      </c>
      <c r="N1118" s="170"/>
      <c r="O1118" s="285"/>
      <c r="P1118" s="114">
        <f t="shared" si="321"/>
        <v>0</v>
      </c>
      <c r="Q1118" s="173"/>
      <c r="R1118" s="177">
        <v>2016</v>
      </c>
      <c r="S1118" s="98">
        <f>IFERROR(('General Input Sheet'!$G$38/(VLOOKUP(R1118,'General Input Sheet'!$E$38:$G$44,3,FALSE))),1)</f>
        <v>1</v>
      </c>
      <c r="T1118" s="199">
        <v>677584.21158825199</v>
      </c>
      <c r="U1118" s="115" t="str">
        <f t="shared" si="316"/>
        <v/>
      </c>
      <c r="V1118" s="115" t="str">
        <f t="shared" si="316"/>
        <v/>
      </c>
      <c r="W1118" s="115" t="str">
        <f t="shared" si="316"/>
        <v/>
      </c>
      <c r="X1118" s="115" t="str">
        <f t="shared" si="316"/>
        <v>y</v>
      </c>
      <c r="Y1118" s="273" t="str">
        <f t="shared" si="317"/>
        <v/>
      </c>
      <c r="AA1118" s="86" t="str">
        <f t="shared" si="307"/>
        <v/>
      </c>
      <c r="AB1118" s="87" t="str">
        <f t="shared" si="308"/>
        <v/>
      </c>
      <c r="AC1118" s="87" t="str">
        <f t="shared" si="318"/>
        <v/>
      </c>
      <c r="AD1118" s="87">
        <f t="shared" si="319"/>
        <v>1</v>
      </c>
      <c r="AE1118" s="87" t="str">
        <f t="shared" si="320"/>
        <v/>
      </c>
      <c r="AF1118" s="94">
        <f t="shared" si="309"/>
        <v>1</v>
      </c>
      <c r="AH1118" s="324" t="str">
        <f t="shared" si="310"/>
        <v/>
      </c>
      <c r="AI1118" s="280" t="str">
        <f t="shared" si="311"/>
        <v/>
      </c>
      <c r="AJ1118" s="280" t="str">
        <f t="shared" si="312"/>
        <v/>
      </c>
      <c r="AK1118" s="280">
        <f t="shared" si="313"/>
        <v>677584.21158825199</v>
      </c>
      <c r="AL1118" s="327" t="str">
        <f t="shared" si="314"/>
        <v/>
      </c>
    </row>
    <row r="1119" spans="2:38">
      <c r="B1119" s="176" t="s">
        <v>979</v>
      </c>
      <c r="C1119" s="167"/>
      <c r="D1119" s="167" t="s">
        <v>2229</v>
      </c>
      <c r="E1119" s="167" t="s">
        <v>116</v>
      </c>
      <c r="F1119" s="167" t="s">
        <v>2233</v>
      </c>
      <c r="G1119" s="188"/>
      <c r="H1119" s="285">
        <v>8776.7800000000007</v>
      </c>
      <c r="I1119" s="143">
        <f t="shared" si="315"/>
        <v>78.61557910911894</v>
      </c>
      <c r="J1119" s="165">
        <v>689991.64241333294</v>
      </c>
      <c r="K1119" s="167"/>
      <c r="L1119" s="167">
        <v>1</v>
      </c>
      <c r="M1119" s="171">
        <f t="shared" si="322"/>
        <v>689991.64241333294</v>
      </c>
      <c r="N1119" s="170"/>
      <c r="O1119" s="285"/>
      <c r="P1119" s="114">
        <f t="shared" si="321"/>
        <v>0</v>
      </c>
      <c r="Q1119" s="173"/>
      <c r="R1119" s="177">
        <v>2016</v>
      </c>
      <c r="S1119" s="98">
        <f>IFERROR(('General Input Sheet'!$G$38/(VLOOKUP(R1119,'General Input Sheet'!$E$38:$G$44,3,FALSE))),1)</f>
        <v>1</v>
      </c>
      <c r="T1119" s="199">
        <v>689991.64241333294</v>
      </c>
      <c r="U1119" s="115" t="str">
        <f t="shared" si="316"/>
        <v/>
      </c>
      <c r="V1119" s="115" t="str">
        <f t="shared" si="316"/>
        <v>y</v>
      </c>
      <c r="W1119" s="115" t="str">
        <f t="shared" si="316"/>
        <v/>
      </c>
      <c r="X1119" s="115" t="str">
        <f t="shared" si="316"/>
        <v/>
      </c>
      <c r="Y1119" s="273" t="str">
        <f t="shared" si="317"/>
        <v/>
      </c>
      <c r="AA1119" s="86" t="str">
        <f t="shared" si="307"/>
        <v/>
      </c>
      <c r="AB1119" s="87">
        <f t="shared" si="308"/>
        <v>1</v>
      </c>
      <c r="AC1119" s="87" t="str">
        <f t="shared" si="318"/>
        <v/>
      </c>
      <c r="AD1119" s="87" t="str">
        <f t="shared" si="319"/>
        <v/>
      </c>
      <c r="AE1119" s="87" t="str">
        <f t="shared" si="320"/>
        <v/>
      </c>
      <c r="AF1119" s="94">
        <f t="shared" si="309"/>
        <v>1</v>
      </c>
      <c r="AH1119" s="324" t="str">
        <f t="shared" si="310"/>
        <v/>
      </c>
      <c r="AI1119" s="280">
        <f t="shared" si="311"/>
        <v>689991.64241333294</v>
      </c>
      <c r="AJ1119" s="280" t="str">
        <f t="shared" si="312"/>
        <v/>
      </c>
      <c r="AK1119" s="280" t="str">
        <f t="shared" si="313"/>
        <v/>
      </c>
      <c r="AL1119" s="327" t="str">
        <f t="shared" si="314"/>
        <v/>
      </c>
    </row>
    <row r="1120" spans="2:38">
      <c r="B1120" s="176" t="s">
        <v>980</v>
      </c>
      <c r="C1120" s="167"/>
      <c r="D1120" s="167" t="s">
        <v>2231</v>
      </c>
      <c r="E1120" s="167" t="s">
        <v>118</v>
      </c>
      <c r="F1120" s="167" t="s">
        <v>2235</v>
      </c>
      <c r="G1120" s="188"/>
      <c r="H1120" s="285">
        <v>145973.35</v>
      </c>
      <c r="I1120" s="143">
        <f t="shared" si="315"/>
        <v>63.57449182283321</v>
      </c>
      <c r="J1120" s="165">
        <v>9280181.5459265709</v>
      </c>
      <c r="K1120" s="167"/>
      <c r="L1120" s="167">
        <v>1</v>
      </c>
      <c r="M1120" s="171">
        <f t="shared" si="322"/>
        <v>9280181.5459265709</v>
      </c>
      <c r="N1120" s="170"/>
      <c r="O1120" s="285">
        <v>145973.32600435099</v>
      </c>
      <c r="P1120" s="114">
        <f t="shared" si="321"/>
        <v>31.873134135899051</v>
      </c>
      <c r="Q1120" s="173">
        <v>4652627.4000000004</v>
      </c>
      <c r="R1120" s="177">
        <v>2016</v>
      </c>
      <c r="S1120" s="98">
        <f>IFERROR(('General Input Sheet'!$G$38/(VLOOKUP(R1120,'General Input Sheet'!$E$38:$G$44,3,FALSE))),1)</f>
        <v>1</v>
      </c>
      <c r="T1120" s="199">
        <v>13932808.945926571</v>
      </c>
      <c r="U1120" s="115" t="str">
        <f t="shared" si="316"/>
        <v/>
      </c>
      <c r="V1120" s="115" t="str">
        <f t="shared" si="316"/>
        <v/>
      </c>
      <c r="W1120" s="115" t="str">
        <f t="shared" si="316"/>
        <v/>
      </c>
      <c r="X1120" s="115" t="str">
        <f t="shared" si="316"/>
        <v/>
      </c>
      <c r="Y1120" s="273" t="str">
        <f t="shared" si="317"/>
        <v>y</v>
      </c>
      <c r="AA1120" s="86" t="str">
        <f t="shared" si="307"/>
        <v/>
      </c>
      <c r="AB1120" s="87" t="str">
        <f t="shared" si="308"/>
        <v/>
      </c>
      <c r="AC1120" s="87" t="str">
        <f t="shared" si="318"/>
        <v/>
      </c>
      <c r="AD1120" s="87" t="str">
        <f t="shared" si="319"/>
        <v/>
      </c>
      <c r="AE1120" s="87">
        <f t="shared" si="320"/>
        <v>1</v>
      </c>
      <c r="AF1120" s="94">
        <f t="shared" si="309"/>
        <v>1</v>
      </c>
      <c r="AH1120" s="324" t="str">
        <f t="shared" si="310"/>
        <v/>
      </c>
      <c r="AI1120" s="280" t="str">
        <f t="shared" si="311"/>
        <v/>
      </c>
      <c r="AJ1120" s="280" t="str">
        <f t="shared" si="312"/>
        <v/>
      </c>
      <c r="AK1120" s="280" t="str">
        <f t="shared" si="313"/>
        <v/>
      </c>
      <c r="AL1120" s="327">
        <f t="shared" si="314"/>
        <v>13932808.945926571</v>
      </c>
    </row>
    <row r="1121" spans="2:38">
      <c r="B1121" s="176" t="s">
        <v>981</v>
      </c>
      <c r="C1121" s="167"/>
      <c r="D1121" s="167" t="s">
        <v>2229</v>
      </c>
      <c r="E1121" s="167" t="s">
        <v>117</v>
      </c>
      <c r="F1121" s="167" t="s">
        <v>2233</v>
      </c>
      <c r="G1121" s="188"/>
      <c r="H1121" s="285">
        <v>8754.48</v>
      </c>
      <c r="I1121" s="143">
        <f t="shared" si="315"/>
        <v>78.815833997374256</v>
      </c>
      <c r="J1121" s="165">
        <v>689991.64241333294</v>
      </c>
      <c r="K1121" s="167"/>
      <c r="L1121" s="167">
        <v>1</v>
      </c>
      <c r="M1121" s="171">
        <f t="shared" si="322"/>
        <v>689991.64241333294</v>
      </c>
      <c r="N1121" s="170"/>
      <c r="O1121" s="285">
        <v>486.12917786501703</v>
      </c>
      <c r="P1121" s="114">
        <f t="shared" si="321"/>
        <v>330.58702772336704</v>
      </c>
      <c r="Q1121" s="173">
        <v>160708</v>
      </c>
      <c r="R1121" s="177">
        <v>2016</v>
      </c>
      <c r="S1121" s="98">
        <f>IFERROR(('General Input Sheet'!$G$38/(VLOOKUP(R1121,'General Input Sheet'!$E$38:$G$44,3,FALSE))),1)</f>
        <v>1</v>
      </c>
      <c r="T1121" s="199">
        <v>850699.64241333294</v>
      </c>
      <c r="U1121" s="115" t="str">
        <f t="shared" si="316"/>
        <v/>
      </c>
      <c r="V1121" s="115" t="str">
        <f t="shared" si="316"/>
        <v/>
      </c>
      <c r="W1121" s="115" t="str">
        <f t="shared" si="316"/>
        <v>y</v>
      </c>
      <c r="X1121" s="115" t="str">
        <f t="shared" si="316"/>
        <v/>
      </c>
      <c r="Y1121" s="273" t="str">
        <f t="shared" si="317"/>
        <v/>
      </c>
      <c r="AA1121" s="86" t="str">
        <f t="shared" si="307"/>
        <v/>
      </c>
      <c r="AB1121" s="87" t="str">
        <f t="shared" si="308"/>
        <v/>
      </c>
      <c r="AC1121" s="87">
        <f t="shared" si="318"/>
        <v>1</v>
      </c>
      <c r="AD1121" s="87" t="str">
        <f t="shared" si="319"/>
        <v/>
      </c>
      <c r="AE1121" s="87" t="str">
        <f t="shared" si="320"/>
        <v/>
      </c>
      <c r="AF1121" s="94">
        <f t="shared" si="309"/>
        <v>1</v>
      </c>
      <c r="AH1121" s="324" t="str">
        <f t="shared" si="310"/>
        <v/>
      </c>
      <c r="AI1121" s="280" t="str">
        <f t="shared" si="311"/>
        <v/>
      </c>
      <c r="AJ1121" s="280">
        <f t="shared" si="312"/>
        <v>850699.64241333294</v>
      </c>
      <c r="AK1121" s="280" t="str">
        <f t="shared" si="313"/>
        <v/>
      </c>
      <c r="AL1121" s="327" t="str">
        <f t="shared" si="314"/>
        <v/>
      </c>
    </row>
    <row r="1122" spans="2:38">
      <c r="B1122" s="176" t="s">
        <v>982</v>
      </c>
      <c r="C1122" s="167"/>
      <c r="D1122" s="167" t="s">
        <v>2229</v>
      </c>
      <c r="E1122" s="167" t="s">
        <v>117</v>
      </c>
      <c r="F1122" s="167" t="s">
        <v>2233</v>
      </c>
      <c r="G1122" s="188"/>
      <c r="H1122" s="285">
        <v>5543.87</v>
      </c>
      <c r="I1122" s="143">
        <f t="shared" si="315"/>
        <v>108.11934305576357</v>
      </c>
      <c r="J1122" s="165">
        <v>599399.58238655597</v>
      </c>
      <c r="K1122" s="167"/>
      <c r="L1122" s="167">
        <v>1</v>
      </c>
      <c r="M1122" s="171">
        <f t="shared" si="322"/>
        <v>599399.58238655597</v>
      </c>
      <c r="N1122" s="170"/>
      <c r="O1122" s="285"/>
      <c r="P1122" s="114">
        <f t="shared" si="321"/>
        <v>0</v>
      </c>
      <c r="Q1122" s="173"/>
      <c r="R1122" s="177">
        <v>2016</v>
      </c>
      <c r="S1122" s="98">
        <f>IFERROR(('General Input Sheet'!$G$38/(VLOOKUP(R1122,'General Input Sheet'!$E$38:$G$44,3,FALSE))),1)</f>
        <v>1</v>
      </c>
      <c r="T1122" s="199">
        <v>599399.58238655597</v>
      </c>
      <c r="U1122" s="115" t="str">
        <f t="shared" si="316"/>
        <v/>
      </c>
      <c r="V1122" s="115" t="str">
        <f t="shared" si="316"/>
        <v/>
      </c>
      <c r="W1122" s="115" t="str">
        <f t="shared" si="316"/>
        <v>y</v>
      </c>
      <c r="X1122" s="115" t="str">
        <f t="shared" si="316"/>
        <v/>
      </c>
      <c r="Y1122" s="273" t="str">
        <f t="shared" si="317"/>
        <v/>
      </c>
      <c r="AA1122" s="86" t="str">
        <f t="shared" si="307"/>
        <v/>
      </c>
      <c r="AB1122" s="87" t="str">
        <f t="shared" si="308"/>
        <v/>
      </c>
      <c r="AC1122" s="87">
        <f t="shared" si="318"/>
        <v>1</v>
      </c>
      <c r="AD1122" s="87" t="str">
        <f t="shared" si="319"/>
        <v/>
      </c>
      <c r="AE1122" s="87" t="str">
        <f t="shared" si="320"/>
        <v/>
      </c>
      <c r="AF1122" s="94">
        <f t="shared" si="309"/>
        <v>1</v>
      </c>
      <c r="AH1122" s="324" t="str">
        <f t="shared" si="310"/>
        <v/>
      </c>
      <c r="AI1122" s="280" t="str">
        <f t="shared" si="311"/>
        <v/>
      </c>
      <c r="AJ1122" s="280">
        <f t="shared" si="312"/>
        <v>599399.58238655597</v>
      </c>
      <c r="AK1122" s="280" t="str">
        <f t="shared" si="313"/>
        <v/>
      </c>
      <c r="AL1122" s="327" t="str">
        <f t="shared" si="314"/>
        <v/>
      </c>
    </row>
    <row r="1123" spans="2:38">
      <c r="B1123" s="176" t="s">
        <v>983</v>
      </c>
      <c r="C1123" s="167"/>
      <c r="D1123" s="167" t="s">
        <v>2229</v>
      </c>
      <c r="E1123" s="167" t="s">
        <v>118</v>
      </c>
      <c r="F1123" s="167" t="s">
        <v>2233</v>
      </c>
      <c r="G1123" s="188"/>
      <c r="H1123" s="285">
        <v>3251.95</v>
      </c>
      <c r="I1123" s="143">
        <f t="shared" si="315"/>
        <v>158.32477583324743</v>
      </c>
      <c r="J1123" s="165">
        <v>514864.25477092899</v>
      </c>
      <c r="K1123" s="167"/>
      <c r="L1123" s="167">
        <v>1</v>
      </c>
      <c r="M1123" s="171">
        <f t="shared" si="322"/>
        <v>514864.25477092899</v>
      </c>
      <c r="N1123" s="170"/>
      <c r="O1123" s="285">
        <v>3251.95506215867</v>
      </c>
      <c r="P1123" s="114">
        <f t="shared" si="321"/>
        <v>323.12898238589776</v>
      </c>
      <c r="Q1123" s="173">
        <v>1050800.93</v>
      </c>
      <c r="R1123" s="177">
        <v>2016</v>
      </c>
      <c r="S1123" s="98">
        <f>IFERROR(('General Input Sheet'!$G$38/(VLOOKUP(R1123,'General Input Sheet'!$E$38:$G$44,3,FALSE))),1)</f>
        <v>1</v>
      </c>
      <c r="T1123" s="199">
        <v>1565665.1847709289</v>
      </c>
      <c r="U1123" s="115" t="str">
        <f t="shared" si="316"/>
        <v/>
      </c>
      <c r="V1123" s="115" t="str">
        <f t="shared" si="316"/>
        <v/>
      </c>
      <c r="W1123" s="115" t="str">
        <f t="shared" si="316"/>
        <v/>
      </c>
      <c r="X1123" s="115" t="str">
        <f t="shared" si="316"/>
        <v>y</v>
      </c>
      <c r="Y1123" s="273" t="str">
        <f t="shared" si="317"/>
        <v/>
      </c>
      <c r="AA1123" s="86" t="str">
        <f t="shared" si="307"/>
        <v/>
      </c>
      <c r="AB1123" s="87" t="str">
        <f t="shared" si="308"/>
        <v/>
      </c>
      <c r="AC1123" s="87" t="str">
        <f t="shared" si="318"/>
        <v/>
      </c>
      <c r="AD1123" s="87">
        <f t="shared" si="319"/>
        <v>1</v>
      </c>
      <c r="AE1123" s="87" t="str">
        <f t="shared" si="320"/>
        <v/>
      </c>
      <c r="AF1123" s="94">
        <f t="shared" si="309"/>
        <v>1</v>
      </c>
      <c r="AH1123" s="324" t="str">
        <f t="shared" si="310"/>
        <v/>
      </c>
      <c r="AI1123" s="280" t="str">
        <f t="shared" si="311"/>
        <v/>
      </c>
      <c r="AJ1123" s="280" t="str">
        <f t="shared" si="312"/>
        <v/>
      </c>
      <c r="AK1123" s="280">
        <f t="shared" si="313"/>
        <v>1565665.1847709289</v>
      </c>
      <c r="AL1123" s="327" t="str">
        <f t="shared" si="314"/>
        <v/>
      </c>
    </row>
    <row r="1124" spans="2:38">
      <c r="B1124" s="176" t="s">
        <v>984</v>
      </c>
      <c r="C1124" s="167"/>
      <c r="D1124" s="167" t="s">
        <v>2231</v>
      </c>
      <c r="E1124" s="167" t="s">
        <v>116</v>
      </c>
      <c r="F1124" s="167" t="s">
        <v>2234</v>
      </c>
      <c r="G1124" s="188"/>
      <c r="H1124" s="285">
        <v>70042.490000000005</v>
      </c>
      <c r="I1124" s="143">
        <f t="shared" si="315"/>
        <v>119.93074412298262</v>
      </c>
      <c r="J1124" s="165">
        <v>8400247.9459265694</v>
      </c>
      <c r="K1124" s="167"/>
      <c r="L1124" s="167">
        <v>1</v>
      </c>
      <c r="M1124" s="171">
        <f t="shared" si="322"/>
        <v>8400247.9459265694</v>
      </c>
      <c r="N1124" s="170"/>
      <c r="O1124" s="285">
        <v>413915.666369477</v>
      </c>
      <c r="P1124" s="114">
        <f t="shared" si="321"/>
        <v>9.4964090740438305</v>
      </c>
      <c r="Q1124" s="173">
        <v>3930712.49</v>
      </c>
      <c r="R1124" s="177">
        <v>2016</v>
      </c>
      <c r="S1124" s="98">
        <f>IFERROR(('General Input Sheet'!$G$38/(VLOOKUP(R1124,'General Input Sheet'!$E$38:$G$44,3,FALSE))),1)</f>
        <v>1</v>
      </c>
      <c r="T1124" s="199">
        <v>12330960.43592657</v>
      </c>
      <c r="U1124" s="115" t="str">
        <f t="shared" si="316"/>
        <v/>
      </c>
      <c r="V1124" s="115" t="str">
        <f t="shared" si="316"/>
        <v/>
      </c>
      <c r="W1124" s="115" t="str">
        <f t="shared" si="316"/>
        <v/>
      </c>
      <c r="X1124" s="115" t="str">
        <f t="shared" si="316"/>
        <v/>
      </c>
      <c r="Y1124" s="273" t="str">
        <f t="shared" si="317"/>
        <v>y</v>
      </c>
      <c r="AA1124" s="86" t="str">
        <f t="shared" si="307"/>
        <v/>
      </c>
      <c r="AB1124" s="87" t="str">
        <f t="shared" si="308"/>
        <v/>
      </c>
      <c r="AC1124" s="87" t="str">
        <f t="shared" si="318"/>
        <v/>
      </c>
      <c r="AD1124" s="87" t="str">
        <f t="shared" si="319"/>
        <v/>
      </c>
      <c r="AE1124" s="87">
        <f t="shared" si="320"/>
        <v>1</v>
      </c>
      <c r="AF1124" s="94">
        <f t="shared" si="309"/>
        <v>1</v>
      </c>
      <c r="AH1124" s="324" t="str">
        <f t="shared" si="310"/>
        <v/>
      </c>
      <c r="AI1124" s="280" t="str">
        <f t="shared" si="311"/>
        <v/>
      </c>
      <c r="AJ1124" s="280" t="str">
        <f t="shared" si="312"/>
        <v/>
      </c>
      <c r="AK1124" s="280" t="str">
        <f t="shared" si="313"/>
        <v/>
      </c>
      <c r="AL1124" s="327">
        <f t="shared" si="314"/>
        <v>12330960.43592657</v>
      </c>
    </row>
    <row r="1125" spans="2:38">
      <c r="B1125" s="176" t="s">
        <v>984</v>
      </c>
      <c r="C1125" s="167"/>
      <c r="D1125" s="167" t="s">
        <v>2231</v>
      </c>
      <c r="E1125" s="167" t="s">
        <v>116</v>
      </c>
      <c r="F1125" s="167" t="s">
        <v>2233</v>
      </c>
      <c r="G1125" s="188"/>
      <c r="H1125" s="285">
        <v>552409.02</v>
      </c>
      <c r="I1125" s="143">
        <f t="shared" si="315"/>
        <v>14.774501534622551</v>
      </c>
      <c r="J1125" s="165">
        <v>8161567.9137293398</v>
      </c>
      <c r="K1125" s="167"/>
      <c r="L1125" s="167">
        <v>1</v>
      </c>
      <c r="M1125" s="171">
        <f t="shared" si="322"/>
        <v>8161567.9137293398</v>
      </c>
      <c r="N1125" s="170"/>
      <c r="O1125" s="285"/>
      <c r="P1125" s="114">
        <f t="shared" si="321"/>
        <v>0</v>
      </c>
      <c r="Q1125" s="173"/>
      <c r="R1125" s="177">
        <v>2016</v>
      </c>
      <c r="S1125" s="98">
        <f>IFERROR(('General Input Sheet'!$G$38/(VLOOKUP(R1125,'General Input Sheet'!$E$38:$G$44,3,FALSE))),1)</f>
        <v>1</v>
      </c>
      <c r="T1125" s="199">
        <v>8161567.9137293398</v>
      </c>
      <c r="U1125" s="115" t="str">
        <f t="shared" si="316"/>
        <v/>
      </c>
      <c r="V1125" s="115" t="str">
        <f t="shared" si="316"/>
        <v/>
      </c>
      <c r="W1125" s="115" t="str">
        <f t="shared" si="316"/>
        <v/>
      </c>
      <c r="X1125" s="115" t="str">
        <f t="shared" si="316"/>
        <v/>
      </c>
      <c r="Y1125" s="273" t="str">
        <f t="shared" si="317"/>
        <v>y</v>
      </c>
      <c r="AA1125" s="86" t="str">
        <f t="shared" si="307"/>
        <v/>
      </c>
      <c r="AB1125" s="87" t="str">
        <f t="shared" si="308"/>
        <v/>
      </c>
      <c r="AC1125" s="87" t="str">
        <f t="shared" si="318"/>
        <v/>
      </c>
      <c r="AD1125" s="87" t="str">
        <f t="shared" si="319"/>
        <v/>
      </c>
      <c r="AE1125" s="87">
        <f t="shared" si="320"/>
        <v>1</v>
      </c>
      <c r="AF1125" s="94">
        <f t="shared" si="309"/>
        <v>1</v>
      </c>
      <c r="AH1125" s="324" t="str">
        <f t="shared" si="310"/>
        <v/>
      </c>
      <c r="AI1125" s="280" t="str">
        <f t="shared" si="311"/>
        <v/>
      </c>
      <c r="AJ1125" s="280" t="str">
        <f t="shared" si="312"/>
        <v/>
      </c>
      <c r="AK1125" s="280" t="str">
        <f t="shared" si="313"/>
        <v/>
      </c>
      <c r="AL1125" s="327">
        <f t="shared" si="314"/>
        <v>8161567.9137293398</v>
      </c>
    </row>
    <row r="1126" spans="2:38">
      <c r="B1126" s="176" t="s">
        <v>984</v>
      </c>
      <c r="C1126" s="167"/>
      <c r="D1126" s="167" t="s">
        <v>2231</v>
      </c>
      <c r="E1126" s="167" t="s">
        <v>116</v>
      </c>
      <c r="F1126" s="167" t="s">
        <v>2235</v>
      </c>
      <c r="G1126" s="188"/>
      <c r="H1126" s="285">
        <v>62405.84</v>
      </c>
      <c r="I1126" s="143">
        <f t="shared" si="315"/>
        <v>148.70694066335093</v>
      </c>
      <c r="J1126" s="165">
        <v>9280181.5459265709</v>
      </c>
      <c r="K1126" s="167"/>
      <c r="L1126" s="167">
        <v>1</v>
      </c>
      <c r="M1126" s="171">
        <f t="shared" si="322"/>
        <v>9280181.5459265709</v>
      </c>
      <c r="N1126" s="170"/>
      <c r="O1126" s="285"/>
      <c r="P1126" s="114">
        <f t="shared" si="321"/>
        <v>0</v>
      </c>
      <c r="Q1126" s="173"/>
      <c r="R1126" s="177">
        <v>2016</v>
      </c>
      <c r="S1126" s="98">
        <f>IFERROR(('General Input Sheet'!$G$38/(VLOOKUP(R1126,'General Input Sheet'!$E$38:$G$44,3,FALSE))),1)</f>
        <v>1</v>
      </c>
      <c r="T1126" s="199">
        <v>9280181.5459265709</v>
      </c>
      <c r="U1126" s="115" t="str">
        <f t="shared" si="316"/>
        <v/>
      </c>
      <c r="V1126" s="115" t="str">
        <f t="shared" si="316"/>
        <v/>
      </c>
      <c r="W1126" s="115" t="str">
        <f t="shared" si="316"/>
        <v/>
      </c>
      <c r="X1126" s="115" t="str">
        <f t="shared" si="316"/>
        <v/>
      </c>
      <c r="Y1126" s="273" t="str">
        <f t="shared" si="317"/>
        <v>y</v>
      </c>
      <c r="AA1126" s="86" t="str">
        <f t="shared" si="307"/>
        <v/>
      </c>
      <c r="AB1126" s="87" t="str">
        <f t="shared" si="308"/>
        <v/>
      </c>
      <c r="AC1126" s="87" t="str">
        <f t="shared" si="318"/>
        <v/>
      </c>
      <c r="AD1126" s="87" t="str">
        <f t="shared" si="319"/>
        <v/>
      </c>
      <c r="AE1126" s="87">
        <f t="shared" si="320"/>
        <v>1</v>
      </c>
      <c r="AF1126" s="94">
        <f t="shared" si="309"/>
        <v>1</v>
      </c>
      <c r="AH1126" s="324" t="str">
        <f t="shared" si="310"/>
        <v/>
      </c>
      <c r="AI1126" s="280" t="str">
        <f t="shared" si="311"/>
        <v/>
      </c>
      <c r="AJ1126" s="280" t="str">
        <f t="shared" si="312"/>
        <v/>
      </c>
      <c r="AK1126" s="280" t="str">
        <f t="shared" si="313"/>
        <v/>
      </c>
      <c r="AL1126" s="327">
        <f t="shared" si="314"/>
        <v>9280181.5459265709</v>
      </c>
    </row>
    <row r="1127" spans="2:38">
      <c r="B1127" s="176" t="s">
        <v>985</v>
      </c>
      <c r="C1127" s="167"/>
      <c r="D1127" s="167" t="s">
        <v>2229</v>
      </c>
      <c r="E1127" s="167" t="s">
        <v>116</v>
      </c>
      <c r="F1127" s="167" t="s">
        <v>2236</v>
      </c>
      <c r="G1127" s="188"/>
      <c r="H1127" s="285"/>
      <c r="I1127" s="143">
        <f t="shared" si="315"/>
        <v>0</v>
      </c>
      <c r="J1127" s="165"/>
      <c r="K1127" s="167"/>
      <c r="L1127" s="167">
        <v>1</v>
      </c>
      <c r="M1127" s="171">
        <f t="shared" si="322"/>
        <v>0</v>
      </c>
      <c r="N1127" s="170"/>
      <c r="O1127" s="285">
        <v>160705.49564698301</v>
      </c>
      <c r="P1127" s="114">
        <f t="shared" si="321"/>
        <v>30.631817351246976</v>
      </c>
      <c r="Q1127" s="173">
        <v>4922701.3899999997</v>
      </c>
      <c r="R1127" s="177">
        <v>2016</v>
      </c>
      <c r="S1127" s="98">
        <f>IFERROR(('General Input Sheet'!$G$38/(VLOOKUP(R1127,'General Input Sheet'!$E$38:$G$44,3,FALSE))),1)</f>
        <v>1</v>
      </c>
      <c r="T1127" s="199">
        <v>4922701.3899999997</v>
      </c>
      <c r="U1127" s="115" t="str">
        <f t="shared" si="316"/>
        <v/>
      </c>
      <c r="V1127" s="115" t="str">
        <f t="shared" si="316"/>
        <v>y</v>
      </c>
      <c r="W1127" s="115" t="str">
        <f t="shared" si="316"/>
        <v/>
      </c>
      <c r="X1127" s="115" t="str">
        <f t="shared" si="316"/>
        <v/>
      </c>
      <c r="Y1127" s="273" t="str">
        <f t="shared" si="317"/>
        <v/>
      </c>
      <c r="AA1127" s="86" t="str">
        <f t="shared" si="307"/>
        <v/>
      </c>
      <c r="AB1127" s="87">
        <f t="shared" si="308"/>
        <v>1</v>
      </c>
      <c r="AC1127" s="87" t="str">
        <f t="shared" si="318"/>
        <v/>
      </c>
      <c r="AD1127" s="87" t="str">
        <f t="shared" si="319"/>
        <v/>
      </c>
      <c r="AE1127" s="87" t="str">
        <f t="shared" si="320"/>
        <v/>
      </c>
      <c r="AF1127" s="94">
        <f t="shared" si="309"/>
        <v>1</v>
      </c>
      <c r="AH1127" s="324" t="str">
        <f t="shared" si="310"/>
        <v/>
      </c>
      <c r="AI1127" s="280">
        <f t="shared" si="311"/>
        <v>4922701.3899999997</v>
      </c>
      <c r="AJ1127" s="280" t="str">
        <f t="shared" si="312"/>
        <v/>
      </c>
      <c r="AK1127" s="280" t="str">
        <f t="shared" si="313"/>
        <v/>
      </c>
      <c r="AL1127" s="327" t="str">
        <f t="shared" si="314"/>
        <v/>
      </c>
    </row>
    <row r="1128" spans="2:38">
      <c r="B1128" s="176" t="s">
        <v>986</v>
      </c>
      <c r="C1128" s="167"/>
      <c r="D1128" s="167" t="s">
        <v>2231</v>
      </c>
      <c r="E1128" s="167" t="s">
        <v>115</v>
      </c>
      <c r="F1128" s="167" t="s">
        <v>2240</v>
      </c>
      <c r="G1128" s="188"/>
      <c r="H1128" s="285">
        <v>9245.3700000000008</v>
      </c>
      <c r="I1128" s="143">
        <f t="shared" si="315"/>
        <v>261.32610195286287</v>
      </c>
      <c r="J1128" s="165">
        <v>2416056.5032119402</v>
      </c>
      <c r="K1128" s="167"/>
      <c r="L1128" s="167">
        <v>1</v>
      </c>
      <c r="M1128" s="171">
        <f t="shared" si="322"/>
        <v>2416056.5032119402</v>
      </c>
      <c r="N1128" s="170"/>
      <c r="O1128" s="285">
        <v>9245.3723913061604</v>
      </c>
      <c r="P1128" s="114">
        <f t="shared" si="321"/>
        <v>11.327564274044821</v>
      </c>
      <c r="Q1128" s="173">
        <v>104727.55</v>
      </c>
      <c r="R1128" s="177">
        <v>2016</v>
      </c>
      <c r="S1128" s="98">
        <f>IFERROR(('General Input Sheet'!$G$38/(VLOOKUP(R1128,'General Input Sheet'!$E$38:$G$44,3,FALSE))),1)</f>
        <v>1</v>
      </c>
      <c r="T1128" s="199">
        <v>2520784.05321194</v>
      </c>
      <c r="U1128" s="115" t="str">
        <f t="shared" si="316"/>
        <v/>
      </c>
      <c r="V1128" s="115" t="str">
        <f t="shared" si="316"/>
        <v/>
      </c>
      <c r="W1128" s="115" t="str">
        <f t="shared" si="316"/>
        <v/>
      </c>
      <c r="X1128" s="115" t="str">
        <f t="shared" si="316"/>
        <v/>
      </c>
      <c r="Y1128" s="273" t="str">
        <f t="shared" si="317"/>
        <v>y</v>
      </c>
      <c r="AA1128" s="86" t="str">
        <f t="shared" si="307"/>
        <v/>
      </c>
      <c r="AB1128" s="87" t="str">
        <f t="shared" si="308"/>
        <v/>
      </c>
      <c r="AC1128" s="87" t="str">
        <f t="shared" si="318"/>
        <v/>
      </c>
      <c r="AD1128" s="87" t="str">
        <f t="shared" si="319"/>
        <v/>
      </c>
      <c r="AE1128" s="87">
        <f t="shared" si="320"/>
        <v>1</v>
      </c>
      <c r="AF1128" s="94">
        <f t="shared" si="309"/>
        <v>1</v>
      </c>
      <c r="AH1128" s="324" t="str">
        <f t="shared" si="310"/>
        <v/>
      </c>
      <c r="AI1128" s="280" t="str">
        <f t="shared" si="311"/>
        <v/>
      </c>
      <c r="AJ1128" s="280" t="str">
        <f t="shared" si="312"/>
        <v/>
      </c>
      <c r="AK1128" s="280" t="str">
        <f t="shared" si="313"/>
        <v/>
      </c>
      <c r="AL1128" s="327">
        <f t="shared" si="314"/>
        <v>2520784.05321194</v>
      </c>
    </row>
    <row r="1129" spans="2:38">
      <c r="B1129" s="176" t="s">
        <v>987</v>
      </c>
      <c r="C1129" s="167"/>
      <c r="D1129" s="167" t="s">
        <v>2229</v>
      </c>
      <c r="E1129" s="167" t="s">
        <v>118</v>
      </c>
      <c r="F1129" s="167" t="s">
        <v>2233</v>
      </c>
      <c r="G1129" s="188"/>
      <c r="H1129" s="285">
        <v>11121.24</v>
      </c>
      <c r="I1129" s="143">
        <f t="shared" si="315"/>
        <v>62.042689701268287</v>
      </c>
      <c r="J1129" s="165">
        <v>689991.64241333294</v>
      </c>
      <c r="K1129" s="167"/>
      <c r="L1129" s="167">
        <v>1</v>
      </c>
      <c r="M1129" s="171">
        <f t="shared" si="322"/>
        <v>689991.64241333294</v>
      </c>
      <c r="N1129" s="170"/>
      <c r="O1129" s="285">
        <v>11121.2149112896</v>
      </c>
      <c r="P1129" s="114">
        <f t="shared" si="321"/>
        <v>32.14576850206241</v>
      </c>
      <c r="Q1129" s="173">
        <v>357500</v>
      </c>
      <c r="R1129" s="177">
        <v>2016</v>
      </c>
      <c r="S1129" s="98">
        <f>IFERROR(('General Input Sheet'!$G$38/(VLOOKUP(R1129,'General Input Sheet'!$E$38:$G$44,3,FALSE))),1)</f>
        <v>1</v>
      </c>
      <c r="T1129" s="199">
        <v>1047491.6424133329</v>
      </c>
      <c r="U1129" s="115" t="str">
        <f t="shared" si="316"/>
        <v/>
      </c>
      <c r="V1129" s="115" t="str">
        <f t="shared" si="316"/>
        <v/>
      </c>
      <c r="W1129" s="115" t="str">
        <f t="shared" si="316"/>
        <v/>
      </c>
      <c r="X1129" s="115" t="str">
        <f t="shared" si="316"/>
        <v>y</v>
      </c>
      <c r="Y1129" s="273" t="str">
        <f t="shared" si="317"/>
        <v/>
      </c>
      <c r="AA1129" s="86" t="str">
        <f t="shared" si="307"/>
        <v/>
      </c>
      <c r="AB1129" s="87" t="str">
        <f t="shared" si="308"/>
        <v/>
      </c>
      <c r="AC1129" s="87" t="str">
        <f t="shared" si="318"/>
        <v/>
      </c>
      <c r="AD1129" s="87">
        <f t="shared" si="319"/>
        <v>1</v>
      </c>
      <c r="AE1129" s="87" t="str">
        <f t="shared" si="320"/>
        <v/>
      </c>
      <c r="AF1129" s="94">
        <f t="shared" si="309"/>
        <v>1</v>
      </c>
      <c r="AH1129" s="324" t="str">
        <f t="shared" si="310"/>
        <v/>
      </c>
      <c r="AI1129" s="280" t="str">
        <f t="shared" si="311"/>
        <v/>
      </c>
      <c r="AJ1129" s="280" t="str">
        <f t="shared" si="312"/>
        <v/>
      </c>
      <c r="AK1129" s="280">
        <f t="shared" si="313"/>
        <v>1047491.6424133329</v>
      </c>
      <c r="AL1129" s="327" t="str">
        <f t="shared" si="314"/>
        <v/>
      </c>
    </row>
    <row r="1130" spans="2:38">
      <c r="B1130" s="176" t="s">
        <v>988</v>
      </c>
      <c r="C1130" s="167"/>
      <c r="D1130" s="167" t="s">
        <v>2229</v>
      </c>
      <c r="E1130" s="167" t="s">
        <v>118</v>
      </c>
      <c r="F1130" s="167" t="s">
        <v>2233</v>
      </c>
      <c r="G1130" s="188"/>
      <c r="H1130" s="285">
        <v>4379.82</v>
      </c>
      <c r="I1130" s="143">
        <f t="shared" si="315"/>
        <v>127.05195323829541</v>
      </c>
      <c r="J1130" s="165">
        <v>556464.68583215098</v>
      </c>
      <c r="K1130" s="167"/>
      <c r="L1130" s="167">
        <v>1</v>
      </c>
      <c r="M1130" s="171">
        <f t="shared" si="322"/>
        <v>556464.68583215098</v>
      </c>
      <c r="N1130" s="170"/>
      <c r="O1130" s="285">
        <v>1092.0375292517599</v>
      </c>
      <c r="P1130" s="114">
        <f t="shared" si="321"/>
        <v>192.30108341046429</v>
      </c>
      <c r="Q1130" s="173">
        <v>210000</v>
      </c>
      <c r="R1130" s="177">
        <v>2016</v>
      </c>
      <c r="S1130" s="98">
        <f>IFERROR(('General Input Sheet'!$G$38/(VLOOKUP(R1130,'General Input Sheet'!$E$38:$G$44,3,FALSE))),1)</f>
        <v>1</v>
      </c>
      <c r="T1130" s="199">
        <v>766464.68583215098</v>
      </c>
      <c r="U1130" s="115" t="str">
        <f t="shared" si="316"/>
        <v/>
      </c>
      <c r="V1130" s="115" t="str">
        <f t="shared" si="316"/>
        <v/>
      </c>
      <c r="W1130" s="115" t="str">
        <f t="shared" si="316"/>
        <v/>
      </c>
      <c r="X1130" s="115" t="str">
        <f t="shared" si="316"/>
        <v>y</v>
      </c>
      <c r="Y1130" s="273" t="str">
        <f t="shared" si="317"/>
        <v/>
      </c>
      <c r="AA1130" s="86" t="str">
        <f t="shared" si="307"/>
        <v/>
      </c>
      <c r="AB1130" s="87" t="str">
        <f t="shared" si="308"/>
        <v/>
      </c>
      <c r="AC1130" s="87" t="str">
        <f t="shared" si="318"/>
        <v/>
      </c>
      <c r="AD1130" s="87">
        <f t="shared" si="319"/>
        <v>1</v>
      </c>
      <c r="AE1130" s="87" t="str">
        <f t="shared" si="320"/>
        <v/>
      </c>
      <c r="AF1130" s="94">
        <f t="shared" si="309"/>
        <v>1</v>
      </c>
      <c r="AH1130" s="324" t="str">
        <f t="shared" si="310"/>
        <v/>
      </c>
      <c r="AI1130" s="280" t="str">
        <f t="shared" si="311"/>
        <v/>
      </c>
      <c r="AJ1130" s="280" t="str">
        <f t="shared" si="312"/>
        <v/>
      </c>
      <c r="AK1130" s="280">
        <f t="shared" si="313"/>
        <v>766464.68583215098</v>
      </c>
      <c r="AL1130" s="327" t="str">
        <f t="shared" si="314"/>
        <v/>
      </c>
    </row>
    <row r="1131" spans="2:38">
      <c r="B1131" s="176" t="s">
        <v>989</v>
      </c>
      <c r="C1131" s="167"/>
      <c r="D1131" s="167" t="s">
        <v>2229</v>
      </c>
      <c r="E1131" s="167" t="s">
        <v>116</v>
      </c>
      <c r="F1131" s="167" t="s">
        <v>2233</v>
      </c>
      <c r="G1131" s="188"/>
      <c r="H1131" s="285">
        <v>2230.19</v>
      </c>
      <c r="I1131" s="143">
        <f t="shared" si="315"/>
        <v>213.96275290888175</v>
      </c>
      <c r="J1131" s="165">
        <v>477177.59190985898</v>
      </c>
      <c r="K1131" s="167"/>
      <c r="L1131" s="167">
        <v>1</v>
      </c>
      <c r="M1131" s="171">
        <f t="shared" si="322"/>
        <v>477177.59190985898</v>
      </c>
      <c r="N1131" s="170"/>
      <c r="O1131" s="285"/>
      <c r="P1131" s="114">
        <f t="shared" si="321"/>
        <v>0</v>
      </c>
      <c r="Q1131" s="173"/>
      <c r="R1131" s="177">
        <v>2016</v>
      </c>
      <c r="S1131" s="98">
        <f>IFERROR(('General Input Sheet'!$G$38/(VLOOKUP(R1131,'General Input Sheet'!$E$38:$G$44,3,FALSE))),1)</f>
        <v>1</v>
      </c>
      <c r="T1131" s="199">
        <v>477177.59190985898</v>
      </c>
      <c r="U1131" s="115" t="str">
        <f t="shared" si="316"/>
        <v/>
      </c>
      <c r="V1131" s="115" t="str">
        <f t="shared" si="316"/>
        <v>y</v>
      </c>
      <c r="W1131" s="115" t="str">
        <f t="shared" si="316"/>
        <v/>
      </c>
      <c r="X1131" s="115" t="str">
        <f t="shared" si="316"/>
        <v/>
      </c>
      <c r="Y1131" s="273" t="str">
        <f t="shared" si="317"/>
        <v/>
      </c>
      <c r="AA1131" s="86" t="str">
        <f t="shared" si="307"/>
        <v/>
      </c>
      <c r="AB1131" s="87">
        <f t="shared" si="308"/>
        <v>1</v>
      </c>
      <c r="AC1131" s="87" t="str">
        <f t="shared" si="318"/>
        <v/>
      </c>
      <c r="AD1131" s="87" t="str">
        <f t="shared" si="319"/>
        <v/>
      </c>
      <c r="AE1131" s="87" t="str">
        <f t="shared" si="320"/>
        <v/>
      </c>
      <c r="AF1131" s="94">
        <f t="shared" si="309"/>
        <v>1</v>
      </c>
      <c r="AH1131" s="324" t="str">
        <f t="shared" si="310"/>
        <v/>
      </c>
      <c r="AI1131" s="280">
        <f t="shared" si="311"/>
        <v>477177.59190985898</v>
      </c>
      <c r="AJ1131" s="280" t="str">
        <f t="shared" si="312"/>
        <v/>
      </c>
      <c r="AK1131" s="280" t="str">
        <f t="shared" si="313"/>
        <v/>
      </c>
      <c r="AL1131" s="327" t="str">
        <f t="shared" si="314"/>
        <v/>
      </c>
    </row>
    <row r="1132" spans="2:38">
      <c r="B1132" s="176" t="s">
        <v>990</v>
      </c>
      <c r="C1132" s="167"/>
      <c r="D1132" s="167" t="s">
        <v>2229</v>
      </c>
      <c r="E1132" s="167" t="s">
        <v>117</v>
      </c>
      <c r="F1132" s="167" t="s">
        <v>2233</v>
      </c>
      <c r="G1132" s="188"/>
      <c r="H1132" s="285">
        <v>2067.9699999999998</v>
      </c>
      <c r="I1132" s="143">
        <f t="shared" si="315"/>
        <v>227.85352727033759</v>
      </c>
      <c r="J1132" s="165">
        <v>471194.25878923998</v>
      </c>
      <c r="K1132" s="167"/>
      <c r="L1132" s="167">
        <v>1</v>
      </c>
      <c r="M1132" s="171">
        <f t="shared" si="322"/>
        <v>471194.25878923992</v>
      </c>
      <c r="N1132" s="170"/>
      <c r="O1132" s="285"/>
      <c r="P1132" s="114">
        <f t="shared" si="321"/>
        <v>0</v>
      </c>
      <c r="Q1132" s="173"/>
      <c r="R1132" s="177">
        <v>2016</v>
      </c>
      <c r="S1132" s="98">
        <f>IFERROR(('General Input Sheet'!$G$38/(VLOOKUP(R1132,'General Input Sheet'!$E$38:$G$44,3,FALSE))),1)</f>
        <v>1</v>
      </c>
      <c r="T1132" s="199">
        <v>471194.25878923998</v>
      </c>
      <c r="U1132" s="115" t="str">
        <f t="shared" si="316"/>
        <v/>
      </c>
      <c r="V1132" s="115" t="str">
        <f t="shared" si="316"/>
        <v/>
      </c>
      <c r="W1132" s="115" t="str">
        <f t="shared" si="316"/>
        <v>y</v>
      </c>
      <c r="X1132" s="115" t="str">
        <f t="shared" si="316"/>
        <v/>
      </c>
      <c r="Y1132" s="273" t="str">
        <f t="shared" si="317"/>
        <v/>
      </c>
      <c r="AA1132" s="86" t="str">
        <f t="shared" si="307"/>
        <v/>
      </c>
      <c r="AB1132" s="87" t="str">
        <f t="shared" si="308"/>
        <v/>
      </c>
      <c r="AC1132" s="87">
        <f t="shared" si="318"/>
        <v>1</v>
      </c>
      <c r="AD1132" s="87" t="str">
        <f t="shared" si="319"/>
        <v/>
      </c>
      <c r="AE1132" s="87" t="str">
        <f t="shared" si="320"/>
        <v/>
      </c>
      <c r="AF1132" s="94">
        <f t="shared" si="309"/>
        <v>1</v>
      </c>
      <c r="AH1132" s="324" t="str">
        <f t="shared" si="310"/>
        <v/>
      </c>
      <c r="AI1132" s="280" t="str">
        <f t="shared" si="311"/>
        <v/>
      </c>
      <c r="AJ1132" s="280">
        <f t="shared" si="312"/>
        <v>471194.25878923998</v>
      </c>
      <c r="AK1132" s="280" t="str">
        <f t="shared" si="313"/>
        <v/>
      </c>
      <c r="AL1132" s="327" t="str">
        <f t="shared" si="314"/>
        <v/>
      </c>
    </row>
    <row r="1133" spans="2:38">
      <c r="B1133" s="176" t="s">
        <v>991</v>
      </c>
      <c r="C1133" s="167"/>
      <c r="D1133" s="167" t="s">
        <v>2230</v>
      </c>
      <c r="E1133" s="167" t="s">
        <v>117</v>
      </c>
      <c r="F1133" s="167" t="s">
        <v>2236</v>
      </c>
      <c r="G1133" s="188"/>
      <c r="H1133" s="171"/>
      <c r="I1133" s="143">
        <f t="shared" si="315"/>
        <v>0</v>
      </c>
      <c r="J1133" s="165"/>
      <c r="K1133" s="167"/>
      <c r="L1133" s="167"/>
      <c r="M1133" s="171">
        <v>500296.89306467702</v>
      </c>
      <c r="N1133" s="170"/>
      <c r="O1133" s="285">
        <v>0</v>
      </c>
      <c r="P1133" s="114">
        <f t="shared" si="321"/>
        <v>0</v>
      </c>
      <c r="Q1133" s="173">
        <v>0</v>
      </c>
      <c r="R1133" s="177">
        <v>2016</v>
      </c>
      <c r="S1133" s="32"/>
      <c r="T1133" s="195">
        <v>0</v>
      </c>
      <c r="U1133" s="115" t="str">
        <f t="shared" si="316"/>
        <v/>
      </c>
      <c r="V1133" s="115" t="str">
        <f t="shared" si="316"/>
        <v/>
      </c>
      <c r="W1133" s="115" t="str">
        <f t="shared" si="316"/>
        <v/>
      </c>
      <c r="X1133" s="115" t="str">
        <f t="shared" si="316"/>
        <v/>
      </c>
      <c r="Y1133" s="273" t="str">
        <f t="shared" si="317"/>
        <v>y</v>
      </c>
      <c r="AA1133" s="86" t="str">
        <f t="shared" si="307"/>
        <v/>
      </c>
      <c r="AB1133" s="87" t="str">
        <f t="shared" si="308"/>
        <v/>
      </c>
      <c r="AC1133" s="87" t="str">
        <f t="shared" si="318"/>
        <v/>
      </c>
      <c r="AD1133" s="87" t="str">
        <f t="shared" si="319"/>
        <v/>
      </c>
      <c r="AE1133" s="87">
        <f t="shared" si="320"/>
        <v>1</v>
      </c>
      <c r="AF1133" s="94">
        <f t="shared" si="309"/>
        <v>1</v>
      </c>
      <c r="AH1133" s="324" t="str">
        <f t="shared" si="310"/>
        <v/>
      </c>
      <c r="AI1133" s="280" t="str">
        <f t="shared" si="311"/>
        <v/>
      </c>
      <c r="AJ1133" s="280" t="str">
        <f t="shared" si="312"/>
        <v/>
      </c>
      <c r="AK1133" s="280" t="str">
        <f t="shared" si="313"/>
        <v/>
      </c>
      <c r="AL1133" s="327">
        <f t="shared" si="314"/>
        <v>0</v>
      </c>
    </row>
    <row r="1134" spans="2:38">
      <c r="B1134" s="176" t="s">
        <v>992</v>
      </c>
      <c r="C1134" s="167"/>
      <c r="D1134" s="167" t="s">
        <v>2229</v>
      </c>
      <c r="E1134" s="167" t="s">
        <v>117</v>
      </c>
      <c r="F1134" s="167" t="s">
        <v>2233</v>
      </c>
      <c r="G1134" s="188"/>
      <c r="H1134" s="285">
        <v>7273.85</v>
      </c>
      <c r="I1134" s="143">
        <f t="shared" si="315"/>
        <v>91.177062791016041</v>
      </c>
      <c r="J1134" s="165">
        <v>663208.27818243206</v>
      </c>
      <c r="K1134" s="167"/>
      <c r="L1134" s="167">
        <v>1</v>
      </c>
      <c r="M1134" s="171">
        <f t="shared" ref="M1134:M1190" si="323">IFERROR(J1134/100*100*L1134,0)</f>
        <v>663208.27818243206</v>
      </c>
      <c r="N1134" s="170"/>
      <c r="O1134" s="285"/>
      <c r="P1134" s="114">
        <f t="shared" si="321"/>
        <v>0</v>
      </c>
      <c r="Q1134" s="173"/>
      <c r="R1134" s="177">
        <v>2016</v>
      </c>
      <c r="S1134" s="98">
        <f>IFERROR(('General Input Sheet'!$G$38/(VLOOKUP(R1134,'General Input Sheet'!$E$38:$G$44,3,FALSE))),1)</f>
        <v>1</v>
      </c>
      <c r="T1134" s="199">
        <v>663208.27818243206</v>
      </c>
      <c r="U1134" s="115" t="str">
        <f t="shared" si="316"/>
        <v/>
      </c>
      <c r="V1134" s="115" t="str">
        <f t="shared" si="316"/>
        <v/>
      </c>
      <c r="W1134" s="115" t="str">
        <f t="shared" si="316"/>
        <v>y</v>
      </c>
      <c r="X1134" s="115" t="str">
        <f t="shared" si="316"/>
        <v/>
      </c>
      <c r="Y1134" s="273" t="str">
        <f t="shared" si="317"/>
        <v/>
      </c>
      <c r="AA1134" s="86" t="str">
        <f t="shared" si="307"/>
        <v/>
      </c>
      <c r="AB1134" s="87" t="str">
        <f t="shared" si="308"/>
        <v/>
      </c>
      <c r="AC1134" s="87">
        <f t="shared" si="318"/>
        <v>1</v>
      </c>
      <c r="AD1134" s="87" t="str">
        <f t="shared" si="319"/>
        <v/>
      </c>
      <c r="AE1134" s="87" t="str">
        <f t="shared" si="320"/>
        <v/>
      </c>
      <c r="AF1134" s="94">
        <f t="shared" si="309"/>
        <v>1</v>
      </c>
      <c r="AH1134" s="324" t="str">
        <f t="shared" si="310"/>
        <v/>
      </c>
      <c r="AI1134" s="280" t="str">
        <f t="shared" si="311"/>
        <v/>
      </c>
      <c r="AJ1134" s="280">
        <f t="shared" si="312"/>
        <v>663208.27818243206</v>
      </c>
      <c r="AK1134" s="280" t="str">
        <f t="shared" si="313"/>
        <v/>
      </c>
      <c r="AL1134" s="327" t="str">
        <f t="shared" si="314"/>
        <v/>
      </c>
    </row>
    <row r="1135" spans="2:38">
      <c r="B1135" s="176" t="s">
        <v>993</v>
      </c>
      <c r="C1135" s="167"/>
      <c r="D1135" s="167" t="s">
        <v>2229</v>
      </c>
      <c r="E1135" s="167" t="s">
        <v>118</v>
      </c>
      <c r="F1135" s="167" t="s">
        <v>2233</v>
      </c>
      <c r="G1135" s="188"/>
      <c r="H1135" s="285">
        <v>3543.08</v>
      </c>
      <c r="I1135" s="143">
        <f t="shared" si="315"/>
        <v>148.34616006052278</v>
      </c>
      <c r="J1135" s="165">
        <v>525602.312787237</v>
      </c>
      <c r="K1135" s="167"/>
      <c r="L1135" s="167">
        <v>1</v>
      </c>
      <c r="M1135" s="171">
        <f t="shared" si="323"/>
        <v>525602.312787237</v>
      </c>
      <c r="N1135" s="170"/>
      <c r="O1135" s="285"/>
      <c r="P1135" s="114">
        <f t="shared" si="321"/>
        <v>0</v>
      </c>
      <c r="Q1135" s="173"/>
      <c r="R1135" s="177">
        <v>2016</v>
      </c>
      <c r="S1135" s="98">
        <f>IFERROR(('General Input Sheet'!$G$38/(VLOOKUP(R1135,'General Input Sheet'!$E$38:$G$44,3,FALSE))),1)</f>
        <v>1</v>
      </c>
      <c r="T1135" s="199">
        <v>525602.312787237</v>
      </c>
      <c r="U1135" s="115" t="str">
        <f t="shared" si="316"/>
        <v/>
      </c>
      <c r="V1135" s="115" t="str">
        <f t="shared" si="316"/>
        <v/>
      </c>
      <c r="W1135" s="115" t="str">
        <f t="shared" si="316"/>
        <v/>
      </c>
      <c r="X1135" s="115" t="str">
        <f t="shared" si="316"/>
        <v>y</v>
      </c>
      <c r="Y1135" s="273" t="str">
        <f t="shared" si="317"/>
        <v/>
      </c>
      <c r="AA1135" s="86" t="str">
        <f t="shared" si="307"/>
        <v/>
      </c>
      <c r="AB1135" s="87" t="str">
        <f t="shared" si="308"/>
        <v/>
      </c>
      <c r="AC1135" s="87" t="str">
        <f t="shared" si="318"/>
        <v/>
      </c>
      <c r="AD1135" s="87">
        <f t="shared" si="319"/>
        <v>1</v>
      </c>
      <c r="AE1135" s="87" t="str">
        <f t="shared" si="320"/>
        <v/>
      </c>
      <c r="AF1135" s="94">
        <f t="shared" si="309"/>
        <v>1</v>
      </c>
      <c r="AH1135" s="324" t="str">
        <f t="shared" si="310"/>
        <v/>
      </c>
      <c r="AI1135" s="280" t="str">
        <f t="shared" si="311"/>
        <v/>
      </c>
      <c r="AJ1135" s="280" t="str">
        <f t="shared" si="312"/>
        <v/>
      </c>
      <c r="AK1135" s="280">
        <f t="shared" si="313"/>
        <v>525602.312787237</v>
      </c>
      <c r="AL1135" s="327" t="str">
        <f t="shared" si="314"/>
        <v/>
      </c>
    </row>
    <row r="1136" spans="2:38">
      <c r="B1136" s="176" t="s">
        <v>994</v>
      </c>
      <c r="C1136" s="167"/>
      <c r="D1136" s="167" t="s">
        <v>2229</v>
      </c>
      <c r="E1136" s="167" t="s">
        <v>118</v>
      </c>
      <c r="F1136" s="167" t="s">
        <v>2233</v>
      </c>
      <c r="G1136" s="188"/>
      <c r="H1136" s="285">
        <v>1371.42</v>
      </c>
      <c r="I1136" s="143">
        <f t="shared" si="315"/>
        <v>324.84772199611643</v>
      </c>
      <c r="J1136" s="165">
        <v>445502.66289991402</v>
      </c>
      <c r="K1136" s="167"/>
      <c r="L1136" s="167">
        <v>1</v>
      </c>
      <c r="M1136" s="171">
        <f t="shared" si="323"/>
        <v>445502.66289991402</v>
      </c>
      <c r="N1136" s="170"/>
      <c r="O1136" s="285"/>
      <c r="P1136" s="114">
        <f t="shared" si="321"/>
        <v>0</v>
      </c>
      <c r="Q1136" s="173"/>
      <c r="R1136" s="177">
        <v>2016</v>
      </c>
      <c r="S1136" s="98">
        <f>IFERROR(('General Input Sheet'!$G$38/(VLOOKUP(R1136,'General Input Sheet'!$E$38:$G$44,3,FALSE))),1)</f>
        <v>1</v>
      </c>
      <c r="T1136" s="199">
        <v>445502.66289991402</v>
      </c>
      <c r="U1136" s="115" t="str">
        <f t="shared" si="316"/>
        <v/>
      </c>
      <c r="V1136" s="115" t="str">
        <f t="shared" si="316"/>
        <v/>
      </c>
      <c r="W1136" s="115" t="str">
        <f t="shared" si="316"/>
        <v/>
      </c>
      <c r="X1136" s="115" t="str">
        <f t="shared" si="316"/>
        <v>y</v>
      </c>
      <c r="Y1136" s="273" t="str">
        <f t="shared" si="317"/>
        <v/>
      </c>
      <c r="AA1136" s="86" t="str">
        <f t="shared" si="307"/>
        <v/>
      </c>
      <c r="AB1136" s="87" t="str">
        <f t="shared" si="308"/>
        <v/>
      </c>
      <c r="AC1136" s="87" t="str">
        <f t="shared" si="318"/>
        <v/>
      </c>
      <c r="AD1136" s="87">
        <f t="shared" si="319"/>
        <v>1</v>
      </c>
      <c r="AE1136" s="87" t="str">
        <f t="shared" si="320"/>
        <v/>
      </c>
      <c r="AF1136" s="94">
        <f t="shared" si="309"/>
        <v>1</v>
      </c>
      <c r="AH1136" s="324" t="str">
        <f t="shared" si="310"/>
        <v/>
      </c>
      <c r="AI1136" s="280" t="str">
        <f t="shared" si="311"/>
        <v/>
      </c>
      <c r="AJ1136" s="280" t="str">
        <f t="shared" si="312"/>
        <v/>
      </c>
      <c r="AK1136" s="280">
        <f t="shared" si="313"/>
        <v>445502.66289991402</v>
      </c>
      <c r="AL1136" s="327" t="str">
        <f t="shared" si="314"/>
        <v/>
      </c>
    </row>
    <row r="1137" spans="2:38">
      <c r="B1137" s="176" t="s">
        <v>995</v>
      </c>
      <c r="C1137" s="167"/>
      <c r="D1137" s="167" t="s">
        <v>2229</v>
      </c>
      <c r="E1137" s="167" t="s">
        <v>115</v>
      </c>
      <c r="F1137" s="167" t="s">
        <v>2232</v>
      </c>
      <c r="G1137" s="188"/>
      <c r="H1137" s="285">
        <v>14522.96</v>
      </c>
      <c r="I1137" s="143">
        <f t="shared" si="315"/>
        <v>40.644997850596226</v>
      </c>
      <c r="J1137" s="165">
        <v>590285.67798429495</v>
      </c>
      <c r="K1137" s="167"/>
      <c r="L1137" s="167">
        <v>1</v>
      </c>
      <c r="M1137" s="171">
        <f t="shared" si="323"/>
        <v>590285.67798429495</v>
      </c>
      <c r="N1137" s="170"/>
      <c r="O1137" s="285"/>
      <c r="P1137" s="114">
        <f t="shared" si="321"/>
        <v>0</v>
      </c>
      <c r="Q1137" s="173"/>
      <c r="R1137" s="177">
        <v>2016</v>
      </c>
      <c r="S1137" s="98">
        <f>IFERROR(('General Input Sheet'!$G$38/(VLOOKUP(R1137,'General Input Sheet'!$E$38:$G$44,3,FALSE))),1)</f>
        <v>1</v>
      </c>
      <c r="T1137" s="199">
        <v>590285.67798429495</v>
      </c>
      <c r="U1137" s="115" t="str">
        <f t="shared" si="316"/>
        <v>y</v>
      </c>
      <c r="V1137" s="115" t="str">
        <f t="shared" si="316"/>
        <v/>
      </c>
      <c r="W1137" s="115" t="str">
        <f t="shared" si="316"/>
        <v/>
      </c>
      <c r="X1137" s="115" t="str">
        <f t="shared" si="316"/>
        <v/>
      </c>
      <c r="Y1137" s="273" t="str">
        <f t="shared" si="317"/>
        <v/>
      </c>
      <c r="AA1137" s="86">
        <f t="shared" si="307"/>
        <v>1</v>
      </c>
      <c r="AB1137" s="87" t="str">
        <f t="shared" si="308"/>
        <v/>
      </c>
      <c r="AC1137" s="87" t="str">
        <f t="shared" si="318"/>
        <v/>
      </c>
      <c r="AD1137" s="87" t="str">
        <f t="shared" si="319"/>
        <v/>
      </c>
      <c r="AE1137" s="87" t="str">
        <f t="shared" si="320"/>
        <v/>
      </c>
      <c r="AF1137" s="94">
        <f t="shared" si="309"/>
        <v>1</v>
      </c>
      <c r="AH1137" s="324">
        <f t="shared" si="310"/>
        <v>590285.67798429495</v>
      </c>
      <c r="AI1137" s="280" t="str">
        <f t="shared" si="311"/>
        <v/>
      </c>
      <c r="AJ1137" s="280" t="str">
        <f t="shared" si="312"/>
        <v/>
      </c>
      <c r="AK1137" s="280" t="str">
        <f t="shared" si="313"/>
        <v/>
      </c>
      <c r="AL1137" s="327" t="str">
        <f t="shared" si="314"/>
        <v/>
      </c>
    </row>
    <row r="1138" spans="2:38">
      <c r="B1138" s="176" t="s">
        <v>995</v>
      </c>
      <c r="C1138" s="167"/>
      <c r="D1138" s="167" t="s">
        <v>2229</v>
      </c>
      <c r="E1138" s="167" t="s">
        <v>115</v>
      </c>
      <c r="F1138" s="167" t="s">
        <v>2233</v>
      </c>
      <c r="G1138" s="188"/>
      <c r="H1138" s="285">
        <v>2924.31</v>
      </c>
      <c r="I1138" s="143">
        <f t="shared" si="315"/>
        <v>171.93100578248954</v>
      </c>
      <c r="J1138" s="165">
        <v>502779.55951979198</v>
      </c>
      <c r="K1138" s="167"/>
      <c r="L1138" s="167">
        <v>1</v>
      </c>
      <c r="M1138" s="171">
        <f t="shared" si="323"/>
        <v>502779.55951979203</v>
      </c>
      <c r="N1138" s="170"/>
      <c r="O1138" s="285"/>
      <c r="P1138" s="114">
        <f t="shared" si="321"/>
        <v>0</v>
      </c>
      <c r="Q1138" s="173"/>
      <c r="R1138" s="177">
        <v>2016</v>
      </c>
      <c r="S1138" s="98">
        <f>IFERROR(('General Input Sheet'!$G$38/(VLOOKUP(R1138,'General Input Sheet'!$E$38:$G$44,3,FALSE))),1)</f>
        <v>1</v>
      </c>
      <c r="T1138" s="199">
        <v>502779.55951979198</v>
      </c>
      <c r="U1138" s="115" t="str">
        <f t="shared" si="316"/>
        <v>y</v>
      </c>
      <c r="V1138" s="115" t="str">
        <f t="shared" si="316"/>
        <v/>
      </c>
      <c r="W1138" s="115" t="str">
        <f t="shared" si="316"/>
        <v/>
      </c>
      <c r="X1138" s="115" t="str">
        <f t="shared" si="316"/>
        <v/>
      </c>
      <c r="Y1138" s="273" t="str">
        <f t="shared" si="317"/>
        <v/>
      </c>
      <c r="AA1138" s="86">
        <f t="shared" si="307"/>
        <v>1</v>
      </c>
      <c r="AB1138" s="87" t="str">
        <f t="shared" si="308"/>
        <v/>
      </c>
      <c r="AC1138" s="87" t="str">
        <f t="shared" si="318"/>
        <v/>
      </c>
      <c r="AD1138" s="87" t="str">
        <f t="shared" si="319"/>
        <v/>
      </c>
      <c r="AE1138" s="87" t="str">
        <f t="shared" si="320"/>
        <v/>
      </c>
      <c r="AF1138" s="94">
        <f t="shared" si="309"/>
        <v>1</v>
      </c>
      <c r="AH1138" s="324">
        <f t="shared" si="310"/>
        <v>502779.55951979198</v>
      </c>
      <c r="AI1138" s="280" t="str">
        <f t="shared" si="311"/>
        <v/>
      </c>
      <c r="AJ1138" s="280" t="str">
        <f t="shared" si="312"/>
        <v/>
      </c>
      <c r="AK1138" s="280" t="str">
        <f t="shared" si="313"/>
        <v/>
      </c>
      <c r="AL1138" s="327" t="str">
        <f t="shared" si="314"/>
        <v/>
      </c>
    </row>
    <row r="1139" spans="2:38">
      <c r="B1139" s="176" t="s">
        <v>996</v>
      </c>
      <c r="C1139" s="167"/>
      <c r="D1139" s="167" t="s">
        <v>2229</v>
      </c>
      <c r="E1139" s="167" t="s">
        <v>117</v>
      </c>
      <c r="F1139" s="167" t="s">
        <v>2233</v>
      </c>
      <c r="G1139" s="188"/>
      <c r="H1139" s="285">
        <v>11358.53</v>
      </c>
      <c r="I1139" s="143">
        <f t="shared" si="315"/>
        <v>60.746561607297153</v>
      </c>
      <c r="J1139" s="165">
        <v>689991.64241333294</v>
      </c>
      <c r="K1139" s="167"/>
      <c r="L1139" s="167">
        <v>1</v>
      </c>
      <c r="M1139" s="171">
        <f t="shared" si="323"/>
        <v>689991.64241333294</v>
      </c>
      <c r="N1139" s="170"/>
      <c r="O1139" s="285"/>
      <c r="P1139" s="114">
        <f t="shared" si="321"/>
        <v>0</v>
      </c>
      <c r="Q1139" s="173"/>
      <c r="R1139" s="177">
        <v>2016</v>
      </c>
      <c r="S1139" s="98">
        <f>IFERROR(('General Input Sheet'!$G$38/(VLOOKUP(R1139,'General Input Sheet'!$E$38:$G$44,3,FALSE))),1)</f>
        <v>1</v>
      </c>
      <c r="T1139" s="199">
        <v>689991.64241333294</v>
      </c>
      <c r="U1139" s="115" t="str">
        <f t="shared" si="316"/>
        <v/>
      </c>
      <c r="V1139" s="115" t="str">
        <f t="shared" si="316"/>
        <v/>
      </c>
      <c r="W1139" s="115" t="str">
        <f t="shared" si="316"/>
        <v>y</v>
      </c>
      <c r="X1139" s="115" t="str">
        <f t="shared" si="316"/>
        <v/>
      </c>
      <c r="Y1139" s="273" t="str">
        <f t="shared" si="317"/>
        <v/>
      </c>
      <c r="AA1139" s="86" t="str">
        <f t="shared" si="307"/>
        <v/>
      </c>
      <c r="AB1139" s="87" t="str">
        <f t="shared" si="308"/>
        <v/>
      </c>
      <c r="AC1139" s="87">
        <f t="shared" si="318"/>
        <v>1</v>
      </c>
      <c r="AD1139" s="87" t="str">
        <f t="shared" si="319"/>
        <v/>
      </c>
      <c r="AE1139" s="87" t="str">
        <f t="shared" si="320"/>
        <v/>
      </c>
      <c r="AF1139" s="94">
        <f t="shared" si="309"/>
        <v>1</v>
      </c>
      <c r="AH1139" s="324" t="str">
        <f t="shared" si="310"/>
        <v/>
      </c>
      <c r="AI1139" s="280" t="str">
        <f t="shared" si="311"/>
        <v/>
      </c>
      <c r="AJ1139" s="280">
        <f t="shared" si="312"/>
        <v>689991.64241333294</v>
      </c>
      <c r="AK1139" s="280" t="str">
        <f t="shared" si="313"/>
        <v/>
      </c>
      <c r="AL1139" s="327" t="str">
        <f t="shared" si="314"/>
        <v/>
      </c>
    </row>
    <row r="1140" spans="2:38">
      <c r="B1140" s="176" t="s">
        <v>997</v>
      </c>
      <c r="C1140" s="167"/>
      <c r="D1140" s="167" t="s">
        <v>2231</v>
      </c>
      <c r="E1140" s="167" t="s">
        <v>118</v>
      </c>
      <c r="F1140" s="167" t="s">
        <v>2232</v>
      </c>
      <c r="G1140" s="188"/>
      <c r="H1140" s="285">
        <v>13082.29</v>
      </c>
      <c r="I1140" s="143">
        <f t="shared" si="315"/>
        <v>118.96774563436294</v>
      </c>
      <c r="J1140" s="165">
        <v>1556370.5490349701</v>
      </c>
      <c r="K1140" s="167"/>
      <c r="L1140" s="167">
        <v>1</v>
      </c>
      <c r="M1140" s="171">
        <f t="shared" si="323"/>
        <v>1556370.5490349701</v>
      </c>
      <c r="N1140" s="170"/>
      <c r="O1140" s="285"/>
      <c r="P1140" s="114">
        <f t="shared" si="321"/>
        <v>0</v>
      </c>
      <c r="Q1140" s="173"/>
      <c r="R1140" s="177">
        <v>2016</v>
      </c>
      <c r="S1140" s="98">
        <f>IFERROR(('General Input Sheet'!$G$38/(VLOOKUP(R1140,'General Input Sheet'!$E$38:$G$44,3,FALSE))),1)</f>
        <v>1</v>
      </c>
      <c r="T1140" s="199">
        <v>1556370.5490349701</v>
      </c>
      <c r="U1140" s="115" t="str">
        <f t="shared" si="316"/>
        <v/>
      </c>
      <c r="V1140" s="115" t="str">
        <f t="shared" si="316"/>
        <v/>
      </c>
      <c r="W1140" s="115" t="str">
        <f t="shared" si="316"/>
        <v/>
      </c>
      <c r="X1140" s="115" t="str">
        <f t="shared" si="316"/>
        <v/>
      </c>
      <c r="Y1140" s="273" t="str">
        <f t="shared" si="317"/>
        <v>y</v>
      </c>
      <c r="AA1140" s="86" t="str">
        <f t="shared" si="307"/>
        <v/>
      </c>
      <c r="AB1140" s="87" t="str">
        <f t="shared" si="308"/>
        <v/>
      </c>
      <c r="AC1140" s="87" t="str">
        <f t="shared" si="318"/>
        <v/>
      </c>
      <c r="AD1140" s="87" t="str">
        <f t="shared" si="319"/>
        <v/>
      </c>
      <c r="AE1140" s="87">
        <f t="shared" si="320"/>
        <v>1</v>
      </c>
      <c r="AF1140" s="94">
        <f t="shared" si="309"/>
        <v>1</v>
      </c>
      <c r="AH1140" s="324" t="str">
        <f t="shared" si="310"/>
        <v/>
      </c>
      <c r="AI1140" s="280" t="str">
        <f t="shared" si="311"/>
        <v/>
      </c>
      <c r="AJ1140" s="280" t="str">
        <f t="shared" si="312"/>
        <v/>
      </c>
      <c r="AK1140" s="280" t="str">
        <f t="shared" si="313"/>
        <v/>
      </c>
      <c r="AL1140" s="327">
        <f t="shared" si="314"/>
        <v>1556370.5490349701</v>
      </c>
    </row>
    <row r="1141" spans="2:38">
      <c r="B1141" s="176" t="s">
        <v>998</v>
      </c>
      <c r="C1141" s="167"/>
      <c r="D1141" s="167" t="s">
        <v>2229</v>
      </c>
      <c r="E1141" s="167" t="s">
        <v>118</v>
      </c>
      <c r="F1141" s="167" t="s">
        <v>2233</v>
      </c>
      <c r="G1141" s="188"/>
      <c r="H1141" s="285">
        <v>5488.63</v>
      </c>
      <c r="I1141" s="143">
        <f t="shared" si="315"/>
        <v>108.83628639626956</v>
      </c>
      <c r="J1141" s="165">
        <v>597362.10660315701</v>
      </c>
      <c r="K1141" s="167"/>
      <c r="L1141" s="167">
        <v>1</v>
      </c>
      <c r="M1141" s="171">
        <f t="shared" si="323"/>
        <v>597362.10660315701</v>
      </c>
      <c r="N1141" s="170"/>
      <c r="O1141" s="285"/>
      <c r="P1141" s="114">
        <f t="shared" si="321"/>
        <v>0</v>
      </c>
      <c r="Q1141" s="173"/>
      <c r="R1141" s="177">
        <v>2016</v>
      </c>
      <c r="S1141" s="98">
        <f>IFERROR(('General Input Sheet'!$G$38/(VLOOKUP(R1141,'General Input Sheet'!$E$38:$G$44,3,FALSE))),1)</f>
        <v>1</v>
      </c>
      <c r="T1141" s="199">
        <v>597362.10660315701</v>
      </c>
      <c r="U1141" s="115" t="str">
        <f t="shared" si="316"/>
        <v/>
      </c>
      <c r="V1141" s="115" t="str">
        <f t="shared" si="316"/>
        <v/>
      </c>
      <c r="W1141" s="115" t="str">
        <f t="shared" si="316"/>
        <v/>
      </c>
      <c r="X1141" s="115" t="str">
        <f t="shared" si="316"/>
        <v>y</v>
      </c>
      <c r="Y1141" s="273" t="str">
        <f t="shared" si="317"/>
        <v/>
      </c>
      <c r="AA1141" s="86" t="str">
        <f t="shared" si="307"/>
        <v/>
      </c>
      <c r="AB1141" s="87" t="str">
        <f t="shared" si="308"/>
        <v/>
      </c>
      <c r="AC1141" s="87" t="str">
        <f t="shared" si="318"/>
        <v/>
      </c>
      <c r="AD1141" s="87">
        <f t="shared" si="319"/>
        <v>1</v>
      </c>
      <c r="AE1141" s="87" t="str">
        <f t="shared" si="320"/>
        <v/>
      </c>
      <c r="AF1141" s="94">
        <f t="shared" si="309"/>
        <v>1</v>
      </c>
      <c r="AH1141" s="324" t="str">
        <f t="shared" si="310"/>
        <v/>
      </c>
      <c r="AI1141" s="280" t="str">
        <f t="shared" si="311"/>
        <v/>
      </c>
      <c r="AJ1141" s="280" t="str">
        <f t="shared" si="312"/>
        <v/>
      </c>
      <c r="AK1141" s="280">
        <f t="shared" si="313"/>
        <v>597362.10660315701</v>
      </c>
      <c r="AL1141" s="327" t="str">
        <f t="shared" si="314"/>
        <v/>
      </c>
    </row>
    <row r="1142" spans="2:38">
      <c r="B1142" s="176" t="s">
        <v>999</v>
      </c>
      <c r="C1142" s="167"/>
      <c r="D1142" s="167" t="s">
        <v>2229</v>
      </c>
      <c r="E1142" s="167" t="s">
        <v>116</v>
      </c>
      <c r="F1142" s="167" t="s">
        <v>2233</v>
      </c>
      <c r="G1142" s="188"/>
      <c r="H1142" s="285">
        <v>2319.86</v>
      </c>
      <c r="I1142" s="143">
        <f t="shared" si="315"/>
        <v>207.11809595046682</v>
      </c>
      <c r="J1142" s="165">
        <v>480484.98607165</v>
      </c>
      <c r="K1142" s="167"/>
      <c r="L1142" s="167">
        <v>1</v>
      </c>
      <c r="M1142" s="171">
        <f t="shared" si="323"/>
        <v>480484.98607165</v>
      </c>
      <c r="N1142" s="170"/>
      <c r="O1142" s="285"/>
      <c r="P1142" s="114">
        <f t="shared" si="321"/>
        <v>0</v>
      </c>
      <c r="Q1142" s="173"/>
      <c r="R1142" s="177">
        <v>2016</v>
      </c>
      <c r="S1142" s="98">
        <f>IFERROR(('General Input Sheet'!$G$38/(VLOOKUP(R1142,'General Input Sheet'!$E$38:$G$44,3,FALSE))),1)</f>
        <v>1</v>
      </c>
      <c r="T1142" s="199">
        <v>480484.98607165</v>
      </c>
      <c r="U1142" s="115" t="str">
        <f t="shared" si="316"/>
        <v/>
      </c>
      <c r="V1142" s="115" t="str">
        <f t="shared" si="316"/>
        <v>y</v>
      </c>
      <c r="W1142" s="115" t="str">
        <f t="shared" si="316"/>
        <v/>
      </c>
      <c r="X1142" s="115" t="str">
        <f t="shared" si="316"/>
        <v/>
      </c>
      <c r="Y1142" s="273" t="str">
        <f t="shared" si="317"/>
        <v/>
      </c>
      <c r="AA1142" s="86" t="str">
        <f t="shared" si="307"/>
        <v/>
      </c>
      <c r="AB1142" s="87">
        <f t="shared" si="308"/>
        <v>1</v>
      </c>
      <c r="AC1142" s="87" t="str">
        <f t="shared" si="318"/>
        <v/>
      </c>
      <c r="AD1142" s="87" t="str">
        <f t="shared" si="319"/>
        <v/>
      </c>
      <c r="AE1142" s="87" t="str">
        <f t="shared" si="320"/>
        <v/>
      </c>
      <c r="AF1142" s="94">
        <f t="shared" si="309"/>
        <v>1</v>
      </c>
      <c r="AH1142" s="324" t="str">
        <f t="shared" si="310"/>
        <v/>
      </c>
      <c r="AI1142" s="280">
        <f t="shared" si="311"/>
        <v>480484.98607165</v>
      </c>
      <c r="AJ1142" s="280" t="str">
        <f t="shared" si="312"/>
        <v/>
      </c>
      <c r="AK1142" s="280" t="str">
        <f t="shared" si="313"/>
        <v/>
      </c>
      <c r="AL1142" s="327" t="str">
        <f t="shared" si="314"/>
        <v/>
      </c>
    </row>
    <row r="1143" spans="2:38">
      <c r="B1143" s="176" t="s">
        <v>1000</v>
      </c>
      <c r="C1143" s="167"/>
      <c r="D1143" s="167" t="s">
        <v>2229</v>
      </c>
      <c r="E1143" s="167" t="s">
        <v>117</v>
      </c>
      <c r="F1143" s="167" t="s">
        <v>2233</v>
      </c>
      <c r="G1143" s="188"/>
      <c r="H1143" s="285">
        <v>4140.1499999999996</v>
      </c>
      <c r="I1143" s="143">
        <f t="shared" si="315"/>
        <v>132.27170074303999</v>
      </c>
      <c r="J1143" s="165">
        <v>547624.681831297</v>
      </c>
      <c r="K1143" s="167"/>
      <c r="L1143" s="167">
        <v>1</v>
      </c>
      <c r="M1143" s="171">
        <f t="shared" si="323"/>
        <v>547624.681831297</v>
      </c>
      <c r="N1143" s="170"/>
      <c r="O1143" s="285"/>
      <c r="P1143" s="114">
        <f t="shared" si="321"/>
        <v>0</v>
      </c>
      <c r="Q1143" s="173"/>
      <c r="R1143" s="177">
        <v>2016</v>
      </c>
      <c r="S1143" s="98">
        <f>IFERROR(('General Input Sheet'!$G$38/(VLOOKUP(R1143,'General Input Sheet'!$E$38:$G$44,3,FALSE))),1)</f>
        <v>1</v>
      </c>
      <c r="T1143" s="199">
        <v>547624.681831297</v>
      </c>
      <c r="U1143" s="115" t="str">
        <f t="shared" si="316"/>
        <v/>
      </c>
      <c r="V1143" s="115" t="str">
        <f t="shared" si="316"/>
        <v/>
      </c>
      <c r="W1143" s="115" t="str">
        <f t="shared" si="316"/>
        <v>y</v>
      </c>
      <c r="X1143" s="115" t="str">
        <f t="shared" si="316"/>
        <v/>
      </c>
      <c r="Y1143" s="273" t="str">
        <f t="shared" si="317"/>
        <v/>
      </c>
      <c r="AA1143" s="86" t="str">
        <f t="shared" si="307"/>
        <v/>
      </c>
      <c r="AB1143" s="87" t="str">
        <f t="shared" si="308"/>
        <v/>
      </c>
      <c r="AC1143" s="87">
        <f t="shared" si="318"/>
        <v>1</v>
      </c>
      <c r="AD1143" s="87" t="str">
        <f t="shared" si="319"/>
        <v/>
      </c>
      <c r="AE1143" s="87" t="str">
        <f t="shared" si="320"/>
        <v/>
      </c>
      <c r="AF1143" s="94">
        <f t="shared" si="309"/>
        <v>1</v>
      </c>
      <c r="AH1143" s="324" t="str">
        <f t="shared" si="310"/>
        <v/>
      </c>
      <c r="AI1143" s="280" t="str">
        <f t="shared" si="311"/>
        <v/>
      </c>
      <c r="AJ1143" s="280">
        <f t="shared" si="312"/>
        <v>547624.681831297</v>
      </c>
      <c r="AK1143" s="280" t="str">
        <f t="shared" si="313"/>
        <v/>
      </c>
      <c r="AL1143" s="327" t="str">
        <f t="shared" si="314"/>
        <v/>
      </c>
    </row>
    <row r="1144" spans="2:38">
      <c r="B1144" s="176" t="s">
        <v>1001</v>
      </c>
      <c r="C1144" s="167"/>
      <c r="D1144" s="167" t="s">
        <v>2231</v>
      </c>
      <c r="E1144" s="167" t="s">
        <v>118</v>
      </c>
      <c r="F1144" s="167" t="s">
        <v>2232</v>
      </c>
      <c r="G1144" s="188"/>
      <c r="H1144" s="285">
        <v>55521.74</v>
      </c>
      <c r="I1144" s="143">
        <f t="shared" si="315"/>
        <v>41.604388089979167</v>
      </c>
      <c r="J1144" s="165">
        <v>2309948.01839092</v>
      </c>
      <c r="K1144" s="167"/>
      <c r="L1144" s="167">
        <v>1</v>
      </c>
      <c r="M1144" s="171">
        <f t="shared" si="323"/>
        <v>2309948.01839092</v>
      </c>
      <c r="N1144" s="170"/>
      <c r="O1144" s="285"/>
      <c r="P1144" s="114">
        <f t="shared" si="321"/>
        <v>0</v>
      </c>
      <c r="Q1144" s="173"/>
      <c r="R1144" s="177">
        <v>2016</v>
      </c>
      <c r="S1144" s="98">
        <f>IFERROR(('General Input Sheet'!$G$38/(VLOOKUP(R1144,'General Input Sheet'!$E$38:$G$44,3,FALSE))),1)</f>
        <v>1</v>
      </c>
      <c r="T1144" s="199">
        <v>2309948.01839092</v>
      </c>
      <c r="U1144" s="115" t="str">
        <f t="shared" si="316"/>
        <v/>
      </c>
      <c r="V1144" s="115" t="str">
        <f t="shared" si="316"/>
        <v/>
      </c>
      <c r="W1144" s="115" t="str">
        <f t="shared" si="316"/>
        <v/>
      </c>
      <c r="X1144" s="115" t="str">
        <f t="shared" si="316"/>
        <v/>
      </c>
      <c r="Y1144" s="273" t="str">
        <f t="shared" si="317"/>
        <v>y</v>
      </c>
      <c r="AA1144" s="86" t="str">
        <f t="shared" si="307"/>
        <v/>
      </c>
      <c r="AB1144" s="87" t="str">
        <f t="shared" si="308"/>
        <v/>
      </c>
      <c r="AC1144" s="87" t="str">
        <f t="shared" si="318"/>
        <v/>
      </c>
      <c r="AD1144" s="87" t="str">
        <f t="shared" si="319"/>
        <v/>
      </c>
      <c r="AE1144" s="87">
        <f t="shared" si="320"/>
        <v>1</v>
      </c>
      <c r="AF1144" s="94">
        <f t="shared" si="309"/>
        <v>1</v>
      </c>
      <c r="AH1144" s="324" t="str">
        <f t="shared" si="310"/>
        <v/>
      </c>
      <c r="AI1144" s="280" t="str">
        <f t="shared" si="311"/>
        <v/>
      </c>
      <c r="AJ1144" s="280" t="str">
        <f t="shared" si="312"/>
        <v/>
      </c>
      <c r="AK1144" s="280" t="str">
        <f t="shared" si="313"/>
        <v/>
      </c>
      <c r="AL1144" s="327">
        <f t="shared" si="314"/>
        <v>2309948.01839092</v>
      </c>
    </row>
    <row r="1145" spans="2:38">
      <c r="B1145" s="176" t="s">
        <v>1002</v>
      </c>
      <c r="C1145" s="167"/>
      <c r="D1145" s="167" t="s">
        <v>2229</v>
      </c>
      <c r="E1145" s="167" t="s">
        <v>118</v>
      </c>
      <c r="F1145" s="167" t="s">
        <v>2233</v>
      </c>
      <c r="G1145" s="188"/>
      <c r="H1145" s="285">
        <v>4263.62</v>
      </c>
      <c r="I1145" s="143">
        <f t="shared" si="315"/>
        <v>129.50937405541725</v>
      </c>
      <c r="J1145" s="165">
        <v>552178.75741015805</v>
      </c>
      <c r="K1145" s="167"/>
      <c r="L1145" s="167">
        <v>1</v>
      </c>
      <c r="M1145" s="171">
        <f t="shared" si="323"/>
        <v>552178.75741015805</v>
      </c>
      <c r="N1145" s="170"/>
      <c r="O1145" s="285">
        <v>22675.0002040742</v>
      </c>
      <c r="P1145" s="114">
        <f t="shared" si="321"/>
        <v>45.319514476359707</v>
      </c>
      <c r="Q1145" s="173">
        <v>1027620</v>
      </c>
      <c r="R1145" s="177">
        <v>2016</v>
      </c>
      <c r="S1145" s="98">
        <f>IFERROR(('General Input Sheet'!$G$38/(VLOOKUP(R1145,'General Input Sheet'!$E$38:$G$44,3,FALSE))),1)</f>
        <v>1</v>
      </c>
      <c r="T1145" s="199">
        <v>1579798.7574101579</v>
      </c>
      <c r="U1145" s="115" t="str">
        <f t="shared" si="316"/>
        <v/>
      </c>
      <c r="V1145" s="115" t="str">
        <f t="shared" si="316"/>
        <v/>
      </c>
      <c r="W1145" s="115" t="str">
        <f t="shared" si="316"/>
        <v/>
      </c>
      <c r="X1145" s="115" t="str">
        <f t="shared" si="316"/>
        <v>y</v>
      </c>
      <c r="Y1145" s="273" t="str">
        <f t="shared" si="317"/>
        <v/>
      </c>
      <c r="AA1145" s="86" t="str">
        <f t="shared" si="307"/>
        <v/>
      </c>
      <c r="AB1145" s="87" t="str">
        <f t="shared" si="308"/>
        <v/>
      </c>
      <c r="AC1145" s="87" t="str">
        <f t="shared" si="318"/>
        <v/>
      </c>
      <c r="AD1145" s="87">
        <f t="shared" si="319"/>
        <v>1</v>
      </c>
      <c r="AE1145" s="87" t="str">
        <f t="shared" si="320"/>
        <v/>
      </c>
      <c r="AF1145" s="94">
        <f t="shared" si="309"/>
        <v>1</v>
      </c>
      <c r="AH1145" s="324" t="str">
        <f t="shared" si="310"/>
        <v/>
      </c>
      <c r="AI1145" s="280" t="str">
        <f t="shared" si="311"/>
        <v/>
      </c>
      <c r="AJ1145" s="280" t="str">
        <f t="shared" si="312"/>
        <v/>
      </c>
      <c r="AK1145" s="280">
        <f t="shared" si="313"/>
        <v>1579798.7574101579</v>
      </c>
      <c r="AL1145" s="327" t="str">
        <f t="shared" si="314"/>
        <v/>
      </c>
    </row>
    <row r="1146" spans="2:38">
      <c r="B1146" s="176" t="s">
        <v>1003</v>
      </c>
      <c r="C1146" s="167"/>
      <c r="D1146" s="167" t="s">
        <v>2231</v>
      </c>
      <c r="E1146" s="167" t="s">
        <v>117</v>
      </c>
      <c r="F1146" s="167" t="s">
        <v>2232</v>
      </c>
      <c r="G1146" s="188"/>
      <c r="H1146" s="285">
        <v>24556.48</v>
      </c>
      <c r="I1146" s="143">
        <f t="shared" si="315"/>
        <v>84.192582727873855</v>
      </c>
      <c r="J1146" s="165">
        <v>2067473.4739053799</v>
      </c>
      <c r="K1146" s="167"/>
      <c r="L1146" s="167">
        <v>1</v>
      </c>
      <c r="M1146" s="171">
        <f t="shared" si="323"/>
        <v>2067473.4739053799</v>
      </c>
      <c r="N1146" s="170"/>
      <c r="O1146" s="285">
        <v>34611.079545773297</v>
      </c>
      <c r="P1146" s="114">
        <f t="shared" si="321"/>
        <v>95.447146213138751</v>
      </c>
      <c r="Q1146" s="173">
        <v>3303528.77</v>
      </c>
      <c r="R1146" s="177">
        <v>2016</v>
      </c>
      <c r="S1146" s="98">
        <f>IFERROR(('General Input Sheet'!$G$38/(VLOOKUP(R1146,'General Input Sheet'!$E$38:$G$44,3,FALSE))),1)</f>
        <v>1</v>
      </c>
      <c r="T1146" s="199">
        <v>5371002.2439053804</v>
      </c>
      <c r="U1146" s="115" t="str">
        <f t="shared" si="316"/>
        <v/>
      </c>
      <c r="V1146" s="115" t="str">
        <f t="shared" si="316"/>
        <v/>
      </c>
      <c r="W1146" s="115" t="str">
        <f t="shared" si="316"/>
        <v/>
      </c>
      <c r="X1146" s="115" t="str">
        <f t="shared" si="316"/>
        <v/>
      </c>
      <c r="Y1146" s="273" t="str">
        <f t="shared" si="317"/>
        <v>y</v>
      </c>
      <c r="AA1146" s="86" t="str">
        <f t="shared" si="307"/>
        <v/>
      </c>
      <c r="AB1146" s="87" t="str">
        <f t="shared" si="308"/>
        <v/>
      </c>
      <c r="AC1146" s="87" t="str">
        <f t="shared" si="318"/>
        <v/>
      </c>
      <c r="AD1146" s="87" t="str">
        <f t="shared" si="319"/>
        <v/>
      </c>
      <c r="AE1146" s="87">
        <f t="shared" si="320"/>
        <v>1</v>
      </c>
      <c r="AF1146" s="94">
        <f t="shared" si="309"/>
        <v>1</v>
      </c>
      <c r="AH1146" s="324" t="str">
        <f t="shared" si="310"/>
        <v/>
      </c>
      <c r="AI1146" s="280" t="str">
        <f t="shared" si="311"/>
        <v/>
      </c>
      <c r="AJ1146" s="280" t="str">
        <f t="shared" si="312"/>
        <v/>
      </c>
      <c r="AK1146" s="280" t="str">
        <f t="shared" si="313"/>
        <v/>
      </c>
      <c r="AL1146" s="327">
        <f t="shared" si="314"/>
        <v>5371002.2439053804</v>
      </c>
    </row>
    <row r="1147" spans="2:38">
      <c r="B1147" s="176" t="s">
        <v>1003</v>
      </c>
      <c r="C1147" s="167"/>
      <c r="D1147" s="167" t="s">
        <v>2231</v>
      </c>
      <c r="E1147" s="167" t="s">
        <v>117</v>
      </c>
      <c r="F1147" s="167" t="s">
        <v>2233</v>
      </c>
      <c r="G1147" s="188"/>
      <c r="H1147" s="285">
        <v>32131.41</v>
      </c>
      <c r="I1147" s="143">
        <f t="shared" si="315"/>
        <v>254.00590617496525</v>
      </c>
      <c r="J1147" s="165">
        <v>8161567.9137293398</v>
      </c>
      <c r="K1147" s="167"/>
      <c r="L1147" s="167">
        <v>1</v>
      </c>
      <c r="M1147" s="171">
        <f t="shared" si="323"/>
        <v>8161567.9137293398</v>
      </c>
      <c r="N1147" s="170"/>
      <c r="O1147" s="285"/>
      <c r="P1147" s="114">
        <f t="shared" si="321"/>
        <v>0</v>
      </c>
      <c r="Q1147" s="173"/>
      <c r="R1147" s="177">
        <v>2016</v>
      </c>
      <c r="S1147" s="98">
        <f>IFERROR(('General Input Sheet'!$G$38/(VLOOKUP(R1147,'General Input Sheet'!$E$38:$G$44,3,FALSE))),1)</f>
        <v>1</v>
      </c>
      <c r="T1147" s="199">
        <v>8161567.9137293398</v>
      </c>
      <c r="U1147" s="115" t="str">
        <f t="shared" si="316"/>
        <v/>
      </c>
      <c r="V1147" s="115" t="str">
        <f t="shared" si="316"/>
        <v/>
      </c>
      <c r="W1147" s="115" t="str">
        <f t="shared" si="316"/>
        <v/>
      </c>
      <c r="X1147" s="115" t="str">
        <f t="shared" si="316"/>
        <v/>
      </c>
      <c r="Y1147" s="273" t="str">
        <f t="shared" si="317"/>
        <v>y</v>
      </c>
      <c r="AA1147" s="86" t="str">
        <f t="shared" si="307"/>
        <v/>
      </c>
      <c r="AB1147" s="87" t="str">
        <f t="shared" si="308"/>
        <v/>
      </c>
      <c r="AC1147" s="87" t="str">
        <f t="shared" si="318"/>
        <v/>
      </c>
      <c r="AD1147" s="87" t="str">
        <f t="shared" si="319"/>
        <v/>
      </c>
      <c r="AE1147" s="87">
        <f t="shared" si="320"/>
        <v>1</v>
      </c>
      <c r="AF1147" s="94">
        <f t="shared" si="309"/>
        <v>1</v>
      </c>
      <c r="AH1147" s="324" t="str">
        <f t="shared" si="310"/>
        <v/>
      </c>
      <c r="AI1147" s="280" t="str">
        <f t="shared" si="311"/>
        <v/>
      </c>
      <c r="AJ1147" s="280" t="str">
        <f t="shared" si="312"/>
        <v/>
      </c>
      <c r="AK1147" s="280" t="str">
        <f t="shared" si="313"/>
        <v/>
      </c>
      <c r="AL1147" s="327">
        <f t="shared" si="314"/>
        <v>8161567.9137293398</v>
      </c>
    </row>
    <row r="1148" spans="2:38">
      <c r="B1148" s="176" t="s">
        <v>1004</v>
      </c>
      <c r="C1148" s="167"/>
      <c r="D1148" s="167" t="s">
        <v>2229</v>
      </c>
      <c r="E1148" s="167" t="s">
        <v>118</v>
      </c>
      <c r="F1148" s="167" t="s">
        <v>2233</v>
      </c>
      <c r="G1148" s="188"/>
      <c r="H1148" s="285">
        <v>1841.6</v>
      </c>
      <c r="I1148" s="143">
        <f t="shared" si="315"/>
        <v>251.32754825194561</v>
      </c>
      <c r="J1148" s="165">
        <v>462844.81286078301</v>
      </c>
      <c r="K1148" s="167"/>
      <c r="L1148" s="167">
        <v>1</v>
      </c>
      <c r="M1148" s="171">
        <f t="shared" si="323"/>
        <v>462844.81286078296</v>
      </c>
      <c r="N1148" s="170"/>
      <c r="O1148" s="285"/>
      <c r="P1148" s="114">
        <f t="shared" si="321"/>
        <v>0</v>
      </c>
      <c r="Q1148" s="173"/>
      <c r="R1148" s="177">
        <v>2016</v>
      </c>
      <c r="S1148" s="98">
        <f>IFERROR(('General Input Sheet'!$G$38/(VLOOKUP(R1148,'General Input Sheet'!$E$38:$G$44,3,FALSE))),1)</f>
        <v>1</v>
      </c>
      <c r="T1148" s="199">
        <v>462844.81286078301</v>
      </c>
      <c r="U1148" s="115" t="str">
        <f t="shared" si="316"/>
        <v/>
      </c>
      <c r="V1148" s="115" t="str">
        <f t="shared" si="316"/>
        <v/>
      </c>
      <c r="W1148" s="115" t="str">
        <f t="shared" si="316"/>
        <v/>
      </c>
      <c r="X1148" s="115" t="str">
        <f t="shared" si="316"/>
        <v>y</v>
      </c>
      <c r="Y1148" s="273" t="str">
        <f t="shared" si="317"/>
        <v/>
      </c>
      <c r="AA1148" s="86" t="str">
        <f t="shared" si="307"/>
        <v/>
      </c>
      <c r="AB1148" s="87" t="str">
        <f t="shared" si="308"/>
        <v/>
      </c>
      <c r="AC1148" s="87" t="str">
        <f t="shared" si="318"/>
        <v/>
      </c>
      <c r="AD1148" s="87">
        <f t="shared" si="319"/>
        <v>1</v>
      </c>
      <c r="AE1148" s="87" t="str">
        <f t="shared" si="320"/>
        <v/>
      </c>
      <c r="AF1148" s="94">
        <f t="shared" si="309"/>
        <v>1</v>
      </c>
      <c r="AH1148" s="324" t="str">
        <f t="shared" si="310"/>
        <v/>
      </c>
      <c r="AI1148" s="280" t="str">
        <f t="shared" si="311"/>
        <v/>
      </c>
      <c r="AJ1148" s="280" t="str">
        <f t="shared" si="312"/>
        <v/>
      </c>
      <c r="AK1148" s="280">
        <f t="shared" si="313"/>
        <v>462844.81286078301</v>
      </c>
      <c r="AL1148" s="327" t="str">
        <f t="shared" si="314"/>
        <v/>
      </c>
    </row>
    <row r="1149" spans="2:38">
      <c r="B1149" s="176" t="s">
        <v>1005</v>
      </c>
      <c r="C1149" s="167"/>
      <c r="D1149" s="167" t="s">
        <v>2229</v>
      </c>
      <c r="E1149" s="167" t="s">
        <v>116</v>
      </c>
      <c r="F1149" s="167" t="s">
        <v>2233</v>
      </c>
      <c r="G1149" s="188"/>
      <c r="H1149" s="285">
        <v>3485.26</v>
      </c>
      <c r="I1149" s="143">
        <f t="shared" si="315"/>
        <v>150.19530138773175</v>
      </c>
      <c r="J1149" s="165">
        <v>523469.67611460597</v>
      </c>
      <c r="K1149" s="167"/>
      <c r="L1149" s="167">
        <v>1</v>
      </c>
      <c r="M1149" s="171">
        <f t="shared" si="323"/>
        <v>523469.67611460597</v>
      </c>
      <c r="N1149" s="170"/>
      <c r="O1149" s="285"/>
      <c r="P1149" s="114">
        <f t="shared" si="321"/>
        <v>0</v>
      </c>
      <c r="Q1149" s="173"/>
      <c r="R1149" s="177">
        <v>2016</v>
      </c>
      <c r="S1149" s="98">
        <f>IFERROR(('General Input Sheet'!$G$38/(VLOOKUP(R1149,'General Input Sheet'!$E$38:$G$44,3,FALSE))),1)</f>
        <v>1</v>
      </c>
      <c r="T1149" s="199">
        <v>523469.67611460597</v>
      </c>
      <c r="U1149" s="115" t="str">
        <f t="shared" si="316"/>
        <v/>
      </c>
      <c r="V1149" s="115" t="str">
        <f t="shared" si="316"/>
        <v>y</v>
      </c>
      <c r="W1149" s="115" t="str">
        <f t="shared" si="316"/>
        <v/>
      </c>
      <c r="X1149" s="115" t="str">
        <f t="shared" si="316"/>
        <v/>
      </c>
      <c r="Y1149" s="273" t="str">
        <f t="shared" si="317"/>
        <v/>
      </c>
      <c r="AA1149" s="86" t="str">
        <f t="shared" si="307"/>
        <v/>
      </c>
      <c r="AB1149" s="87">
        <f t="shared" si="308"/>
        <v>1</v>
      </c>
      <c r="AC1149" s="87" t="str">
        <f t="shared" si="318"/>
        <v/>
      </c>
      <c r="AD1149" s="87" t="str">
        <f t="shared" si="319"/>
        <v/>
      </c>
      <c r="AE1149" s="87" t="str">
        <f t="shared" si="320"/>
        <v/>
      </c>
      <c r="AF1149" s="94">
        <f t="shared" si="309"/>
        <v>1</v>
      </c>
      <c r="AH1149" s="324" t="str">
        <f t="shared" si="310"/>
        <v/>
      </c>
      <c r="AI1149" s="280">
        <f t="shared" si="311"/>
        <v>523469.67611460597</v>
      </c>
      <c r="AJ1149" s="280" t="str">
        <f t="shared" si="312"/>
        <v/>
      </c>
      <c r="AK1149" s="280" t="str">
        <f t="shared" si="313"/>
        <v/>
      </c>
      <c r="AL1149" s="327" t="str">
        <f t="shared" si="314"/>
        <v/>
      </c>
    </row>
    <row r="1150" spans="2:38">
      <c r="B1150" s="176" t="s">
        <v>1006</v>
      </c>
      <c r="C1150" s="167"/>
      <c r="D1150" s="167" t="s">
        <v>2229</v>
      </c>
      <c r="E1150" s="167" t="s">
        <v>118</v>
      </c>
      <c r="F1150" s="167" t="s">
        <v>2236</v>
      </c>
      <c r="G1150" s="188"/>
      <c r="H1150" s="285"/>
      <c r="I1150" s="143">
        <f t="shared" si="315"/>
        <v>0</v>
      </c>
      <c r="J1150" s="165"/>
      <c r="K1150" s="167"/>
      <c r="L1150" s="167">
        <v>1</v>
      </c>
      <c r="M1150" s="171">
        <f t="shared" si="323"/>
        <v>0</v>
      </c>
      <c r="N1150" s="170"/>
      <c r="O1150" s="285">
        <v>0</v>
      </c>
      <c r="P1150" s="114">
        <f t="shared" si="321"/>
        <v>0</v>
      </c>
      <c r="Q1150" s="173">
        <v>0</v>
      </c>
      <c r="R1150" s="177">
        <v>2016</v>
      </c>
      <c r="S1150" s="98">
        <f>IFERROR(('General Input Sheet'!$G$38/(VLOOKUP(R1150,'General Input Sheet'!$E$38:$G$44,3,FALSE))),1)</f>
        <v>1</v>
      </c>
      <c r="T1150" s="199">
        <v>0</v>
      </c>
      <c r="U1150" s="115" t="str">
        <f t="shared" si="316"/>
        <v/>
      </c>
      <c r="V1150" s="115" t="str">
        <f t="shared" si="316"/>
        <v/>
      </c>
      <c r="W1150" s="115" t="str">
        <f t="shared" si="316"/>
        <v/>
      </c>
      <c r="X1150" s="115" t="str">
        <f t="shared" si="316"/>
        <v>y</v>
      </c>
      <c r="Y1150" s="273" t="str">
        <f t="shared" si="317"/>
        <v/>
      </c>
      <c r="AA1150" s="86" t="str">
        <f t="shared" si="307"/>
        <v/>
      </c>
      <c r="AB1150" s="87" t="str">
        <f t="shared" si="308"/>
        <v/>
      </c>
      <c r="AC1150" s="87" t="str">
        <f t="shared" si="318"/>
        <v/>
      </c>
      <c r="AD1150" s="87">
        <f t="shared" si="319"/>
        <v>1</v>
      </c>
      <c r="AE1150" s="87" t="str">
        <f t="shared" si="320"/>
        <v/>
      </c>
      <c r="AF1150" s="94">
        <f t="shared" si="309"/>
        <v>1</v>
      </c>
      <c r="AH1150" s="324" t="str">
        <f t="shared" si="310"/>
        <v/>
      </c>
      <c r="AI1150" s="280" t="str">
        <f t="shared" si="311"/>
        <v/>
      </c>
      <c r="AJ1150" s="280" t="str">
        <f t="shared" si="312"/>
        <v/>
      </c>
      <c r="AK1150" s="280">
        <f t="shared" si="313"/>
        <v>0</v>
      </c>
      <c r="AL1150" s="327" t="str">
        <f t="shared" si="314"/>
        <v/>
      </c>
    </row>
    <row r="1151" spans="2:38">
      <c r="B1151" s="176" t="s">
        <v>1007</v>
      </c>
      <c r="C1151" s="167"/>
      <c r="D1151" s="167" t="s">
        <v>2229</v>
      </c>
      <c r="E1151" s="167" t="s">
        <v>117</v>
      </c>
      <c r="F1151" s="167" t="s">
        <v>2233</v>
      </c>
      <c r="G1151" s="188"/>
      <c r="H1151" s="285">
        <v>1818.52</v>
      </c>
      <c r="I1151" s="143">
        <f t="shared" si="315"/>
        <v>254.04918759589117</v>
      </c>
      <c r="J1151" s="165">
        <v>461993.52862688003</v>
      </c>
      <c r="K1151" s="167"/>
      <c r="L1151" s="167">
        <v>1</v>
      </c>
      <c r="M1151" s="171">
        <f t="shared" si="323"/>
        <v>461993.52862688003</v>
      </c>
      <c r="N1151" s="170"/>
      <c r="O1151" s="285"/>
      <c r="P1151" s="114">
        <f t="shared" si="321"/>
        <v>0</v>
      </c>
      <c r="Q1151" s="173"/>
      <c r="R1151" s="177">
        <v>2016</v>
      </c>
      <c r="S1151" s="98">
        <f>IFERROR(('General Input Sheet'!$G$38/(VLOOKUP(R1151,'General Input Sheet'!$E$38:$G$44,3,FALSE))),1)</f>
        <v>1</v>
      </c>
      <c r="T1151" s="199">
        <v>461993.52862688003</v>
      </c>
      <c r="U1151" s="115" t="str">
        <f t="shared" si="316"/>
        <v/>
      </c>
      <c r="V1151" s="115" t="str">
        <f t="shared" si="316"/>
        <v/>
      </c>
      <c r="W1151" s="115" t="str">
        <f t="shared" si="316"/>
        <v>y</v>
      </c>
      <c r="X1151" s="115" t="str">
        <f t="shared" si="316"/>
        <v/>
      </c>
      <c r="Y1151" s="273" t="str">
        <f t="shared" si="317"/>
        <v/>
      </c>
      <c r="AA1151" s="86" t="str">
        <f t="shared" si="307"/>
        <v/>
      </c>
      <c r="AB1151" s="87" t="str">
        <f t="shared" si="308"/>
        <v/>
      </c>
      <c r="AC1151" s="87">
        <f t="shared" si="318"/>
        <v>1</v>
      </c>
      <c r="AD1151" s="87" t="str">
        <f t="shared" si="319"/>
        <v/>
      </c>
      <c r="AE1151" s="87" t="str">
        <f t="shared" si="320"/>
        <v/>
      </c>
      <c r="AF1151" s="94">
        <f t="shared" si="309"/>
        <v>1</v>
      </c>
      <c r="AH1151" s="324" t="str">
        <f t="shared" si="310"/>
        <v/>
      </c>
      <c r="AI1151" s="280" t="str">
        <f t="shared" si="311"/>
        <v/>
      </c>
      <c r="AJ1151" s="280">
        <f t="shared" si="312"/>
        <v>461993.52862688003</v>
      </c>
      <c r="AK1151" s="280" t="str">
        <f t="shared" si="313"/>
        <v/>
      </c>
      <c r="AL1151" s="327" t="str">
        <f t="shared" si="314"/>
        <v/>
      </c>
    </row>
    <row r="1152" spans="2:38">
      <c r="B1152" s="176" t="s">
        <v>1008</v>
      </c>
      <c r="C1152" s="167"/>
      <c r="D1152" s="167" t="s">
        <v>2229</v>
      </c>
      <c r="E1152" s="167" t="s">
        <v>117</v>
      </c>
      <c r="F1152" s="167" t="s">
        <v>2233</v>
      </c>
      <c r="G1152" s="188"/>
      <c r="H1152" s="285">
        <v>5731.85</v>
      </c>
      <c r="I1152" s="143">
        <f t="shared" si="315"/>
        <v>105.78313267738496</v>
      </c>
      <c r="J1152" s="165">
        <v>606333.04903686896</v>
      </c>
      <c r="K1152" s="167"/>
      <c r="L1152" s="167">
        <v>1</v>
      </c>
      <c r="M1152" s="171">
        <f t="shared" si="323"/>
        <v>606333.04903686896</v>
      </c>
      <c r="N1152" s="170"/>
      <c r="O1152" s="285">
        <v>1107.59211079187</v>
      </c>
      <c r="P1152" s="114">
        <f t="shared" si="321"/>
        <v>9.3716810537579995</v>
      </c>
      <c r="Q1152" s="173">
        <v>10380</v>
      </c>
      <c r="R1152" s="177">
        <v>2016</v>
      </c>
      <c r="S1152" s="98">
        <f>IFERROR(('General Input Sheet'!$G$38/(VLOOKUP(R1152,'General Input Sheet'!$E$38:$G$44,3,FALSE))),1)</f>
        <v>1</v>
      </c>
      <c r="T1152" s="199">
        <v>616713.04903686896</v>
      </c>
      <c r="U1152" s="115" t="str">
        <f t="shared" si="316"/>
        <v/>
      </c>
      <c r="V1152" s="115" t="str">
        <f t="shared" si="316"/>
        <v/>
      </c>
      <c r="W1152" s="115" t="str">
        <f t="shared" si="316"/>
        <v>y</v>
      </c>
      <c r="X1152" s="115" t="str">
        <f t="shared" si="316"/>
        <v/>
      </c>
      <c r="Y1152" s="273" t="str">
        <f t="shared" si="317"/>
        <v/>
      </c>
      <c r="AA1152" s="86" t="str">
        <f t="shared" si="307"/>
        <v/>
      </c>
      <c r="AB1152" s="87" t="str">
        <f t="shared" si="308"/>
        <v/>
      </c>
      <c r="AC1152" s="87">
        <f t="shared" si="318"/>
        <v>1</v>
      </c>
      <c r="AD1152" s="87" t="str">
        <f t="shared" si="319"/>
        <v/>
      </c>
      <c r="AE1152" s="87" t="str">
        <f t="shared" si="320"/>
        <v/>
      </c>
      <c r="AF1152" s="94">
        <f t="shared" si="309"/>
        <v>1</v>
      </c>
      <c r="AH1152" s="324" t="str">
        <f t="shared" si="310"/>
        <v/>
      </c>
      <c r="AI1152" s="280" t="str">
        <f t="shared" si="311"/>
        <v/>
      </c>
      <c r="AJ1152" s="280">
        <f t="shared" si="312"/>
        <v>616713.04903686896</v>
      </c>
      <c r="AK1152" s="280" t="str">
        <f t="shared" si="313"/>
        <v/>
      </c>
      <c r="AL1152" s="327" t="str">
        <f t="shared" si="314"/>
        <v/>
      </c>
    </row>
    <row r="1153" spans="2:38">
      <c r="B1153" s="176" t="s">
        <v>1009</v>
      </c>
      <c r="C1153" s="167"/>
      <c r="D1153" s="167" t="s">
        <v>2229</v>
      </c>
      <c r="E1153" s="167" t="s">
        <v>117</v>
      </c>
      <c r="F1153" s="167" t="s">
        <v>2233</v>
      </c>
      <c r="G1153" s="188"/>
      <c r="H1153" s="285">
        <v>1352.62</v>
      </c>
      <c r="I1153" s="143">
        <f t="shared" si="315"/>
        <v>328.85011493749249</v>
      </c>
      <c r="J1153" s="165">
        <v>444809.24246675102</v>
      </c>
      <c r="K1153" s="167"/>
      <c r="L1153" s="167">
        <v>1</v>
      </c>
      <c r="M1153" s="171">
        <f t="shared" si="323"/>
        <v>444809.24246675102</v>
      </c>
      <c r="N1153" s="170"/>
      <c r="O1153" s="285"/>
      <c r="P1153" s="114">
        <f t="shared" si="321"/>
        <v>0</v>
      </c>
      <c r="Q1153" s="173"/>
      <c r="R1153" s="177">
        <v>2016</v>
      </c>
      <c r="S1153" s="98">
        <f>IFERROR(('General Input Sheet'!$G$38/(VLOOKUP(R1153,'General Input Sheet'!$E$38:$G$44,3,FALSE))),1)</f>
        <v>1</v>
      </c>
      <c r="T1153" s="199">
        <v>444809.24246675102</v>
      </c>
      <c r="U1153" s="115" t="str">
        <f t="shared" si="316"/>
        <v/>
      </c>
      <c r="V1153" s="115" t="str">
        <f t="shared" si="316"/>
        <v/>
      </c>
      <c r="W1153" s="115" t="str">
        <f t="shared" si="316"/>
        <v>y</v>
      </c>
      <c r="X1153" s="115" t="str">
        <f t="shared" si="316"/>
        <v/>
      </c>
      <c r="Y1153" s="273" t="str">
        <f t="shared" si="317"/>
        <v/>
      </c>
      <c r="AA1153" s="86" t="str">
        <f t="shared" si="307"/>
        <v/>
      </c>
      <c r="AB1153" s="87" t="str">
        <f t="shared" si="308"/>
        <v/>
      </c>
      <c r="AC1153" s="87">
        <f t="shared" si="318"/>
        <v>1</v>
      </c>
      <c r="AD1153" s="87" t="str">
        <f t="shared" si="319"/>
        <v/>
      </c>
      <c r="AE1153" s="87" t="str">
        <f t="shared" si="320"/>
        <v/>
      </c>
      <c r="AF1153" s="94">
        <f t="shared" si="309"/>
        <v>1</v>
      </c>
      <c r="AH1153" s="324" t="str">
        <f t="shared" si="310"/>
        <v/>
      </c>
      <c r="AI1153" s="280" t="str">
        <f t="shared" si="311"/>
        <v/>
      </c>
      <c r="AJ1153" s="280">
        <f t="shared" si="312"/>
        <v>444809.24246675102</v>
      </c>
      <c r="AK1153" s="280" t="str">
        <f t="shared" si="313"/>
        <v/>
      </c>
      <c r="AL1153" s="327" t="str">
        <f t="shared" si="314"/>
        <v/>
      </c>
    </row>
    <row r="1154" spans="2:38">
      <c r="B1154" s="176" t="s">
        <v>1010</v>
      </c>
      <c r="C1154" s="167"/>
      <c r="D1154" s="167" t="s">
        <v>2229</v>
      </c>
      <c r="E1154" s="167" t="s">
        <v>118</v>
      </c>
      <c r="F1154" s="167" t="s">
        <v>2232</v>
      </c>
      <c r="G1154" s="188"/>
      <c r="H1154" s="285">
        <v>9485.3700000000008</v>
      </c>
      <c r="I1154" s="143">
        <f t="shared" si="315"/>
        <v>62.231170527274621</v>
      </c>
      <c r="J1154" s="165">
        <v>590285.67798429495</v>
      </c>
      <c r="K1154" s="167"/>
      <c r="L1154" s="167">
        <v>1</v>
      </c>
      <c r="M1154" s="171">
        <f t="shared" si="323"/>
        <v>590285.67798429495</v>
      </c>
      <c r="N1154" s="170"/>
      <c r="O1154" s="285">
        <v>9485.3841638976301</v>
      </c>
      <c r="P1154" s="114">
        <f t="shared" si="321"/>
        <v>1.0542535576008667E-4</v>
      </c>
      <c r="Q1154" s="173">
        <v>1</v>
      </c>
      <c r="R1154" s="177">
        <v>2016</v>
      </c>
      <c r="S1154" s="98">
        <f>IFERROR(('General Input Sheet'!$G$38/(VLOOKUP(R1154,'General Input Sheet'!$E$38:$G$44,3,FALSE))),1)</f>
        <v>1</v>
      </c>
      <c r="T1154" s="199">
        <v>590286.67798429495</v>
      </c>
      <c r="U1154" s="115" t="str">
        <f t="shared" si="316"/>
        <v/>
      </c>
      <c r="V1154" s="115" t="str">
        <f t="shared" si="316"/>
        <v/>
      </c>
      <c r="W1154" s="115" t="str">
        <f t="shared" si="316"/>
        <v/>
      </c>
      <c r="X1154" s="115" t="str">
        <f t="shared" si="316"/>
        <v>y</v>
      </c>
      <c r="Y1154" s="273" t="str">
        <f t="shared" si="317"/>
        <v/>
      </c>
      <c r="AA1154" s="86" t="str">
        <f t="shared" si="307"/>
        <v/>
      </c>
      <c r="AB1154" s="87" t="str">
        <f t="shared" si="308"/>
        <v/>
      </c>
      <c r="AC1154" s="87" t="str">
        <f t="shared" si="318"/>
        <v/>
      </c>
      <c r="AD1154" s="87">
        <f t="shared" si="319"/>
        <v>1</v>
      </c>
      <c r="AE1154" s="87" t="str">
        <f t="shared" si="320"/>
        <v/>
      </c>
      <c r="AF1154" s="94">
        <f t="shared" si="309"/>
        <v>1</v>
      </c>
      <c r="AH1154" s="324" t="str">
        <f t="shared" si="310"/>
        <v/>
      </c>
      <c r="AI1154" s="280" t="str">
        <f t="shared" si="311"/>
        <v/>
      </c>
      <c r="AJ1154" s="280" t="str">
        <f t="shared" si="312"/>
        <v/>
      </c>
      <c r="AK1154" s="280">
        <f t="shared" si="313"/>
        <v>590286.67798429495</v>
      </c>
      <c r="AL1154" s="327" t="str">
        <f t="shared" si="314"/>
        <v/>
      </c>
    </row>
    <row r="1155" spans="2:38">
      <c r="B1155" s="176" t="s">
        <v>1011</v>
      </c>
      <c r="C1155" s="167"/>
      <c r="D1155" s="167" t="s">
        <v>2229</v>
      </c>
      <c r="E1155" s="167" t="s">
        <v>117</v>
      </c>
      <c r="F1155" s="167" t="s">
        <v>2233</v>
      </c>
      <c r="G1155" s="188"/>
      <c r="H1155" s="285">
        <v>2508.85</v>
      </c>
      <c r="I1155" s="143">
        <f t="shared" si="315"/>
        <v>194.29447979281863</v>
      </c>
      <c r="J1155" s="165">
        <v>487455.70562821301</v>
      </c>
      <c r="K1155" s="167"/>
      <c r="L1155" s="167">
        <v>1</v>
      </c>
      <c r="M1155" s="171">
        <f t="shared" si="323"/>
        <v>487455.70562821301</v>
      </c>
      <c r="N1155" s="170"/>
      <c r="O1155" s="285"/>
      <c r="P1155" s="114">
        <f t="shared" si="321"/>
        <v>0</v>
      </c>
      <c r="Q1155" s="173"/>
      <c r="R1155" s="177">
        <v>2016</v>
      </c>
      <c r="S1155" s="98">
        <f>IFERROR(('General Input Sheet'!$G$38/(VLOOKUP(R1155,'General Input Sheet'!$E$38:$G$44,3,FALSE))),1)</f>
        <v>1</v>
      </c>
      <c r="T1155" s="199">
        <v>487455.70562821301</v>
      </c>
      <c r="U1155" s="115" t="str">
        <f t="shared" si="316"/>
        <v/>
      </c>
      <c r="V1155" s="115" t="str">
        <f t="shared" si="316"/>
        <v/>
      </c>
      <c r="W1155" s="115" t="str">
        <f t="shared" si="316"/>
        <v>y</v>
      </c>
      <c r="X1155" s="115" t="str">
        <f t="shared" si="316"/>
        <v/>
      </c>
      <c r="Y1155" s="273" t="str">
        <f t="shared" si="317"/>
        <v/>
      </c>
      <c r="AA1155" s="86" t="str">
        <f t="shared" si="307"/>
        <v/>
      </c>
      <c r="AB1155" s="87" t="str">
        <f t="shared" si="308"/>
        <v/>
      </c>
      <c r="AC1155" s="87">
        <f t="shared" si="318"/>
        <v>1</v>
      </c>
      <c r="AD1155" s="87" t="str">
        <f t="shared" si="319"/>
        <v/>
      </c>
      <c r="AE1155" s="87" t="str">
        <f t="shared" si="320"/>
        <v/>
      </c>
      <c r="AF1155" s="94">
        <f t="shared" si="309"/>
        <v>1</v>
      </c>
      <c r="AH1155" s="324" t="str">
        <f t="shared" si="310"/>
        <v/>
      </c>
      <c r="AI1155" s="280" t="str">
        <f t="shared" si="311"/>
        <v/>
      </c>
      <c r="AJ1155" s="280">
        <f t="shared" si="312"/>
        <v>487455.70562821301</v>
      </c>
      <c r="AK1155" s="280" t="str">
        <f t="shared" si="313"/>
        <v/>
      </c>
      <c r="AL1155" s="327" t="str">
        <f t="shared" si="314"/>
        <v/>
      </c>
    </row>
    <row r="1156" spans="2:38">
      <c r="B1156" s="176" t="s">
        <v>1012</v>
      </c>
      <c r="C1156" s="167"/>
      <c r="D1156" s="167" t="s">
        <v>2231</v>
      </c>
      <c r="E1156" s="167" t="s">
        <v>118</v>
      </c>
      <c r="F1156" s="167" t="s">
        <v>2235</v>
      </c>
      <c r="G1156" s="188"/>
      <c r="H1156" s="285">
        <v>3995.94</v>
      </c>
      <c r="I1156" s="143">
        <f t="shared" si="315"/>
        <v>1897.7832269919518</v>
      </c>
      <c r="J1156" s="165">
        <v>7583427.9080662197</v>
      </c>
      <c r="K1156" s="167"/>
      <c r="L1156" s="167">
        <v>1</v>
      </c>
      <c r="M1156" s="171">
        <f t="shared" si="323"/>
        <v>7583427.9080662197</v>
      </c>
      <c r="N1156" s="170"/>
      <c r="O1156" s="285"/>
      <c r="P1156" s="114">
        <f t="shared" si="321"/>
        <v>0</v>
      </c>
      <c r="Q1156" s="173"/>
      <c r="R1156" s="177">
        <v>2016</v>
      </c>
      <c r="S1156" s="98">
        <f>IFERROR(('General Input Sheet'!$G$38/(VLOOKUP(R1156,'General Input Sheet'!$E$38:$G$44,3,FALSE))),1)</f>
        <v>1</v>
      </c>
      <c r="T1156" s="199">
        <v>7583427.9080662197</v>
      </c>
      <c r="U1156" s="115" t="str">
        <f t="shared" si="316"/>
        <v/>
      </c>
      <c r="V1156" s="115" t="str">
        <f t="shared" si="316"/>
        <v/>
      </c>
      <c r="W1156" s="115" t="str">
        <f t="shared" si="316"/>
        <v/>
      </c>
      <c r="X1156" s="115" t="str">
        <f t="shared" si="316"/>
        <v/>
      </c>
      <c r="Y1156" s="273" t="str">
        <f t="shared" si="317"/>
        <v>y</v>
      </c>
      <c r="AA1156" s="86" t="str">
        <f t="shared" si="307"/>
        <v/>
      </c>
      <c r="AB1156" s="87" t="str">
        <f t="shared" si="308"/>
        <v/>
      </c>
      <c r="AC1156" s="87" t="str">
        <f t="shared" si="318"/>
        <v/>
      </c>
      <c r="AD1156" s="87" t="str">
        <f t="shared" si="319"/>
        <v/>
      </c>
      <c r="AE1156" s="87">
        <f t="shared" si="320"/>
        <v>1</v>
      </c>
      <c r="AF1156" s="94">
        <f t="shared" si="309"/>
        <v>1</v>
      </c>
      <c r="AH1156" s="324" t="str">
        <f t="shared" si="310"/>
        <v/>
      </c>
      <c r="AI1156" s="280" t="str">
        <f t="shared" si="311"/>
        <v/>
      </c>
      <c r="AJ1156" s="280" t="str">
        <f t="shared" si="312"/>
        <v/>
      </c>
      <c r="AK1156" s="280" t="str">
        <f t="shared" si="313"/>
        <v/>
      </c>
      <c r="AL1156" s="327">
        <f t="shared" si="314"/>
        <v>7583427.9080662197</v>
      </c>
    </row>
    <row r="1157" spans="2:38">
      <c r="B1157" s="176" t="s">
        <v>1013</v>
      </c>
      <c r="C1157" s="167"/>
      <c r="D1157" s="167" t="s">
        <v>2229</v>
      </c>
      <c r="E1157" s="167" t="s">
        <v>118</v>
      </c>
      <c r="F1157" s="167" t="s">
        <v>2232</v>
      </c>
      <c r="G1157" s="188"/>
      <c r="H1157" s="285">
        <v>8675.39</v>
      </c>
      <c r="I1157" s="143">
        <f t="shared" si="315"/>
        <v>68.041399635554711</v>
      </c>
      <c r="J1157" s="165">
        <v>590285.67798429495</v>
      </c>
      <c r="K1157" s="167"/>
      <c r="L1157" s="167">
        <v>1</v>
      </c>
      <c r="M1157" s="171">
        <f t="shared" si="323"/>
        <v>590285.67798429495</v>
      </c>
      <c r="N1157" s="170"/>
      <c r="O1157" s="285">
        <v>2410.4891398128898</v>
      </c>
      <c r="P1157" s="114">
        <f t="shared" si="321"/>
        <v>63.180122857480143</v>
      </c>
      <c r="Q1157" s="173">
        <v>152295</v>
      </c>
      <c r="R1157" s="177">
        <v>2016</v>
      </c>
      <c r="S1157" s="98">
        <f>IFERROR(('General Input Sheet'!$G$38/(VLOOKUP(R1157,'General Input Sheet'!$E$38:$G$44,3,FALSE))),1)</f>
        <v>1</v>
      </c>
      <c r="T1157" s="199">
        <v>742580.67798429495</v>
      </c>
      <c r="U1157" s="115" t="str">
        <f t="shared" si="316"/>
        <v/>
      </c>
      <c r="V1157" s="115" t="str">
        <f t="shared" si="316"/>
        <v/>
      </c>
      <c r="W1157" s="115" t="str">
        <f t="shared" si="316"/>
        <v/>
      </c>
      <c r="X1157" s="115" t="str">
        <f t="shared" si="316"/>
        <v>y</v>
      </c>
      <c r="Y1157" s="273" t="str">
        <f t="shared" si="317"/>
        <v/>
      </c>
      <c r="AA1157" s="86" t="str">
        <f t="shared" si="307"/>
        <v/>
      </c>
      <c r="AB1157" s="87" t="str">
        <f t="shared" si="308"/>
        <v/>
      </c>
      <c r="AC1157" s="87" t="str">
        <f t="shared" si="318"/>
        <v/>
      </c>
      <c r="AD1157" s="87">
        <f t="shared" si="319"/>
        <v>1</v>
      </c>
      <c r="AE1157" s="87" t="str">
        <f t="shared" si="320"/>
        <v/>
      </c>
      <c r="AF1157" s="94">
        <f t="shared" si="309"/>
        <v>1</v>
      </c>
      <c r="AH1157" s="324" t="str">
        <f t="shared" si="310"/>
        <v/>
      </c>
      <c r="AI1157" s="280" t="str">
        <f t="shared" si="311"/>
        <v/>
      </c>
      <c r="AJ1157" s="280" t="str">
        <f t="shared" si="312"/>
        <v/>
      </c>
      <c r="AK1157" s="280">
        <f t="shared" si="313"/>
        <v>742580.67798429495</v>
      </c>
      <c r="AL1157" s="327" t="str">
        <f t="shared" si="314"/>
        <v/>
      </c>
    </row>
    <row r="1158" spans="2:38">
      <c r="B1158" s="176" t="s">
        <v>1014</v>
      </c>
      <c r="C1158" s="167"/>
      <c r="D1158" s="167" t="s">
        <v>2229</v>
      </c>
      <c r="E1158" s="167" t="s">
        <v>116</v>
      </c>
      <c r="F1158" s="167" t="s">
        <v>2232</v>
      </c>
      <c r="G1158" s="188"/>
      <c r="H1158" s="285">
        <v>3129.6</v>
      </c>
      <c r="I1158" s="143">
        <f t="shared" si="315"/>
        <v>112.76225545483641</v>
      </c>
      <c r="J1158" s="165">
        <v>352900.754671456</v>
      </c>
      <c r="K1158" s="167"/>
      <c r="L1158" s="167">
        <v>1</v>
      </c>
      <c r="M1158" s="171">
        <f t="shared" si="323"/>
        <v>352900.754671456</v>
      </c>
      <c r="N1158" s="170"/>
      <c r="O1158" s="285">
        <v>4540.11207684703</v>
      </c>
      <c r="P1158" s="114">
        <f t="shared" si="321"/>
        <v>781.91021276843446</v>
      </c>
      <c r="Q1158" s="173">
        <v>3549960</v>
      </c>
      <c r="R1158" s="177">
        <v>2016</v>
      </c>
      <c r="S1158" s="98">
        <f>IFERROR(('General Input Sheet'!$G$38/(VLOOKUP(R1158,'General Input Sheet'!$E$38:$G$44,3,FALSE))),1)</f>
        <v>1</v>
      </c>
      <c r="T1158" s="199">
        <v>3902860.7546714558</v>
      </c>
      <c r="U1158" s="115" t="str">
        <f t="shared" si="316"/>
        <v/>
      </c>
      <c r="V1158" s="115" t="str">
        <f t="shared" si="316"/>
        <v>y</v>
      </c>
      <c r="W1158" s="115" t="str">
        <f t="shared" si="316"/>
        <v/>
      </c>
      <c r="X1158" s="115" t="str">
        <f t="shared" si="316"/>
        <v/>
      </c>
      <c r="Y1158" s="273" t="str">
        <f t="shared" si="317"/>
        <v/>
      </c>
      <c r="AA1158" s="86" t="str">
        <f t="shared" si="307"/>
        <v/>
      </c>
      <c r="AB1158" s="87">
        <f t="shared" si="308"/>
        <v>1</v>
      </c>
      <c r="AC1158" s="87" t="str">
        <f t="shared" si="318"/>
        <v/>
      </c>
      <c r="AD1158" s="87" t="str">
        <f t="shared" si="319"/>
        <v/>
      </c>
      <c r="AE1158" s="87" t="str">
        <f t="shared" si="320"/>
        <v/>
      </c>
      <c r="AF1158" s="94">
        <f t="shared" si="309"/>
        <v>1</v>
      </c>
      <c r="AH1158" s="324" t="str">
        <f t="shared" si="310"/>
        <v/>
      </c>
      <c r="AI1158" s="280">
        <f t="shared" si="311"/>
        <v>3902860.7546714558</v>
      </c>
      <c r="AJ1158" s="280" t="str">
        <f t="shared" si="312"/>
        <v/>
      </c>
      <c r="AK1158" s="280" t="str">
        <f t="shared" si="313"/>
        <v/>
      </c>
      <c r="AL1158" s="327" t="str">
        <f t="shared" si="314"/>
        <v/>
      </c>
    </row>
    <row r="1159" spans="2:38">
      <c r="B1159" s="176" t="s">
        <v>1014</v>
      </c>
      <c r="C1159" s="167"/>
      <c r="D1159" s="167" t="s">
        <v>2229</v>
      </c>
      <c r="E1159" s="167" t="s">
        <v>116</v>
      </c>
      <c r="F1159" s="167" t="s">
        <v>2233</v>
      </c>
      <c r="G1159" s="188"/>
      <c r="H1159" s="285">
        <v>1410.54</v>
      </c>
      <c r="I1159" s="143">
        <f t="shared" si="315"/>
        <v>316.86132087423397</v>
      </c>
      <c r="J1159" s="165">
        <v>446945.56754594197</v>
      </c>
      <c r="K1159" s="167"/>
      <c r="L1159" s="167">
        <v>1</v>
      </c>
      <c r="M1159" s="171">
        <f t="shared" si="323"/>
        <v>446945.56754594197</v>
      </c>
      <c r="N1159" s="170"/>
      <c r="O1159" s="285"/>
      <c r="P1159" s="114">
        <f t="shared" si="321"/>
        <v>0</v>
      </c>
      <c r="Q1159" s="173"/>
      <c r="R1159" s="177">
        <v>2016</v>
      </c>
      <c r="S1159" s="98">
        <f>IFERROR(('General Input Sheet'!$G$38/(VLOOKUP(R1159,'General Input Sheet'!$E$38:$G$44,3,FALSE))),1)</f>
        <v>1</v>
      </c>
      <c r="T1159" s="199">
        <v>446945.56754594197</v>
      </c>
      <c r="U1159" s="115" t="str">
        <f t="shared" si="316"/>
        <v/>
      </c>
      <c r="V1159" s="115" t="str">
        <f t="shared" si="316"/>
        <v>y</v>
      </c>
      <c r="W1159" s="115" t="str">
        <f t="shared" si="316"/>
        <v/>
      </c>
      <c r="X1159" s="115" t="str">
        <f t="shared" si="316"/>
        <v/>
      </c>
      <c r="Y1159" s="273" t="str">
        <f t="shared" si="317"/>
        <v/>
      </c>
      <c r="AA1159" s="86" t="str">
        <f t="shared" si="307"/>
        <v/>
      </c>
      <c r="AB1159" s="87">
        <f t="shared" si="308"/>
        <v>1</v>
      </c>
      <c r="AC1159" s="87" t="str">
        <f t="shared" si="318"/>
        <v/>
      </c>
      <c r="AD1159" s="87" t="str">
        <f t="shared" si="319"/>
        <v/>
      </c>
      <c r="AE1159" s="87" t="str">
        <f t="shared" si="320"/>
        <v/>
      </c>
      <c r="AF1159" s="94">
        <f t="shared" si="309"/>
        <v>1</v>
      </c>
      <c r="AH1159" s="324" t="str">
        <f t="shared" si="310"/>
        <v/>
      </c>
      <c r="AI1159" s="280">
        <f t="shared" si="311"/>
        <v>446945.56754594197</v>
      </c>
      <c r="AJ1159" s="280" t="str">
        <f t="shared" si="312"/>
        <v/>
      </c>
      <c r="AK1159" s="280" t="str">
        <f t="shared" si="313"/>
        <v/>
      </c>
      <c r="AL1159" s="327" t="str">
        <f t="shared" si="314"/>
        <v/>
      </c>
    </row>
    <row r="1160" spans="2:38">
      <c r="B1160" s="176" t="s">
        <v>1015</v>
      </c>
      <c r="C1160" s="167"/>
      <c r="D1160" s="167" t="s">
        <v>2229</v>
      </c>
      <c r="E1160" s="167" t="s">
        <v>118</v>
      </c>
      <c r="F1160" s="167" t="s">
        <v>2233</v>
      </c>
      <c r="G1160" s="188"/>
      <c r="H1160" s="285">
        <v>1798.98</v>
      </c>
      <c r="I1160" s="143">
        <f t="shared" si="315"/>
        <v>256.40797228717275</v>
      </c>
      <c r="J1160" s="165">
        <v>461272.81398517801</v>
      </c>
      <c r="K1160" s="167"/>
      <c r="L1160" s="167">
        <v>1</v>
      </c>
      <c r="M1160" s="171">
        <f t="shared" si="323"/>
        <v>461272.81398517796</v>
      </c>
      <c r="N1160" s="170"/>
      <c r="O1160" s="285"/>
      <c r="P1160" s="114">
        <f t="shared" si="321"/>
        <v>0</v>
      </c>
      <c r="Q1160" s="173"/>
      <c r="R1160" s="177">
        <v>2016</v>
      </c>
      <c r="S1160" s="98">
        <f>IFERROR(('General Input Sheet'!$G$38/(VLOOKUP(R1160,'General Input Sheet'!$E$38:$G$44,3,FALSE))),1)</f>
        <v>1</v>
      </c>
      <c r="T1160" s="199">
        <v>461272.81398517801</v>
      </c>
      <c r="U1160" s="115" t="str">
        <f t="shared" si="316"/>
        <v/>
      </c>
      <c r="V1160" s="115" t="str">
        <f t="shared" si="316"/>
        <v/>
      </c>
      <c r="W1160" s="115" t="str">
        <f t="shared" si="316"/>
        <v/>
      </c>
      <c r="X1160" s="115" t="str">
        <f t="shared" si="316"/>
        <v>y</v>
      </c>
      <c r="Y1160" s="273" t="str">
        <f t="shared" si="317"/>
        <v/>
      </c>
      <c r="AA1160" s="86" t="str">
        <f t="shared" si="307"/>
        <v/>
      </c>
      <c r="AB1160" s="87" t="str">
        <f t="shared" si="308"/>
        <v/>
      </c>
      <c r="AC1160" s="87" t="str">
        <f t="shared" si="318"/>
        <v/>
      </c>
      <c r="AD1160" s="87">
        <f t="shared" si="319"/>
        <v>1</v>
      </c>
      <c r="AE1160" s="87" t="str">
        <f t="shared" si="320"/>
        <v/>
      </c>
      <c r="AF1160" s="94">
        <f t="shared" si="309"/>
        <v>1</v>
      </c>
      <c r="AH1160" s="324" t="str">
        <f t="shared" si="310"/>
        <v/>
      </c>
      <c r="AI1160" s="280" t="str">
        <f t="shared" si="311"/>
        <v/>
      </c>
      <c r="AJ1160" s="280" t="str">
        <f t="shared" si="312"/>
        <v/>
      </c>
      <c r="AK1160" s="280">
        <f t="shared" si="313"/>
        <v>461272.81398517801</v>
      </c>
      <c r="AL1160" s="327" t="str">
        <f t="shared" si="314"/>
        <v/>
      </c>
    </row>
    <row r="1161" spans="2:38">
      <c r="B1161" s="176" t="s">
        <v>1016</v>
      </c>
      <c r="C1161" s="167"/>
      <c r="D1161" s="167" t="s">
        <v>2229</v>
      </c>
      <c r="E1161" s="167" t="s">
        <v>118</v>
      </c>
      <c r="F1161" s="167" t="s">
        <v>2233</v>
      </c>
      <c r="G1161" s="188"/>
      <c r="H1161" s="285">
        <v>10008.19</v>
      </c>
      <c r="I1161" s="143">
        <f t="shared" si="315"/>
        <v>68.942700169894152</v>
      </c>
      <c r="J1161" s="165">
        <v>689991.64241333294</v>
      </c>
      <c r="K1161" s="167"/>
      <c r="L1161" s="167">
        <v>1</v>
      </c>
      <c r="M1161" s="171">
        <f t="shared" si="323"/>
        <v>689991.64241333294</v>
      </c>
      <c r="N1161" s="170"/>
      <c r="O1161" s="285"/>
      <c r="P1161" s="114">
        <f t="shared" si="321"/>
        <v>0</v>
      </c>
      <c r="Q1161" s="173"/>
      <c r="R1161" s="177">
        <v>2016</v>
      </c>
      <c r="S1161" s="98">
        <f>IFERROR(('General Input Sheet'!$G$38/(VLOOKUP(R1161,'General Input Sheet'!$E$38:$G$44,3,FALSE))),1)</f>
        <v>1</v>
      </c>
      <c r="T1161" s="199">
        <v>689991.64241333294</v>
      </c>
      <c r="U1161" s="115" t="str">
        <f t="shared" si="316"/>
        <v/>
      </c>
      <c r="V1161" s="115" t="str">
        <f t="shared" si="316"/>
        <v/>
      </c>
      <c r="W1161" s="115" t="str">
        <f t="shared" si="316"/>
        <v/>
      </c>
      <c r="X1161" s="115" t="str">
        <f t="shared" si="316"/>
        <v>y</v>
      </c>
      <c r="Y1161" s="273" t="str">
        <f t="shared" si="317"/>
        <v/>
      </c>
      <c r="AA1161" s="86" t="str">
        <f t="shared" si="307"/>
        <v/>
      </c>
      <c r="AB1161" s="87" t="str">
        <f t="shared" si="308"/>
        <v/>
      </c>
      <c r="AC1161" s="87" t="str">
        <f t="shared" si="318"/>
        <v/>
      </c>
      <c r="AD1161" s="87">
        <f t="shared" si="319"/>
        <v>1</v>
      </c>
      <c r="AE1161" s="87" t="str">
        <f t="shared" si="320"/>
        <v/>
      </c>
      <c r="AF1161" s="94">
        <f t="shared" si="309"/>
        <v>1</v>
      </c>
      <c r="AH1161" s="324" t="str">
        <f t="shared" si="310"/>
        <v/>
      </c>
      <c r="AI1161" s="280" t="str">
        <f t="shared" si="311"/>
        <v/>
      </c>
      <c r="AJ1161" s="280" t="str">
        <f t="shared" si="312"/>
        <v/>
      </c>
      <c r="AK1161" s="280">
        <f t="shared" si="313"/>
        <v>689991.64241333294</v>
      </c>
      <c r="AL1161" s="327" t="str">
        <f t="shared" si="314"/>
        <v/>
      </c>
    </row>
    <row r="1162" spans="2:38">
      <c r="B1162" s="176" t="s">
        <v>1017</v>
      </c>
      <c r="C1162" s="167"/>
      <c r="D1162" s="167" t="s">
        <v>2229</v>
      </c>
      <c r="E1162" s="167" t="s">
        <v>117</v>
      </c>
      <c r="F1162" s="167" t="s">
        <v>2233</v>
      </c>
      <c r="G1162" s="188"/>
      <c r="H1162" s="285">
        <v>2429.9699999999998</v>
      </c>
      <c r="I1162" s="143">
        <f t="shared" si="315"/>
        <v>199.40422743251071</v>
      </c>
      <c r="J1162" s="165">
        <v>484546.29053417803</v>
      </c>
      <c r="K1162" s="167"/>
      <c r="L1162" s="167">
        <v>1</v>
      </c>
      <c r="M1162" s="171">
        <f t="shared" si="323"/>
        <v>484546.29053417803</v>
      </c>
      <c r="N1162" s="170"/>
      <c r="O1162" s="285">
        <v>1114.6412087963199</v>
      </c>
      <c r="P1162" s="114">
        <f t="shared" si="321"/>
        <v>195.18836939013258</v>
      </c>
      <c r="Q1162" s="173">
        <v>217565</v>
      </c>
      <c r="R1162" s="177">
        <v>2016</v>
      </c>
      <c r="S1162" s="98">
        <f>IFERROR(('General Input Sheet'!$G$38/(VLOOKUP(R1162,'General Input Sheet'!$E$38:$G$44,3,FALSE))),1)</f>
        <v>1</v>
      </c>
      <c r="T1162" s="199">
        <v>702111.29053417803</v>
      </c>
      <c r="U1162" s="115" t="str">
        <f t="shared" si="316"/>
        <v/>
      </c>
      <c r="V1162" s="115" t="str">
        <f t="shared" si="316"/>
        <v/>
      </c>
      <c r="W1162" s="115" t="str">
        <f t="shared" si="316"/>
        <v>y</v>
      </c>
      <c r="X1162" s="115" t="str">
        <f t="shared" si="316"/>
        <v/>
      </c>
      <c r="Y1162" s="273" t="str">
        <f t="shared" si="317"/>
        <v/>
      </c>
      <c r="AA1162" s="86" t="str">
        <f t="shared" si="307"/>
        <v/>
      </c>
      <c r="AB1162" s="87" t="str">
        <f t="shared" si="308"/>
        <v/>
      </c>
      <c r="AC1162" s="87">
        <f t="shared" si="318"/>
        <v>1</v>
      </c>
      <c r="AD1162" s="87" t="str">
        <f t="shared" si="319"/>
        <v/>
      </c>
      <c r="AE1162" s="87" t="str">
        <f t="shared" si="320"/>
        <v/>
      </c>
      <c r="AF1162" s="94">
        <f t="shared" si="309"/>
        <v>1</v>
      </c>
      <c r="AH1162" s="324" t="str">
        <f t="shared" si="310"/>
        <v/>
      </c>
      <c r="AI1162" s="280" t="str">
        <f t="shared" si="311"/>
        <v/>
      </c>
      <c r="AJ1162" s="280">
        <f t="shared" si="312"/>
        <v>702111.29053417803</v>
      </c>
      <c r="AK1162" s="280" t="str">
        <f t="shared" si="313"/>
        <v/>
      </c>
      <c r="AL1162" s="327" t="str">
        <f t="shared" si="314"/>
        <v/>
      </c>
    </row>
    <row r="1163" spans="2:38">
      <c r="B1163" s="176" t="s">
        <v>1018</v>
      </c>
      <c r="C1163" s="167"/>
      <c r="D1163" s="167" t="s">
        <v>2229</v>
      </c>
      <c r="E1163" s="167" t="s">
        <v>117</v>
      </c>
      <c r="F1163" s="167" t="s">
        <v>2233</v>
      </c>
      <c r="G1163" s="188"/>
      <c r="H1163" s="285">
        <v>12674.3</v>
      </c>
      <c r="I1163" s="143">
        <f t="shared" si="315"/>
        <v>54.440217007119365</v>
      </c>
      <c r="J1163" s="165">
        <v>689991.64241333294</v>
      </c>
      <c r="K1163" s="167"/>
      <c r="L1163" s="167">
        <v>1</v>
      </c>
      <c r="M1163" s="171">
        <f t="shared" si="323"/>
        <v>689991.64241333294</v>
      </c>
      <c r="N1163" s="170"/>
      <c r="O1163" s="285"/>
      <c r="P1163" s="114">
        <f t="shared" si="321"/>
        <v>0</v>
      </c>
      <c r="Q1163" s="173"/>
      <c r="R1163" s="177">
        <v>2016</v>
      </c>
      <c r="S1163" s="98">
        <f>IFERROR(('General Input Sheet'!$G$38/(VLOOKUP(R1163,'General Input Sheet'!$E$38:$G$44,3,FALSE))),1)</f>
        <v>1</v>
      </c>
      <c r="T1163" s="199">
        <v>689991.64241333294</v>
      </c>
      <c r="U1163" s="115" t="str">
        <f t="shared" si="316"/>
        <v/>
      </c>
      <c r="V1163" s="115" t="str">
        <f t="shared" si="316"/>
        <v/>
      </c>
      <c r="W1163" s="115" t="str">
        <f t="shared" si="316"/>
        <v>y</v>
      </c>
      <c r="X1163" s="115" t="str">
        <f t="shared" si="316"/>
        <v/>
      </c>
      <c r="Y1163" s="273" t="str">
        <f t="shared" si="317"/>
        <v/>
      </c>
      <c r="AA1163" s="86" t="str">
        <f t="shared" si="307"/>
        <v/>
      </c>
      <c r="AB1163" s="87" t="str">
        <f t="shared" si="308"/>
        <v/>
      </c>
      <c r="AC1163" s="87">
        <f t="shared" si="318"/>
        <v>1</v>
      </c>
      <c r="AD1163" s="87" t="str">
        <f t="shared" si="319"/>
        <v/>
      </c>
      <c r="AE1163" s="87" t="str">
        <f t="shared" si="320"/>
        <v/>
      </c>
      <c r="AF1163" s="94">
        <f t="shared" si="309"/>
        <v>1</v>
      </c>
      <c r="AH1163" s="324" t="str">
        <f t="shared" si="310"/>
        <v/>
      </c>
      <c r="AI1163" s="280" t="str">
        <f t="shared" si="311"/>
        <v/>
      </c>
      <c r="AJ1163" s="280">
        <f t="shared" si="312"/>
        <v>689991.64241333294</v>
      </c>
      <c r="AK1163" s="280" t="str">
        <f t="shared" si="313"/>
        <v/>
      </c>
      <c r="AL1163" s="327" t="str">
        <f t="shared" si="314"/>
        <v/>
      </c>
    </row>
    <row r="1164" spans="2:38">
      <c r="B1164" s="176" t="s">
        <v>1019</v>
      </c>
      <c r="C1164" s="167"/>
      <c r="D1164" s="167" t="s">
        <v>2229</v>
      </c>
      <c r="E1164" s="167" t="s">
        <v>115</v>
      </c>
      <c r="F1164" s="167" t="s">
        <v>2232</v>
      </c>
      <c r="G1164" s="188"/>
      <c r="H1164" s="285">
        <v>14102.75</v>
      </c>
      <c r="I1164" s="143">
        <f t="shared" si="315"/>
        <v>41.856069063430532</v>
      </c>
      <c r="J1164" s="165">
        <v>590285.67798429495</v>
      </c>
      <c r="K1164" s="167"/>
      <c r="L1164" s="167">
        <v>1</v>
      </c>
      <c r="M1164" s="171">
        <f t="shared" si="323"/>
        <v>590285.67798429495</v>
      </c>
      <c r="N1164" s="170"/>
      <c r="O1164" s="285">
        <v>27242.618889528901</v>
      </c>
      <c r="P1164" s="114">
        <f t="shared" si="321"/>
        <v>8.4867024325941394</v>
      </c>
      <c r="Q1164" s="173">
        <v>231200</v>
      </c>
      <c r="R1164" s="177">
        <v>2016</v>
      </c>
      <c r="S1164" s="98">
        <f>IFERROR(('General Input Sheet'!$G$38/(VLOOKUP(R1164,'General Input Sheet'!$E$38:$G$44,3,FALSE))),1)</f>
        <v>1</v>
      </c>
      <c r="T1164" s="199">
        <v>821485.67798429495</v>
      </c>
      <c r="U1164" s="115" t="str">
        <f t="shared" si="316"/>
        <v>y</v>
      </c>
      <c r="V1164" s="115" t="str">
        <f t="shared" si="316"/>
        <v/>
      </c>
      <c r="W1164" s="115" t="str">
        <f t="shared" si="316"/>
        <v/>
      </c>
      <c r="X1164" s="115" t="str">
        <f t="shared" si="316"/>
        <v/>
      </c>
      <c r="Y1164" s="273" t="str">
        <f t="shared" si="317"/>
        <v/>
      </c>
      <c r="AA1164" s="86">
        <f t="shared" si="307"/>
        <v>1</v>
      </c>
      <c r="AB1164" s="87" t="str">
        <f t="shared" si="308"/>
        <v/>
      </c>
      <c r="AC1164" s="87" t="str">
        <f t="shared" si="318"/>
        <v/>
      </c>
      <c r="AD1164" s="87" t="str">
        <f t="shared" si="319"/>
        <v/>
      </c>
      <c r="AE1164" s="87" t="str">
        <f t="shared" si="320"/>
        <v/>
      </c>
      <c r="AF1164" s="94">
        <f t="shared" si="309"/>
        <v>1</v>
      </c>
      <c r="AH1164" s="324">
        <f t="shared" si="310"/>
        <v>821485.67798429495</v>
      </c>
      <c r="AI1164" s="280" t="str">
        <f t="shared" si="311"/>
        <v/>
      </c>
      <c r="AJ1164" s="280" t="str">
        <f t="shared" si="312"/>
        <v/>
      </c>
      <c r="AK1164" s="280" t="str">
        <f t="shared" si="313"/>
        <v/>
      </c>
      <c r="AL1164" s="327" t="str">
        <f t="shared" si="314"/>
        <v/>
      </c>
    </row>
    <row r="1165" spans="2:38">
      <c r="B1165" s="176" t="s">
        <v>1019</v>
      </c>
      <c r="C1165" s="167"/>
      <c r="D1165" s="167" t="s">
        <v>2229</v>
      </c>
      <c r="E1165" s="167" t="s">
        <v>115</v>
      </c>
      <c r="F1165" s="167" t="s">
        <v>2233</v>
      </c>
      <c r="G1165" s="188"/>
      <c r="H1165" s="285">
        <v>13322.97</v>
      </c>
      <c r="I1165" s="143">
        <f t="shared" si="315"/>
        <v>51.789626668327934</v>
      </c>
      <c r="J1165" s="165">
        <v>689991.64241333294</v>
      </c>
      <c r="K1165" s="167"/>
      <c r="L1165" s="167">
        <v>1</v>
      </c>
      <c r="M1165" s="171">
        <f t="shared" si="323"/>
        <v>689991.64241333294</v>
      </c>
      <c r="N1165" s="170"/>
      <c r="O1165" s="285"/>
      <c r="P1165" s="114">
        <f t="shared" si="321"/>
        <v>0</v>
      </c>
      <c r="Q1165" s="173"/>
      <c r="R1165" s="177">
        <v>2016</v>
      </c>
      <c r="S1165" s="98">
        <f>IFERROR(('General Input Sheet'!$G$38/(VLOOKUP(R1165,'General Input Sheet'!$E$38:$G$44,3,FALSE))),1)</f>
        <v>1</v>
      </c>
      <c r="T1165" s="199">
        <v>689991.64241333294</v>
      </c>
      <c r="U1165" s="115" t="str">
        <f t="shared" si="316"/>
        <v>y</v>
      </c>
      <c r="V1165" s="115" t="str">
        <f t="shared" si="316"/>
        <v/>
      </c>
      <c r="W1165" s="115" t="str">
        <f t="shared" si="316"/>
        <v/>
      </c>
      <c r="X1165" s="115" t="str">
        <f t="shared" si="316"/>
        <v/>
      </c>
      <c r="Y1165" s="273" t="str">
        <f t="shared" si="317"/>
        <v/>
      </c>
      <c r="AA1165" s="86">
        <f t="shared" si="307"/>
        <v>1</v>
      </c>
      <c r="AB1165" s="87" t="str">
        <f t="shared" si="308"/>
        <v/>
      </c>
      <c r="AC1165" s="87" t="str">
        <f t="shared" si="318"/>
        <v/>
      </c>
      <c r="AD1165" s="87" t="str">
        <f t="shared" si="319"/>
        <v/>
      </c>
      <c r="AE1165" s="87" t="str">
        <f t="shared" si="320"/>
        <v/>
      </c>
      <c r="AF1165" s="94">
        <f t="shared" si="309"/>
        <v>1</v>
      </c>
      <c r="AH1165" s="324">
        <f t="shared" si="310"/>
        <v>689991.64241333294</v>
      </c>
      <c r="AI1165" s="280" t="str">
        <f t="shared" si="311"/>
        <v/>
      </c>
      <c r="AJ1165" s="280" t="str">
        <f t="shared" si="312"/>
        <v/>
      </c>
      <c r="AK1165" s="280" t="str">
        <f t="shared" si="313"/>
        <v/>
      </c>
      <c r="AL1165" s="327" t="str">
        <f t="shared" si="314"/>
        <v/>
      </c>
    </row>
    <row r="1166" spans="2:38">
      <c r="B1166" s="176" t="s">
        <v>1020</v>
      </c>
      <c r="C1166" s="167"/>
      <c r="D1166" s="167" t="s">
        <v>2229</v>
      </c>
      <c r="E1166" s="167" t="s">
        <v>117</v>
      </c>
      <c r="F1166" s="167" t="s">
        <v>2233</v>
      </c>
      <c r="G1166" s="188"/>
      <c r="H1166" s="285">
        <v>7193.44</v>
      </c>
      <c r="I1166" s="143">
        <f t="shared" si="315"/>
        <v>91.783962953474003</v>
      </c>
      <c r="J1166" s="165">
        <v>660242.43046803796</v>
      </c>
      <c r="K1166" s="167"/>
      <c r="L1166" s="167">
        <v>1</v>
      </c>
      <c r="M1166" s="171">
        <f t="shared" si="323"/>
        <v>660242.43046803796</v>
      </c>
      <c r="N1166" s="170"/>
      <c r="O1166" s="285"/>
      <c r="P1166" s="114">
        <f t="shared" si="321"/>
        <v>0</v>
      </c>
      <c r="Q1166" s="173"/>
      <c r="R1166" s="177">
        <v>2016</v>
      </c>
      <c r="S1166" s="98">
        <f>IFERROR(('General Input Sheet'!$G$38/(VLOOKUP(R1166,'General Input Sheet'!$E$38:$G$44,3,FALSE))),1)</f>
        <v>1</v>
      </c>
      <c r="T1166" s="199">
        <v>660242.43046803796</v>
      </c>
      <c r="U1166" s="115" t="str">
        <f t="shared" si="316"/>
        <v/>
      </c>
      <c r="V1166" s="115" t="str">
        <f t="shared" si="316"/>
        <v/>
      </c>
      <c r="W1166" s="115" t="str">
        <f t="shared" si="316"/>
        <v>y</v>
      </c>
      <c r="X1166" s="115" t="str">
        <f t="shared" ref="V1166:X1229" si="324">IF(AND(X$10=$E1166,$D1166="Local"),"y","")</f>
        <v/>
      </c>
      <c r="Y1166" s="273" t="str">
        <f t="shared" si="317"/>
        <v/>
      </c>
      <c r="AA1166" s="86" t="str">
        <f t="shared" ref="AA1166:AA1229" si="325">IF(U1166="y",1,"")</f>
        <v/>
      </c>
      <c r="AB1166" s="87" t="str">
        <f t="shared" ref="AB1166:AB1229" si="326">IF(V1166="y",1,"")</f>
        <v/>
      </c>
      <c r="AC1166" s="87">
        <f t="shared" si="318"/>
        <v>1</v>
      </c>
      <c r="AD1166" s="87" t="str">
        <f t="shared" si="319"/>
        <v/>
      </c>
      <c r="AE1166" s="87" t="str">
        <f t="shared" si="320"/>
        <v/>
      </c>
      <c r="AF1166" s="94">
        <f t="shared" ref="AF1166:AF1229" si="327">SUM(AA1166:AE1166)</f>
        <v>1</v>
      </c>
      <c r="AH1166" s="324" t="str">
        <f t="shared" ref="AH1166:AH1229" si="328">IF(AA1166="","",(AA1166/$AF1166)*$T1166)</f>
        <v/>
      </c>
      <c r="AI1166" s="280" t="str">
        <f t="shared" ref="AI1166:AI1229" si="329">IF(AB1166="","",(AB1166/$AF1166)*$T1166)</f>
        <v/>
      </c>
      <c r="AJ1166" s="280">
        <f t="shared" ref="AJ1166:AJ1229" si="330">IF(AC1166="","",(AC1166/$AF1166)*$T1166)</f>
        <v>660242.43046803796</v>
      </c>
      <c r="AK1166" s="280" t="str">
        <f t="shared" ref="AK1166:AK1229" si="331">IF(AD1166="","",(AD1166/$AF1166)*$T1166)</f>
        <v/>
      </c>
      <c r="AL1166" s="327" t="str">
        <f t="shared" ref="AL1166:AL1229" si="332">IF(AE1166="","",(AE1166/$AF1166)*$T1166)</f>
        <v/>
      </c>
    </row>
    <row r="1167" spans="2:38">
      <c r="B1167" s="176" t="s">
        <v>1021</v>
      </c>
      <c r="C1167" s="167"/>
      <c r="D1167" s="167" t="s">
        <v>2229</v>
      </c>
      <c r="E1167" s="167" t="s">
        <v>117</v>
      </c>
      <c r="F1167" s="167" t="s">
        <v>2233</v>
      </c>
      <c r="G1167" s="188"/>
      <c r="H1167" s="285">
        <v>1436.46</v>
      </c>
      <c r="I1167" s="143">
        <f t="shared" ref="I1167:I1230" si="333">IFERROR(J1167/H1167,0)</f>
        <v>311.80931075430641</v>
      </c>
      <c r="J1167" s="165">
        <v>447901.60252613103</v>
      </c>
      <c r="K1167" s="167"/>
      <c r="L1167" s="167">
        <v>1</v>
      </c>
      <c r="M1167" s="171">
        <f t="shared" si="323"/>
        <v>447901.60252613103</v>
      </c>
      <c r="N1167" s="170"/>
      <c r="O1167" s="285"/>
      <c r="P1167" s="114">
        <f t="shared" si="321"/>
        <v>0</v>
      </c>
      <c r="Q1167" s="173"/>
      <c r="R1167" s="177">
        <v>2016</v>
      </c>
      <c r="S1167" s="98">
        <f>IFERROR(('General Input Sheet'!$G$38/(VLOOKUP(R1167,'General Input Sheet'!$E$38:$G$44,3,FALSE))),1)</f>
        <v>1</v>
      </c>
      <c r="T1167" s="199">
        <v>447901.60252613103</v>
      </c>
      <c r="U1167" s="115" t="str">
        <f t="shared" ref="U1167:X1230" si="334">IF(AND(U$10=$E1167,$D1167="Local"),"y","")</f>
        <v/>
      </c>
      <c r="V1167" s="115" t="str">
        <f t="shared" si="324"/>
        <v/>
      </c>
      <c r="W1167" s="115" t="str">
        <f t="shared" si="324"/>
        <v>y</v>
      </c>
      <c r="X1167" s="115" t="str">
        <f t="shared" si="324"/>
        <v/>
      </c>
      <c r="Y1167" s="273" t="str">
        <f t="shared" ref="Y1167:Y1230" si="335">IF($D1167&lt;&gt;"Local","y","")</f>
        <v/>
      </c>
      <c r="AA1167" s="86" t="str">
        <f t="shared" si="325"/>
        <v/>
      </c>
      <c r="AB1167" s="87" t="str">
        <f t="shared" si="326"/>
        <v/>
      </c>
      <c r="AC1167" s="87">
        <f t="shared" ref="AC1167:AC1230" si="336">IF(W1167="y",1,"")</f>
        <v>1</v>
      </c>
      <c r="AD1167" s="87" t="str">
        <f t="shared" ref="AD1167:AD1230" si="337">IF(X1167="y",1,"")</f>
        <v/>
      </c>
      <c r="AE1167" s="87" t="str">
        <f t="shared" ref="AE1167:AE1230" si="338">IF(Y1167="y",1,"")</f>
        <v/>
      </c>
      <c r="AF1167" s="94">
        <f t="shared" si="327"/>
        <v>1</v>
      </c>
      <c r="AH1167" s="324" t="str">
        <f t="shared" si="328"/>
        <v/>
      </c>
      <c r="AI1167" s="280" t="str">
        <f t="shared" si="329"/>
        <v/>
      </c>
      <c r="AJ1167" s="280">
        <f t="shared" si="330"/>
        <v>447901.60252613103</v>
      </c>
      <c r="AK1167" s="280" t="str">
        <f t="shared" si="331"/>
        <v/>
      </c>
      <c r="AL1167" s="327" t="str">
        <f t="shared" si="332"/>
        <v/>
      </c>
    </row>
    <row r="1168" spans="2:38">
      <c r="B1168" s="176" t="s">
        <v>1022</v>
      </c>
      <c r="C1168" s="167"/>
      <c r="D1168" s="167" t="s">
        <v>2229</v>
      </c>
      <c r="E1168" s="167" t="s">
        <v>117</v>
      </c>
      <c r="F1168" s="167" t="s">
        <v>2233</v>
      </c>
      <c r="G1168" s="188"/>
      <c r="H1168" s="285">
        <v>2132.41</v>
      </c>
      <c r="I1168" s="143">
        <f t="shared" si="333"/>
        <v>222.08255822102785</v>
      </c>
      <c r="J1168" s="165">
        <v>473571.067976102</v>
      </c>
      <c r="K1168" s="167"/>
      <c r="L1168" s="167">
        <v>1</v>
      </c>
      <c r="M1168" s="171">
        <f t="shared" si="323"/>
        <v>473571.06797610206</v>
      </c>
      <c r="N1168" s="170"/>
      <c r="O1168" s="285"/>
      <c r="P1168" s="114">
        <f t="shared" ref="P1168:P1231" si="339">IFERROR(Q1168/O1168,0)</f>
        <v>0</v>
      </c>
      <c r="Q1168" s="173"/>
      <c r="R1168" s="177">
        <v>2016</v>
      </c>
      <c r="S1168" s="98">
        <f>IFERROR(('General Input Sheet'!$G$38/(VLOOKUP(R1168,'General Input Sheet'!$E$38:$G$44,3,FALSE))),1)</f>
        <v>1</v>
      </c>
      <c r="T1168" s="199">
        <v>473571.067976102</v>
      </c>
      <c r="U1168" s="115" t="str">
        <f t="shared" si="334"/>
        <v/>
      </c>
      <c r="V1168" s="115" t="str">
        <f t="shared" si="324"/>
        <v/>
      </c>
      <c r="W1168" s="115" t="str">
        <f t="shared" si="324"/>
        <v>y</v>
      </c>
      <c r="X1168" s="115" t="str">
        <f t="shared" si="324"/>
        <v/>
      </c>
      <c r="Y1168" s="273" t="str">
        <f t="shared" si="335"/>
        <v/>
      </c>
      <c r="AA1168" s="86" t="str">
        <f t="shared" si="325"/>
        <v/>
      </c>
      <c r="AB1168" s="87" t="str">
        <f t="shared" si="326"/>
        <v/>
      </c>
      <c r="AC1168" s="87">
        <f t="shared" si="336"/>
        <v>1</v>
      </c>
      <c r="AD1168" s="87" t="str">
        <f t="shared" si="337"/>
        <v/>
      </c>
      <c r="AE1168" s="87" t="str">
        <f t="shared" si="338"/>
        <v/>
      </c>
      <c r="AF1168" s="94">
        <f t="shared" si="327"/>
        <v>1</v>
      </c>
      <c r="AH1168" s="324" t="str">
        <f t="shared" si="328"/>
        <v/>
      </c>
      <c r="AI1168" s="280" t="str">
        <f t="shared" si="329"/>
        <v/>
      </c>
      <c r="AJ1168" s="280">
        <f t="shared" si="330"/>
        <v>473571.067976102</v>
      </c>
      <c r="AK1168" s="280" t="str">
        <f t="shared" si="331"/>
        <v/>
      </c>
      <c r="AL1168" s="327" t="str">
        <f t="shared" si="332"/>
        <v/>
      </c>
    </row>
    <row r="1169" spans="2:38">
      <c r="B1169" s="176" t="s">
        <v>1023</v>
      </c>
      <c r="C1169" s="167"/>
      <c r="D1169" s="167" t="s">
        <v>2229</v>
      </c>
      <c r="E1169" s="167" t="s">
        <v>118</v>
      </c>
      <c r="F1169" s="167" t="s">
        <v>2233</v>
      </c>
      <c r="G1169" s="188"/>
      <c r="H1169" s="285">
        <v>3811.56</v>
      </c>
      <c r="I1169" s="143">
        <f t="shared" si="333"/>
        <v>140.49495396054294</v>
      </c>
      <c r="J1169" s="165">
        <v>535504.94671784702</v>
      </c>
      <c r="K1169" s="167"/>
      <c r="L1169" s="167">
        <v>1</v>
      </c>
      <c r="M1169" s="171">
        <f t="shared" si="323"/>
        <v>535504.94671784702</v>
      </c>
      <c r="N1169" s="170"/>
      <c r="O1169" s="285"/>
      <c r="P1169" s="114">
        <f t="shared" si="339"/>
        <v>0</v>
      </c>
      <c r="Q1169" s="173"/>
      <c r="R1169" s="177">
        <v>2016</v>
      </c>
      <c r="S1169" s="98">
        <f>IFERROR(('General Input Sheet'!$G$38/(VLOOKUP(R1169,'General Input Sheet'!$E$38:$G$44,3,FALSE))),1)</f>
        <v>1</v>
      </c>
      <c r="T1169" s="199">
        <v>535504.94671784702</v>
      </c>
      <c r="U1169" s="115" t="str">
        <f t="shared" si="334"/>
        <v/>
      </c>
      <c r="V1169" s="115" t="str">
        <f t="shared" si="324"/>
        <v/>
      </c>
      <c r="W1169" s="115" t="str">
        <f t="shared" si="324"/>
        <v/>
      </c>
      <c r="X1169" s="115" t="str">
        <f t="shared" si="324"/>
        <v>y</v>
      </c>
      <c r="Y1169" s="273" t="str">
        <f t="shared" si="335"/>
        <v/>
      </c>
      <c r="AA1169" s="86" t="str">
        <f t="shared" si="325"/>
        <v/>
      </c>
      <c r="AB1169" s="87" t="str">
        <f t="shared" si="326"/>
        <v/>
      </c>
      <c r="AC1169" s="87" t="str">
        <f t="shared" si="336"/>
        <v/>
      </c>
      <c r="AD1169" s="87">
        <f t="shared" si="337"/>
        <v>1</v>
      </c>
      <c r="AE1169" s="87" t="str">
        <f t="shared" si="338"/>
        <v/>
      </c>
      <c r="AF1169" s="94">
        <f t="shared" si="327"/>
        <v>1</v>
      </c>
      <c r="AH1169" s="324" t="str">
        <f t="shared" si="328"/>
        <v/>
      </c>
      <c r="AI1169" s="280" t="str">
        <f t="shared" si="329"/>
        <v/>
      </c>
      <c r="AJ1169" s="280" t="str">
        <f t="shared" si="330"/>
        <v/>
      </c>
      <c r="AK1169" s="280">
        <f t="shared" si="331"/>
        <v>535504.94671784702</v>
      </c>
      <c r="AL1169" s="327" t="str">
        <f t="shared" si="332"/>
        <v/>
      </c>
    </row>
    <row r="1170" spans="2:38">
      <c r="B1170" s="176" t="s">
        <v>1024</v>
      </c>
      <c r="C1170" s="167"/>
      <c r="D1170" s="167" t="s">
        <v>2229</v>
      </c>
      <c r="E1170" s="167" t="s">
        <v>118</v>
      </c>
      <c r="F1170" s="167" t="s">
        <v>2233</v>
      </c>
      <c r="G1170" s="188"/>
      <c r="H1170" s="285">
        <v>7646</v>
      </c>
      <c r="I1170" s="143">
        <f t="shared" si="333"/>
        <v>88.534486423377714</v>
      </c>
      <c r="J1170" s="165">
        <v>676934.68319314602</v>
      </c>
      <c r="K1170" s="167"/>
      <c r="L1170" s="167">
        <v>1</v>
      </c>
      <c r="M1170" s="171">
        <f t="shared" si="323"/>
        <v>676934.68319314602</v>
      </c>
      <c r="N1170" s="170"/>
      <c r="O1170" s="285"/>
      <c r="P1170" s="114">
        <f t="shared" si="339"/>
        <v>0</v>
      </c>
      <c r="Q1170" s="173"/>
      <c r="R1170" s="177">
        <v>2016</v>
      </c>
      <c r="S1170" s="98">
        <f>IFERROR(('General Input Sheet'!$G$38/(VLOOKUP(R1170,'General Input Sheet'!$E$38:$G$44,3,FALSE))),1)</f>
        <v>1</v>
      </c>
      <c r="T1170" s="199">
        <v>676934.68319314602</v>
      </c>
      <c r="U1170" s="115" t="str">
        <f t="shared" si="334"/>
        <v/>
      </c>
      <c r="V1170" s="115" t="str">
        <f t="shared" si="324"/>
        <v/>
      </c>
      <c r="W1170" s="115" t="str">
        <f t="shared" si="324"/>
        <v/>
      </c>
      <c r="X1170" s="115" t="str">
        <f t="shared" si="324"/>
        <v>y</v>
      </c>
      <c r="Y1170" s="273" t="str">
        <f t="shared" si="335"/>
        <v/>
      </c>
      <c r="AA1170" s="86" t="str">
        <f t="shared" si="325"/>
        <v/>
      </c>
      <c r="AB1170" s="87" t="str">
        <f t="shared" si="326"/>
        <v/>
      </c>
      <c r="AC1170" s="87" t="str">
        <f t="shared" si="336"/>
        <v/>
      </c>
      <c r="AD1170" s="87">
        <f t="shared" si="337"/>
        <v>1</v>
      </c>
      <c r="AE1170" s="87" t="str">
        <f t="shared" si="338"/>
        <v/>
      </c>
      <c r="AF1170" s="94">
        <f t="shared" si="327"/>
        <v>1</v>
      </c>
      <c r="AH1170" s="324" t="str">
        <f t="shared" si="328"/>
        <v/>
      </c>
      <c r="AI1170" s="280" t="str">
        <f t="shared" si="329"/>
        <v/>
      </c>
      <c r="AJ1170" s="280" t="str">
        <f t="shared" si="330"/>
        <v/>
      </c>
      <c r="AK1170" s="280">
        <f t="shared" si="331"/>
        <v>676934.68319314602</v>
      </c>
      <c r="AL1170" s="327" t="str">
        <f t="shared" si="332"/>
        <v/>
      </c>
    </row>
    <row r="1171" spans="2:38">
      <c r="B1171" s="176" t="s">
        <v>1025</v>
      </c>
      <c r="C1171" s="167"/>
      <c r="D1171" s="167" t="s">
        <v>2229</v>
      </c>
      <c r="E1171" s="167" t="s">
        <v>118</v>
      </c>
      <c r="F1171" s="167" t="s">
        <v>2233</v>
      </c>
      <c r="G1171" s="188"/>
      <c r="H1171" s="285">
        <v>2639.36</v>
      </c>
      <c r="I1171" s="143">
        <f t="shared" si="333"/>
        <v>186.51091364150892</v>
      </c>
      <c r="J1171" s="165">
        <v>492269.44502885302</v>
      </c>
      <c r="K1171" s="167"/>
      <c r="L1171" s="167">
        <v>1</v>
      </c>
      <c r="M1171" s="171">
        <f t="shared" si="323"/>
        <v>492269.44502885296</v>
      </c>
      <c r="N1171" s="170"/>
      <c r="O1171" s="285"/>
      <c r="P1171" s="114">
        <f t="shared" si="339"/>
        <v>0</v>
      </c>
      <c r="Q1171" s="173"/>
      <c r="R1171" s="177">
        <v>2016</v>
      </c>
      <c r="S1171" s="98">
        <f>IFERROR(('General Input Sheet'!$G$38/(VLOOKUP(R1171,'General Input Sheet'!$E$38:$G$44,3,FALSE))),1)</f>
        <v>1</v>
      </c>
      <c r="T1171" s="199">
        <v>492269.44502885302</v>
      </c>
      <c r="U1171" s="115" t="str">
        <f t="shared" si="334"/>
        <v/>
      </c>
      <c r="V1171" s="115" t="str">
        <f t="shared" si="324"/>
        <v/>
      </c>
      <c r="W1171" s="115" t="str">
        <f t="shared" si="324"/>
        <v/>
      </c>
      <c r="X1171" s="115" t="str">
        <f t="shared" si="324"/>
        <v>y</v>
      </c>
      <c r="Y1171" s="273" t="str">
        <f t="shared" si="335"/>
        <v/>
      </c>
      <c r="AA1171" s="86" t="str">
        <f t="shared" si="325"/>
        <v/>
      </c>
      <c r="AB1171" s="87" t="str">
        <f t="shared" si="326"/>
        <v/>
      </c>
      <c r="AC1171" s="87" t="str">
        <f t="shared" si="336"/>
        <v/>
      </c>
      <c r="AD1171" s="87">
        <f t="shared" si="337"/>
        <v>1</v>
      </c>
      <c r="AE1171" s="87" t="str">
        <f t="shared" si="338"/>
        <v/>
      </c>
      <c r="AF1171" s="94">
        <f t="shared" si="327"/>
        <v>1</v>
      </c>
      <c r="AH1171" s="324" t="str">
        <f t="shared" si="328"/>
        <v/>
      </c>
      <c r="AI1171" s="280" t="str">
        <f t="shared" si="329"/>
        <v/>
      </c>
      <c r="AJ1171" s="280" t="str">
        <f t="shared" si="330"/>
        <v/>
      </c>
      <c r="AK1171" s="280">
        <f t="shared" si="331"/>
        <v>492269.44502885302</v>
      </c>
      <c r="AL1171" s="327" t="str">
        <f t="shared" si="332"/>
        <v/>
      </c>
    </row>
    <row r="1172" spans="2:38">
      <c r="B1172" s="176" t="s">
        <v>1026</v>
      </c>
      <c r="C1172" s="167"/>
      <c r="D1172" s="167" t="s">
        <v>2229</v>
      </c>
      <c r="E1172" s="167" t="s">
        <v>118</v>
      </c>
      <c r="F1172" s="167" t="s">
        <v>2236</v>
      </c>
      <c r="G1172" s="188"/>
      <c r="H1172" s="285"/>
      <c r="I1172" s="143">
        <f t="shared" si="333"/>
        <v>0</v>
      </c>
      <c r="J1172" s="165"/>
      <c r="K1172" s="167"/>
      <c r="L1172" s="167">
        <v>1</v>
      </c>
      <c r="M1172" s="171">
        <f t="shared" si="323"/>
        <v>0</v>
      </c>
      <c r="N1172" s="170"/>
      <c r="O1172" s="285">
        <v>0</v>
      </c>
      <c r="P1172" s="114">
        <f t="shared" si="339"/>
        <v>0</v>
      </c>
      <c r="Q1172" s="173">
        <v>0</v>
      </c>
      <c r="R1172" s="177">
        <v>2016</v>
      </c>
      <c r="S1172" s="98">
        <f>IFERROR(('General Input Sheet'!$G$38/(VLOOKUP(R1172,'General Input Sheet'!$E$38:$G$44,3,FALSE))),1)</f>
        <v>1</v>
      </c>
      <c r="T1172" s="199">
        <v>0</v>
      </c>
      <c r="U1172" s="115" t="str">
        <f t="shared" si="334"/>
        <v/>
      </c>
      <c r="V1172" s="115" t="str">
        <f t="shared" si="324"/>
        <v/>
      </c>
      <c r="W1172" s="115" t="str">
        <f t="shared" si="324"/>
        <v/>
      </c>
      <c r="X1172" s="115" t="str">
        <f t="shared" si="324"/>
        <v>y</v>
      </c>
      <c r="Y1172" s="273" t="str">
        <f t="shared" si="335"/>
        <v/>
      </c>
      <c r="AA1172" s="86" t="str">
        <f t="shared" si="325"/>
        <v/>
      </c>
      <c r="AB1172" s="87" t="str">
        <f t="shared" si="326"/>
        <v/>
      </c>
      <c r="AC1172" s="87" t="str">
        <f t="shared" si="336"/>
        <v/>
      </c>
      <c r="AD1172" s="87">
        <f t="shared" si="337"/>
        <v>1</v>
      </c>
      <c r="AE1172" s="87" t="str">
        <f t="shared" si="338"/>
        <v/>
      </c>
      <c r="AF1172" s="94">
        <f t="shared" si="327"/>
        <v>1</v>
      </c>
      <c r="AH1172" s="324" t="str">
        <f t="shared" si="328"/>
        <v/>
      </c>
      <c r="AI1172" s="280" t="str">
        <f t="shared" si="329"/>
        <v/>
      </c>
      <c r="AJ1172" s="280" t="str">
        <f t="shared" si="330"/>
        <v/>
      </c>
      <c r="AK1172" s="280">
        <f t="shared" si="331"/>
        <v>0</v>
      </c>
      <c r="AL1172" s="327" t="str">
        <f t="shared" si="332"/>
        <v/>
      </c>
    </row>
    <row r="1173" spans="2:38">
      <c r="B1173" s="176" t="s">
        <v>1027</v>
      </c>
      <c r="C1173" s="167"/>
      <c r="D1173" s="167" t="s">
        <v>2229</v>
      </c>
      <c r="E1173" s="167" t="s">
        <v>115</v>
      </c>
      <c r="F1173" s="167" t="s">
        <v>2233</v>
      </c>
      <c r="G1173" s="188"/>
      <c r="H1173" s="285">
        <v>1445.22</v>
      </c>
      <c r="I1173" s="143">
        <f t="shared" si="333"/>
        <v>310.14288962284843</v>
      </c>
      <c r="J1173" s="165">
        <v>448224.70694073301</v>
      </c>
      <c r="K1173" s="167"/>
      <c r="L1173" s="167">
        <v>1</v>
      </c>
      <c r="M1173" s="171">
        <f t="shared" si="323"/>
        <v>448224.70694073301</v>
      </c>
      <c r="N1173" s="170"/>
      <c r="O1173" s="285"/>
      <c r="P1173" s="114">
        <f t="shared" si="339"/>
        <v>0</v>
      </c>
      <c r="Q1173" s="173"/>
      <c r="R1173" s="177">
        <v>2016</v>
      </c>
      <c r="S1173" s="98">
        <f>IFERROR(('General Input Sheet'!$G$38/(VLOOKUP(R1173,'General Input Sheet'!$E$38:$G$44,3,FALSE))),1)</f>
        <v>1</v>
      </c>
      <c r="T1173" s="199">
        <v>448224.70694073301</v>
      </c>
      <c r="U1173" s="115" t="str">
        <f t="shared" si="334"/>
        <v>y</v>
      </c>
      <c r="V1173" s="115" t="str">
        <f t="shared" si="324"/>
        <v/>
      </c>
      <c r="W1173" s="115" t="str">
        <f t="shared" si="324"/>
        <v/>
      </c>
      <c r="X1173" s="115" t="str">
        <f t="shared" si="324"/>
        <v/>
      </c>
      <c r="Y1173" s="273" t="str">
        <f t="shared" si="335"/>
        <v/>
      </c>
      <c r="AA1173" s="86">
        <f t="shared" si="325"/>
        <v>1</v>
      </c>
      <c r="AB1173" s="87" t="str">
        <f t="shared" si="326"/>
        <v/>
      </c>
      <c r="AC1173" s="87" t="str">
        <f t="shared" si="336"/>
        <v/>
      </c>
      <c r="AD1173" s="87" t="str">
        <f t="shared" si="337"/>
        <v/>
      </c>
      <c r="AE1173" s="87" t="str">
        <f t="shared" si="338"/>
        <v/>
      </c>
      <c r="AF1173" s="94">
        <f t="shared" si="327"/>
        <v>1</v>
      </c>
      <c r="AH1173" s="324">
        <f t="shared" si="328"/>
        <v>448224.70694073301</v>
      </c>
      <c r="AI1173" s="280" t="str">
        <f t="shared" si="329"/>
        <v/>
      </c>
      <c r="AJ1173" s="280" t="str">
        <f t="shared" si="330"/>
        <v/>
      </c>
      <c r="AK1173" s="280" t="str">
        <f t="shared" si="331"/>
        <v/>
      </c>
      <c r="AL1173" s="327" t="str">
        <f t="shared" si="332"/>
        <v/>
      </c>
    </row>
    <row r="1174" spans="2:38">
      <c r="B1174" s="176" t="s">
        <v>1028</v>
      </c>
      <c r="C1174" s="167"/>
      <c r="D1174" s="167" t="s">
        <v>2229</v>
      </c>
      <c r="E1174" s="167" t="s">
        <v>117</v>
      </c>
      <c r="F1174" s="167" t="s">
        <v>2232</v>
      </c>
      <c r="G1174" s="188"/>
      <c r="H1174" s="285">
        <v>87011.6</v>
      </c>
      <c r="I1174" s="143">
        <f t="shared" si="333"/>
        <v>6.7839883186183787</v>
      </c>
      <c r="J1174" s="165">
        <v>590285.67798429495</v>
      </c>
      <c r="K1174" s="167"/>
      <c r="L1174" s="167">
        <v>1</v>
      </c>
      <c r="M1174" s="171">
        <f t="shared" si="323"/>
        <v>590285.67798429495</v>
      </c>
      <c r="N1174" s="170"/>
      <c r="O1174" s="285"/>
      <c r="P1174" s="114">
        <f t="shared" si="339"/>
        <v>0</v>
      </c>
      <c r="Q1174" s="173"/>
      <c r="R1174" s="177">
        <v>2016</v>
      </c>
      <c r="S1174" s="98">
        <f>IFERROR(('General Input Sheet'!$G$38/(VLOOKUP(R1174,'General Input Sheet'!$E$38:$G$44,3,FALSE))),1)</f>
        <v>1</v>
      </c>
      <c r="T1174" s="199">
        <v>590285.67798429495</v>
      </c>
      <c r="U1174" s="115" t="str">
        <f t="shared" si="334"/>
        <v/>
      </c>
      <c r="V1174" s="115" t="str">
        <f t="shared" si="324"/>
        <v/>
      </c>
      <c r="W1174" s="115" t="str">
        <f t="shared" si="324"/>
        <v>y</v>
      </c>
      <c r="X1174" s="115" t="str">
        <f t="shared" si="324"/>
        <v/>
      </c>
      <c r="Y1174" s="273" t="str">
        <f t="shared" si="335"/>
        <v/>
      </c>
      <c r="AA1174" s="86" t="str">
        <f t="shared" si="325"/>
        <v/>
      </c>
      <c r="AB1174" s="87" t="str">
        <f t="shared" si="326"/>
        <v/>
      </c>
      <c r="AC1174" s="87">
        <f t="shared" si="336"/>
        <v>1</v>
      </c>
      <c r="AD1174" s="87" t="str">
        <f t="shared" si="337"/>
        <v/>
      </c>
      <c r="AE1174" s="87" t="str">
        <f t="shared" si="338"/>
        <v/>
      </c>
      <c r="AF1174" s="94">
        <f t="shared" si="327"/>
        <v>1</v>
      </c>
      <c r="AH1174" s="324" t="str">
        <f t="shared" si="328"/>
        <v/>
      </c>
      <c r="AI1174" s="280" t="str">
        <f t="shared" si="329"/>
        <v/>
      </c>
      <c r="AJ1174" s="280">
        <f t="shared" si="330"/>
        <v>590285.67798429495</v>
      </c>
      <c r="AK1174" s="280" t="str">
        <f t="shared" si="331"/>
        <v/>
      </c>
      <c r="AL1174" s="327" t="str">
        <f t="shared" si="332"/>
        <v/>
      </c>
    </row>
    <row r="1175" spans="2:38">
      <c r="B1175" s="176" t="s">
        <v>1028</v>
      </c>
      <c r="C1175" s="167"/>
      <c r="D1175" s="167" t="s">
        <v>2229</v>
      </c>
      <c r="E1175" s="167" t="s">
        <v>117</v>
      </c>
      <c r="F1175" s="167" t="s">
        <v>2233</v>
      </c>
      <c r="G1175" s="188"/>
      <c r="H1175" s="285">
        <v>14331.47</v>
      </c>
      <c r="I1175" s="143">
        <f t="shared" si="333"/>
        <v>48.145210673666618</v>
      </c>
      <c r="J1175" s="165">
        <v>689991.64241333294</v>
      </c>
      <c r="K1175" s="167"/>
      <c r="L1175" s="167">
        <v>1</v>
      </c>
      <c r="M1175" s="171">
        <f t="shared" si="323"/>
        <v>689991.64241333294</v>
      </c>
      <c r="N1175" s="170"/>
      <c r="O1175" s="285"/>
      <c r="P1175" s="114">
        <f t="shared" si="339"/>
        <v>0</v>
      </c>
      <c r="Q1175" s="173"/>
      <c r="R1175" s="177">
        <v>2016</v>
      </c>
      <c r="S1175" s="98">
        <f>IFERROR(('General Input Sheet'!$G$38/(VLOOKUP(R1175,'General Input Sheet'!$E$38:$G$44,3,FALSE))),1)</f>
        <v>1</v>
      </c>
      <c r="T1175" s="199">
        <v>689991.64241333294</v>
      </c>
      <c r="U1175" s="115" t="str">
        <f t="shared" si="334"/>
        <v/>
      </c>
      <c r="V1175" s="115" t="str">
        <f t="shared" si="324"/>
        <v/>
      </c>
      <c r="W1175" s="115" t="str">
        <f t="shared" si="324"/>
        <v>y</v>
      </c>
      <c r="X1175" s="115" t="str">
        <f t="shared" si="324"/>
        <v/>
      </c>
      <c r="Y1175" s="273" t="str">
        <f t="shared" si="335"/>
        <v/>
      </c>
      <c r="AA1175" s="86" t="str">
        <f t="shared" si="325"/>
        <v/>
      </c>
      <c r="AB1175" s="87" t="str">
        <f t="shared" si="326"/>
        <v/>
      </c>
      <c r="AC1175" s="87">
        <f t="shared" si="336"/>
        <v>1</v>
      </c>
      <c r="AD1175" s="87" t="str">
        <f t="shared" si="337"/>
        <v/>
      </c>
      <c r="AE1175" s="87" t="str">
        <f t="shared" si="338"/>
        <v/>
      </c>
      <c r="AF1175" s="94">
        <f t="shared" si="327"/>
        <v>1</v>
      </c>
      <c r="AH1175" s="324" t="str">
        <f t="shared" si="328"/>
        <v/>
      </c>
      <c r="AI1175" s="280" t="str">
        <f t="shared" si="329"/>
        <v/>
      </c>
      <c r="AJ1175" s="280">
        <f t="shared" si="330"/>
        <v>689991.64241333294</v>
      </c>
      <c r="AK1175" s="280" t="str">
        <f t="shared" si="331"/>
        <v/>
      </c>
      <c r="AL1175" s="327" t="str">
        <f t="shared" si="332"/>
        <v/>
      </c>
    </row>
    <row r="1176" spans="2:38">
      <c r="B1176" s="176" t="s">
        <v>1029</v>
      </c>
      <c r="C1176" s="167"/>
      <c r="D1176" s="167" t="s">
        <v>2231</v>
      </c>
      <c r="E1176" s="167" t="s">
        <v>115</v>
      </c>
      <c r="F1176" s="167" t="s">
        <v>2232</v>
      </c>
      <c r="G1176" s="188"/>
      <c r="H1176" s="285">
        <v>25284.83</v>
      </c>
      <c r="I1176" s="143">
        <f t="shared" si="333"/>
        <v>83.050464679118647</v>
      </c>
      <c r="J1176" s="165">
        <v>2099916.8808325198</v>
      </c>
      <c r="K1176" s="167"/>
      <c r="L1176" s="167">
        <v>1</v>
      </c>
      <c r="M1176" s="171">
        <f t="shared" si="323"/>
        <v>2099916.8808325198</v>
      </c>
      <c r="N1176" s="170"/>
      <c r="O1176" s="285"/>
      <c r="P1176" s="114">
        <f t="shared" si="339"/>
        <v>0</v>
      </c>
      <c r="Q1176" s="173"/>
      <c r="R1176" s="177">
        <v>2016</v>
      </c>
      <c r="S1176" s="98">
        <f>IFERROR(('General Input Sheet'!$G$38/(VLOOKUP(R1176,'General Input Sheet'!$E$38:$G$44,3,FALSE))),1)</f>
        <v>1</v>
      </c>
      <c r="T1176" s="199">
        <v>2099916.8808325198</v>
      </c>
      <c r="U1176" s="115" t="str">
        <f t="shared" si="334"/>
        <v/>
      </c>
      <c r="V1176" s="115" t="str">
        <f t="shared" si="324"/>
        <v/>
      </c>
      <c r="W1176" s="115" t="str">
        <f t="shared" si="324"/>
        <v/>
      </c>
      <c r="X1176" s="115" t="str">
        <f t="shared" si="324"/>
        <v/>
      </c>
      <c r="Y1176" s="273" t="str">
        <f t="shared" si="335"/>
        <v>y</v>
      </c>
      <c r="AA1176" s="86" t="str">
        <f t="shared" si="325"/>
        <v/>
      </c>
      <c r="AB1176" s="87" t="str">
        <f t="shared" si="326"/>
        <v/>
      </c>
      <c r="AC1176" s="87" t="str">
        <f t="shared" si="336"/>
        <v/>
      </c>
      <c r="AD1176" s="87" t="str">
        <f t="shared" si="337"/>
        <v/>
      </c>
      <c r="AE1176" s="87">
        <f t="shared" si="338"/>
        <v>1</v>
      </c>
      <c r="AF1176" s="94">
        <f t="shared" si="327"/>
        <v>1</v>
      </c>
      <c r="AH1176" s="324" t="str">
        <f t="shared" si="328"/>
        <v/>
      </c>
      <c r="AI1176" s="280" t="str">
        <f t="shared" si="329"/>
        <v/>
      </c>
      <c r="AJ1176" s="280" t="str">
        <f t="shared" si="330"/>
        <v/>
      </c>
      <c r="AK1176" s="280" t="str">
        <f t="shared" si="331"/>
        <v/>
      </c>
      <c r="AL1176" s="327">
        <f t="shared" si="332"/>
        <v>2099916.8808325198</v>
      </c>
    </row>
    <row r="1177" spans="2:38">
      <c r="B1177" s="176" t="s">
        <v>1030</v>
      </c>
      <c r="C1177" s="167"/>
      <c r="D1177" s="167" t="s">
        <v>2229</v>
      </c>
      <c r="E1177" s="167" t="s">
        <v>117</v>
      </c>
      <c r="F1177" s="167" t="s">
        <v>2233</v>
      </c>
      <c r="G1177" s="188"/>
      <c r="H1177" s="285">
        <v>3405.9</v>
      </c>
      <c r="I1177" s="143">
        <f t="shared" si="333"/>
        <v>152.83553735256055</v>
      </c>
      <c r="J1177" s="165">
        <v>520542.55666908599</v>
      </c>
      <c r="K1177" s="167"/>
      <c r="L1177" s="167">
        <v>1</v>
      </c>
      <c r="M1177" s="171">
        <f t="shared" si="323"/>
        <v>520542.55666908604</v>
      </c>
      <c r="N1177" s="170"/>
      <c r="O1177" s="285"/>
      <c r="P1177" s="114">
        <f t="shared" si="339"/>
        <v>0</v>
      </c>
      <c r="Q1177" s="173"/>
      <c r="R1177" s="177">
        <v>2016</v>
      </c>
      <c r="S1177" s="98">
        <f>IFERROR(('General Input Sheet'!$G$38/(VLOOKUP(R1177,'General Input Sheet'!$E$38:$G$44,3,FALSE))),1)</f>
        <v>1</v>
      </c>
      <c r="T1177" s="199">
        <v>520542.55666908599</v>
      </c>
      <c r="U1177" s="115" t="str">
        <f t="shared" si="334"/>
        <v/>
      </c>
      <c r="V1177" s="115" t="str">
        <f t="shared" si="324"/>
        <v/>
      </c>
      <c r="W1177" s="115" t="str">
        <f t="shared" si="324"/>
        <v>y</v>
      </c>
      <c r="X1177" s="115" t="str">
        <f t="shared" si="324"/>
        <v/>
      </c>
      <c r="Y1177" s="273" t="str">
        <f t="shared" si="335"/>
        <v/>
      </c>
      <c r="AA1177" s="86" t="str">
        <f t="shared" si="325"/>
        <v/>
      </c>
      <c r="AB1177" s="87" t="str">
        <f t="shared" si="326"/>
        <v/>
      </c>
      <c r="AC1177" s="87">
        <f t="shared" si="336"/>
        <v>1</v>
      </c>
      <c r="AD1177" s="87" t="str">
        <f t="shared" si="337"/>
        <v/>
      </c>
      <c r="AE1177" s="87" t="str">
        <f t="shared" si="338"/>
        <v/>
      </c>
      <c r="AF1177" s="94">
        <f t="shared" si="327"/>
        <v>1</v>
      </c>
      <c r="AH1177" s="324" t="str">
        <f t="shared" si="328"/>
        <v/>
      </c>
      <c r="AI1177" s="280" t="str">
        <f t="shared" si="329"/>
        <v/>
      </c>
      <c r="AJ1177" s="280">
        <f t="shared" si="330"/>
        <v>520542.55666908599</v>
      </c>
      <c r="AK1177" s="280" t="str">
        <f t="shared" si="331"/>
        <v/>
      </c>
      <c r="AL1177" s="327" t="str">
        <f t="shared" si="332"/>
        <v/>
      </c>
    </row>
    <row r="1178" spans="2:38">
      <c r="B1178" s="176" t="s">
        <v>1031</v>
      </c>
      <c r="C1178" s="167"/>
      <c r="D1178" s="167" t="s">
        <v>2229</v>
      </c>
      <c r="E1178" s="167" t="s">
        <v>118</v>
      </c>
      <c r="F1178" s="167" t="s">
        <v>2232</v>
      </c>
      <c r="G1178" s="188"/>
      <c r="H1178" s="285">
        <v>35001.269999999997</v>
      </c>
      <c r="I1178" s="143">
        <f t="shared" si="333"/>
        <v>16.864693137828855</v>
      </c>
      <c r="J1178" s="165">
        <v>590285.67798429495</v>
      </c>
      <c r="K1178" s="167"/>
      <c r="L1178" s="167">
        <v>1</v>
      </c>
      <c r="M1178" s="171">
        <f t="shared" si="323"/>
        <v>590285.67798429495</v>
      </c>
      <c r="N1178" s="170"/>
      <c r="O1178" s="285"/>
      <c r="P1178" s="114">
        <f t="shared" si="339"/>
        <v>0</v>
      </c>
      <c r="Q1178" s="173"/>
      <c r="R1178" s="177">
        <v>2016</v>
      </c>
      <c r="S1178" s="98">
        <f>IFERROR(('General Input Sheet'!$G$38/(VLOOKUP(R1178,'General Input Sheet'!$E$38:$G$44,3,FALSE))),1)</f>
        <v>1</v>
      </c>
      <c r="T1178" s="199">
        <v>590285.67798429495</v>
      </c>
      <c r="U1178" s="115" t="str">
        <f t="shared" si="334"/>
        <v/>
      </c>
      <c r="V1178" s="115" t="str">
        <f t="shared" si="324"/>
        <v/>
      </c>
      <c r="W1178" s="115" t="str">
        <f t="shared" si="324"/>
        <v/>
      </c>
      <c r="X1178" s="115" t="str">
        <f t="shared" si="324"/>
        <v>y</v>
      </c>
      <c r="Y1178" s="273" t="str">
        <f t="shared" si="335"/>
        <v/>
      </c>
      <c r="AA1178" s="86" t="str">
        <f t="shared" si="325"/>
        <v/>
      </c>
      <c r="AB1178" s="87" t="str">
        <f t="shared" si="326"/>
        <v/>
      </c>
      <c r="AC1178" s="87" t="str">
        <f t="shared" si="336"/>
        <v/>
      </c>
      <c r="AD1178" s="87">
        <f t="shared" si="337"/>
        <v>1</v>
      </c>
      <c r="AE1178" s="87" t="str">
        <f t="shared" si="338"/>
        <v/>
      </c>
      <c r="AF1178" s="94">
        <f t="shared" si="327"/>
        <v>1</v>
      </c>
      <c r="AH1178" s="324" t="str">
        <f t="shared" si="328"/>
        <v/>
      </c>
      <c r="AI1178" s="280" t="str">
        <f t="shared" si="329"/>
        <v/>
      </c>
      <c r="AJ1178" s="280" t="str">
        <f t="shared" si="330"/>
        <v/>
      </c>
      <c r="AK1178" s="280">
        <f t="shared" si="331"/>
        <v>590285.67798429495</v>
      </c>
      <c r="AL1178" s="327" t="str">
        <f t="shared" si="332"/>
        <v/>
      </c>
    </row>
    <row r="1179" spans="2:38">
      <c r="B1179" s="176" t="s">
        <v>1032</v>
      </c>
      <c r="C1179" s="167"/>
      <c r="D1179" s="167" t="s">
        <v>2231</v>
      </c>
      <c r="E1179" s="167" t="s">
        <v>118</v>
      </c>
      <c r="F1179" s="167" t="s">
        <v>2232</v>
      </c>
      <c r="G1179" s="188"/>
      <c r="H1179" s="285">
        <v>7277.1</v>
      </c>
      <c r="I1179" s="143">
        <f t="shared" si="333"/>
        <v>178.33833299869315</v>
      </c>
      <c r="J1179" s="165">
        <v>1297785.8830647899</v>
      </c>
      <c r="K1179" s="167"/>
      <c r="L1179" s="167">
        <v>1</v>
      </c>
      <c r="M1179" s="171">
        <f t="shared" si="323"/>
        <v>1297785.8830647899</v>
      </c>
      <c r="N1179" s="170"/>
      <c r="O1179" s="285"/>
      <c r="P1179" s="114">
        <f t="shared" si="339"/>
        <v>0</v>
      </c>
      <c r="Q1179" s="173"/>
      <c r="R1179" s="177">
        <v>2016</v>
      </c>
      <c r="S1179" s="98">
        <f>IFERROR(('General Input Sheet'!$G$38/(VLOOKUP(R1179,'General Input Sheet'!$E$38:$G$44,3,FALSE))),1)</f>
        <v>1</v>
      </c>
      <c r="T1179" s="199">
        <v>1297785.8830647899</v>
      </c>
      <c r="U1179" s="115" t="str">
        <f t="shared" si="334"/>
        <v/>
      </c>
      <c r="V1179" s="115" t="str">
        <f t="shared" si="324"/>
        <v/>
      </c>
      <c r="W1179" s="115" t="str">
        <f t="shared" si="324"/>
        <v/>
      </c>
      <c r="X1179" s="115" t="str">
        <f t="shared" si="324"/>
        <v/>
      </c>
      <c r="Y1179" s="273" t="str">
        <f t="shared" si="335"/>
        <v>y</v>
      </c>
      <c r="AA1179" s="86" t="str">
        <f t="shared" si="325"/>
        <v/>
      </c>
      <c r="AB1179" s="87" t="str">
        <f t="shared" si="326"/>
        <v/>
      </c>
      <c r="AC1179" s="87" t="str">
        <f t="shared" si="336"/>
        <v/>
      </c>
      <c r="AD1179" s="87" t="str">
        <f t="shared" si="337"/>
        <v/>
      </c>
      <c r="AE1179" s="87">
        <f t="shared" si="338"/>
        <v>1</v>
      </c>
      <c r="AF1179" s="94">
        <f t="shared" si="327"/>
        <v>1</v>
      </c>
      <c r="AH1179" s="324" t="str">
        <f t="shared" si="328"/>
        <v/>
      </c>
      <c r="AI1179" s="280" t="str">
        <f t="shared" si="329"/>
        <v/>
      </c>
      <c r="AJ1179" s="280" t="str">
        <f t="shared" si="330"/>
        <v/>
      </c>
      <c r="AK1179" s="280" t="str">
        <f t="shared" si="331"/>
        <v/>
      </c>
      <c r="AL1179" s="327">
        <f t="shared" si="332"/>
        <v>1297785.8830647899</v>
      </c>
    </row>
    <row r="1180" spans="2:38">
      <c r="B1180" s="176" t="s">
        <v>1033</v>
      </c>
      <c r="C1180" s="167"/>
      <c r="D1180" s="167" t="s">
        <v>2229</v>
      </c>
      <c r="E1180" s="167" t="s">
        <v>116</v>
      </c>
      <c r="F1180" s="167" t="s">
        <v>2233</v>
      </c>
      <c r="G1180" s="188"/>
      <c r="H1180" s="285">
        <v>1811.01</v>
      </c>
      <c r="I1180" s="143">
        <f t="shared" si="333"/>
        <v>254.94974036270978</v>
      </c>
      <c r="J1180" s="165">
        <v>461716.52929427102</v>
      </c>
      <c r="K1180" s="167"/>
      <c r="L1180" s="167">
        <v>1</v>
      </c>
      <c r="M1180" s="171">
        <f t="shared" si="323"/>
        <v>461716.52929427102</v>
      </c>
      <c r="N1180" s="170"/>
      <c r="O1180" s="285"/>
      <c r="P1180" s="114">
        <f t="shared" si="339"/>
        <v>0</v>
      </c>
      <c r="Q1180" s="173"/>
      <c r="R1180" s="177">
        <v>2016</v>
      </c>
      <c r="S1180" s="98">
        <f>IFERROR(('General Input Sheet'!$G$38/(VLOOKUP(R1180,'General Input Sheet'!$E$38:$G$44,3,FALSE))),1)</f>
        <v>1</v>
      </c>
      <c r="T1180" s="199">
        <v>461716.52929427102</v>
      </c>
      <c r="U1180" s="115" t="str">
        <f t="shared" si="334"/>
        <v/>
      </c>
      <c r="V1180" s="115" t="str">
        <f t="shared" si="324"/>
        <v>y</v>
      </c>
      <c r="W1180" s="115" t="str">
        <f t="shared" si="324"/>
        <v/>
      </c>
      <c r="X1180" s="115" t="str">
        <f t="shared" si="324"/>
        <v/>
      </c>
      <c r="Y1180" s="273" t="str">
        <f t="shared" si="335"/>
        <v/>
      </c>
      <c r="AA1180" s="86" t="str">
        <f t="shared" si="325"/>
        <v/>
      </c>
      <c r="AB1180" s="87">
        <f t="shared" si="326"/>
        <v>1</v>
      </c>
      <c r="AC1180" s="87" t="str">
        <f t="shared" si="336"/>
        <v/>
      </c>
      <c r="AD1180" s="87" t="str">
        <f t="shared" si="337"/>
        <v/>
      </c>
      <c r="AE1180" s="87" t="str">
        <f t="shared" si="338"/>
        <v/>
      </c>
      <c r="AF1180" s="94">
        <f t="shared" si="327"/>
        <v>1</v>
      </c>
      <c r="AH1180" s="324" t="str">
        <f t="shared" si="328"/>
        <v/>
      </c>
      <c r="AI1180" s="280">
        <f t="shared" si="329"/>
        <v>461716.52929427102</v>
      </c>
      <c r="AJ1180" s="280" t="str">
        <f t="shared" si="330"/>
        <v/>
      </c>
      <c r="AK1180" s="280" t="str">
        <f t="shared" si="331"/>
        <v/>
      </c>
      <c r="AL1180" s="327" t="str">
        <f t="shared" si="332"/>
        <v/>
      </c>
    </row>
    <row r="1181" spans="2:38">
      <c r="B1181" s="176" t="s">
        <v>1034</v>
      </c>
      <c r="C1181" s="167"/>
      <c r="D1181" s="167" t="s">
        <v>2231</v>
      </c>
      <c r="E1181" s="167" t="s">
        <v>115</v>
      </c>
      <c r="F1181" s="167" t="s">
        <v>2232</v>
      </c>
      <c r="G1181" s="188"/>
      <c r="H1181" s="285">
        <v>8264.6200000000008</v>
      </c>
      <c r="I1181" s="143">
        <f t="shared" si="333"/>
        <v>162.35152757172983</v>
      </c>
      <c r="J1181" s="165">
        <v>1341773.68179987</v>
      </c>
      <c r="K1181" s="167"/>
      <c r="L1181" s="167">
        <v>1</v>
      </c>
      <c r="M1181" s="171">
        <f t="shared" si="323"/>
        <v>1341773.68179987</v>
      </c>
      <c r="N1181" s="170"/>
      <c r="O1181" s="285">
        <v>53897.254609912197</v>
      </c>
      <c r="P1181" s="114">
        <f t="shared" si="339"/>
        <v>58.557472413809492</v>
      </c>
      <c r="Q1181" s="173">
        <v>3156087</v>
      </c>
      <c r="R1181" s="177">
        <v>2016</v>
      </c>
      <c r="S1181" s="98">
        <f>IFERROR(('General Input Sheet'!$G$38/(VLOOKUP(R1181,'General Input Sheet'!$E$38:$G$44,3,FALSE))),1)</f>
        <v>1</v>
      </c>
      <c r="T1181" s="199">
        <v>4497860.68179987</v>
      </c>
      <c r="U1181" s="115" t="str">
        <f t="shared" si="334"/>
        <v/>
      </c>
      <c r="V1181" s="115" t="str">
        <f t="shared" si="324"/>
        <v/>
      </c>
      <c r="W1181" s="115" t="str">
        <f t="shared" si="324"/>
        <v/>
      </c>
      <c r="X1181" s="115" t="str">
        <f t="shared" si="324"/>
        <v/>
      </c>
      <c r="Y1181" s="273" t="str">
        <f t="shared" si="335"/>
        <v>y</v>
      </c>
      <c r="AA1181" s="86" t="str">
        <f t="shared" si="325"/>
        <v/>
      </c>
      <c r="AB1181" s="87" t="str">
        <f t="shared" si="326"/>
        <v/>
      </c>
      <c r="AC1181" s="87" t="str">
        <f t="shared" si="336"/>
        <v/>
      </c>
      <c r="AD1181" s="87" t="str">
        <f t="shared" si="337"/>
        <v/>
      </c>
      <c r="AE1181" s="87">
        <f t="shared" si="338"/>
        <v>1</v>
      </c>
      <c r="AF1181" s="94">
        <f t="shared" si="327"/>
        <v>1</v>
      </c>
      <c r="AH1181" s="324" t="str">
        <f t="shared" si="328"/>
        <v/>
      </c>
      <c r="AI1181" s="280" t="str">
        <f t="shared" si="329"/>
        <v/>
      </c>
      <c r="AJ1181" s="280" t="str">
        <f t="shared" si="330"/>
        <v/>
      </c>
      <c r="AK1181" s="280" t="str">
        <f t="shared" si="331"/>
        <v/>
      </c>
      <c r="AL1181" s="327">
        <f t="shared" si="332"/>
        <v>4497860.68179987</v>
      </c>
    </row>
    <row r="1182" spans="2:38">
      <c r="B1182" s="176" t="s">
        <v>1034</v>
      </c>
      <c r="C1182" s="167"/>
      <c r="D1182" s="167" t="s">
        <v>2231</v>
      </c>
      <c r="E1182" s="167" t="s">
        <v>115</v>
      </c>
      <c r="F1182" s="167" t="s">
        <v>2234</v>
      </c>
      <c r="G1182" s="188"/>
      <c r="H1182" s="285">
        <v>34227.21</v>
      </c>
      <c r="I1182" s="143">
        <f t="shared" si="333"/>
        <v>237.76758794192719</v>
      </c>
      <c r="J1182" s="165">
        <v>8138121.1636818098</v>
      </c>
      <c r="K1182" s="167"/>
      <c r="L1182" s="167">
        <v>1</v>
      </c>
      <c r="M1182" s="171">
        <f t="shared" si="323"/>
        <v>8138121.1636818098</v>
      </c>
      <c r="N1182" s="170"/>
      <c r="O1182" s="285"/>
      <c r="P1182" s="114">
        <f t="shared" si="339"/>
        <v>0</v>
      </c>
      <c r="Q1182" s="173"/>
      <c r="R1182" s="177">
        <v>2016</v>
      </c>
      <c r="S1182" s="98">
        <f>IFERROR(('General Input Sheet'!$G$38/(VLOOKUP(R1182,'General Input Sheet'!$E$38:$G$44,3,FALSE))),1)</f>
        <v>1</v>
      </c>
      <c r="T1182" s="199">
        <v>8138121.1636818098</v>
      </c>
      <c r="U1182" s="115" t="str">
        <f t="shared" si="334"/>
        <v/>
      </c>
      <c r="V1182" s="115" t="str">
        <f t="shared" si="324"/>
        <v/>
      </c>
      <c r="W1182" s="115" t="str">
        <f t="shared" si="324"/>
        <v/>
      </c>
      <c r="X1182" s="115" t="str">
        <f t="shared" si="324"/>
        <v/>
      </c>
      <c r="Y1182" s="273" t="str">
        <f t="shared" si="335"/>
        <v>y</v>
      </c>
      <c r="AA1182" s="86" t="str">
        <f t="shared" si="325"/>
        <v/>
      </c>
      <c r="AB1182" s="87" t="str">
        <f t="shared" si="326"/>
        <v/>
      </c>
      <c r="AC1182" s="87" t="str">
        <f t="shared" si="336"/>
        <v/>
      </c>
      <c r="AD1182" s="87" t="str">
        <f t="shared" si="337"/>
        <v/>
      </c>
      <c r="AE1182" s="87">
        <f t="shared" si="338"/>
        <v>1</v>
      </c>
      <c r="AF1182" s="94">
        <f t="shared" si="327"/>
        <v>1</v>
      </c>
      <c r="AH1182" s="324" t="str">
        <f t="shared" si="328"/>
        <v/>
      </c>
      <c r="AI1182" s="280" t="str">
        <f t="shared" si="329"/>
        <v/>
      </c>
      <c r="AJ1182" s="280" t="str">
        <f t="shared" si="330"/>
        <v/>
      </c>
      <c r="AK1182" s="280" t="str">
        <f t="shared" si="331"/>
        <v/>
      </c>
      <c r="AL1182" s="327">
        <f t="shared" si="332"/>
        <v>8138121.1636818098</v>
      </c>
    </row>
    <row r="1183" spans="2:38">
      <c r="B1183" s="176" t="s">
        <v>1035</v>
      </c>
      <c r="C1183" s="167"/>
      <c r="D1183" s="167" t="s">
        <v>2229</v>
      </c>
      <c r="E1183" s="167" t="s">
        <v>115</v>
      </c>
      <c r="F1183" s="167" t="s">
        <v>2233</v>
      </c>
      <c r="G1183" s="188"/>
      <c r="H1183" s="285">
        <v>12774.05</v>
      </c>
      <c r="I1183" s="143">
        <f t="shared" si="333"/>
        <v>54.015104247543498</v>
      </c>
      <c r="J1183" s="165">
        <v>689991.64241333294</v>
      </c>
      <c r="K1183" s="167"/>
      <c r="L1183" s="167">
        <v>1</v>
      </c>
      <c r="M1183" s="171">
        <f t="shared" si="323"/>
        <v>689991.64241333294</v>
      </c>
      <c r="N1183" s="170"/>
      <c r="O1183" s="285"/>
      <c r="P1183" s="114">
        <f t="shared" si="339"/>
        <v>0</v>
      </c>
      <c r="Q1183" s="173"/>
      <c r="R1183" s="177">
        <v>2016</v>
      </c>
      <c r="S1183" s="98">
        <f>IFERROR(('General Input Sheet'!$G$38/(VLOOKUP(R1183,'General Input Sheet'!$E$38:$G$44,3,FALSE))),1)</f>
        <v>1</v>
      </c>
      <c r="T1183" s="199">
        <v>689991.64241333294</v>
      </c>
      <c r="U1183" s="115" t="str">
        <f t="shared" si="334"/>
        <v>y</v>
      </c>
      <c r="V1183" s="115" t="str">
        <f t="shared" si="324"/>
        <v/>
      </c>
      <c r="W1183" s="115" t="str">
        <f t="shared" si="324"/>
        <v/>
      </c>
      <c r="X1183" s="115" t="str">
        <f t="shared" si="324"/>
        <v/>
      </c>
      <c r="Y1183" s="273" t="str">
        <f t="shared" si="335"/>
        <v/>
      </c>
      <c r="AA1183" s="86">
        <f t="shared" si="325"/>
        <v>1</v>
      </c>
      <c r="AB1183" s="87" t="str">
        <f t="shared" si="326"/>
        <v/>
      </c>
      <c r="AC1183" s="87" t="str">
        <f t="shared" si="336"/>
        <v/>
      </c>
      <c r="AD1183" s="87" t="str">
        <f t="shared" si="337"/>
        <v/>
      </c>
      <c r="AE1183" s="87" t="str">
        <f t="shared" si="338"/>
        <v/>
      </c>
      <c r="AF1183" s="94">
        <f t="shared" si="327"/>
        <v>1</v>
      </c>
      <c r="AH1183" s="324">
        <f t="shared" si="328"/>
        <v>689991.64241333294</v>
      </c>
      <c r="AI1183" s="280" t="str">
        <f t="shared" si="329"/>
        <v/>
      </c>
      <c r="AJ1183" s="280" t="str">
        <f t="shared" si="330"/>
        <v/>
      </c>
      <c r="AK1183" s="280" t="str">
        <f t="shared" si="331"/>
        <v/>
      </c>
      <c r="AL1183" s="327" t="str">
        <f t="shared" si="332"/>
        <v/>
      </c>
    </row>
    <row r="1184" spans="2:38">
      <c r="B1184" s="176" t="s">
        <v>1036</v>
      </c>
      <c r="C1184" s="167"/>
      <c r="D1184" s="167" t="s">
        <v>2229</v>
      </c>
      <c r="E1184" s="167" t="s">
        <v>115</v>
      </c>
      <c r="F1184" s="167" t="s">
        <v>2233</v>
      </c>
      <c r="G1184" s="188"/>
      <c r="H1184" s="285">
        <v>11815.94</v>
      </c>
      <c r="I1184" s="143">
        <f t="shared" si="333"/>
        <v>58.394985283721219</v>
      </c>
      <c r="J1184" s="165">
        <v>689991.64241333294</v>
      </c>
      <c r="K1184" s="167"/>
      <c r="L1184" s="167">
        <v>1</v>
      </c>
      <c r="M1184" s="171">
        <f t="shared" si="323"/>
        <v>689991.64241333294</v>
      </c>
      <c r="N1184" s="170"/>
      <c r="O1184" s="285"/>
      <c r="P1184" s="114">
        <f t="shared" si="339"/>
        <v>0</v>
      </c>
      <c r="Q1184" s="173"/>
      <c r="R1184" s="177">
        <v>2016</v>
      </c>
      <c r="S1184" s="98">
        <f>IFERROR(('General Input Sheet'!$G$38/(VLOOKUP(R1184,'General Input Sheet'!$E$38:$G$44,3,FALSE))),1)</f>
        <v>1</v>
      </c>
      <c r="T1184" s="199">
        <v>689991.64241333294</v>
      </c>
      <c r="U1184" s="115" t="str">
        <f t="shared" si="334"/>
        <v>y</v>
      </c>
      <c r="V1184" s="115" t="str">
        <f t="shared" si="324"/>
        <v/>
      </c>
      <c r="W1184" s="115" t="str">
        <f t="shared" si="324"/>
        <v/>
      </c>
      <c r="X1184" s="115" t="str">
        <f t="shared" si="324"/>
        <v/>
      </c>
      <c r="Y1184" s="273" t="str">
        <f t="shared" si="335"/>
        <v/>
      </c>
      <c r="AA1184" s="86">
        <f t="shared" si="325"/>
        <v>1</v>
      </c>
      <c r="AB1184" s="87" t="str">
        <f t="shared" si="326"/>
        <v/>
      </c>
      <c r="AC1184" s="87" t="str">
        <f t="shared" si="336"/>
        <v/>
      </c>
      <c r="AD1184" s="87" t="str">
        <f t="shared" si="337"/>
        <v/>
      </c>
      <c r="AE1184" s="87" t="str">
        <f t="shared" si="338"/>
        <v/>
      </c>
      <c r="AF1184" s="94">
        <f t="shared" si="327"/>
        <v>1</v>
      </c>
      <c r="AH1184" s="324">
        <f t="shared" si="328"/>
        <v>689991.64241333294</v>
      </c>
      <c r="AI1184" s="280" t="str">
        <f t="shared" si="329"/>
        <v/>
      </c>
      <c r="AJ1184" s="280" t="str">
        <f t="shared" si="330"/>
        <v/>
      </c>
      <c r="AK1184" s="280" t="str">
        <f t="shared" si="331"/>
        <v/>
      </c>
      <c r="AL1184" s="327" t="str">
        <f t="shared" si="332"/>
        <v/>
      </c>
    </row>
    <row r="1185" spans="2:38">
      <c r="B1185" s="176" t="s">
        <v>1037</v>
      </c>
      <c r="C1185" s="167"/>
      <c r="D1185" s="167" t="s">
        <v>2229</v>
      </c>
      <c r="E1185" s="167" t="s">
        <v>115</v>
      </c>
      <c r="F1185" s="167" t="s">
        <v>2233</v>
      </c>
      <c r="G1185" s="188"/>
      <c r="H1185" s="285">
        <v>4295.72</v>
      </c>
      <c r="I1185" s="143">
        <f t="shared" si="333"/>
        <v>128.81722642903097</v>
      </c>
      <c r="J1185" s="165">
        <v>553362.73591571697</v>
      </c>
      <c r="K1185" s="167"/>
      <c r="L1185" s="167">
        <v>1</v>
      </c>
      <c r="M1185" s="171">
        <f t="shared" si="323"/>
        <v>553362.73591571697</v>
      </c>
      <c r="N1185" s="170"/>
      <c r="O1185" s="285"/>
      <c r="P1185" s="114">
        <f t="shared" si="339"/>
        <v>0</v>
      </c>
      <c r="Q1185" s="173"/>
      <c r="R1185" s="177">
        <v>2016</v>
      </c>
      <c r="S1185" s="98">
        <f>IFERROR(('General Input Sheet'!$G$38/(VLOOKUP(R1185,'General Input Sheet'!$E$38:$G$44,3,FALSE))),1)</f>
        <v>1</v>
      </c>
      <c r="T1185" s="199">
        <v>553362.73591571697</v>
      </c>
      <c r="U1185" s="115" t="str">
        <f t="shared" si="334"/>
        <v>y</v>
      </c>
      <c r="V1185" s="115" t="str">
        <f t="shared" si="324"/>
        <v/>
      </c>
      <c r="W1185" s="115" t="str">
        <f t="shared" si="324"/>
        <v/>
      </c>
      <c r="X1185" s="115" t="str">
        <f t="shared" si="324"/>
        <v/>
      </c>
      <c r="Y1185" s="273" t="str">
        <f t="shared" si="335"/>
        <v/>
      </c>
      <c r="AA1185" s="86">
        <f t="shared" si="325"/>
        <v>1</v>
      </c>
      <c r="AB1185" s="87" t="str">
        <f t="shared" si="326"/>
        <v/>
      </c>
      <c r="AC1185" s="87" t="str">
        <f t="shared" si="336"/>
        <v/>
      </c>
      <c r="AD1185" s="87" t="str">
        <f t="shared" si="337"/>
        <v/>
      </c>
      <c r="AE1185" s="87" t="str">
        <f t="shared" si="338"/>
        <v/>
      </c>
      <c r="AF1185" s="94">
        <f t="shared" si="327"/>
        <v>1</v>
      </c>
      <c r="AH1185" s="324">
        <f t="shared" si="328"/>
        <v>553362.73591571697</v>
      </c>
      <c r="AI1185" s="280" t="str">
        <f t="shared" si="329"/>
        <v/>
      </c>
      <c r="AJ1185" s="280" t="str">
        <f t="shared" si="330"/>
        <v/>
      </c>
      <c r="AK1185" s="280" t="str">
        <f t="shared" si="331"/>
        <v/>
      </c>
      <c r="AL1185" s="327" t="str">
        <f t="shared" si="332"/>
        <v/>
      </c>
    </row>
    <row r="1186" spans="2:38">
      <c r="B1186" s="176" t="s">
        <v>1038</v>
      </c>
      <c r="C1186" s="167"/>
      <c r="D1186" s="167" t="s">
        <v>2229</v>
      </c>
      <c r="E1186" s="167" t="s">
        <v>118</v>
      </c>
      <c r="F1186" s="167" t="s">
        <v>2233</v>
      </c>
      <c r="G1186" s="188"/>
      <c r="H1186" s="285">
        <v>2597.0700000000002</v>
      </c>
      <c r="I1186" s="143">
        <f t="shared" si="333"/>
        <v>188.94739760379733</v>
      </c>
      <c r="J1186" s="165">
        <v>490709.61789489398</v>
      </c>
      <c r="K1186" s="167"/>
      <c r="L1186" s="167">
        <v>1</v>
      </c>
      <c r="M1186" s="171">
        <f t="shared" si="323"/>
        <v>490709.61789489404</v>
      </c>
      <c r="N1186" s="170"/>
      <c r="O1186" s="285"/>
      <c r="P1186" s="114">
        <f t="shared" si="339"/>
        <v>0</v>
      </c>
      <c r="Q1186" s="173"/>
      <c r="R1186" s="177">
        <v>2016</v>
      </c>
      <c r="S1186" s="98">
        <f>IFERROR(('General Input Sheet'!$G$38/(VLOOKUP(R1186,'General Input Sheet'!$E$38:$G$44,3,FALSE))),1)</f>
        <v>1</v>
      </c>
      <c r="T1186" s="199">
        <v>490709.61789489398</v>
      </c>
      <c r="U1186" s="115" t="str">
        <f t="shared" si="334"/>
        <v/>
      </c>
      <c r="V1186" s="115" t="str">
        <f t="shared" si="324"/>
        <v/>
      </c>
      <c r="W1186" s="115" t="str">
        <f t="shared" si="324"/>
        <v/>
      </c>
      <c r="X1186" s="115" t="str">
        <f t="shared" si="324"/>
        <v>y</v>
      </c>
      <c r="Y1186" s="273" t="str">
        <f t="shared" si="335"/>
        <v/>
      </c>
      <c r="AA1186" s="86" t="str">
        <f t="shared" si="325"/>
        <v/>
      </c>
      <c r="AB1186" s="87" t="str">
        <f t="shared" si="326"/>
        <v/>
      </c>
      <c r="AC1186" s="87" t="str">
        <f t="shared" si="336"/>
        <v/>
      </c>
      <c r="AD1186" s="87">
        <f t="shared" si="337"/>
        <v>1</v>
      </c>
      <c r="AE1186" s="87" t="str">
        <f t="shared" si="338"/>
        <v/>
      </c>
      <c r="AF1186" s="94">
        <f t="shared" si="327"/>
        <v>1</v>
      </c>
      <c r="AH1186" s="324" t="str">
        <f t="shared" si="328"/>
        <v/>
      </c>
      <c r="AI1186" s="280" t="str">
        <f t="shared" si="329"/>
        <v/>
      </c>
      <c r="AJ1186" s="280" t="str">
        <f t="shared" si="330"/>
        <v/>
      </c>
      <c r="AK1186" s="280">
        <f t="shared" si="331"/>
        <v>490709.61789489398</v>
      </c>
      <c r="AL1186" s="327" t="str">
        <f t="shared" si="332"/>
        <v/>
      </c>
    </row>
    <row r="1187" spans="2:38">
      <c r="B1187" s="176" t="s">
        <v>1039</v>
      </c>
      <c r="C1187" s="167"/>
      <c r="D1187" s="167" t="s">
        <v>2229</v>
      </c>
      <c r="E1187" s="167" t="s">
        <v>118</v>
      </c>
      <c r="F1187" s="167" t="s">
        <v>2232</v>
      </c>
      <c r="G1187" s="188"/>
      <c r="H1187" s="285">
        <v>19220.55</v>
      </c>
      <c r="I1187" s="143">
        <f t="shared" si="333"/>
        <v>30.711175173670625</v>
      </c>
      <c r="J1187" s="165">
        <v>590285.67798429495</v>
      </c>
      <c r="K1187" s="167"/>
      <c r="L1187" s="167">
        <v>1</v>
      </c>
      <c r="M1187" s="171">
        <f t="shared" si="323"/>
        <v>590285.67798429495</v>
      </c>
      <c r="N1187" s="170"/>
      <c r="O1187" s="285">
        <v>19834.2670047559</v>
      </c>
      <c r="P1187" s="114">
        <f t="shared" si="339"/>
        <v>7.2752877615996328</v>
      </c>
      <c r="Q1187" s="173">
        <v>144300</v>
      </c>
      <c r="R1187" s="177">
        <v>2016</v>
      </c>
      <c r="S1187" s="98">
        <f>IFERROR(('General Input Sheet'!$G$38/(VLOOKUP(R1187,'General Input Sheet'!$E$38:$G$44,3,FALSE))),1)</f>
        <v>1</v>
      </c>
      <c r="T1187" s="199">
        <v>734585.67798429495</v>
      </c>
      <c r="U1187" s="115" t="str">
        <f t="shared" si="334"/>
        <v/>
      </c>
      <c r="V1187" s="115" t="str">
        <f t="shared" si="324"/>
        <v/>
      </c>
      <c r="W1187" s="115" t="str">
        <f t="shared" si="324"/>
        <v/>
      </c>
      <c r="X1187" s="115" t="str">
        <f t="shared" si="324"/>
        <v>y</v>
      </c>
      <c r="Y1187" s="273" t="str">
        <f t="shared" si="335"/>
        <v/>
      </c>
      <c r="AA1187" s="86" t="str">
        <f t="shared" si="325"/>
        <v/>
      </c>
      <c r="AB1187" s="87" t="str">
        <f t="shared" si="326"/>
        <v/>
      </c>
      <c r="AC1187" s="87" t="str">
        <f t="shared" si="336"/>
        <v/>
      </c>
      <c r="AD1187" s="87">
        <f t="shared" si="337"/>
        <v>1</v>
      </c>
      <c r="AE1187" s="87" t="str">
        <f t="shared" si="338"/>
        <v/>
      </c>
      <c r="AF1187" s="94">
        <f t="shared" si="327"/>
        <v>1</v>
      </c>
      <c r="AH1187" s="324" t="str">
        <f t="shared" si="328"/>
        <v/>
      </c>
      <c r="AI1187" s="280" t="str">
        <f t="shared" si="329"/>
        <v/>
      </c>
      <c r="AJ1187" s="280" t="str">
        <f t="shared" si="330"/>
        <v/>
      </c>
      <c r="AK1187" s="280">
        <f t="shared" si="331"/>
        <v>734585.67798429495</v>
      </c>
      <c r="AL1187" s="327" t="str">
        <f t="shared" si="332"/>
        <v/>
      </c>
    </row>
    <row r="1188" spans="2:38">
      <c r="B1188" s="176" t="s">
        <v>1039</v>
      </c>
      <c r="C1188" s="167"/>
      <c r="D1188" s="167" t="s">
        <v>2229</v>
      </c>
      <c r="E1188" s="167" t="s">
        <v>118</v>
      </c>
      <c r="F1188" s="167" t="s">
        <v>2233</v>
      </c>
      <c r="G1188" s="188"/>
      <c r="H1188" s="285">
        <v>8932.0400000000009</v>
      </c>
      <c r="I1188" s="143">
        <f t="shared" si="333"/>
        <v>77.249054237703021</v>
      </c>
      <c r="J1188" s="165">
        <v>689991.64241333294</v>
      </c>
      <c r="K1188" s="167"/>
      <c r="L1188" s="167">
        <v>1</v>
      </c>
      <c r="M1188" s="171">
        <f t="shared" si="323"/>
        <v>689991.64241333294</v>
      </c>
      <c r="N1188" s="170"/>
      <c r="O1188" s="285"/>
      <c r="P1188" s="114">
        <f t="shared" si="339"/>
        <v>0</v>
      </c>
      <c r="Q1188" s="173"/>
      <c r="R1188" s="177">
        <v>2016</v>
      </c>
      <c r="S1188" s="98">
        <f>IFERROR(('General Input Sheet'!$G$38/(VLOOKUP(R1188,'General Input Sheet'!$E$38:$G$44,3,FALSE))),1)</f>
        <v>1</v>
      </c>
      <c r="T1188" s="199">
        <v>689991.64241333294</v>
      </c>
      <c r="U1188" s="115" t="str">
        <f t="shared" si="334"/>
        <v/>
      </c>
      <c r="V1188" s="115" t="str">
        <f t="shared" si="324"/>
        <v/>
      </c>
      <c r="W1188" s="115" t="str">
        <f t="shared" si="324"/>
        <v/>
      </c>
      <c r="X1188" s="115" t="str">
        <f t="shared" si="324"/>
        <v>y</v>
      </c>
      <c r="Y1188" s="273" t="str">
        <f t="shared" si="335"/>
        <v/>
      </c>
      <c r="AA1188" s="86" t="str">
        <f t="shared" si="325"/>
        <v/>
      </c>
      <c r="AB1188" s="87" t="str">
        <f t="shared" si="326"/>
        <v/>
      </c>
      <c r="AC1188" s="87" t="str">
        <f t="shared" si="336"/>
        <v/>
      </c>
      <c r="AD1188" s="87">
        <f t="shared" si="337"/>
        <v>1</v>
      </c>
      <c r="AE1188" s="87" t="str">
        <f t="shared" si="338"/>
        <v/>
      </c>
      <c r="AF1188" s="94">
        <f t="shared" si="327"/>
        <v>1</v>
      </c>
      <c r="AH1188" s="324" t="str">
        <f t="shared" si="328"/>
        <v/>
      </c>
      <c r="AI1188" s="280" t="str">
        <f t="shared" si="329"/>
        <v/>
      </c>
      <c r="AJ1188" s="280" t="str">
        <f t="shared" si="330"/>
        <v/>
      </c>
      <c r="AK1188" s="280">
        <f t="shared" si="331"/>
        <v>689991.64241333294</v>
      </c>
      <c r="AL1188" s="327" t="str">
        <f t="shared" si="332"/>
        <v/>
      </c>
    </row>
    <row r="1189" spans="2:38">
      <c r="B1189" s="176" t="s">
        <v>1040</v>
      </c>
      <c r="C1189" s="167"/>
      <c r="D1189" s="167" t="s">
        <v>2229</v>
      </c>
      <c r="E1189" s="167" t="s">
        <v>115</v>
      </c>
      <c r="F1189" s="167" t="s">
        <v>2233</v>
      </c>
      <c r="G1189" s="188"/>
      <c r="H1189" s="285">
        <v>9867.4500000000007</v>
      </c>
      <c r="I1189" s="143">
        <f t="shared" si="333"/>
        <v>69.926033819612243</v>
      </c>
      <c r="J1189" s="165">
        <v>689991.64241333294</v>
      </c>
      <c r="K1189" s="167"/>
      <c r="L1189" s="167">
        <v>1</v>
      </c>
      <c r="M1189" s="171">
        <f t="shared" si="323"/>
        <v>689991.64241333294</v>
      </c>
      <c r="N1189" s="170"/>
      <c r="O1189" s="285">
        <v>0</v>
      </c>
      <c r="P1189" s="114">
        <f t="shared" si="339"/>
        <v>0</v>
      </c>
      <c r="Q1189" s="173">
        <v>0</v>
      </c>
      <c r="R1189" s="177">
        <v>2016</v>
      </c>
      <c r="S1189" s="98">
        <f>IFERROR(('General Input Sheet'!$G$38/(VLOOKUP(R1189,'General Input Sheet'!$E$38:$G$44,3,FALSE))),1)</f>
        <v>1</v>
      </c>
      <c r="T1189" s="199">
        <v>689991.64241333294</v>
      </c>
      <c r="U1189" s="115" t="str">
        <f t="shared" si="334"/>
        <v>y</v>
      </c>
      <c r="V1189" s="115" t="str">
        <f t="shared" si="324"/>
        <v/>
      </c>
      <c r="W1189" s="115" t="str">
        <f t="shared" si="324"/>
        <v/>
      </c>
      <c r="X1189" s="115" t="str">
        <f t="shared" si="324"/>
        <v/>
      </c>
      <c r="Y1189" s="273" t="str">
        <f t="shared" si="335"/>
        <v/>
      </c>
      <c r="AA1189" s="86">
        <f t="shared" si="325"/>
        <v>1</v>
      </c>
      <c r="AB1189" s="87" t="str">
        <f t="shared" si="326"/>
        <v/>
      </c>
      <c r="AC1189" s="87" t="str">
        <f t="shared" si="336"/>
        <v/>
      </c>
      <c r="AD1189" s="87" t="str">
        <f t="shared" si="337"/>
        <v/>
      </c>
      <c r="AE1189" s="87" t="str">
        <f t="shared" si="338"/>
        <v/>
      </c>
      <c r="AF1189" s="94">
        <f t="shared" si="327"/>
        <v>1</v>
      </c>
      <c r="AH1189" s="324">
        <f t="shared" si="328"/>
        <v>689991.64241333294</v>
      </c>
      <c r="AI1189" s="280" t="str">
        <f t="shared" si="329"/>
        <v/>
      </c>
      <c r="AJ1189" s="280" t="str">
        <f t="shared" si="330"/>
        <v/>
      </c>
      <c r="AK1189" s="280" t="str">
        <f t="shared" si="331"/>
        <v/>
      </c>
      <c r="AL1189" s="327" t="str">
        <f t="shared" si="332"/>
        <v/>
      </c>
    </row>
    <row r="1190" spans="2:38">
      <c r="B1190" s="176" t="s">
        <v>1041</v>
      </c>
      <c r="C1190" s="167"/>
      <c r="D1190" s="167" t="s">
        <v>2231</v>
      </c>
      <c r="E1190" s="167" t="s">
        <v>118</v>
      </c>
      <c r="F1190" s="167" t="s">
        <v>2233</v>
      </c>
      <c r="G1190" s="188"/>
      <c r="H1190" s="285">
        <v>38327.54</v>
      </c>
      <c r="I1190" s="143">
        <f t="shared" si="333"/>
        <v>212.94264942987053</v>
      </c>
      <c r="J1190" s="165">
        <v>8161567.9137293398</v>
      </c>
      <c r="K1190" s="167"/>
      <c r="L1190" s="167">
        <v>1</v>
      </c>
      <c r="M1190" s="171">
        <f t="shared" si="323"/>
        <v>8161567.9137293398</v>
      </c>
      <c r="N1190" s="170"/>
      <c r="O1190" s="285"/>
      <c r="P1190" s="114">
        <f t="shared" si="339"/>
        <v>0</v>
      </c>
      <c r="Q1190" s="173"/>
      <c r="R1190" s="177">
        <v>2016</v>
      </c>
      <c r="S1190" s="98">
        <f>IFERROR(('General Input Sheet'!$G$38/(VLOOKUP(R1190,'General Input Sheet'!$E$38:$G$44,3,FALSE))),1)</f>
        <v>1</v>
      </c>
      <c r="T1190" s="199">
        <v>8161567.9137293398</v>
      </c>
      <c r="U1190" s="115" t="str">
        <f t="shared" si="334"/>
        <v/>
      </c>
      <c r="V1190" s="115" t="str">
        <f t="shared" si="324"/>
        <v/>
      </c>
      <c r="W1190" s="115" t="str">
        <f t="shared" si="324"/>
        <v/>
      </c>
      <c r="X1190" s="115" t="str">
        <f t="shared" si="324"/>
        <v/>
      </c>
      <c r="Y1190" s="273" t="str">
        <f t="shared" si="335"/>
        <v>y</v>
      </c>
      <c r="AA1190" s="86" t="str">
        <f t="shared" si="325"/>
        <v/>
      </c>
      <c r="AB1190" s="87" t="str">
        <f t="shared" si="326"/>
        <v/>
      </c>
      <c r="AC1190" s="87" t="str">
        <f t="shared" si="336"/>
        <v/>
      </c>
      <c r="AD1190" s="87" t="str">
        <f t="shared" si="337"/>
        <v/>
      </c>
      <c r="AE1190" s="87">
        <f t="shared" si="338"/>
        <v>1</v>
      </c>
      <c r="AF1190" s="94">
        <f t="shared" si="327"/>
        <v>1</v>
      </c>
      <c r="AH1190" s="324" t="str">
        <f t="shared" si="328"/>
        <v/>
      </c>
      <c r="AI1190" s="280" t="str">
        <f t="shared" si="329"/>
        <v/>
      </c>
      <c r="AJ1190" s="280" t="str">
        <f t="shared" si="330"/>
        <v/>
      </c>
      <c r="AK1190" s="280" t="str">
        <f t="shared" si="331"/>
        <v/>
      </c>
      <c r="AL1190" s="327">
        <f t="shared" si="332"/>
        <v>8161567.9137293398</v>
      </c>
    </row>
    <row r="1191" spans="2:38">
      <c r="B1191" s="176" t="s">
        <v>1042</v>
      </c>
      <c r="C1191" s="167"/>
      <c r="D1191" s="167" t="s">
        <v>2230</v>
      </c>
      <c r="E1191" s="167" t="s">
        <v>118</v>
      </c>
      <c r="F1191" s="167" t="s">
        <v>2236</v>
      </c>
      <c r="G1191" s="188"/>
      <c r="H1191" s="171"/>
      <c r="I1191" s="143">
        <f t="shared" si="333"/>
        <v>0</v>
      </c>
      <c r="J1191" s="165"/>
      <c r="K1191" s="167"/>
      <c r="L1191" s="167"/>
      <c r="M1191" s="171">
        <v>570687.181525102</v>
      </c>
      <c r="N1191" s="170"/>
      <c r="O1191" s="285">
        <v>38327.618211448898</v>
      </c>
      <c r="P1191" s="114">
        <f t="shared" si="339"/>
        <v>20.432697791955885</v>
      </c>
      <c r="Q1191" s="173">
        <v>783136.64</v>
      </c>
      <c r="R1191" s="177">
        <v>2016</v>
      </c>
      <c r="S1191" s="32"/>
      <c r="T1191" s="195">
        <v>783136.64</v>
      </c>
      <c r="U1191" s="115" t="str">
        <f t="shared" si="334"/>
        <v/>
      </c>
      <c r="V1191" s="115" t="str">
        <f t="shared" si="324"/>
        <v/>
      </c>
      <c r="W1191" s="115" t="str">
        <f t="shared" si="324"/>
        <v/>
      </c>
      <c r="X1191" s="115" t="str">
        <f t="shared" si="324"/>
        <v/>
      </c>
      <c r="Y1191" s="273" t="str">
        <f t="shared" si="335"/>
        <v>y</v>
      </c>
      <c r="AA1191" s="86" t="str">
        <f t="shared" si="325"/>
        <v/>
      </c>
      <c r="AB1191" s="87" t="str">
        <f t="shared" si="326"/>
        <v/>
      </c>
      <c r="AC1191" s="87" t="str">
        <f t="shared" si="336"/>
        <v/>
      </c>
      <c r="AD1191" s="87" t="str">
        <f t="shared" si="337"/>
        <v/>
      </c>
      <c r="AE1191" s="87">
        <f t="shared" si="338"/>
        <v>1</v>
      </c>
      <c r="AF1191" s="94">
        <f t="shared" si="327"/>
        <v>1</v>
      </c>
      <c r="AH1191" s="324" t="str">
        <f t="shared" si="328"/>
        <v/>
      </c>
      <c r="AI1191" s="280" t="str">
        <f t="shared" si="329"/>
        <v/>
      </c>
      <c r="AJ1191" s="280" t="str">
        <f t="shared" si="330"/>
        <v/>
      </c>
      <c r="AK1191" s="280" t="str">
        <f t="shared" si="331"/>
        <v/>
      </c>
      <c r="AL1191" s="327">
        <f t="shared" si="332"/>
        <v>783136.64</v>
      </c>
    </row>
    <row r="1192" spans="2:38">
      <c r="B1192" s="176" t="s">
        <v>1043</v>
      </c>
      <c r="C1192" s="167"/>
      <c r="D1192" s="167" t="s">
        <v>2229</v>
      </c>
      <c r="E1192" s="167" t="s">
        <v>115</v>
      </c>
      <c r="F1192" s="167" t="s">
        <v>2232</v>
      </c>
      <c r="G1192" s="188"/>
      <c r="H1192" s="285">
        <v>31218.799999999999</v>
      </c>
      <c r="I1192" s="143">
        <f t="shared" si="333"/>
        <v>18.908019462128429</v>
      </c>
      <c r="J1192" s="165">
        <v>590285.67798429495</v>
      </c>
      <c r="K1192" s="167"/>
      <c r="L1192" s="167">
        <v>1</v>
      </c>
      <c r="M1192" s="171">
        <f t="shared" ref="M1192:M1211" si="340">IFERROR(J1192/100*100*L1192,0)</f>
        <v>590285.67798429495</v>
      </c>
      <c r="N1192" s="170"/>
      <c r="O1192" s="285">
        <v>18239.088236916399</v>
      </c>
      <c r="P1192" s="114">
        <f t="shared" si="339"/>
        <v>25.243322693516411</v>
      </c>
      <c r="Q1192" s="173">
        <v>460415.19</v>
      </c>
      <c r="R1192" s="177">
        <v>2016</v>
      </c>
      <c r="S1192" s="98">
        <f>IFERROR(('General Input Sheet'!$G$38/(VLOOKUP(R1192,'General Input Sheet'!$E$38:$G$44,3,FALSE))),1)</f>
        <v>1</v>
      </c>
      <c r="T1192" s="199">
        <v>1050700.8679842949</v>
      </c>
      <c r="U1192" s="115" t="str">
        <f t="shared" si="334"/>
        <v>y</v>
      </c>
      <c r="V1192" s="115" t="str">
        <f t="shared" si="324"/>
        <v/>
      </c>
      <c r="W1192" s="115" t="str">
        <f t="shared" si="324"/>
        <v/>
      </c>
      <c r="X1192" s="115" t="str">
        <f t="shared" si="324"/>
        <v/>
      </c>
      <c r="Y1192" s="273" t="str">
        <f t="shared" si="335"/>
        <v/>
      </c>
      <c r="AA1192" s="86">
        <f t="shared" si="325"/>
        <v>1</v>
      </c>
      <c r="AB1192" s="87" t="str">
        <f t="shared" si="326"/>
        <v/>
      </c>
      <c r="AC1192" s="87" t="str">
        <f t="shared" si="336"/>
        <v/>
      </c>
      <c r="AD1192" s="87" t="str">
        <f t="shared" si="337"/>
        <v/>
      </c>
      <c r="AE1192" s="87" t="str">
        <f t="shared" si="338"/>
        <v/>
      </c>
      <c r="AF1192" s="94">
        <f t="shared" si="327"/>
        <v>1</v>
      </c>
      <c r="AH1192" s="324">
        <f t="shared" si="328"/>
        <v>1050700.8679842949</v>
      </c>
      <c r="AI1192" s="280" t="str">
        <f t="shared" si="329"/>
        <v/>
      </c>
      <c r="AJ1192" s="280" t="str">
        <f t="shared" si="330"/>
        <v/>
      </c>
      <c r="AK1192" s="280" t="str">
        <f t="shared" si="331"/>
        <v/>
      </c>
      <c r="AL1192" s="327" t="str">
        <f t="shared" si="332"/>
        <v/>
      </c>
    </row>
    <row r="1193" spans="2:38">
      <c r="B1193" s="176" t="s">
        <v>1044</v>
      </c>
      <c r="C1193" s="167"/>
      <c r="D1193" s="167" t="s">
        <v>2229</v>
      </c>
      <c r="E1193" s="167" t="s">
        <v>118</v>
      </c>
      <c r="F1193" s="167" t="s">
        <v>2233</v>
      </c>
      <c r="G1193" s="188"/>
      <c r="H1193" s="285">
        <v>2902.56</v>
      </c>
      <c r="I1193" s="143">
        <f t="shared" si="333"/>
        <v>172.94296451860703</v>
      </c>
      <c r="J1193" s="165">
        <v>501977.33109312801</v>
      </c>
      <c r="K1193" s="167"/>
      <c r="L1193" s="167">
        <v>1</v>
      </c>
      <c r="M1193" s="171">
        <f t="shared" si="340"/>
        <v>501977.33109312801</v>
      </c>
      <c r="N1193" s="170"/>
      <c r="O1193" s="285">
        <v>2902.6003554314402</v>
      </c>
      <c r="P1193" s="114">
        <f t="shared" si="339"/>
        <v>315.58357604619135</v>
      </c>
      <c r="Q1193" s="173">
        <v>916013</v>
      </c>
      <c r="R1193" s="177">
        <v>2016</v>
      </c>
      <c r="S1193" s="98">
        <f>IFERROR(('General Input Sheet'!$G$38/(VLOOKUP(R1193,'General Input Sheet'!$E$38:$G$44,3,FALSE))),1)</f>
        <v>1</v>
      </c>
      <c r="T1193" s="199">
        <v>1417990.3310931281</v>
      </c>
      <c r="U1193" s="115" t="str">
        <f t="shared" si="334"/>
        <v/>
      </c>
      <c r="V1193" s="115" t="str">
        <f t="shared" si="324"/>
        <v/>
      </c>
      <c r="W1193" s="115" t="str">
        <f t="shared" si="324"/>
        <v/>
      </c>
      <c r="X1193" s="115" t="str">
        <f t="shared" si="324"/>
        <v>y</v>
      </c>
      <c r="Y1193" s="273" t="str">
        <f t="shared" si="335"/>
        <v/>
      </c>
      <c r="AA1193" s="86" t="str">
        <f t="shared" si="325"/>
        <v/>
      </c>
      <c r="AB1193" s="87" t="str">
        <f t="shared" si="326"/>
        <v/>
      </c>
      <c r="AC1193" s="87" t="str">
        <f t="shared" si="336"/>
        <v/>
      </c>
      <c r="AD1193" s="87">
        <f t="shared" si="337"/>
        <v>1</v>
      </c>
      <c r="AE1193" s="87" t="str">
        <f t="shared" si="338"/>
        <v/>
      </c>
      <c r="AF1193" s="94">
        <f t="shared" si="327"/>
        <v>1</v>
      </c>
      <c r="AH1193" s="324" t="str">
        <f t="shared" si="328"/>
        <v/>
      </c>
      <c r="AI1193" s="280" t="str">
        <f t="shared" si="329"/>
        <v/>
      </c>
      <c r="AJ1193" s="280" t="str">
        <f t="shared" si="330"/>
        <v/>
      </c>
      <c r="AK1193" s="280">
        <f t="shared" si="331"/>
        <v>1417990.3310931281</v>
      </c>
      <c r="AL1193" s="327" t="str">
        <f t="shared" si="332"/>
        <v/>
      </c>
    </row>
    <row r="1194" spans="2:38">
      <c r="B1194" s="176" t="s">
        <v>1045</v>
      </c>
      <c r="C1194" s="167"/>
      <c r="D1194" s="167" t="s">
        <v>2229</v>
      </c>
      <c r="E1194" s="167" t="s">
        <v>118</v>
      </c>
      <c r="F1194" s="167" t="s">
        <v>2236</v>
      </c>
      <c r="G1194" s="188"/>
      <c r="H1194" s="285"/>
      <c r="I1194" s="143">
        <f t="shared" si="333"/>
        <v>0</v>
      </c>
      <c r="J1194" s="165"/>
      <c r="K1194" s="167"/>
      <c r="L1194" s="167">
        <v>1</v>
      </c>
      <c r="M1194" s="171">
        <f t="shared" si="340"/>
        <v>0</v>
      </c>
      <c r="N1194" s="170"/>
      <c r="O1194" s="285">
        <v>0</v>
      </c>
      <c r="P1194" s="114">
        <f t="shared" si="339"/>
        <v>0</v>
      </c>
      <c r="Q1194" s="173">
        <v>0</v>
      </c>
      <c r="R1194" s="177">
        <v>2016</v>
      </c>
      <c r="S1194" s="98">
        <f>IFERROR(('General Input Sheet'!$G$38/(VLOOKUP(R1194,'General Input Sheet'!$E$38:$G$44,3,FALSE))),1)</f>
        <v>1</v>
      </c>
      <c r="T1194" s="199">
        <v>0</v>
      </c>
      <c r="U1194" s="115" t="str">
        <f t="shared" si="334"/>
        <v/>
      </c>
      <c r="V1194" s="115" t="str">
        <f t="shared" si="324"/>
        <v/>
      </c>
      <c r="W1194" s="115" t="str">
        <f t="shared" si="324"/>
        <v/>
      </c>
      <c r="X1194" s="115" t="str">
        <f t="shared" si="324"/>
        <v>y</v>
      </c>
      <c r="Y1194" s="273" t="str">
        <f t="shared" si="335"/>
        <v/>
      </c>
      <c r="AA1194" s="86" t="str">
        <f t="shared" si="325"/>
        <v/>
      </c>
      <c r="AB1194" s="87" t="str">
        <f t="shared" si="326"/>
        <v/>
      </c>
      <c r="AC1194" s="87" t="str">
        <f t="shared" si="336"/>
        <v/>
      </c>
      <c r="AD1194" s="87">
        <f t="shared" si="337"/>
        <v>1</v>
      </c>
      <c r="AE1194" s="87" t="str">
        <f t="shared" si="338"/>
        <v/>
      </c>
      <c r="AF1194" s="94">
        <f t="shared" si="327"/>
        <v>1</v>
      </c>
      <c r="AH1194" s="324" t="str">
        <f t="shared" si="328"/>
        <v/>
      </c>
      <c r="AI1194" s="280" t="str">
        <f t="shared" si="329"/>
        <v/>
      </c>
      <c r="AJ1194" s="280" t="str">
        <f t="shared" si="330"/>
        <v/>
      </c>
      <c r="AK1194" s="280">
        <f t="shared" si="331"/>
        <v>0</v>
      </c>
      <c r="AL1194" s="327" t="str">
        <f t="shared" si="332"/>
        <v/>
      </c>
    </row>
    <row r="1195" spans="2:38">
      <c r="B1195" s="176" t="s">
        <v>1046</v>
      </c>
      <c r="C1195" s="167"/>
      <c r="D1195" s="167" t="s">
        <v>2229</v>
      </c>
      <c r="E1195" s="167" t="s">
        <v>117</v>
      </c>
      <c r="F1195" s="167" t="s">
        <v>2233</v>
      </c>
      <c r="G1195" s="188"/>
      <c r="H1195" s="285">
        <v>2857</v>
      </c>
      <c r="I1195" s="143">
        <f t="shared" si="333"/>
        <v>175.11266820604726</v>
      </c>
      <c r="J1195" s="165">
        <v>500296.89306467702</v>
      </c>
      <c r="K1195" s="167"/>
      <c r="L1195" s="167">
        <v>1</v>
      </c>
      <c r="M1195" s="171">
        <f t="shared" si="340"/>
        <v>500296.89306467702</v>
      </c>
      <c r="N1195" s="170"/>
      <c r="O1195" s="285"/>
      <c r="P1195" s="114">
        <f t="shared" si="339"/>
        <v>0</v>
      </c>
      <c r="Q1195" s="173"/>
      <c r="R1195" s="177">
        <v>2016</v>
      </c>
      <c r="S1195" s="98">
        <f>IFERROR(('General Input Sheet'!$G$38/(VLOOKUP(R1195,'General Input Sheet'!$E$38:$G$44,3,FALSE))),1)</f>
        <v>1</v>
      </c>
      <c r="T1195" s="199">
        <v>500296.89306467702</v>
      </c>
      <c r="U1195" s="115" t="str">
        <f t="shared" si="334"/>
        <v/>
      </c>
      <c r="V1195" s="115" t="str">
        <f t="shared" si="324"/>
        <v/>
      </c>
      <c r="W1195" s="115" t="str">
        <f t="shared" si="324"/>
        <v>y</v>
      </c>
      <c r="X1195" s="115" t="str">
        <f t="shared" si="324"/>
        <v/>
      </c>
      <c r="Y1195" s="273" t="str">
        <f t="shared" si="335"/>
        <v/>
      </c>
      <c r="AA1195" s="86" t="str">
        <f t="shared" si="325"/>
        <v/>
      </c>
      <c r="AB1195" s="87" t="str">
        <f t="shared" si="326"/>
        <v/>
      </c>
      <c r="AC1195" s="87">
        <f t="shared" si="336"/>
        <v>1</v>
      </c>
      <c r="AD1195" s="87" t="str">
        <f t="shared" si="337"/>
        <v/>
      </c>
      <c r="AE1195" s="87" t="str">
        <f t="shared" si="338"/>
        <v/>
      </c>
      <c r="AF1195" s="94">
        <f t="shared" si="327"/>
        <v>1</v>
      </c>
      <c r="AH1195" s="324" t="str">
        <f t="shared" si="328"/>
        <v/>
      </c>
      <c r="AI1195" s="280" t="str">
        <f t="shared" si="329"/>
        <v/>
      </c>
      <c r="AJ1195" s="280">
        <f t="shared" si="330"/>
        <v>500296.89306467702</v>
      </c>
      <c r="AK1195" s="280" t="str">
        <f t="shared" si="331"/>
        <v/>
      </c>
      <c r="AL1195" s="327" t="str">
        <f t="shared" si="332"/>
        <v/>
      </c>
    </row>
    <row r="1196" spans="2:38">
      <c r="B1196" s="176" t="s">
        <v>1047</v>
      </c>
      <c r="C1196" s="167"/>
      <c r="D1196" s="167" t="s">
        <v>2231</v>
      </c>
      <c r="E1196" s="167" t="s">
        <v>117</v>
      </c>
      <c r="F1196" s="167" t="s">
        <v>2235</v>
      </c>
      <c r="G1196" s="188"/>
      <c r="H1196" s="285">
        <v>148954.34</v>
      </c>
      <c r="I1196" s="143">
        <f t="shared" si="333"/>
        <v>62.302189690656689</v>
      </c>
      <c r="J1196" s="165">
        <v>9280181.5459265709</v>
      </c>
      <c r="K1196" s="167"/>
      <c r="L1196" s="167">
        <v>1</v>
      </c>
      <c r="M1196" s="171">
        <f t="shared" si="340"/>
        <v>9280181.5459265709</v>
      </c>
      <c r="N1196" s="170"/>
      <c r="O1196" s="285">
        <v>3968.8298473843702</v>
      </c>
      <c r="P1196" s="114">
        <f t="shared" si="339"/>
        <v>2.5196343467811882E-4</v>
      </c>
      <c r="Q1196" s="173">
        <v>1</v>
      </c>
      <c r="R1196" s="177">
        <v>2016</v>
      </c>
      <c r="S1196" s="98">
        <f>IFERROR(('General Input Sheet'!$G$38/(VLOOKUP(R1196,'General Input Sheet'!$E$38:$G$44,3,FALSE))),1)</f>
        <v>1</v>
      </c>
      <c r="T1196" s="199">
        <v>9280182.5459265709</v>
      </c>
      <c r="U1196" s="115" t="str">
        <f t="shared" si="334"/>
        <v/>
      </c>
      <c r="V1196" s="115" t="str">
        <f t="shared" si="324"/>
        <v/>
      </c>
      <c r="W1196" s="115" t="str">
        <f t="shared" si="324"/>
        <v/>
      </c>
      <c r="X1196" s="115" t="str">
        <f t="shared" si="324"/>
        <v/>
      </c>
      <c r="Y1196" s="273" t="str">
        <f t="shared" si="335"/>
        <v>y</v>
      </c>
      <c r="AA1196" s="86" t="str">
        <f t="shared" si="325"/>
        <v/>
      </c>
      <c r="AB1196" s="87" t="str">
        <f t="shared" si="326"/>
        <v/>
      </c>
      <c r="AC1196" s="87" t="str">
        <f t="shared" si="336"/>
        <v/>
      </c>
      <c r="AD1196" s="87" t="str">
        <f t="shared" si="337"/>
        <v/>
      </c>
      <c r="AE1196" s="87">
        <f t="shared" si="338"/>
        <v>1</v>
      </c>
      <c r="AF1196" s="94">
        <f t="shared" si="327"/>
        <v>1</v>
      </c>
      <c r="AH1196" s="324" t="str">
        <f t="shared" si="328"/>
        <v/>
      </c>
      <c r="AI1196" s="280" t="str">
        <f t="shared" si="329"/>
        <v/>
      </c>
      <c r="AJ1196" s="280" t="str">
        <f t="shared" si="330"/>
        <v/>
      </c>
      <c r="AK1196" s="280" t="str">
        <f t="shared" si="331"/>
        <v/>
      </c>
      <c r="AL1196" s="327">
        <f t="shared" si="332"/>
        <v>9280182.5459265709</v>
      </c>
    </row>
    <row r="1197" spans="2:38">
      <c r="B1197" s="176" t="s">
        <v>1048</v>
      </c>
      <c r="C1197" s="167"/>
      <c r="D1197" s="167" t="s">
        <v>2229</v>
      </c>
      <c r="E1197" s="167" t="s">
        <v>117</v>
      </c>
      <c r="F1197" s="167" t="s">
        <v>2233</v>
      </c>
      <c r="G1197" s="188"/>
      <c r="H1197" s="285">
        <v>3504.89</v>
      </c>
      <c r="I1197" s="143">
        <f t="shared" si="333"/>
        <v>149.56067389339239</v>
      </c>
      <c r="J1197" s="165">
        <v>524193.71032221202</v>
      </c>
      <c r="K1197" s="167"/>
      <c r="L1197" s="167">
        <v>1</v>
      </c>
      <c r="M1197" s="171">
        <f t="shared" si="340"/>
        <v>524193.71032221208</v>
      </c>
      <c r="N1197" s="170"/>
      <c r="O1197" s="285">
        <v>148490.46072122399</v>
      </c>
      <c r="P1197" s="114">
        <f t="shared" si="339"/>
        <v>0.44219116622765609</v>
      </c>
      <c r="Q1197" s="173">
        <v>65661.17</v>
      </c>
      <c r="R1197" s="177">
        <v>2016</v>
      </c>
      <c r="S1197" s="98">
        <f>IFERROR(('General Input Sheet'!$G$38/(VLOOKUP(R1197,'General Input Sheet'!$E$38:$G$44,3,FALSE))),1)</f>
        <v>1</v>
      </c>
      <c r="T1197" s="199">
        <v>589854.880322212</v>
      </c>
      <c r="U1197" s="115" t="str">
        <f t="shared" si="334"/>
        <v/>
      </c>
      <c r="V1197" s="115" t="str">
        <f t="shared" si="324"/>
        <v/>
      </c>
      <c r="W1197" s="115" t="str">
        <f t="shared" si="324"/>
        <v>y</v>
      </c>
      <c r="X1197" s="115" t="str">
        <f t="shared" si="324"/>
        <v/>
      </c>
      <c r="Y1197" s="273" t="str">
        <f t="shared" si="335"/>
        <v/>
      </c>
      <c r="AA1197" s="86" t="str">
        <f t="shared" si="325"/>
        <v/>
      </c>
      <c r="AB1197" s="87" t="str">
        <f t="shared" si="326"/>
        <v/>
      </c>
      <c r="AC1197" s="87">
        <f t="shared" si="336"/>
        <v>1</v>
      </c>
      <c r="AD1197" s="87" t="str">
        <f t="shared" si="337"/>
        <v/>
      </c>
      <c r="AE1197" s="87" t="str">
        <f t="shared" si="338"/>
        <v/>
      </c>
      <c r="AF1197" s="94">
        <f t="shared" si="327"/>
        <v>1</v>
      </c>
      <c r="AH1197" s="324" t="str">
        <f t="shared" si="328"/>
        <v/>
      </c>
      <c r="AI1197" s="280" t="str">
        <f t="shared" si="329"/>
        <v/>
      </c>
      <c r="AJ1197" s="280">
        <f t="shared" si="330"/>
        <v>589854.880322212</v>
      </c>
      <c r="AK1197" s="280" t="str">
        <f t="shared" si="331"/>
        <v/>
      </c>
      <c r="AL1197" s="327" t="str">
        <f t="shared" si="332"/>
        <v/>
      </c>
    </row>
    <row r="1198" spans="2:38">
      <c r="B1198" s="176" t="s">
        <v>1049</v>
      </c>
      <c r="C1198" s="167"/>
      <c r="D1198" s="167" t="s">
        <v>2229</v>
      </c>
      <c r="E1198" s="167" t="s">
        <v>115</v>
      </c>
      <c r="F1198" s="167" t="s">
        <v>2233</v>
      </c>
      <c r="G1198" s="188"/>
      <c r="H1198" s="285">
        <v>5609.46</v>
      </c>
      <c r="I1198" s="143">
        <f t="shared" si="333"/>
        <v>107.28640693557848</v>
      </c>
      <c r="J1198" s="165">
        <v>601818.80824885005</v>
      </c>
      <c r="K1198" s="167"/>
      <c r="L1198" s="167">
        <v>1</v>
      </c>
      <c r="M1198" s="171">
        <f t="shared" si="340"/>
        <v>601818.80824885005</v>
      </c>
      <c r="N1198" s="170"/>
      <c r="O1198" s="285">
        <v>5609.4500171059999</v>
      </c>
      <c r="P1198" s="114">
        <f t="shared" si="339"/>
        <v>278.10213037691483</v>
      </c>
      <c r="Q1198" s="173">
        <v>1560000</v>
      </c>
      <c r="R1198" s="177">
        <v>2016</v>
      </c>
      <c r="S1198" s="98">
        <f>IFERROR(('General Input Sheet'!$G$38/(VLOOKUP(R1198,'General Input Sheet'!$E$38:$G$44,3,FALSE))),1)</f>
        <v>1</v>
      </c>
      <c r="T1198" s="199">
        <v>2161818.8082488501</v>
      </c>
      <c r="U1198" s="115" t="str">
        <f t="shared" si="334"/>
        <v>y</v>
      </c>
      <c r="V1198" s="115" t="str">
        <f t="shared" si="324"/>
        <v/>
      </c>
      <c r="W1198" s="115" t="str">
        <f t="shared" si="324"/>
        <v/>
      </c>
      <c r="X1198" s="115" t="str">
        <f t="shared" si="324"/>
        <v/>
      </c>
      <c r="Y1198" s="273" t="str">
        <f t="shared" si="335"/>
        <v/>
      </c>
      <c r="AA1198" s="86">
        <f t="shared" si="325"/>
        <v>1</v>
      </c>
      <c r="AB1198" s="87" t="str">
        <f t="shared" si="326"/>
        <v/>
      </c>
      <c r="AC1198" s="87" t="str">
        <f t="shared" si="336"/>
        <v/>
      </c>
      <c r="AD1198" s="87" t="str">
        <f t="shared" si="337"/>
        <v/>
      </c>
      <c r="AE1198" s="87" t="str">
        <f t="shared" si="338"/>
        <v/>
      </c>
      <c r="AF1198" s="94">
        <f t="shared" si="327"/>
        <v>1</v>
      </c>
      <c r="AH1198" s="324">
        <f t="shared" si="328"/>
        <v>2161818.8082488501</v>
      </c>
      <c r="AI1198" s="280" t="str">
        <f t="shared" si="329"/>
        <v/>
      </c>
      <c r="AJ1198" s="280" t="str">
        <f t="shared" si="330"/>
        <v/>
      </c>
      <c r="AK1198" s="280" t="str">
        <f t="shared" si="331"/>
        <v/>
      </c>
      <c r="AL1198" s="327" t="str">
        <f t="shared" si="332"/>
        <v/>
      </c>
    </row>
    <row r="1199" spans="2:38">
      <c r="B1199" s="176" t="s">
        <v>1050</v>
      </c>
      <c r="C1199" s="167"/>
      <c r="D1199" s="167" t="s">
        <v>2231</v>
      </c>
      <c r="E1199" s="167" t="s">
        <v>115</v>
      </c>
      <c r="F1199" s="167" t="s">
        <v>2232</v>
      </c>
      <c r="G1199" s="188"/>
      <c r="H1199" s="285">
        <v>95629.05</v>
      </c>
      <c r="I1199" s="143">
        <f t="shared" si="333"/>
        <v>24.15529609873694</v>
      </c>
      <c r="J1199" s="165">
        <v>2309948.01839092</v>
      </c>
      <c r="K1199" s="167"/>
      <c r="L1199" s="167">
        <v>1</v>
      </c>
      <c r="M1199" s="171">
        <f t="shared" si="340"/>
        <v>2309948.01839092</v>
      </c>
      <c r="N1199" s="170"/>
      <c r="O1199" s="285"/>
      <c r="P1199" s="114">
        <f t="shared" si="339"/>
        <v>0</v>
      </c>
      <c r="Q1199" s="173"/>
      <c r="R1199" s="177">
        <v>2016</v>
      </c>
      <c r="S1199" s="98">
        <f>IFERROR(('General Input Sheet'!$G$38/(VLOOKUP(R1199,'General Input Sheet'!$E$38:$G$44,3,FALSE))),1)</f>
        <v>1</v>
      </c>
      <c r="T1199" s="199">
        <v>2309948.01839092</v>
      </c>
      <c r="U1199" s="115" t="str">
        <f t="shared" si="334"/>
        <v/>
      </c>
      <c r="V1199" s="115" t="str">
        <f t="shared" si="324"/>
        <v/>
      </c>
      <c r="W1199" s="115" t="str">
        <f t="shared" si="324"/>
        <v/>
      </c>
      <c r="X1199" s="115" t="str">
        <f t="shared" si="324"/>
        <v/>
      </c>
      <c r="Y1199" s="273" t="str">
        <f t="shared" si="335"/>
        <v>y</v>
      </c>
      <c r="AA1199" s="86" t="str">
        <f t="shared" si="325"/>
        <v/>
      </c>
      <c r="AB1199" s="87" t="str">
        <f t="shared" si="326"/>
        <v/>
      </c>
      <c r="AC1199" s="87" t="str">
        <f t="shared" si="336"/>
        <v/>
      </c>
      <c r="AD1199" s="87" t="str">
        <f t="shared" si="337"/>
        <v/>
      </c>
      <c r="AE1199" s="87">
        <f t="shared" si="338"/>
        <v>1</v>
      </c>
      <c r="AF1199" s="94">
        <f t="shared" si="327"/>
        <v>1</v>
      </c>
      <c r="AH1199" s="324" t="str">
        <f t="shared" si="328"/>
        <v/>
      </c>
      <c r="AI1199" s="280" t="str">
        <f t="shared" si="329"/>
        <v/>
      </c>
      <c r="AJ1199" s="280" t="str">
        <f t="shared" si="330"/>
        <v/>
      </c>
      <c r="AK1199" s="280" t="str">
        <f t="shared" si="331"/>
        <v/>
      </c>
      <c r="AL1199" s="327">
        <f t="shared" si="332"/>
        <v>2309948.01839092</v>
      </c>
    </row>
    <row r="1200" spans="2:38">
      <c r="B1200" s="176" t="s">
        <v>1051</v>
      </c>
      <c r="C1200" s="167"/>
      <c r="D1200" s="167" t="s">
        <v>2229</v>
      </c>
      <c r="E1200" s="167" t="s">
        <v>115</v>
      </c>
      <c r="F1200" s="167" t="s">
        <v>2233</v>
      </c>
      <c r="G1200" s="188"/>
      <c r="H1200" s="285">
        <v>13499.65</v>
      </c>
      <c r="I1200" s="143">
        <f t="shared" si="333"/>
        <v>51.111817151802676</v>
      </c>
      <c r="J1200" s="165">
        <v>689991.64241333294</v>
      </c>
      <c r="K1200" s="167"/>
      <c r="L1200" s="167">
        <v>1</v>
      </c>
      <c r="M1200" s="171">
        <f t="shared" si="340"/>
        <v>689991.64241333294</v>
      </c>
      <c r="N1200" s="170"/>
      <c r="O1200" s="285"/>
      <c r="P1200" s="114">
        <f t="shared" si="339"/>
        <v>0</v>
      </c>
      <c r="Q1200" s="173"/>
      <c r="R1200" s="177">
        <v>2016</v>
      </c>
      <c r="S1200" s="98">
        <f>IFERROR(('General Input Sheet'!$G$38/(VLOOKUP(R1200,'General Input Sheet'!$E$38:$G$44,3,FALSE))),1)</f>
        <v>1</v>
      </c>
      <c r="T1200" s="199">
        <v>689991.64241333294</v>
      </c>
      <c r="U1200" s="115" t="str">
        <f t="shared" si="334"/>
        <v>y</v>
      </c>
      <c r="V1200" s="115" t="str">
        <f t="shared" si="324"/>
        <v/>
      </c>
      <c r="W1200" s="115" t="str">
        <f t="shared" si="324"/>
        <v/>
      </c>
      <c r="X1200" s="115" t="str">
        <f t="shared" si="324"/>
        <v/>
      </c>
      <c r="Y1200" s="273" t="str">
        <f t="shared" si="335"/>
        <v/>
      </c>
      <c r="AA1200" s="86">
        <f t="shared" si="325"/>
        <v>1</v>
      </c>
      <c r="AB1200" s="87" t="str">
        <f t="shared" si="326"/>
        <v/>
      </c>
      <c r="AC1200" s="87" t="str">
        <f t="shared" si="336"/>
        <v/>
      </c>
      <c r="AD1200" s="87" t="str">
        <f t="shared" si="337"/>
        <v/>
      </c>
      <c r="AE1200" s="87" t="str">
        <f t="shared" si="338"/>
        <v/>
      </c>
      <c r="AF1200" s="94">
        <f t="shared" si="327"/>
        <v>1</v>
      </c>
      <c r="AH1200" s="324">
        <f t="shared" si="328"/>
        <v>689991.64241333294</v>
      </c>
      <c r="AI1200" s="280" t="str">
        <f t="shared" si="329"/>
        <v/>
      </c>
      <c r="AJ1200" s="280" t="str">
        <f t="shared" si="330"/>
        <v/>
      </c>
      <c r="AK1200" s="280" t="str">
        <f t="shared" si="331"/>
        <v/>
      </c>
      <c r="AL1200" s="327" t="str">
        <f t="shared" si="332"/>
        <v/>
      </c>
    </row>
    <row r="1201" spans="2:38">
      <c r="B1201" s="176" t="s">
        <v>1052</v>
      </c>
      <c r="C1201" s="167"/>
      <c r="D1201" s="167" t="s">
        <v>2231</v>
      </c>
      <c r="E1201" s="167" t="s">
        <v>115</v>
      </c>
      <c r="F1201" s="167" t="s">
        <v>2232</v>
      </c>
      <c r="G1201" s="188"/>
      <c r="H1201" s="285">
        <v>55858.53</v>
      </c>
      <c r="I1201" s="143">
        <f t="shared" si="333"/>
        <v>41.353541140286367</v>
      </c>
      <c r="J1201" s="165">
        <v>2309948.01839092</v>
      </c>
      <c r="K1201" s="167"/>
      <c r="L1201" s="167">
        <v>1</v>
      </c>
      <c r="M1201" s="171">
        <f t="shared" si="340"/>
        <v>2309948.01839092</v>
      </c>
      <c r="N1201" s="170"/>
      <c r="O1201" s="285"/>
      <c r="P1201" s="114">
        <f t="shared" si="339"/>
        <v>0</v>
      </c>
      <c r="Q1201" s="173"/>
      <c r="R1201" s="177">
        <v>2016</v>
      </c>
      <c r="S1201" s="98">
        <f>IFERROR(('General Input Sheet'!$G$38/(VLOOKUP(R1201,'General Input Sheet'!$E$38:$G$44,3,FALSE))),1)</f>
        <v>1</v>
      </c>
      <c r="T1201" s="199">
        <v>2309948.01839092</v>
      </c>
      <c r="U1201" s="115" t="str">
        <f t="shared" si="334"/>
        <v/>
      </c>
      <c r="V1201" s="115" t="str">
        <f t="shared" si="324"/>
        <v/>
      </c>
      <c r="W1201" s="115" t="str">
        <f t="shared" si="324"/>
        <v/>
      </c>
      <c r="X1201" s="115" t="str">
        <f t="shared" si="324"/>
        <v/>
      </c>
      <c r="Y1201" s="273" t="str">
        <f t="shared" si="335"/>
        <v>y</v>
      </c>
      <c r="AA1201" s="86" t="str">
        <f t="shared" si="325"/>
        <v/>
      </c>
      <c r="AB1201" s="87" t="str">
        <f t="shared" si="326"/>
        <v/>
      </c>
      <c r="AC1201" s="87" t="str">
        <f t="shared" si="336"/>
        <v/>
      </c>
      <c r="AD1201" s="87" t="str">
        <f t="shared" si="337"/>
        <v/>
      </c>
      <c r="AE1201" s="87">
        <f t="shared" si="338"/>
        <v>1</v>
      </c>
      <c r="AF1201" s="94">
        <f t="shared" si="327"/>
        <v>1</v>
      </c>
      <c r="AH1201" s="324" t="str">
        <f t="shared" si="328"/>
        <v/>
      </c>
      <c r="AI1201" s="280" t="str">
        <f t="shared" si="329"/>
        <v/>
      </c>
      <c r="AJ1201" s="280" t="str">
        <f t="shared" si="330"/>
        <v/>
      </c>
      <c r="AK1201" s="280" t="str">
        <f t="shared" si="331"/>
        <v/>
      </c>
      <c r="AL1201" s="327">
        <f t="shared" si="332"/>
        <v>2309948.01839092</v>
      </c>
    </row>
    <row r="1202" spans="2:38">
      <c r="B1202" s="176" t="s">
        <v>1053</v>
      </c>
      <c r="C1202" s="167"/>
      <c r="D1202" s="167" t="s">
        <v>2229</v>
      </c>
      <c r="E1202" s="167" t="s">
        <v>115</v>
      </c>
      <c r="F1202" s="167" t="s">
        <v>2233</v>
      </c>
      <c r="G1202" s="188"/>
      <c r="H1202" s="285">
        <v>8085.49</v>
      </c>
      <c r="I1202" s="143">
        <f t="shared" si="333"/>
        <v>85.337022544500456</v>
      </c>
      <c r="J1202" s="165">
        <v>689991.64241333294</v>
      </c>
      <c r="K1202" s="167"/>
      <c r="L1202" s="167">
        <v>1</v>
      </c>
      <c r="M1202" s="171">
        <f t="shared" si="340"/>
        <v>689991.64241333294</v>
      </c>
      <c r="N1202" s="170"/>
      <c r="O1202" s="285"/>
      <c r="P1202" s="114">
        <f t="shared" si="339"/>
        <v>0</v>
      </c>
      <c r="Q1202" s="173"/>
      <c r="R1202" s="177">
        <v>2016</v>
      </c>
      <c r="S1202" s="98">
        <f>IFERROR(('General Input Sheet'!$G$38/(VLOOKUP(R1202,'General Input Sheet'!$E$38:$G$44,3,FALSE))),1)</f>
        <v>1</v>
      </c>
      <c r="T1202" s="199">
        <v>689991.64241333294</v>
      </c>
      <c r="U1202" s="115" t="str">
        <f t="shared" si="334"/>
        <v>y</v>
      </c>
      <c r="V1202" s="115" t="str">
        <f t="shared" si="324"/>
        <v/>
      </c>
      <c r="W1202" s="115" t="str">
        <f t="shared" si="324"/>
        <v/>
      </c>
      <c r="X1202" s="115" t="str">
        <f t="shared" si="324"/>
        <v/>
      </c>
      <c r="Y1202" s="273" t="str">
        <f t="shared" si="335"/>
        <v/>
      </c>
      <c r="AA1202" s="86">
        <f t="shared" si="325"/>
        <v>1</v>
      </c>
      <c r="AB1202" s="87" t="str">
        <f t="shared" si="326"/>
        <v/>
      </c>
      <c r="AC1202" s="87" t="str">
        <f t="shared" si="336"/>
        <v/>
      </c>
      <c r="AD1202" s="87" t="str">
        <f t="shared" si="337"/>
        <v/>
      </c>
      <c r="AE1202" s="87" t="str">
        <f t="shared" si="338"/>
        <v/>
      </c>
      <c r="AF1202" s="94">
        <f t="shared" si="327"/>
        <v>1</v>
      </c>
      <c r="AH1202" s="324">
        <f t="shared" si="328"/>
        <v>689991.64241333294</v>
      </c>
      <c r="AI1202" s="280" t="str">
        <f t="shared" si="329"/>
        <v/>
      </c>
      <c r="AJ1202" s="280" t="str">
        <f t="shared" si="330"/>
        <v/>
      </c>
      <c r="AK1202" s="280" t="str">
        <f t="shared" si="331"/>
        <v/>
      </c>
      <c r="AL1202" s="327" t="str">
        <f t="shared" si="332"/>
        <v/>
      </c>
    </row>
    <row r="1203" spans="2:38">
      <c r="B1203" s="176" t="s">
        <v>1054</v>
      </c>
      <c r="C1203" s="167"/>
      <c r="D1203" s="167" t="s">
        <v>2229</v>
      </c>
      <c r="E1203" s="167" t="s">
        <v>115</v>
      </c>
      <c r="F1203" s="167" t="s">
        <v>2233</v>
      </c>
      <c r="G1203" s="188"/>
      <c r="H1203" s="285">
        <v>1116.46</v>
      </c>
      <c r="I1203" s="143">
        <f t="shared" si="333"/>
        <v>390.60844234108788</v>
      </c>
      <c r="J1203" s="165">
        <v>436098.70153613098</v>
      </c>
      <c r="K1203" s="167"/>
      <c r="L1203" s="167">
        <v>1</v>
      </c>
      <c r="M1203" s="171">
        <f t="shared" si="340"/>
        <v>436098.70153613103</v>
      </c>
      <c r="N1203" s="170"/>
      <c r="O1203" s="285">
        <v>1116.46261996264</v>
      </c>
      <c r="P1203" s="114">
        <f t="shared" si="339"/>
        <v>429.92930655937425</v>
      </c>
      <c r="Q1203" s="173">
        <v>480000</v>
      </c>
      <c r="R1203" s="177">
        <v>2016</v>
      </c>
      <c r="S1203" s="98">
        <f>IFERROR(('General Input Sheet'!$G$38/(VLOOKUP(R1203,'General Input Sheet'!$E$38:$G$44,3,FALSE))),1)</f>
        <v>1</v>
      </c>
      <c r="T1203" s="199">
        <v>916098.70153613098</v>
      </c>
      <c r="U1203" s="115" t="str">
        <f t="shared" si="334"/>
        <v>y</v>
      </c>
      <c r="V1203" s="115" t="str">
        <f t="shared" si="324"/>
        <v/>
      </c>
      <c r="W1203" s="115" t="str">
        <f t="shared" si="324"/>
        <v/>
      </c>
      <c r="X1203" s="115" t="str">
        <f t="shared" si="324"/>
        <v/>
      </c>
      <c r="Y1203" s="273" t="str">
        <f t="shared" si="335"/>
        <v/>
      </c>
      <c r="AA1203" s="86">
        <f t="shared" si="325"/>
        <v>1</v>
      </c>
      <c r="AB1203" s="87" t="str">
        <f t="shared" si="326"/>
        <v/>
      </c>
      <c r="AC1203" s="87" t="str">
        <f t="shared" si="336"/>
        <v/>
      </c>
      <c r="AD1203" s="87" t="str">
        <f t="shared" si="337"/>
        <v/>
      </c>
      <c r="AE1203" s="87" t="str">
        <f t="shared" si="338"/>
        <v/>
      </c>
      <c r="AF1203" s="94">
        <f t="shared" si="327"/>
        <v>1</v>
      </c>
      <c r="AH1203" s="324">
        <f t="shared" si="328"/>
        <v>916098.70153613098</v>
      </c>
      <c r="AI1203" s="280" t="str">
        <f t="shared" si="329"/>
        <v/>
      </c>
      <c r="AJ1203" s="280" t="str">
        <f t="shared" si="330"/>
        <v/>
      </c>
      <c r="AK1203" s="280" t="str">
        <f t="shared" si="331"/>
        <v/>
      </c>
      <c r="AL1203" s="327" t="str">
        <f t="shared" si="332"/>
        <v/>
      </c>
    </row>
    <row r="1204" spans="2:38">
      <c r="B1204" s="176" t="s">
        <v>1055</v>
      </c>
      <c r="C1204" s="167"/>
      <c r="D1204" s="167" t="s">
        <v>2229</v>
      </c>
      <c r="E1204" s="167" t="s">
        <v>115</v>
      </c>
      <c r="F1204" s="167" t="s">
        <v>2232</v>
      </c>
      <c r="G1204" s="188"/>
      <c r="H1204" s="285">
        <v>12077.44</v>
      </c>
      <c r="I1204" s="143">
        <f t="shared" si="333"/>
        <v>48.875066072304641</v>
      </c>
      <c r="J1204" s="165">
        <v>590285.67798429495</v>
      </c>
      <c r="K1204" s="167"/>
      <c r="L1204" s="167">
        <v>1</v>
      </c>
      <c r="M1204" s="171">
        <f t="shared" si="340"/>
        <v>590285.67798429495</v>
      </c>
      <c r="N1204" s="170"/>
      <c r="O1204" s="285">
        <v>12077.456040552101</v>
      </c>
      <c r="P1204" s="114">
        <f t="shared" si="339"/>
        <v>14.792022376248145</v>
      </c>
      <c r="Q1204" s="173">
        <v>178650</v>
      </c>
      <c r="R1204" s="177">
        <v>2016</v>
      </c>
      <c r="S1204" s="98">
        <f>IFERROR(('General Input Sheet'!$G$38/(VLOOKUP(R1204,'General Input Sheet'!$E$38:$G$44,3,FALSE))),1)</f>
        <v>1</v>
      </c>
      <c r="T1204" s="199">
        <v>768935.67798429495</v>
      </c>
      <c r="U1204" s="115" t="str">
        <f t="shared" si="334"/>
        <v>y</v>
      </c>
      <c r="V1204" s="115" t="str">
        <f t="shared" si="324"/>
        <v/>
      </c>
      <c r="W1204" s="115" t="str">
        <f t="shared" si="324"/>
        <v/>
      </c>
      <c r="X1204" s="115" t="str">
        <f t="shared" si="324"/>
        <v/>
      </c>
      <c r="Y1204" s="273" t="str">
        <f t="shared" si="335"/>
        <v/>
      </c>
      <c r="AA1204" s="86">
        <f t="shared" si="325"/>
        <v>1</v>
      </c>
      <c r="AB1204" s="87" t="str">
        <f t="shared" si="326"/>
        <v/>
      </c>
      <c r="AC1204" s="87" t="str">
        <f t="shared" si="336"/>
        <v/>
      </c>
      <c r="AD1204" s="87" t="str">
        <f t="shared" si="337"/>
        <v/>
      </c>
      <c r="AE1204" s="87" t="str">
        <f t="shared" si="338"/>
        <v/>
      </c>
      <c r="AF1204" s="94">
        <f t="shared" si="327"/>
        <v>1</v>
      </c>
      <c r="AH1204" s="324">
        <f t="shared" si="328"/>
        <v>768935.67798429495</v>
      </c>
      <c r="AI1204" s="280" t="str">
        <f t="shared" si="329"/>
        <v/>
      </c>
      <c r="AJ1204" s="280" t="str">
        <f t="shared" si="330"/>
        <v/>
      </c>
      <c r="AK1204" s="280" t="str">
        <f t="shared" si="331"/>
        <v/>
      </c>
      <c r="AL1204" s="327" t="str">
        <f t="shared" si="332"/>
        <v/>
      </c>
    </row>
    <row r="1205" spans="2:38">
      <c r="B1205" s="176" t="s">
        <v>1056</v>
      </c>
      <c r="C1205" s="167"/>
      <c r="D1205" s="167" t="s">
        <v>2229</v>
      </c>
      <c r="E1205" s="167" t="s">
        <v>117</v>
      </c>
      <c r="F1205" s="167" t="s">
        <v>2233</v>
      </c>
      <c r="G1205" s="188"/>
      <c r="H1205" s="285">
        <v>851.96855100000005</v>
      </c>
      <c r="I1205" s="143">
        <f t="shared" si="333"/>
        <v>500.42126682001202</v>
      </c>
      <c r="J1205" s="165">
        <v>426343.18158223003</v>
      </c>
      <c r="K1205" s="167"/>
      <c r="L1205" s="167">
        <v>1</v>
      </c>
      <c r="M1205" s="171">
        <f t="shared" si="340"/>
        <v>426343.18158223003</v>
      </c>
      <c r="N1205" s="170"/>
      <c r="O1205" s="285">
        <v>851.95471928471295</v>
      </c>
      <c r="P1205" s="114">
        <f t="shared" si="339"/>
        <v>208.5146029229673</v>
      </c>
      <c r="Q1205" s="173">
        <v>177645</v>
      </c>
      <c r="R1205" s="177">
        <v>2016</v>
      </c>
      <c r="S1205" s="98">
        <f>IFERROR(('General Input Sheet'!$G$38/(VLOOKUP(R1205,'General Input Sheet'!$E$38:$G$44,3,FALSE))),1)</f>
        <v>1</v>
      </c>
      <c r="T1205" s="199">
        <v>603988.18158223003</v>
      </c>
      <c r="U1205" s="115" t="str">
        <f t="shared" si="334"/>
        <v/>
      </c>
      <c r="V1205" s="115" t="str">
        <f t="shared" si="324"/>
        <v/>
      </c>
      <c r="W1205" s="115" t="str">
        <f t="shared" si="324"/>
        <v>y</v>
      </c>
      <c r="X1205" s="115" t="str">
        <f t="shared" si="324"/>
        <v/>
      </c>
      <c r="Y1205" s="273" t="str">
        <f t="shared" si="335"/>
        <v/>
      </c>
      <c r="AA1205" s="86" t="str">
        <f t="shared" si="325"/>
        <v/>
      </c>
      <c r="AB1205" s="87" t="str">
        <f t="shared" si="326"/>
        <v/>
      </c>
      <c r="AC1205" s="87">
        <f t="shared" si="336"/>
        <v>1</v>
      </c>
      <c r="AD1205" s="87" t="str">
        <f t="shared" si="337"/>
        <v/>
      </c>
      <c r="AE1205" s="87" t="str">
        <f t="shared" si="338"/>
        <v/>
      </c>
      <c r="AF1205" s="94">
        <f t="shared" si="327"/>
        <v>1</v>
      </c>
      <c r="AH1205" s="324" t="str">
        <f t="shared" si="328"/>
        <v/>
      </c>
      <c r="AI1205" s="280" t="str">
        <f t="shared" si="329"/>
        <v/>
      </c>
      <c r="AJ1205" s="280">
        <f t="shared" si="330"/>
        <v>603988.18158223003</v>
      </c>
      <c r="AK1205" s="280" t="str">
        <f t="shared" si="331"/>
        <v/>
      </c>
      <c r="AL1205" s="327" t="str">
        <f t="shared" si="332"/>
        <v/>
      </c>
    </row>
    <row r="1206" spans="2:38">
      <c r="B1206" s="176" t="s">
        <v>1057</v>
      </c>
      <c r="C1206" s="167"/>
      <c r="D1206" s="167" t="s">
        <v>2229</v>
      </c>
      <c r="E1206" s="167" t="s">
        <v>117</v>
      </c>
      <c r="F1206" s="167" t="s">
        <v>2232</v>
      </c>
      <c r="G1206" s="188"/>
      <c r="H1206" s="285">
        <v>15940.12</v>
      </c>
      <c r="I1206" s="143">
        <f t="shared" si="333"/>
        <v>37.031445057144794</v>
      </c>
      <c r="J1206" s="165">
        <v>590285.67798429495</v>
      </c>
      <c r="K1206" s="167"/>
      <c r="L1206" s="167">
        <v>1</v>
      </c>
      <c r="M1206" s="171">
        <f t="shared" si="340"/>
        <v>590285.67798429495</v>
      </c>
      <c r="N1206" s="170"/>
      <c r="O1206" s="285">
        <v>2521.7215648362198</v>
      </c>
      <c r="P1206" s="114">
        <f t="shared" si="339"/>
        <v>26.31416605437553</v>
      </c>
      <c r="Q1206" s="173">
        <v>66357</v>
      </c>
      <c r="R1206" s="177">
        <v>2016</v>
      </c>
      <c r="S1206" s="98">
        <f>IFERROR(('General Input Sheet'!$G$38/(VLOOKUP(R1206,'General Input Sheet'!$E$38:$G$44,3,FALSE))),1)</f>
        <v>1</v>
      </c>
      <c r="T1206" s="199">
        <v>656642.67798429495</v>
      </c>
      <c r="U1206" s="115" t="str">
        <f t="shared" si="334"/>
        <v/>
      </c>
      <c r="V1206" s="115" t="str">
        <f t="shared" si="324"/>
        <v/>
      </c>
      <c r="W1206" s="115" t="str">
        <f t="shared" si="324"/>
        <v>y</v>
      </c>
      <c r="X1206" s="115" t="str">
        <f t="shared" si="324"/>
        <v/>
      </c>
      <c r="Y1206" s="273" t="str">
        <f t="shared" si="335"/>
        <v/>
      </c>
      <c r="AA1206" s="86" t="str">
        <f t="shared" si="325"/>
        <v/>
      </c>
      <c r="AB1206" s="87" t="str">
        <f t="shared" si="326"/>
        <v/>
      </c>
      <c r="AC1206" s="87">
        <f t="shared" si="336"/>
        <v>1</v>
      </c>
      <c r="AD1206" s="87" t="str">
        <f t="shared" si="337"/>
        <v/>
      </c>
      <c r="AE1206" s="87" t="str">
        <f t="shared" si="338"/>
        <v/>
      </c>
      <c r="AF1206" s="94">
        <f t="shared" si="327"/>
        <v>1</v>
      </c>
      <c r="AH1206" s="324" t="str">
        <f t="shared" si="328"/>
        <v/>
      </c>
      <c r="AI1206" s="280" t="str">
        <f t="shared" si="329"/>
        <v/>
      </c>
      <c r="AJ1206" s="280">
        <f t="shared" si="330"/>
        <v>656642.67798429495</v>
      </c>
      <c r="AK1206" s="280" t="str">
        <f t="shared" si="331"/>
        <v/>
      </c>
      <c r="AL1206" s="327" t="str">
        <f t="shared" si="332"/>
        <v/>
      </c>
    </row>
    <row r="1207" spans="2:38">
      <c r="B1207" s="176" t="s">
        <v>1058</v>
      </c>
      <c r="C1207" s="167"/>
      <c r="D1207" s="167" t="s">
        <v>2229</v>
      </c>
      <c r="E1207" s="167" t="s">
        <v>118</v>
      </c>
      <c r="F1207" s="167" t="s">
        <v>2233</v>
      </c>
      <c r="G1207" s="188"/>
      <c r="H1207" s="285">
        <v>1331.09</v>
      </c>
      <c r="I1207" s="143">
        <f t="shared" si="333"/>
        <v>333.57258227055877</v>
      </c>
      <c r="J1207" s="165">
        <v>444015.12853451801</v>
      </c>
      <c r="K1207" s="167"/>
      <c r="L1207" s="167">
        <v>1</v>
      </c>
      <c r="M1207" s="171">
        <f t="shared" si="340"/>
        <v>444015.12853451807</v>
      </c>
      <c r="N1207" s="170"/>
      <c r="O1207" s="285">
        <v>1331.1026304187701</v>
      </c>
      <c r="P1207" s="114">
        <f t="shared" si="339"/>
        <v>247.91476814690142</v>
      </c>
      <c r="Q1207" s="173">
        <v>330000</v>
      </c>
      <c r="R1207" s="177">
        <v>2016</v>
      </c>
      <c r="S1207" s="98">
        <f>IFERROR(('General Input Sheet'!$G$38/(VLOOKUP(R1207,'General Input Sheet'!$E$38:$G$44,3,FALSE))),1)</f>
        <v>1</v>
      </c>
      <c r="T1207" s="199">
        <v>774015.12853451795</v>
      </c>
      <c r="U1207" s="115" t="str">
        <f t="shared" si="334"/>
        <v/>
      </c>
      <c r="V1207" s="115" t="str">
        <f t="shared" si="324"/>
        <v/>
      </c>
      <c r="W1207" s="115" t="str">
        <f t="shared" si="324"/>
        <v/>
      </c>
      <c r="X1207" s="115" t="str">
        <f t="shared" si="324"/>
        <v>y</v>
      </c>
      <c r="Y1207" s="273" t="str">
        <f t="shared" si="335"/>
        <v/>
      </c>
      <c r="AA1207" s="86" t="str">
        <f t="shared" si="325"/>
        <v/>
      </c>
      <c r="AB1207" s="87" t="str">
        <f t="shared" si="326"/>
        <v/>
      </c>
      <c r="AC1207" s="87" t="str">
        <f t="shared" si="336"/>
        <v/>
      </c>
      <c r="AD1207" s="87">
        <f t="shared" si="337"/>
        <v>1</v>
      </c>
      <c r="AE1207" s="87" t="str">
        <f t="shared" si="338"/>
        <v/>
      </c>
      <c r="AF1207" s="94">
        <f t="shared" si="327"/>
        <v>1</v>
      </c>
      <c r="AH1207" s="324" t="str">
        <f t="shared" si="328"/>
        <v/>
      </c>
      <c r="AI1207" s="280" t="str">
        <f t="shared" si="329"/>
        <v/>
      </c>
      <c r="AJ1207" s="280" t="str">
        <f t="shared" si="330"/>
        <v/>
      </c>
      <c r="AK1207" s="280">
        <f t="shared" si="331"/>
        <v>774015.12853451795</v>
      </c>
      <c r="AL1207" s="327" t="str">
        <f t="shared" si="332"/>
        <v/>
      </c>
    </row>
    <row r="1208" spans="2:38">
      <c r="B1208" s="176" t="s">
        <v>1059</v>
      </c>
      <c r="C1208" s="167"/>
      <c r="D1208" s="167" t="s">
        <v>2229</v>
      </c>
      <c r="E1208" s="167" t="s">
        <v>115</v>
      </c>
      <c r="F1208" s="167" t="s">
        <v>2233</v>
      </c>
      <c r="G1208" s="188"/>
      <c r="H1208" s="285">
        <v>3288.93</v>
      </c>
      <c r="I1208" s="143">
        <f t="shared" si="333"/>
        <v>156.95932340201404</v>
      </c>
      <c r="J1208" s="165">
        <v>516228.22751658602</v>
      </c>
      <c r="K1208" s="167"/>
      <c r="L1208" s="167">
        <v>1</v>
      </c>
      <c r="M1208" s="171">
        <f t="shared" si="340"/>
        <v>516228.22751658608</v>
      </c>
      <c r="N1208" s="170"/>
      <c r="O1208" s="285">
        <v>3288.9168425785801</v>
      </c>
      <c r="P1208" s="114">
        <f t="shared" si="339"/>
        <v>406.36600557895309</v>
      </c>
      <c r="Q1208" s="173">
        <v>1336504</v>
      </c>
      <c r="R1208" s="177">
        <v>2016</v>
      </c>
      <c r="S1208" s="98">
        <f>IFERROR(('General Input Sheet'!$G$38/(VLOOKUP(R1208,'General Input Sheet'!$E$38:$G$44,3,FALSE))),1)</f>
        <v>1</v>
      </c>
      <c r="T1208" s="199">
        <v>1852732.227516586</v>
      </c>
      <c r="U1208" s="115" t="str">
        <f t="shared" si="334"/>
        <v>y</v>
      </c>
      <c r="V1208" s="115" t="str">
        <f t="shared" si="324"/>
        <v/>
      </c>
      <c r="W1208" s="115" t="str">
        <f t="shared" si="324"/>
        <v/>
      </c>
      <c r="X1208" s="115" t="str">
        <f t="shared" si="324"/>
        <v/>
      </c>
      <c r="Y1208" s="273" t="str">
        <f t="shared" si="335"/>
        <v/>
      </c>
      <c r="AA1208" s="86">
        <f t="shared" si="325"/>
        <v>1</v>
      </c>
      <c r="AB1208" s="87" t="str">
        <f t="shared" si="326"/>
        <v/>
      </c>
      <c r="AC1208" s="87" t="str">
        <f t="shared" si="336"/>
        <v/>
      </c>
      <c r="AD1208" s="87" t="str">
        <f t="shared" si="337"/>
        <v/>
      </c>
      <c r="AE1208" s="87" t="str">
        <f t="shared" si="338"/>
        <v/>
      </c>
      <c r="AF1208" s="94">
        <f t="shared" si="327"/>
        <v>1</v>
      </c>
      <c r="AH1208" s="324">
        <f t="shared" si="328"/>
        <v>1852732.227516586</v>
      </c>
      <c r="AI1208" s="280" t="str">
        <f t="shared" si="329"/>
        <v/>
      </c>
      <c r="AJ1208" s="280" t="str">
        <f t="shared" si="330"/>
        <v/>
      </c>
      <c r="AK1208" s="280" t="str">
        <f t="shared" si="331"/>
        <v/>
      </c>
      <c r="AL1208" s="327" t="str">
        <f t="shared" si="332"/>
        <v/>
      </c>
    </row>
    <row r="1209" spans="2:38">
      <c r="B1209" s="176" t="s">
        <v>1060</v>
      </c>
      <c r="C1209" s="167"/>
      <c r="D1209" s="167" t="s">
        <v>2229</v>
      </c>
      <c r="E1209" s="167" t="s">
        <v>116</v>
      </c>
      <c r="F1209" s="167" t="s">
        <v>2233</v>
      </c>
      <c r="G1209" s="188"/>
      <c r="H1209" s="285">
        <v>4310.55</v>
      </c>
      <c r="I1209" s="143">
        <f t="shared" si="333"/>
        <v>128.50093992842488</v>
      </c>
      <c r="J1209" s="165">
        <v>553909.72660847194</v>
      </c>
      <c r="K1209" s="167"/>
      <c r="L1209" s="167">
        <v>1</v>
      </c>
      <c r="M1209" s="171">
        <f t="shared" si="340"/>
        <v>553909.72660847194</v>
      </c>
      <c r="N1209" s="170"/>
      <c r="O1209" s="285">
        <v>4310.53725327141</v>
      </c>
      <c r="P1209" s="114">
        <f t="shared" si="339"/>
        <v>138.80033157025315</v>
      </c>
      <c r="Q1209" s="173">
        <v>598304</v>
      </c>
      <c r="R1209" s="177">
        <v>2016</v>
      </c>
      <c r="S1209" s="98">
        <f>IFERROR(('General Input Sheet'!$G$38/(VLOOKUP(R1209,'General Input Sheet'!$E$38:$G$44,3,FALSE))),1)</f>
        <v>1</v>
      </c>
      <c r="T1209" s="199">
        <v>1152213.7266084719</v>
      </c>
      <c r="U1209" s="115" t="str">
        <f t="shared" si="334"/>
        <v/>
      </c>
      <c r="V1209" s="115" t="str">
        <f t="shared" si="324"/>
        <v>y</v>
      </c>
      <c r="W1209" s="115" t="str">
        <f t="shared" si="324"/>
        <v/>
      </c>
      <c r="X1209" s="115" t="str">
        <f t="shared" si="324"/>
        <v/>
      </c>
      <c r="Y1209" s="273" t="str">
        <f t="shared" si="335"/>
        <v/>
      </c>
      <c r="AA1209" s="86" t="str">
        <f t="shared" si="325"/>
        <v/>
      </c>
      <c r="AB1209" s="87">
        <f t="shared" si="326"/>
        <v>1</v>
      </c>
      <c r="AC1209" s="87" t="str">
        <f t="shared" si="336"/>
        <v/>
      </c>
      <c r="AD1209" s="87" t="str">
        <f t="shared" si="337"/>
        <v/>
      </c>
      <c r="AE1209" s="87" t="str">
        <f t="shared" si="338"/>
        <v/>
      </c>
      <c r="AF1209" s="94">
        <f t="shared" si="327"/>
        <v>1</v>
      </c>
      <c r="AH1209" s="324" t="str">
        <f t="shared" si="328"/>
        <v/>
      </c>
      <c r="AI1209" s="280">
        <f t="shared" si="329"/>
        <v>1152213.7266084719</v>
      </c>
      <c r="AJ1209" s="280" t="str">
        <f t="shared" si="330"/>
        <v/>
      </c>
      <c r="AK1209" s="280" t="str">
        <f t="shared" si="331"/>
        <v/>
      </c>
      <c r="AL1209" s="327" t="str">
        <f t="shared" si="332"/>
        <v/>
      </c>
    </row>
    <row r="1210" spans="2:38">
      <c r="B1210" s="176" t="s">
        <v>1061</v>
      </c>
      <c r="C1210" s="167"/>
      <c r="D1210" s="167" t="s">
        <v>2231</v>
      </c>
      <c r="E1210" s="167" t="s">
        <v>116</v>
      </c>
      <c r="F1210" s="167" t="s">
        <v>2236</v>
      </c>
      <c r="G1210" s="188"/>
      <c r="H1210" s="285"/>
      <c r="I1210" s="143">
        <f t="shared" si="333"/>
        <v>0</v>
      </c>
      <c r="J1210" s="165"/>
      <c r="K1210" s="167"/>
      <c r="L1210" s="167">
        <v>1</v>
      </c>
      <c r="M1210" s="171">
        <f t="shared" si="340"/>
        <v>0</v>
      </c>
      <c r="N1210" s="170"/>
      <c r="O1210" s="285">
        <v>79716.283343539602</v>
      </c>
      <c r="P1210" s="114">
        <f t="shared" si="339"/>
        <v>62.37058529903149</v>
      </c>
      <c r="Q1210" s="173">
        <v>4971951.25</v>
      </c>
      <c r="R1210" s="177">
        <v>2016</v>
      </c>
      <c r="S1210" s="98">
        <f>IFERROR(('General Input Sheet'!$G$38/(VLOOKUP(R1210,'General Input Sheet'!$E$38:$G$44,3,FALSE))),1)</f>
        <v>1</v>
      </c>
      <c r="T1210" s="199">
        <v>4971951.25</v>
      </c>
      <c r="U1210" s="115" t="str">
        <f t="shared" si="334"/>
        <v/>
      </c>
      <c r="V1210" s="115" t="str">
        <f t="shared" si="324"/>
        <v/>
      </c>
      <c r="W1210" s="115" t="str">
        <f t="shared" si="324"/>
        <v/>
      </c>
      <c r="X1210" s="115" t="str">
        <f t="shared" si="324"/>
        <v/>
      </c>
      <c r="Y1210" s="273" t="str">
        <f t="shared" si="335"/>
        <v>y</v>
      </c>
      <c r="AA1210" s="86" t="str">
        <f t="shared" si="325"/>
        <v/>
      </c>
      <c r="AB1210" s="87" t="str">
        <f t="shared" si="326"/>
        <v/>
      </c>
      <c r="AC1210" s="87" t="str">
        <f t="shared" si="336"/>
        <v/>
      </c>
      <c r="AD1210" s="87" t="str">
        <f t="shared" si="337"/>
        <v/>
      </c>
      <c r="AE1210" s="87">
        <f t="shared" si="338"/>
        <v>1</v>
      </c>
      <c r="AF1210" s="94">
        <f t="shared" si="327"/>
        <v>1</v>
      </c>
      <c r="AH1210" s="324" t="str">
        <f t="shared" si="328"/>
        <v/>
      </c>
      <c r="AI1210" s="280" t="str">
        <f t="shared" si="329"/>
        <v/>
      </c>
      <c r="AJ1210" s="280" t="str">
        <f t="shared" si="330"/>
        <v/>
      </c>
      <c r="AK1210" s="280" t="str">
        <f t="shared" si="331"/>
        <v/>
      </c>
      <c r="AL1210" s="327">
        <f t="shared" si="332"/>
        <v>4971951.25</v>
      </c>
    </row>
    <row r="1211" spans="2:38">
      <c r="B1211" s="176" t="s">
        <v>1062</v>
      </c>
      <c r="C1211" s="167"/>
      <c r="D1211" s="167" t="s">
        <v>2229</v>
      </c>
      <c r="E1211" s="167" t="s">
        <v>116</v>
      </c>
      <c r="F1211" s="167" t="s">
        <v>2232</v>
      </c>
      <c r="G1211" s="188"/>
      <c r="H1211" s="285">
        <v>58403.74</v>
      </c>
      <c r="I1211" s="143">
        <f t="shared" si="333"/>
        <v>10.106984209988862</v>
      </c>
      <c r="J1211" s="165">
        <v>590285.67798429495</v>
      </c>
      <c r="K1211" s="167"/>
      <c r="L1211" s="167">
        <v>1</v>
      </c>
      <c r="M1211" s="171">
        <f t="shared" si="340"/>
        <v>590285.67798429495</v>
      </c>
      <c r="N1211" s="170"/>
      <c r="O1211" s="285">
        <v>146909.173003845</v>
      </c>
      <c r="P1211" s="114">
        <f t="shared" si="339"/>
        <v>71.648263241700448</v>
      </c>
      <c r="Q1211" s="173">
        <v>10525787.1</v>
      </c>
      <c r="R1211" s="177">
        <v>2016</v>
      </c>
      <c r="S1211" s="98">
        <f>IFERROR(('General Input Sheet'!$G$38/(VLOOKUP(R1211,'General Input Sheet'!$E$38:$G$44,3,FALSE))),1)</f>
        <v>1</v>
      </c>
      <c r="T1211" s="199">
        <v>11116072.777984295</v>
      </c>
      <c r="U1211" s="115" t="str">
        <f t="shared" si="334"/>
        <v/>
      </c>
      <c r="V1211" s="115" t="str">
        <f t="shared" si="324"/>
        <v>y</v>
      </c>
      <c r="W1211" s="115" t="str">
        <f t="shared" si="324"/>
        <v/>
      </c>
      <c r="X1211" s="115" t="str">
        <f t="shared" si="324"/>
        <v/>
      </c>
      <c r="Y1211" s="273" t="str">
        <f t="shared" si="335"/>
        <v/>
      </c>
      <c r="AA1211" s="86" t="str">
        <f t="shared" si="325"/>
        <v/>
      </c>
      <c r="AB1211" s="87">
        <f t="shared" si="326"/>
        <v>1</v>
      </c>
      <c r="AC1211" s="87" t="str">
        <f t="shared" si="336"/>
        <v/>
      </c>
      <c r="AD1211" s="87" t="str">
        <f t="shared" si="337"/>
        <v/>
      </c>
      <c r="AE1211" s="87" t="str">
        <f t="shared" si="338"/>
        <v/>
      </c>
      <c r="AF1211" s="94">
        <f t="shared" si="327"/>
        <v>1</v>
      </c>
      <c r="AH1211" s="324" t="str">
        <f t="shared" si="328"/>
        <v/>
      </c>
      <c r="AI1211" s="280">
        <f t="shared" si="329"/>
        <v>11116072.777984295</v>
      </c>
      <c r="AJ1211" s="280" t="str">
        <f t="shared" si="330"/>
        <v/>
      </c>
      <c r="AK1211" s="280" t="str">
        <f t="shared" si="331"/>
        <v/>
      </c>
      <c r="AL1211" s="327" t="str">
        <f t="shared" si="332"/>
        <v/>
      </c>
    </row>
    <row r="1212" spans="2:38">
      <c r="B1212" s="176" t="s">
        <v>1063</v>
      </c>
      <c r="C1212" s="167"/>
      <c r="D1212" s="167" t="s">
        <v>2230</v>
      </c>
      <c r="E1212" s="167" t="s">
        <v>116</v>
      </c>
      <c r="F1212" s="167" t="s">
        <v>2235</v>
      </c>
      <c r="G1212" s="188"/>
      <c r="H1212" s="171">
        <v>168221.66</v>
      </c>
      <c r="I1212" s="143">
        <f t="shared" si="333"/>
        <v>95.649773190675916</v>
      </c>
      <c r="J1212" s="165">
        <v>16090363.624759</v>
      </c>
      <c r="K1212" s="167"/>
      <c r="L1212" s="167"/>
      <c r="M1212" s="171">
        <v>590285.67798429495</v>
      </c>
      <c r="N1212" s="170"/>
      <c r="O1212" s="285"/>
      <c r="P1212" s="114">
        <f t="shared" si="339"/>
        <v>0</v>
      </c>
      <c r="Q1212" s="173"/>
      <c r="R1212" s="177">
        <v>2016</v>
      </c>
      <c r="S1212" s="32"/>
      <c r="T1212" s="195">
        <v>16090363.624759</v>
      </c>
      <c r="U1212" s="115" t="str">
        <f t="shared" si="334"/>
        <v/>
      </c>
      <c r="V1212" s="115" t="str">
        <f t="shared" si="324"/>
        <v/>
      </c>
      <c r="W1212" s="115" t="str">
        <f t="shared" si="324"/>
        <v/>
      </c>
      <c r="X1212" s="115" t="str">
        <f t="shared" si="324"/>
        <v/>
      </c>
      <c r="Y1212" s="273" t="str">
        <f t="shared" si="335"/>
        <v>y</v>
      </c>
      <c r="AA1212" s="86" t="str">
        <f t="shared" si="325"/>
        <v/>
      </c>
      <c r="AB1212" s="87" t="str">
        <f t="shared" si="326"/>
        <v/>
      </c>
      <c r="AC1212" s="87" t="str">
        <f t="shared" si="336"/>
        <v/>
      </c>
      <c r="AD1212" s="87" t="str">
        <f t="shared" si="337"/>
        <v/>
      </c>
      <c r="AE1212" s="87">
        <f t="shared" si="338"/>
        <v>1</v>
      </c>
      <c r="AF1212" s="94">
        <f t="shared" si="327"/>
        <v>1</v>
      </c>
      <c r="AH1212" s="324" t="str">
        <f t="shared" si="328"/>
        <v/>
      </c>
      <c r="AI1212" s="280" t="str">
        <f t="shared" si="329"/>
        <v/>
      </c>
      <c r="AJ1212" s="280" t="str">
        <f t="shared" si="330"/>
        <v/>
      </c>
      <c r="AK1212" s="280" t="str">
        <f t="shared" si="331"/>
        <v/>
      </c>
      <c r="AL1212" s="327">
        <f t="shared" si="332"/>
        <v>16090363.624759</v>
      </c>
    </row>
    <row r="1213" spans="2:38">
      <c r="B1213" s="176" t="s">
        <v>1064</v>
      </c>
      <c r="C1213" s="167"/>
      <c r="D1213" s="167" t="s">
        <v>2231</v>
      </c>
      <c r="E1213" s="167" t="s">
        <v>115</v>
      </c>
      <c r="F1213" s="167" t="s">
        <v>2235</v>
      </c>
      <c r="G1213" s="188"/>
      <c r="H1213" s="285">
        <v>45662.83</v>
      </c>
      <c r="I1213" s="143">
        <f t="shared" si="333"/>
        <v>203.23272880648375</v>
      </c>
      <c r="J1213" s="165">
        <v>9280181.5459265709</v>
      </c>
      <c r="K1213" s="167"/>
      <c r="L1213" s="167">
        <v>1</v>
      </c>
      <c r="M1213" s="171">
        <f t="shared" ref="M1213:M1218" si="341">IFERROR(J1213/100*100*L1213,0)</f>
        <v>9280181.5459265709</v>
      </c>
      <c r="N1213" s="170"/>
      <c r="O1213" s="285">
        <v>40915.778086302496</v>
      </c>
      <c r="P1213" s="114">
        <f t="shared" si="339"/>
        <v>14.941496620460486</v>
      </c>
      <c r="Q1213" s="173">
        <v>611342.96</v>
      </c>
      <c r="R1213" s="177">
        <v>2016</v>
      </c>
      <c r="S1213" s="98">
        <f>IFERROR(('General Input Sheet'!$G$38/(VLOOKUP(R1213,'General Input Sheet'!$E$38:$G$44,3,FALSE))),1)</f>
        <v>1</v>
      </c>
      <c r="T1213" s="199">
        <v>9891524.5059265718</v>
      </c>
      <c r="U1213" s="115" t="str">
        <f t="shared" si="334"/>
        <v/>
      </c>
      <c r="V1213" s="115" t="str">
        <f t="shared" si="324"/>
        <v/>
      </c>
      <c r="W1213" s="115" t="str">
        <f t="shared" si="324"/>
        <v/>
      </c>
      <c r="X1213" s="115" t="str">
        <f t="shared" si="324"/>
        <v/>
      </c>
      <c r="Y1213" s="273" t="str">
        <f t="shared" si="335"/>
        <v>y</v>
      </c>
      <c r="AA1213" s="86" t="str">
        <f t="shared" si="325"/>
        <v/>
      </c>
      <c r="AB1213" s="87" t="str">
        <f t="shared" si="326"/>
        <v/>
      </c>
      <c r="AC1213" s="87" t="str">
        <f t="shared" si="336"/>
        <v/>
      </c>
      <c r="AD1213" s="87" t="str">
        <f t="shared" si="337"/>
        <v/>
      </c>
      <c r="AE1213" s="87">
        <f t="shared" si="338"/>
        <v>1</v>
      </c>
      <c r="AF1213" s="94">
        <f t="shared" si="327"/>
        <v>1</v>
      </c>
      <c r="AH1213" s="324" t="str">
        <f t="shared" si="328"/>
        <v/>
      </c>
      <c r="AI1213" s="280" t="str">
        <f t="shared" si="329"/>
        <v/>
      </c>
      <c r="AJ1213" s="280" t="str">
        <f t="shared" si="330"/>
        <v/>
      </c>
      <c r="AK1213" s="280" t="str">
        <f t="shared" si="331"/>
        <v/>
      </c>
      <c r="AL1213" s="327">
        <f t="shared" si="332"/>
        <v>9891524.5059265718</v>
      </c>
    </row>
    <row r="1214" spans="2:38">
      <c r="B1214" s="176" t="s">
        <v>1065</v>
      </c>
      <c r="C1214" s="167"/>
      <c r="D1214" s="167" t="s">
        <v>2229</v>
      </c>
      <c r="E1214" s="167" t="s">
        <v>118</v>
      </c>
      <c r="F1214" s="167" t="s">
        <v>2233</v>
      </c>
      <c r="G1214" s="188"/>
      <c r="H1214" s="285">
        <v>807.92185949999998</v>
      </c>
      <c r="I1214" s="143">
        <f t="shared" si="333"/>
        <v>525.6926217921648</v>
      </c>
      <c r="J1214" s="165">
        <v>424718.56052375602</v>
      </c>
      <c r="K1214" s="167"/>
      <c r="L1214" s="167">
        <v>1</v>
      </c>
      <c r="M1214" s="171">
        <f t="shared" si="341"/>
        <v>424718.56052375608</v>
      </c>
      <c r="N1214" s="170"/>
      <c r="O1214" s="285">
        <v>807.91542507277097</v>
      </c>
      <c r="P1214" s="114">
        <f t="shared" si="339"/>
        <v>458.6928142467641</v>
      </c>
      <c r="Q1214" s="173">
        <v>370585</v>
      </c>
      <c r="R1214" s="177">
        <v>2016</v>
      </c>
      <c r="S1214" s="98">
        <f>IFERROR(('General Input Sheet'!$G$38/(VLOOKUP(R1214,'General Input Sheet'!$E$38:$G$44,3,FALSE))),1)</f>
        <v>1</v>
      </c>
      <c r="T1214" s="199">
        <v>795303.56052375608</v>
      </c>
      <c r="U1214" s="115" t="str">
        <f t="shared" si="334"/>
        <v/>
      </c>
      <c r="V1214" s="115" t="str">
        <f t="shared" si="324"/>
        <v/>
      </c>
      <c r="W1214" s="115" t="str">
        <f t="shared" si="324"/>
        <v/>
      </c>
      <c r="X1214" s="115" t="str">
        <f t="shared" si="324"/>
        <v>y</v>
      </c>
      <c r="Y1214" s="273" t="str">
        <f t="shared" si="335"/>
        <v/>
      </c>
      <c r="AA1214" s="86" t="str">
        <f t="shared" si="325"/>
        <v/>
      </c>
      <c r="AB1214" s="87" t="str">
        <f t="shared" si="326"/>
        <v/>
      </c>
      <c r="AC1214" s="87" t="str">
        <f t="shared" si="336"/>
        <v/>
      </c>
      <c r="AD1214" s="87">
        <f t="shared" si="337"/>
        <v>1</v>
      </c>
      <c r="AE1214" s="87" t="str">
        <f t="shared" si="338"/>
        <v/>
      </c>
      <c r="AF1214" s="94">
        <f t="shared" si="327"/>
        <v>1</v>
      </c>
      <c r="AH1214" s="324" t="str">
        <f t="shared" si="328"/>
        <v/>
      </c>
      <c r="AI1214" s="280" t="str">
        <f t="shared" si="329"/>
        <v/>
      </c>
      <c r="AJ1214" s="280" t="str">
        <f t="shared" si="330"/>
        <v/>
      </c>
      <c r="AK1214" s="280">
        <f t="shared" si="331"/>
        <v>795303.56052375608</v>
      </c>
      <c r="AL1214" s="327" t="str">
        <f t="shared" si="332"/>
        <v/>
      </c>
    </row>
    <row r="1215" spans="2:38">
      <c r="B1215" s="176" t="s">
        <v>1066</v>
      </c>
      <c r="C1215" s="167"/>
      <c r="D1215" s="167" t="s">
        <v>2229</v>
      </c>
      <c r="E1215" s="167" t="s">
        <v>117</v>
      </c>
      <c r="F1215" s="167" t="s">
        <v>2233</v>
      </c>
      <c r="G1215" s="188"/>
      <c r="H1215" s="285">
        <v>4031.71</v>
      </c>
      <c r="I1215" s="143">
        <f t="shared" si="333"/>
        <v>134.83732058067446</v>
      </c>
      <c r="J1215" s="165">
        <v>543624.97375831101</v>
      </c>
      <c r="K1215" s="167"/>
      <c r="L1215" s="167">
        <v>1</v>
      </c>
      <c r="M1215" s="171">
        <f t="shared" si="341"/>
        <v>543624.97375831101</v>
      </c>
      <c r="N1215" s="170"/>
      <c r="O1215" s="285"/>
      <c r="P1215" s="114">
        <f t="shared" si="339"/>
        <v>0</v>
      </c>
      <c r="Q1215" s="173"/>
      <c r="R1215" s="177">
        <v>2016</v>
      </c>
      <c r="S1215" s="98">
        <f>IFERROR(('General Input Sheet'!$G$38/(VLOOKUP(R1215,'General Input Sheet'!$E$38:$G$44,3,FALSE))),1)</f>
        <v>1</v>
      </c>
      <c r="T1215" s="199">
        <v>543624.97375831101</v>
      </c>
      <c r="U1215" s="115" t="str">
        <f t="shared" si="334"/>
        <v/>
      </c>
      <c r="V1215" s="115" t="str">
        <f t="shared" si="324"/>
        <v/>
      </c>
      <c r="W1215" s="115" t="str">
        <f t="shared" si="324"/>
        <v>y</v>
      </c>
      <c r="X1215" s="115" t="str">
        <f t="shared" si="324"/>
        <v/>
      </c>
      <c r="Y1215" s="273" t="str">
        <f t="shared" si="335"/>
        <v/>
      </c>
      <c r="AA1215" s="86" t="str">
        <f t="shared" si="325"/>
        <v/>
      </c>
      <c r="AB1215" s="87" t="str">
        <f t="shared" si="326"/>
        <v/>
      </c>
      <c r="AC1215" s="87">
        <f t="shared" si="336"/>
        <v>1</v>
      </c>
      <c r="AD1215" s="87" t="str">
        <f t="shared" si="337"/>
        <v/>
      </c>
      <c r="AE1215" s="87" t="str">
        <f t="shared" si="338"/>
        <v/>
      </c>
      <c r="AF1215" s="94">
        <f t="shared" si="327"/>
        <v>1</v>
      </c>
      <c r="AH1215" s="324" t="str">
        <f t="shared" si="328"/>
        <v/>
      </c>
      <c r="AI1215" s="280" t="str">
        <f t="shared" si="329"/>
        <v/>
      </c>
      <c r="AJ1215" s="280">
        <f t="shared" si="330"/>
        <v>543624.97375831101</v>
      </c>
      <c r="AK1215" s="280" t="str">
        <f t="shared" si="331"/>
        <v/>
      </c>
      <c r="AL1215" s="327" t="str">
        <f t="shared" si="332"/>
        <v/>
      </c>
    </row>
    <row r="1216" spans="2:38">
      <c r="B1216" s="176" t="s">
        <v>1067</v>
      </c>
      <c r="C1216" s="167"/>
      <c r="D1216" s="167" t="s">
        <v>2229</v>
      </c>
      <c r="E1216" s="167" t="s">
        <v>117</v>
      </c>
      <c r="F1216" s="167" t="s">
        <v>2232</v>
      </c>
      <c r="G1216" s="188"/>
      <c r="H1216" s="285">
        <v>43895.26</v>
      </c>
      <c r="I1216" s="143">
        <f t="shared" si="333"/>
        <v>13.447594979145697</v>
      </c>
      <c r="J1216" s="165">
        <v>590285.67798429495</v>
      </c>
      <c r="K1216" s="167"/>
      <c r="L1216" s="167">
        <v>1</v>
      </c>
      <c r="M1216" s="171">
        <f t="shared" si="341"/>
        <v>590285.67798429495</v>
      </c>
      <c r="N1216" s="170"/>
      <c r="O1216" s="285">
        <v>43895.474690575102</v>
      </c>
      <c r="P1216" s="114">
        <f t="shared" si="339"/>
        <v>56.082080154120483</v>
      </c>
      <c r="Q1216" s="173">
        <v>2461749.5299999998</v>
      </c>
      <c r="R1216" s="177">
        <v>2016</v>
      </c>
      <c r="S1216" s="98">
        <f>IFERROR(('General Input Sheet'!$G$38/(VLOOKUP(R1216,'General Input Sheet'!$E$38:$G$44,3,FALSE))),1)</f>
        <v>1</v>
      </c>
      <c r="T1216" s="199">
        <v>3052035.2079842947</v>
      </c>
      <c r="U1216" s="115" t="str">
        <f t="shared" si="334"/>
        <v/>
      </c>
      <c r="V1216" s="115" t="str">
        <f t="shared" si="324"/>
        <v/>
      </c>
      <c r="W1216" s="115" t="str">
        <f t="shared" si="324"/>
        <v>y</v>
      </c>
      <c r="X1216" s="115" t="str">
        <f t="shared" si="324"/>
        <v/>
      </c>
      <c r="Y1216" s="273" t="str">
        <f t="shared" si="335"/>
        <v/>
      </c>
      <c r="AA1216" s="86" t="str">
        <f t="shared" si="325"/>
        <v/>
      </c>
      <c r="AB1216" s="87" t="str">
        <f t="shared" si="326"/>
        <v/>
      </c>
      <c r="AC1216" s="87">
        <f t="shared" si="336"/>
        <v>1</v>
      </c>
      <c r="AD1216" s="87" t="str">
        <f t="shared" si="337"/>
        <v/>
      </c>
      <c r="AE1216" s="87" t="str">
        <f t="shared" si="338"/>
        <v/>
      </c>
      <c r="AF1216" s="94">
        <f t="shared" si="327"/>
        <v>1</v>
      </c>
      <c r="AH1216" s="324" t="str">
        <f t="shared" si="328"/>
        <v/>
      </c>
      <c r="AI1216" s="280" t="str">
        <f t="shared" si="329"/>
        <v/>
      </c>
      <c r="AJ1216" s="280">
        <f t="shared" si="330"/>
        <v>3052035.2079842947</v>
      </c>
      <c r="AK1216" s="280" t="str">
        <f t="shared" si="331"/>
        <v/>
      </c>
      <c r="AL1216" s="327" t="str">
        <f t="shared" si="332"/>
        <v/>
      </c>
    </row>
    <row r="1217" spans="2:38">
      <c r="B1217" s="176" t="s">
        <v>1068</v>
      </c>
      <c r="C1217" s="167"/>
      <c r="D1217" s="167" t="s">
        <v>2229</v>
      </c>
      <c r="E1217" s="167" t="s">
        <v>115</v>
      </c>
      <c r="F1217" s="167" t="s">
        <v>2233</v>
      </c>
      <c r="G1217" s="188"/>
      <c r="H1217" s="285">
        <v>15795.26</v>
      </c>
      <c r="I1217" s="143">
        <f t="shared" si="333"/>
        <v>43.683462153413934</v>
      </c>
      <c r="J1217" s="165">
        <v>689991.64241333294</v>
      </c>
      <c r="K1217" s="167"/>
      <c r="L1217" s="167">
        <v>1</v>
      </c>
      <c r="M1217" s="171">
        <f t="shared" si="341"/>
        <v>689991.64241333294</v>
      </c>
      <c r="N1217" s="170"/>
      <c r="O1217" s="285">
        <v>15795.289931207</v>
      </c>
      <c r="P1217" s="114">
        <f t="shared" si="339"/>
        <v>32.706332219919148</v>
      </c>
      <c r="Q1217" s="173">
        <v>516606</v>
      </c>
      <c r="R1217" s="177">
        <v>2016</v>
      </c>
      <c r="S1217" s="98">
        <f>IFERROR(('General Input Sheet'!$G$38/(VLOOKUP(R1217,'General Input Sheet'!$E$38:$G$44,3,FALSE))),1)</f>
        <v>1</v>
      </c>
      <c r="T1217" s="199">
        <v>1206597.6424133331</v>
      </c>
      <c r="U1217" s="115" t="str">
        <f t="shared" si="334"/>
        <v>y</v>
      </c>
      <c r="V1217" s="115" t="str">
        <f t="shared" si="324"/>
        <v/>
      </c>
      <c r="W1217" s="115" t="str">
        <f t="shared" si="324"/>
        <v/>
      </c>
      <c r="X1217" s="115" t="str">
        <f t="shared" si="324"/>
        <v/>
      </c>
      <c r="Y1217" s="273" t="str">
        <f t="shared" si="335"/>
        <v/>
      </c>
      <c r="AA1217" s="86">
        <f t="shared" si="325"/>
        <v>1</v>
      </c>
      <c r="AB1217" s="87" t="str">
        <f t="shared" si="326"/>
        <v/>
      </c>
      <c r="AC1217" s="87" t="str">
        <f t="shared" si="336"/>
        <v/>
      </c>
      <c r="AD1217" s="87" t="str">
        <f t="shared" si="337"/>
        <v/>
      </c>
      <c r="AE1217" s="87" t="str">
        <f t="shared" si="338"/>
        <v/>
      </c>
      <c r="AF1217" s="94">
        <f t="shared" si="327"/>
        <v>1</v>
      </c>
      <c r="AH1217" s="324">
        <f t="shared" si="328"/>
        <v>1206597.6424133331</v>
      </c>
      <c r="AI1217" s="280" t="str">
        <f t="shared" si="329"/>
        <v/>
      </c>
      <c r="AJ1217" s="280" t="str">
        <f t="shared" si="330"/>
        <v/>
      </c>
      <c r="AK1217" s="280" t="str">
        <f t="shared" si="331"/>
        <v/>
      </c>
      <c r="AL1217" s="327" t="str">
        <f t="shared" si="332"/>
        <v/>
      </c>
    </row>
    <row r="1218" spans="2:38">
      <c r="B1218" s="176" t="s">
        <v>1069</v>
      </c>
      <c r="C1218" s="167"/>
      <c r="D1218" s="167" t="s">
        <v>2229</v>
      </c>
      <c r="E1218" s="167" t="s">
        <v>116</v>
      </c>
      <c r="F1218" s="167" t="s">
        <v>2236</v>
      </c>
      <c r="G1218" s="188"/>
      <c r="H1218" s="285"/>
      <c r="I1218" s="143">
        <f t="shared" si="333"/>
        <v>0</v>
      </c>
      <c r="J1218" s="165"/>
      <c r="K1218" s="167"/>
      <c r="L1218" s="167">
        <v>1</v>
      </c>
      <c r="M1218" s="171">
        <f t="shared" si="341"/>
        <v>0</v>
      </c>
      <c r="N1218" s="170"/>
      <c r="O1218" s="285">
        <v>0</v>
      </c>
      <c r="P1218" s="114">
        <f t="shared" si="339"/>
        <v>0</v>
      </c>
      <c r="Q1218" s="173">
        <v>0</v>
      </c>
      <c r="R1218" s="177">
        <v>2016</v>
      </c>
      <c r="S1218" s="98">
        <f>IFERROR(('General Input Sheet'!$G$38/(VLOOKUP(R1218,'General Input Sheet'!$E$38:$G$44,3,FALSE))),1)</f>
        <v>1</v>
      </c>
      <c r="T1218" s="199">
        <v>0</v>
      </c>
      <c r="U1218" s="115" t="str">
        <f t="shared" si="334"/>
        <v/>
      </c>
      <c r="V1218" s="115" t="str">
        <f t="shared" si="324"/>
        <v>y</v>
      </c>
      <c r="W1218" s="115" t="str">
        <f t="shared" si="324"/>
        <v/>
      </c>
      <c r="X1218" s="115" t="str">
        <f t="shared" si="324"/>
        <v/>
      </c>
      <c r="Y1218" s="273" t="str">
        <f t="shared" si="335"/>
        <v/>
      </c>
      <c r="AA1218" s="86" t="str">
        <f t="shared" si="325"/>
        <v/>
      </c>
      <c r="AB1218" s="87">
        <f t="shared" si="326"/>
        <v>1</v>
      </c>
      <c r="AC1218" s="87" t="str">
        <f t="shared" si="336"/>
        <v/>
      </c>
      <c r="AD1218" s="87" t="str">
        <f t="shared" si="337"/>
        <v/>
      </c>
      <c r="AE1218" s="87" t="str">
        <f t="shared" si="338"/>
        <v/>
      </c>
      <c r="AF1218" s="94">
        <f t="shared" si="327"/>
        <v>1</v>
      </c>
      <c r="AH1218" s="324" t="str">
        <f t="shared" si="328"/>
        <v/>
      </c>
      <c r="AI1218" s="280">
        <f t="shared" si="329"/>
        <v>0</v>
      </c>
      <c r="AJ1218" s="280" t="str">
        <f t="shared" si="330"/>
        <v/>
      </c>
      <c r="AK1218" s="280" t="str">
        <f t="shared" si="331"/>
        <v/>
      </c>
      <c r="AL1218" s="327" t="str">
        <f t="shared" si="332"/>
        <v/>
      </c>
    </row>
    <row r="1219" spans="2:38">
      <c r="B1219" s="176" t="s">
        <v>1070</v>
      </c>
      <c r="C1219" s="167"/>
      <c r="D1219" s="167" t="s">
        <v>2230</v>
      </c>
      <c r="E1219" s="167" t="s">
        <v>116</v>
      </c>
      <c r="F1219" s="167" t="s">
        <v>2236</v>
      </c>
      <c r="G1219" s="188"/>
      <c r="H1219" s="171"/>
      <c r="I1219" s="143">
        <f t="shared" si="333"/>
        <v>0</v>
      </c>
      <c r="J1219" s="165"/>
      <c r="K1219" s="167"/>
      <c r="L1219" s="167"/>
      <c r="M1219" s="171">
        <v>419075.87207201601</v>
      </c>
      <c r="N1219" s="170"/>
      <c r="O1219" s="285">
        <v>0</v>
      </c>
      <c r="P1219" s="114">
        <f t="shared" si="339"/>
        <v>0</v>
      </c>
      <c r="Q1219" s="173">
        <v>0</v>
      </c>
      <c r="R1219" s="177">
        <v>2016</v>
      </c>
      <c r="S1219" s="32"/>
      <c r="T1219" s="195">
        <v>0</v>
      </c>
      <c r="U1219" s="115" t="str">
        <f t="shared" si="334"/>
        <v/>
      </c>
      <c r="V1219" s="115" t="str">
        <f t="shared" si="324"/>
        <v/>
      </c>
      <c r="W1219" s="115" t="str">
        <f t="shared" si="324"/>
        <v/>
      </c>
      <c r="X1219" s="115" t="str">
        <f t="shared" si="324"/>
        <v/>
      </c>
      <c r="Y1219" s="273" t="str">
        <f t="shared" si="335"/>
        <v>y</v>
      </c>
      <c r="AA1219" s="86" t="str">
        <f t="shared" si="325"/>
        <v/>
      </c>
      <c r="AB1219" s="87" t="str">
        <f t="shared" si="326"/>
        <v/>
      </c>
      <c r="AC1219" s="87" t="str">
        <f t="shared" si="336"/>
        <v/>
      </c>
      <c r="AD1219" s="87" t="str">
        <f t="shared" si="337"/>
        <v/>
      </c>
      <c r="AE1219" s="87">
        <f t="shared" si="338"/>
        <v>1</v>
      </c>
      <c r="AF1219" s="94">
        <f t="shared" si="327"/>
        <v>1</v>
      </c>
      <c r="AH1219" s="324" t="str">
        <f t="shared" si="328"/>
        <v/>
      </c>
      <c r="AI1219" s="280" t="str">
        <f t="shared" si="329"/>
        <v/>
      </c>
      <c r="AJ1219" s="280" t="str">
        <f t="shared" si="330"/>
        <v/>
      </c>
      <c r="AK1219" s="280" t="str">
        <f t="shared" si="331"/>
        <v/>
      </c>
      <c r="AL1219" s="327">
        <f t="shared" si="332"/>
        <v>0</v>
      </c>
    </row>
    <row r="1220" spans="2:38">
      <c r="B1220" s="176" t="s">
        <v>1071</v>
      </c>
      <c r="C1220" s="167"/>
      <c r="D1220" s="167" t="s">
        <v>2229</v>
      </c>
      <c r="E1220" s="167" t="s">
        <v>115</v>
      </c>
      <c r="F1220" s="167" t="s">
        <v>2232</v>
      </c>
      <c r="G1220" s="188"/>
      <c r="H1220" s="285">
        <v>33998.78</v>
      </c>
      <c r="I1220" s="143">
        <f t="shared" si="333"/>
        <v>17.361966458334532</v>
      </c>
      <c r="J1220" s="165">
        <v>590285.67798429495</v>
      </c>
      <c r="K1220" s="167"/>
      <c r="L1220" s="167">
        <v>1</v>
      </c>
      <c r="M1220" s="171">
        <f t="shared" ref="M1220:M1283" si="342">IFERROR(J1220/100*100*L1220,0)</f>
        <v>590285.67798429495</v>
      </c>
      <c r="N1220" s="170"/>
      <c r="O1220" s="285">
        <v>20732.717634610799</v>
      </c>
      <c r="P1220" s="114">
        <f t="shared" si="339"/>
        <v>161.04163761079832</v>
      </c>
      <c r="Q1220" s="173">
        <v>3338830.8</v>
      </c>
      <c r="R1220" s="177">
        <v>2016</v>
      </c>
      <c r="S1220" s="98">
        <f>IFERROR(('General Input Sheet'!$G$38/(VLOOKUP(R1220,'General Input Sheet'!$E$38:$G$44,3,FALSE))),1)</f>
        <v>1</v>
      </c>
      <c r="T1220" s="199">
        <v>3929116.4779842948</v>
      </c>
      <c r="U1220" s="115" t="str">
        <f t="shared" si="334"/>
        <v>y</v>
      </c>
      <c r="V1220" s="115" t="str">
        <f t="shared" si="324"/>
        <v/>
      </c>
      <c r="W1220" s="115" t="str">
        <f t="shared" si="324"/>
        <v/>
      </c>
      <c r="X1220" s="115" t="str">
        <f t="shared" si="324"/>
        <v/>
      </c>
      <c r="Y1220" s="273" t="str">
        <f t="shared" si="335"/>
        <v/>
      </c>
      <c r="AA1220" s="86">
        <f t="shared" si="325"/>
        <v>1</v>
      </c>
      <c r="AB1220" s="87" t="str">
        <f t="shared" si="326"/>
        <v/>
      </c>
      <c r="AC1220" s="87" t="str">
        <f t="shared" si="336"/>
        <v/>
      </c>
      <c r="AD1220" s="87" t="str">
        <f t="shared" si="337"/>
        <v/>
      </c>
      <c r="AE1220" s="87" t="str">
        <f t="shared" si="338"/>
        <v/>
      </c>
      <c r="AF1220" s="94">
        <f t="shared" si="327"/>
        <v>1</v>
      </c>
      <c r="AH1220" s="324">
        <f t="shared" si="328"/>
        <v>3929116.4779842948</v>
      </c>
      <c r="AI1220" s="280" t="str">
        <f t="shared" si="329"/>
        <v/>
      </c>
      <c r="AJ1220" s="280" t="str">
        <f t="shared" si="330"/>
        <v/>
      </c>
      <c r="AK1220" s="280" t="str">
        <f t="shared" si="331"/>
        <v/>
      </c>
      <c r="AL1220" s="327" t="str">
        <f t="shared" si="332"/>
        <v/>
      </c>
    </row>
    <row r="1221" spans="2:38">
      <c r="B1221" s="176" t="s">
        <v>1071</v>
      </c>
      <c r="C1221" s="167"/>
      <c r="D1221" s="167" t="s">
        <v>2229</v>
      </c>
      <c r="E1221" s="167" t="s">
        <v>115</v>
      </c>
      <c r="F1221" s="167" t="s">
        <v>2233</v>
      </c>
      <c r="G1221" s="188"/>
      <c r="H1221" s="285">
        <v>2946.23</v>
      </c>
      <c r="I1221" s="143">
        <f t="shared" si="333"/>
        <v>170.92625431062984</v>
      </c>
      <c r="J1221" s="165">
        <v>503588.05823760701</v>
      </c>
      <c r="K1221" s="167"/>
      <c r="L1221" s="167">
        <v>1</v>
      </c>
      <c r="M1221" s="171">
        <f t="shared" si="342"/>
        <v>503588.05823760701</v>
      </c>
      <c r="N1221" s="170"/>
      <c r="O1221" s="285"/>
      <c r="P1221" s="114">
        <f t="shared" si="339"/>
        <v>0</v>
      </c>
      <c r="Q1221" s="173"/>
      <c r="R1221" s="177">
        <v>2016</v>
      </c>
      <c r="S1221" s="98">
        <f>IFERROR(('General Input Sheet'!$G$38/(VLOOKUP(R1221,'General Input Sheet'!$E$38:$G$44,3,FALSE))),1)</f>
        <v>1</v>
      </c>
      <c r="T1221" s="199">
        <v>503588.05823760701</v>
      </c>
      <c r="U1221" s="115" t="str">
        <f t="shared" si="334"/>
        <v>y</v>
      </c>
      <c r="V1221" s="115" t="str">
        <f t="shared" si="324"/>
        <v/>
      </c>
      <c r="W1221" s="115" t="str">
        <f t="shared" si="324"/>
        <v/>
      </c>
      <c r="X1221" s="115" t="str">
        <f t="shared" si="324"/>
        <v/>
      </c>
      <c r="Y1221" s="273" t="str">
        <f t="shared" si="335"/>
        <v/>
      </c>
      <c r="AA1221" s="86">
        <f t="shared" si="325"/>
        <v>1</v>
      </c>
      <c r="AB1221" s="87" t="str">
        <f t="shared" si="326"/>
        <v/>
      </c>
      <c r="AC1221" s="87" t="str">
        <f t="shared" si="336"/>
        <v/>
      </c>
      <c r="AD1221" s="87" t="str">
        <f t="shared" si="337"/>
        <v/>
      </c>
      <c r="AE1221" s="87" t="str">
        <f t="shared" si="338"/>
        <v/>
      </c>
      <c r="AF1221" s="94">
        <f t="shared" si="327"/>
        <v>1</v>
      </c>
      <c r="AH1221" s="324">
        <f t="shared" si="328"/>
        <v>503588.05823760701</v>
      </c>
      <c r="AI1221" s="280" t="str">
        <f t="shared" si="329"/>
        <v/>
      </c>
      <c r="AJ1221" s="280" t="str">
        <f t="shared" si="330"/>
        <v/>
      </c>
      <c r="AK1221" s="280" t="str">
        <f t="shared" si="331"/>
        <v/>
      </c>
      <c r="AL1221" s="327" t="str">
        <f t="shared" si="332"/>
        <v/>
      </c>
    </row>
    <row r="1222" spans="2:38">
      <c r="B1222" s="176" t="s">
        <v>1072</v>
      </c>
      <c r="C1222" s="167"/>
      <c r="D1222" s="167" t="s">
        <v>2229</v>
      </c>
      <c r="E1222" s="167" t="s">
        <v>117</v>
      </c>
      <c r="F1222" s="167" t="s">
        <v>2233</v>
      </c>
      <c r="G1222" s="188"/>
      <c r="H1222" s="285">
        <v>6181.37</v>
      </c>
      <c r="I1222" s="143">
        <f t="shared" si="333"/>
        <v>100.7726724338734</v>
      </c>
      <c r="J1222" s="165">
        <v>622913.17420257197</v>
      </c>
      <c r="K1222" s="167"/>
      <c r="L1222" s="167">
        <v>1</v>
      </c>
      <c r="M1222" s="171">
        <f t="shared" si="342"/>
        <v>622913.17420257197</v>
      </c>
      <c r="N1222" s="170"/>
      <c r="O1222" s="285">
        <v>6181.3653825065903</v>
      </c>
      <c r="P1222" s="114">
        <f t="shared" si="339"/>
        <v>500.91877900678344</v>
      </c>
      <c r="Q1222" s="173">
        <v>3096362</v>
      </c>
      <c r="R1222" s="177">
        <v>2016</v>
      </c>
      <c r="S1222" s="98">
        <f>IFERROR(('General Input Sheet'!$G$38/(VLOOKUP(R1222,'General Input Sheet'!$E$38:$G$44,3,FALSE))),1)</f>
        <v>1</v>
      </c>
      <c r="T1222" s="199">
        <v>3719275.1742025721</v>
      </c>
      <c r="U1222" s="115" t="str">
        <f t="shared" si="334"/>
        <v/>
      </c>
      <c r="V1222" s="115" t="str">
        <f t="shared" si="324"/>
        <v/>
      </c>
      <c r="W1222" s="115" t="str">
        <f t="shared" si="324"/>
        <v>y</v>
      </c>
      <c r="X1222" s="115" t="str">
        <f t="shared" si="324"/>
        <v/>
      </c>
      <c r="Y1222" s="273" t="str">
        <f t="shared" si="335"/>
        <v/>
      </c>
      <c r="AA1222" s="86" t="str">
        <f t="shared" si="325"/>
        <v/>
      </c>
      <c r="AB1222" s="87" t="str">
        <f t="shared" si="326"/>
        <v/>
      </c>
      <c r="AC1222" s="87">
        <f t="shared" si="336"/>
        <v>1</v>
      </c>
      <c r="AD1222" s="87" t="str">
        <f t="shared" si="337"/>
        <v/>
      </c>
      <c r="AE1222" s="87" t="str">
        <f t="shared" si="338"/>
        <v/>
      </c>
      <c r="AF1222" s="94">
        <f t="shared" si="327"/>
        <v>1</v>
      </c>
      <c r="AH1222" s="324" t="str">
        <f t="shared" si="328"/>
        <v/>
      </c>
      <c r="AI1222" s="280" t="str">
        <f t="shared" si="329"/>
        <v/>
      </c>
      <c r="AJ1222" s="280">
        <f t="shared" si="330"/>
        <v>3719275.1742025721</v>
      </c>
      <c r="AK1222" s="280" t="str">
        <f t="shared" si="331"/>
        <v/>
      </c>
      <c r="AL1222" s="327" t="str">
        <f t="shared" si="332"/>
        <v/>
      </c>
    </row>
    <row r="1223" spans="2:38">
      <c r="B1223" s="176" t="s">
        <v>1073</v>
      </c>
      <c r="C1223" s="167"/>
      <c r="D1223" s="167" t="s">
        <v>2229</v>
      </c>
      <c r="E1223" s="167" t="s">
        <v>118</v>
      </c>
      <c r="F1223" s="167" t="s">
        <v>2233</v>
      </c>
      <c r="G1223" s="188"/>
      <c r="H1223" s="285">
        <v>4296.58</v>
      </c>
      <c r="I1223" s="143">
        <f t="shared" si="333"/>
        <v>128.79882516143724</v>
      </c>
      <c r="J1223" s="165">
        <v>553394.45621212805</v>
      </c>
      <c r="K1223" s="167"/>
      <c r="L1223" s="167">
        <v>1</v>
      </c>
      <c r="M1223" s="171">
        <f t="shared" si="342"/>
        <v>553394.45621212805</v>
      </c>
      <c r="N1223" s="170"/>
      <c r="O1223" s="285">
        <v>43634.857050401799</v>
      </c>
      <c r="P1223" s="114">
        <f t="shared" si="339"/>
        <v>60.043739732519064</v>
      </c>
      <c r="Q1223" s="173">
        <v>2620000</v>
      </c>
      <c r="R1223" s="177">
        <v>2016</v>
      </c>
      <c r="S1223" s="98">
        <f>IFERROR(('General Input Sheet'!$G$38/(VLOOKUP(R1223,'General Input Sheet'!$E$38:$G$44,3,FALSE))),1)</f>
        <v>1</v>
      </c>
      <c r="T1223" s="199">
        <v>3173394.456212128</v>
      </c>
      <c r="U1223" s="115" t="str">
        <f t="shared" si="334"/>
        <v/>
      </c>
      <c r="V1223" s="115" t="str">
        <f t="shared" si="324"/>
        <v/>
      </c>
      <c r="W1223" s="115" t="str">
        <f t="shared" si="324"/>
        <v/>
      </c>
      <c r="X1223" s="115" t="str">
        <f t="shared" si="324"/>
        <v>y</v>
      </c>
      <c r="Y1223" s="273" t="str">
        <f t="shared" si="335"/>
        <v/>
      </c>
      <c r="AA1223" s="86" t="str">
        <f t="shared" si="325"/>
        <v/>
      </c>
      <c r="AB1223" s="87" t="str">
        <f t="shared" si="326"/>
        <v/>
      </c>
      <c r="AC1223" s="87" t="str">
        <f t="shared" si="336"/>
        <v/>
      </c>
      <c r="AD1223" s="87">
        <f t="shared" si="337"/>
        <v>1</v>
      </c>
      <c r="AE1223" s="87" t="str">
        <f t="shared" si="338"/>
        <v/>
      </c>
      <c r="AF1223" s="94">
        <f t="shared" si="327"/>
        <v>1</v>
      </c>
      <c r="AH1223" s="324" t="str">
        <f t="shared" si="328"/>
        <v/>
      </c>
      <c r="AI1223" s="280" t="str">
        <f t="shared" si="329"/>
        <v/>
      </c>
      <c r="AJ1223" s="280" t="str">
        <f t="shared" si="330"/>
        <v/>
      </c>
      <c r="AK1223" s="280">
        <f t="shared" si="331"/>
        <v>3173394.456212128</v>
      </c>
      <c r="AL1223" s="327" t="str">
        <f t="shared" si="332"/>
        <v/>
      </c>
    </row>
    <row r="1224" spans="2:38">
      <c r="B1224" s="176" t="s">
        <v>1073</v>
      </c>
      <c r="C1224" s="167"/>
      <c r="D1224" s="167" t="s">
        <v>2229</v>
      </c>
      <c r="E1224" s="167" t="s">
        <v>118</v>
      </c>
      <c r="F1224" s="167" t="s">
        <v>2237</v>
      </c>
      <c r="G1224" s="188"/>
      <c r="H1224" s="285">
        <v>39338.18</v>
      </c>
      <c r="I1224" s="143">
        <f t="shared" si="333"/>
        <v>9.6963594007145222</v>
      </c>
      <c r="J1224" s="165">
        <v>381437.13144999999</v>
      </c>
      <c r="K1224" s="167"/>
      <c r="L1224" s="167">
        <v>1</v>
      </c>
      <c r="M1224" s="171">
        <f t="shared" si="342"/>
        <v>381437.13144999999</v>
      </c>
      <c r="N1224" s="170"/>
      <c r="O1224" s="285"/>
      <c r="P1224" s="114">
        <f t="shared" si="339"/>
        <v>0</v>
      </c>
      <c r="Q1224" s="173"/>
      <c r="R1224" s="177">
        <v>2016</v>
      </c>
      <c r="S1224" s="98">
        <f>IFERROR(('General Input Sheet'!$G$38/(VLOOKUP(R1224,'General Input Sheet'!$E$38:$G$44,3,FALSE))),1)</f>
        <v>1</v>
      </c>
      <c r="T1224" s="199">
        <v>381437.13144999999</v>
      </c>
      <c r="U1224" s="115" t="str">
        <f t="shared" si="334"/>
        <v/>
      </c>
      <c r="V1224" s="115" t="str">
        <f t="shared" si="324"/>
        <v/>
      </c>
      <c r="W1224" s="115" t="str">
        <f t="shared" si="324"/>
        <v/>
      </c>
      <c r="X1224" s="115" t="str">
        <f t="shared" si="324"/>
        <v>y</v>
      </c>
      <c r="Y1224" s="273" t="str">
        <f t="shared" si="335"/>
        <v/>
      </c>
      <c r="AA1224" s="86" t="str">
        <f t="shared" si="325"/>
        <v/>
      </c>
      <c r="AB1224" s="87" t="str">
        <f t="shared" si="326"/>
        <v/>
      </c>
      <c r="AC1224" s="87" t="str">
        <f t="shared" si="336"/>
        <v/>
      </c>
      <c r="AD1224" s="87">
        <f t="shared" si="337"/>
        <v>1</v>
      </c>
      <c r="AE1224" s="87" t="str">
        <f t="shared" si="338"/>
        <v/>
      </c>
      <c r="AF1224" s="94">
        <f t="shared" si="327"/>
        <v>1</v>
      </c>
      <c r="AH1224" s="324" t="str">
        <f t="shared" si="328"/>
        <v/>
      </c>
      <c r="AI1224" s="280" t="str">
        <f t="shared" si="329"/>
        <v/>
      </c>
      <c r="AJ1224" s="280" t="str">
        <f t="shared" si="330"/>
        <v/>
      </c>
      <c r="AK1224" s="280">
        <f t="shared" si="331"/>
        <v>381437.13144999999</v>
      </c>
      <c r="AL1224" s="327" t="str">
        <f t="shared" si="332"/>
        <v/>
      </c>
    </row>
    <row r="1225" spans="2:38">
      <c r="B1225" s="176" t="s">
        <v>1074</v>
      </c>
      <c r="C1225" s="167"/>
      <c r="D1225" s="167" t="s">
        <v>2231</v>
      </c>
      <c r="E1225" s="167" t="s">
        <v>115</v>
      </c>
      <c r="F1225" s="167" t="s">
        <v>2232</v>
      </c>
      <c r="G1225" s="188"/>
      <c r="H1225" s="285">
        <v>63425.93</v>
      </c>
      <c r="I1225" s="143">
        <f t="shared" si="333"/>
        <v>36.419616052786616</v>
      </c>
      <c r="J1225" s="165">
        <v>2309948.01839092</v>
      </c>
      <c r="K1225" s="167"/>
      <c r="L1225" s="167">
        <v>1</v>
      </c>
      <c r="M1225" s="171">
        <f t="shared" si="342"/>
        <v>2309948.01839092</v>
      </c>
      <c r="N1225" s="170"/>
      <c r="O1225" s="285"/>
      <c r="P1225" s="114">
        <f t="shared" si="339"/>
        <v>0</v>
      </c>
      <c r="Q1225" s="173"/>
      <c r="R1225" s="177">
        <v>2016</v>
      </c>
      <c r="S1225" s="98">
        <f>IFERROR(('General Input Sheet'!$G$38/(VLOOKUP(R1225,'General Input Sheet'!$E$38:$G$44,3,FALSE))),1)</f>
        <v>1</v>
      </c>
      <c r="T1225" s="199">
        <v>2309948.01839092</v>
      </c>
      <c r="U1225" s="115" t="str">
        <f t="shared" si="334"/>
        <v/>
      </c>
      <c r="V1225" s="115" t="str">
        <f t="shared" si="324"/>
        <v/>
      </c>
      <c r="W1225" s="115" t="str">
        <f t="shared" si="324"/>
        <v/>
      </c>
      <c r="X1225" s="115" t="str">
        <f t="shared" si="324"/>
        <v/>
      </c>
      <c r="Y1225" s="273" t="str">
        <f t="shared" si="335"/>
        <v>y</v>
      </c>
      <c r="AA1225" s="86" t="str">
        <f t="shared" si="325"/>
        <v/>
      </c>
      <c r="AB1225" s="87" t="str">
        <f t="shared" si="326"/>
        <v/>
      </c>
      <c r="AC1225" s="87" t="str">
        <f t="shared" si="336"/>
        <v/>
      </c>
      <c r="AD1225" s="87" t="str">
        <f t="shared" si="337"/>
        <v/>
      </c>
      <c r="AE1225" s="87">
        <f t="shared" si="338"/>
        <v>1</v>
      </c>
      <c r="AF1225" s="94">
        <f t="shared" si="327"/>
        <v>1</v>
      </c>
      <c r="AH1225" s="324" t="str">
        <f t="shared" si="328"/>
        <v/>
      </c>
      <c r="AI1225" s="280" t="str">
        <f t="shared" si="329"/>
        <v/>
      </c>
      <c r="AJ1225" s="280" t="str">
        <f t="shared" si="330"/>
        <v/>
      </c>
      <c r="AK1225" s="280" t="str">
        <f t="shared" si="331"/>
        <v/>
      </c>
      <c r="AL1225" s="327">
        <f t="shared" si="332"/>
        <v>2309948.01839092</v>
      </c>
    </row>
    <row r="1226" spans="2:38">
      <c r="B1226" s="176" t="s">
        <v>1075</v>
      </c>
      <c r="C1226" s="167"/>
      <c r="D1226" s="167" t="s">
        <v>2229</v>
      </c>
      <c r="E1226" s="167" t="s">
        <v>115</v>
      </c>
      <c r="F1226" s="167" t="s">
        <v>2233</v>
      </c>
      <c r="G1226" s="188"/>
      <c r="H1226" s="285">
        <v>5090.72</v>
      </c>
      <c r="I1226" s="143">
        <f t="shared" si="333"/>
        <v>114.46034511085817</v>
      </c>
      <c r="J1226" s="165">
        <v>582685.56806274795</v>
      </c>
      <c r="K1226" s="167"/>
      <c r="L1226" s="167">
        <v>1</v>
      </c>
      <c r="M1226" s="171">
        <f t="shared" si="342"/>
        <v>582685.56806274795</v>
      </c>
      <c r="N1226" s="170"/>
      <c r="O1226" s="285"/>
      <c r="P1226" s="114">
        <f t="shared" si="339"/>
        <v>0</v>
      </c>
      <c r="Q1226" s="173"/>
      <c r="R1226" s="177">
        <v>2016</v>
      </c>
      <c r="S1226" s="98">
        <f>IFERROR(('General Input Sheet'!$G$38/(VLOOKUP(R1226,'General Input Sheet'!$E$38:$G$44,3,FALSE))),1)</f>
        <v>1</v>
      </c>
      <c r="T1226" s="199">
        <v>582685.56806274795</v>
      </c>
      <c r="U1226" s="115" t="str">
        <f t="shared" si="334"/>
        <v>y</v>
      </c>
      <c r="V1226" s="115" t="str">
        <f t="shared" si="324"/>
        <v/>
      </c>
      <c r="W1226" s="115" t="str">
        <f t="shared" si="324"/>
        <v/>
      </c>
      <c r="X1226" s="115" t="str">
        <f t="shared" si="324"/>
        <v/>
      </c>
      <c r="Y1226" s="273" t="str">
        <f t="shared" si="335"/>
        <v/>
      </c>
      <c r="AA1226" s="86">
        <f t="shared" si="325"/>
        <v>1</v>
      </c>
      <c r="AB1226" s="87" t="str">
        <f t="shared" si="326"/>
        <v/>
      </c>
      <c r="AC1226" s="87" t="str">
        <f t="shared" si="336"/>
        <v/>
      </c>
      <c r="AD1226" s="87" t="str">
        <f t="shared" si="337"/>
        <v/>
      </c>
      <c r="AE1226" s="87" t="str">
        <f t="shared" si="338"/>
        <v/>
      </c>
      <c r="AF1226" s="94">
        <f t="shared" si="327"/>
        <v>1</v>
      </c>
      <c r="AH1226" s="324">
        <f t="shared" si="328"/>
        <v>582685.56806274795</v>
      </c>
      <c r="AI1226" s="280" t="str">
        <f t="shared" si="329"/>
        <v/>
      </c>
      <c r="AJ1226" s="280" t="str">
        <f t="shared" si="330"/>
        <v/>
      </c>
      <c r="AK1226" s="280" t="str">
        <f t="shared" si="331"/>
        <v/>
      </c>
      <c r="AL1226" s="327" t="str">
        <f t="shared" si="332"/>
        <v/>
      </c>
    </row>
    <row r="1227" spans="2:38">
      <c r="B1227" s="176" t="s">
        <v>1076</v>
      </c>
      <c r="C1227" s="167"/>
      <c r="D1227" s="167" t="s">
        <v>2229</v>
      </c>
      <c r="E1227" s="167" t="s">
        <v>117</v>
      </c>
      <c r="F1227" s="167" t="s">
        <v>2233</v>
      </c>
      <c r="G1227" s="188"/>
      <c r="H1227" s="285">
        <v>3132.97</v>
      </c>
      <c r="I1227" s="143">
        <f t="shared" si="333"/>
        <v>162.93669861076998</v>
      </c>
      <c r="J1227" s="165">
        <v>510475.78864658403</v>
      </c>
      <c r="K1227" s="167"/>
      <c r="L1227" s="167">
        <v>1</v>
      </c>
      <c r="M1227" s="171">
        <f t="shared" si="342"/>
        <v>510475.78864658397</v>
      </c>
      <c r="N1227" s="170"/>
      <c r="O1227" s="285"/>
      <c r="P1227" s="114">
        <f t="shared" si="339"/>
        <v>0</v>
      </c>
      <c r="Q1227" s="173"/>
      <c r="R1227" s="177">
        <v>2016</v>
      </c>
      <c r="S1227" s="98">
        <f>IFERROR(('General Input Sheet'!$G$38/(VLOOKUP(R1227,'General Input Sheet'!$E$38:$G$44,3,FALSE))),1)</f>
        <v>1</v>
      </c>
      <c r="T1227" s="199">
        <v>510475.78864658403</v>
      </c>
      <c r="U1227" s="115" t="str">
        <f t="shared" si="334"/>
        <v/>
      </c>
      <c r="V1227" s="115" t="str">
        <f t="shared" si="324"/>
        <v/>
      </c>
      <c r="W1227" s="115" t="str">
        <f t="shared" si="324"/>
        <v>y</v>
      </c>
      <c r="X1227" s="115" t="str">
        <f t="shared" si="324"/>
        <v/>
      </c>
      <c r="Y1227" s="273" t="str">
        <f t="shared" si="335"/>
        <v/>
      </c>
      <c r="AA1227" s="86" t="str">
        <f t="shared" si="325"/>
        <v/>
      </c>
      <c r="AB1227" s="87" t="str">
        <f t="shared" si="326"/>
        <v/>
      </c>
      <c r="AC1227" s="87">
        <f t="shared" si="336"/>
        <v>1</v>
      </c>
      <c r="AD1227" s="87" t="str">
        <f t="shared" si="337"/>
        <v/>
      </c>
      <c r="AE1227" s="87" t="str">
        <f t="shared" si="338"/>
        <v/>
      </c>
      <c r="AF1227" s="94">
        <f t="shared" si="327"/>
        <v>1</v>
      </c>
      <c r="AH1227" s="324" t="str">
        <f t="shared" si="328"/>
        <v/>
      </c>
      <c r="AI1227" s="280" t="str">
        <f t="shared" si="329"/>
        <v/>
      </c>
      <c r="AJ1227" s="280">
        <f t="shared" si="330"/>
        <v>510475.78864658403</v>
      </c>
      <c r="AK1227" s="280" t="str">
        <f t="shared" si="331"/>
        <v/>
      </c>
      <c r="AL1227" s="327" t="str">
        <f t="shared" si="332"/>
        <v/>
      </c>
    </row>
    <row r="1228" spans="2:38">
      <c r="B1228" s="176" t="s">
        <v>1077</v>
      </c>
      <c r="C1228" s="167"/>
      <c r="D1228" s="167" t="s">
        <v>2231</v>
      </c>
      <c r="E1228" s="167" t="s">
        <v>115</v>
      </c>
      <c r="F1228" s="167" t="s">
        <v>2232</v>
      </c>
      <c r="G1228" s="188"/>
      <c r="H1228" s="285">
        <v>22002.33</v>
      </c>
      <c r="I1228" s="143">
        <f t="shared" si="333"/>
        <v>88.795239954921584</v>
      </c>
      <c r="J1228" s="165">
        <v>1953702.1719173701</v>
      </c>
      <c r="K1228" s="167"/>
      <c r="L1228" s="167">
        <v>1</v>
      </c>
      <c r="M1228" s="171">
        <f t="shared" si="342"/>
        <v>1953702.1719173698</v>
      </c>
      <c r="N1228" s="170"/>
      <c r="O1228" s="285"/>
      <c r="P1228" s="114">
        <f t="shared" si="339"/>
        <v>0</v>
      </c>
      <c r="Q1228" s="173"/>
      <c r="R1228" s="177">
        <v>2016</v>
      </c>
      <c r="S1228" s="98">
        <f>IFERROR(('General Input Sheet'!$G$38/(VLOOKUP(R1228,'General Input Sheet'!$E$38:$G$44,3,FALSE))),1)</f>
        <v>1</v>
      </c>
      <c r="T1228" s="199">
        <v>1953702.1719173701</v>
      </c>
      <c r="U1228" s="115" t="str">
        <f t="shared" si="334"/>
        <v/>
      </c>
      <c r="V1228" s="115" t="str">
        <f t="shared" si="324"/>
        <v/>
      </c>
      <c r="W1228" s="115" t="str">
        <f t="shared" si="324"/>
        <v/>
      </c>
      <c r="X1228" s="115" t="str">
        <f t="shared" si="324"/>
        <v/>
      </c>
      <c r="Y1228" s="273" t="str">
        <f t="shared" si="335"/>
        <v>y</v>
      </c>
      <c r="AA1228" s="86" t="str">
        <f t="shared" si="325"/>
        <v/>
      </c>
      <c r="AB1228" s="87" t="str">
        <f t="shared" si="326"/>
        <v/>
      </c>
      <c r="AC1228" s="87" t="str">
        <f t="shared" si="336"/>
        <v/>
      </c>
      <c r="AD1228" s="87" t="str">
        <f t="shared" si="337"/>
        <v/>
      </c>
      <c r="AE1228" s="87">
        <f t="shared" si="338"/>
        <v>1</v>
      </c>
      <c r="AF1228" s="94">
        <f t="shared" si="327"/>
        <v>1</v>
      </c>
      <c r="AH1228" s="324" t="str">
        <f t="shared" si="328"/>
        <v/>
      </c>
      <c r="AI1228" s="280" t="str">
        <f t="shared" si="329"/>
        <v/>
      </c>
      <c r="AJ1228" s="280" t="str">
        <f t="shared" si="330"/>
        <v/>
      </c>
      <c r="AK1228" s="280" t="str">
        <f t="shared" si="331"/>
        <v/>
      </c>
      <c r="AL1228" s="327">
        <f t="shared" si="332"/>
        <v>1953702.1719173701</v>
      </c>
    </row>
    <row r="1229" spans="2:38">
      <c r="B1229" s="176" t="s">
        <v>1078</v>
      </c>
      <c r="C1229" s="167"/>
      <c r="D1229" s="167" t="s">
        <v>2229</v>
      </c>
      <c r="E1229" s="167" t="s">
        <v>117</v>
      </c>
      <c r="F1229" s="167" t="s">
        <v>2233</v>
      </c>
      <c r="G1229" s="188"/>
      <c r="H1229" s="285">
        <v>2549.1</v>
      </c>
      <c r="I1229" s="143">
        <f t="shared" si="333"/>
        <v>191.80898719876075</v>
      </c>
      <c r="J1229" s="165">
        <v>488940.289268361</v>
      </c>
      <c r="K1229" s="167"/>
      <c r="L1229" s="167">
        <v>1</v>
      </c>
      <c r="M1229" s="171">
        <f t="shared" si="342"/>
        <v>488940.289268361</v>
      </c>
      <c r="N1229" s="170"/>
      <c r="O1229" s="285"/>
      <c r="P1229" s="114">
        <f t="shared" si="339"/>
        <v>0</v>
      </c>
      <c r="Q1229" s="173"/>
      <c r="R1229" s="177">
        <v>2016</v>
      </c>
      <c r="S1229" s="98">
        <f>IFERROR(('General Input Sheet'!$G$38/(VLOOKUP(R1229,'General Input Sheet'!$E$38:$G$44,3,FALSE))),1)</f>
        <v>1</v>
      </c>
      <c r="T1229" s="199">
        <v>488940.289268361</v>
      </c>
      <c r="U1229" s="115" t="str">
        <f t="shared" si="334"/>
        <v/>
      </c>
      <c r="V1229" s="115" t="str">
        <f t="shared" si="324"/>
        <v/>
      </c>
      <c r="W1229" s="115" t="str">
        <f t="shared" si="324"/>
        <v>y</v>
      </c>
      <c r="X1229" s="115" t="str">
        <f t="shared" si="324"/>
        <v/>
      </c>
      <c r="Y1229" s="273" t="str">
        <f t="shared" si="335"/>
        <v/>
      </c>
      <c r="AA1229" s="86" t="str">
        <f t="shared" si="325"/>
        <v/>
      </c>
      <c r="AB1229" s="87" t="str">
        <f t="shared" si="326"/>
        <v/>
      </c>
      <c r="AC1229" s="87">
        <f t="shared" si="336"/>
        <v>1</v>
      </c>
      <c r="AD1229" s="87" t="str">
        <f t="shared" si="337"/>
        <v/>
      </c>
      <c r="AE1229" s="87" t="str">
        <f t="shared" si="338"/>
        <v/>
      </c>
      <c r="AF1229" s="94">
        <f t="shared" si="327"/>
        <v>1</v>
      </c>
      <c r="AH1229" s="324" t="str">
        <f t="shared" si="328"/>
        <v/>
      </c>
      <c r="AI1229" s="280" t="str">
        <f t="shared" si="329"/>
        <v/>
      </c>
      <c r="AJ1229" s="280">
        <f t="shared" si="330"/>
        <v>488940.289268361</v>
      </c>
      <c r="AK1229" s="280" t="str">
        <f t="shared" si="331"/>
        <v/>
      </c>
      <c r="AL1229" s="327" t="str">
        <f t="shared" si="332"/>
        <v/>
      </c>
    </row>
    <row r="1230" spans="2:38">
      <c r="B1230" s="176" t="s">
        <v>1079</v>
      </c>
      <c r="C1230" s="167"/>
      <c r="D1230" s="167" t="s">
        <v>2229</v>
      </c>
      <c r="E1230" s="167" t="s">
        <v>117</v>
      </c>
      <c r="F1230" s="167" t="s">
        <v>2233</v>
      </c>
      <c r="G1230" s="188"/>
      <c r="H1230" s="285">
        <v>1287.04</v>
      </c>
      <c r="I1230" s="143">
        <f t="shared" si="333"/>
        <v>343.72699018298812</v>
      </c>
      <c r="J1230" s="165">
        <v>442390.385445113</v>
      </c>
      <c r="K1230" s="167"/>
      <c r="L1230" s="167">
        <v>1</v>
      </c>
      <c r="M1230" s="171">
        <f t="shared" si="342"/>
        <v>442390.38544511306</v>
      </c>
      <c r="N1230" s="170"/>
      <c r="O1230" s="285"/>
      <c r="P1230" s="114">
        <f t="shared" si="339"/>
        <v>0</v>
      </c>
      <c r="Q1230" s="173"/>
      <c r="R1230" s="177">
        <v>2016</v>
      </c>
      <c r="S1230" s="98">
        <f>IFERROR(('General Input Sheet'!$G$38/(VLOOKUP(R1230,'General Input Sheet'!$E$38:$G$44,3,FALSE))),1)</f>
        <v>1</v>
      </c>
      <c r="T1230" s="199">
        <v>442390.385445113</v>
      </c>
      <c r="U1230" s="115" t="str">
        <f t="shared" si="334"/>
        <v/>
      </c>
      <c r="V1230" s="115" t="str">
        <f t="shared" si="334"/>
        <v/>
      </c>
      <c r="W1230" s="115" t="str">
        <f t="shared" si="334"/>
        <v>y</v>
      </c>
      <c r="X1230" s="115" t="str">
        <f t="shared" si="334"/>
        <v/>
      </c>
      <c r="Y1230" s="273" t="str">
        <f t="shared" si="335"/>
        <v/>
      </c>
      <c r="AA1230" s="86" t="str">
        <f t="shared" ref="AA1230:AA1293" si="343">IF(U1230="y",1,"")</f>
        <v/>
      </c>
      <c r="AB1230" s="87" t="str">
        <f t="shared" ref="AB1230:AB1293" si="344">IF(V1230="y",1,"")</f>
        <v/>
      </c>
      <c r="AC1230" s="87">
        <f t="shared" si="336"/>
        <v>1</v>
      </c>
      <c r="AD1230" s="87" t="str">
        <f t="shared" si="337"/>
        <v/>
      </c>
      <c r="AE1230" s="87" t="str">
        <f t="shared" si="338"/>
        <v/>
      </c>
      <c r="AF1230" s="94">
        <f t="shared" ref="AF1230:AF1293" si="345">SUM(AA1230:AE1230)</f>
        <v>1</v>
      </c>
      <c r="AH1230" s="324" t="str">
        <f t="shared" ref="AH1230:AH1293" si="346">IF(AA1230="","",(AA1230/$AF1230)*$T1230)</f>
        <v/>
      </c>
      <c r="AI1230" s="280" t="str">
        <f t="shared" ref="AI1230:AI1293" si="347">IF(AB1230="","",(AB1230/$AF1230)*$T1230)</f>
        <v/>
      </c>
      <c r="AJ1230" s="280">
        <f t="shared" ref="AJ1230:AJ1293" si="348">IF(AC1230="","",(AC1230/$AF1230)*$T1230)</f>
        <v>442390.385445113</v>
      </c>
      <c r="AK1230" s="280" t="str">
        <f t="shared" ref="AK1230:AK1293" si="349">IF(AD1230="","",(AD1230/$AF1230)*$T1230)</f>
        <v/>
      </c>
      <c r="AL1230" s="327" t="str">
        <f t="shared" ref="AL1230:AL1293" si="350">IF(AE1230="","",(AE1230/$AF1230)*$T1230)</f>
        <v/>
      </c>
    </row>
    <row r="1231" spans="2:38">
      <c r="B1231" s="176" t="s">
        <v>1080</v>
      </c>
      <c r="C1231" s="167"/>
      <c r="D1231" s="167" t="s">
        <v>2229</v>
      </c>
      <c r="E1231" s="167" t="s">
        <v>115</v>
      </c>
      <c r="F1231" s="167" t="s">
        <v>2233</v>
      </c>
      <c r="G1231" s="188"/>
      <c r="H1231" s="285">
        <v>2194.04</v>
      </c>
      <c r="I1231" s="143">
        <f t="shared" ref="I1231:I1294" si="351">IFERROR(J1231/H1231,0)</f>
        <v>216.88038182469097</v>
      </c>
      <c r="J1231" s="165">
        <v>475844.232938645</v>
      </c>
      <c r="K1231" s="167"/>
      <c r="L1231" s="167">
        <v>1</v>
      </c>
      <c r="M1231" s="171">
        <f t="shared" si="342"/>
        <v>475844.232938645</v>
      </c>
      <c r="N1231" s="170"/>
      <c r="O1231" s="285"/>
      <c r="P1231" s="114">
        <f t="shared" si="339"/>
        <v>0</v>
      </c>
      <c r="Q1231" s="173"/>
      <c r="R1231" s="177">
        <v>2016</v>
      </c>
      <c r="S1231" s="98">
        <f>IFERROR(('General Input Sheet'!$G$38/(VLOOKUP(R1231,'General Input Sheet'!$E$38:$G$44,3,FALSE))),1)</f>
        <v>1</v>
      </c>
      <c r="T1231" s="199">
        <v>475844.232938645</v>
      </c>
      <c r="U1231" s="115" t="str">
        <f t="shared" ref="U1231:X1294" si="352">IF(AND(U$10=$E1231,$D1231="Local"),"y","")</f>
        <v>y</v>
      </c>
      <c r="V1231" s="115" t="str">
        <f t="shared" si="352"/>
        <v/>
      </c>
      <c r="W1231" s="115" t="str">
        <f t="shared" si="352"/>
        <v/>
      </c>
      <c r="X1231" s="115" t="str">
        <f t="shared" si="352"/>
        <v/>
      </c>
      <c r="Y1231" s="273" t="str">
        <f t="shared" ref="Y1231:Y1294" si="353">IF($D1231&lt;&gt;"Local","y","")</f>
        <v/>
      </c>
      <c r="AA1231" s="86">
        <f t="shared" si="343"/>
        <v>1</v>
      </c>
      <c r="AB1231" s="87" t="str">
        <f t="shared" si="344"/>
        <v/>
      </c>
      <c r="AC1231" s="87" t="str">
        <f t="shared" ref="AC1231:AC1294" si="354">IF(W1231="y",1,"")</f>
        <v/>
      </c>
      <c r="AD1231" s="87" t="str">
        <f t="shared" ref="AD1231:AD1294" si="355">IF(X1231="y",1,"")</f>
        <v/>
      </c>
      <c r="AE1231" s="87" t="str">
        <f t="shared" ref="AE1231:AE1294" si="356">IF(Y1231="y",1,"")</f>
        <v/>
      </c>
      <c r="AF1231" s="94">
        <f t="shared" si="345"/>
        <v>1</v>
      </c>
      <c r="AH1231" s="324">
        <f t="shared" si="346"/>
        <v>475844.232938645</v>
      </c>
      <c r="AI1231" s="280" t="str">
        <f t="shared" si="347"/>
        <v/>
      </c>
      <c r="AJ1231" s="280" t="str">
        <f t="shared" si="348"/>
        <v/>
      </c>
      <c r="AK1231" s="280" t="str">
        <f t="shared" si="349"/>
        <v/>
      </c>
      <c r="AL1231" s="327" t="str">
        <f t="shared" si="350"/>
        <v/>
      </c>
    </row>
    <row r="1232" spans="2:38">
      <c r="B1232" s="176" t="s">
        <v>1081</v>
      </c>
      <c r="C1232" s="167"/>
      <c r="D1232" s="167" t="s">
        <v>2229</v>
      </c>
      <c r="E1232" s="167" t="s">
        <v>117</v>
      </c>
      <c r="F1232" s="167" t="s">
        <v>2232</v>
      </c>
      <c r="G1232" s="188"/>
      <c r="H1232" s="285">
        <v>18040.060000000001</v>
      </c>
      <c r="I1232" s="143">
        <f t="shared" si="351"/>
        <v>32.720826759129125</v>
      </c>
      <c r="J1232" s="165">
        <v>590285.67798429495</v>
      </c>
      <c r="K1232" s="167"/>
      <c r="L1232" s="167">
        <v>1</v>
      </c>
      <c r="M1232" s="171">
        <f t="shared" si="342"/>
        <v>590285.67798429495</v>
      </c>
      <c r="N1232" s="170"/>
      <c r="O1232" s="285"/>
      <c r="P1232" s="114">
        <f t="shared" ref="P1232:P1295" si="357">IFERROR(Q1232/O1232,0)</f>
        <v>0</v>
      </c>
      <c r="Q1232" s="173"/>
      <c r="R1232" s="177">
        <v>2016</v>
      </c>
      <c r="S1232" s="98">
        <f>IFERROR(('General Input Sheet'!$G$38/(VLOOKUP(R1232,'General Input Sheet'!$E$38:$G$44,3,FALSE))),1)</f>
        <v>1</v>
      </c>
      <c r="T1232" s="199">
        <v>590285.67798429495</v>
      </c>
      <c r="U1232" s="115" t="str">
        <f t="shared" si="352"/>
        <v/>
      </c>
      <c r="V1232" s="115" t="str">
        <f t="shared" si="352"/>
        <v/>
      </c>
      <c r="W1232" s="115" t="str">
        <f t="shared" si="352"/>
        <v>y</v>
      </c>
      <c r="X1232" s="115" t="str">
        <f t="shared" si="352"/>
        <v/>
      </c>
      <c r="Y1232" s="273" t="str">
        <f t="shared" si="353"/>
        <v/>
      </c>
      <c r="AA1232" s="86" t="str">
        <f t="shared" si="343"/>
        <v/>
      </c>
      <c r="AB1232" s="87" t="str">
        <f t="shared" si="344"/>
        <v/>
      </c>
      <c r="AC1232" s="87">
        <f t="shared" si="354"/>
        <v>1</v>
      </c>
      <c r="AD1232" s="87" t="str">
        <f t="shared" si="355"/>
        <v/>
      </c>
      <c r="AE1232" s="87" t="str">
        <f t="shared" si="356"/>
        <v/>
      </c>
      <c r="AF1232" s="94">
        <f t="shared" si="345"/>
        <v>1</v>
      </c>
      <c r="AH1232" s="324" t="str">
        <f t="shared" si="346"/>
        <v/>
      </c>
      <c r="AI1232" s="280" t="str">
        <f t="shared" si="347"/>
        <v/>
      </c>
      <c r="AJ1232" s="280">
        <f t="shared" si="348"/>
        <v>590285.67798429495</v>
      </c>
      <c r="AK1232" s="280" t="str">
        <f t="shared" si="349"/>
        <v/>
      </c>
      <c r="AL1232" s="327" t="str">
        <f t="shared" si="350"/>
        <v/>
      </c>
    </row>
    <row r="1233" spans="2:38">
      <c r="B1233" s="176" t="s">
        <v>1081</v>
      </c>
      <c r="C1233" s="167"/>
      <c r="D1233" s="167" t="s">
        <v>2229</v>
      </c>
      <c r="E1233" s="167" t="s">
        <v>117</v>
      </c>
      <c r="F1233" s="167" t="s">
        <v>2233</v>
      </c>
      <c r="G1233" s="188"/>
      <c r="H1233" s="285">
        <v>19467.59</v>
      </c>
      <c r="I1233" s="143">
        <f t="shared" si="351"/>
        <v>35.443095031965072</v>
      </c>
      <c r="J1233" s="165">
        <v>689991.64241333294</v>
      </c>
      <c r="K1233" s="167"/>
      <c r="L1233" s="167">
        <v>1</v>
      </c>
      <c r="M1233" s="171">
        <f t="shared" si="342"/>
        <v>689991.64241333294</v>
      </c>
      <c r="N1233" s="170"/>
      <c r="O1233" s="285"/>
      <c r="P1233" s="114">
        <f t="shared" si="357"/>
        <v>0</v>
      </c>
      <c r="Q1233" s="173"/>
      <c r="R1233" s="177">
        <v>2016</v>
      </c>
      <c r="S1233" s="98">
        <f>IFERROR(('General Input Sheet'!$G$38/(VLOOKUP(R1233,'General Input Sheet'!$E$38:$G$44,3,FALSE))),1)</f>
        <v>1</v>
      </c>
      <c r="T1233" s="199">
        <v>689991.64241333294</v>
      </c>
      <c r="U1233" s="115" t="str">
        <f t="shared" si="352"/>
        <v/>
      </c>
      <c r="V1233" s="115" t="str">
        <f t="shared" si="352"/>
        <v/>
      </c>
      <c r="W1233" s="115" t="str">
        <f t="shared" si="352"/>
        <v>y</v>
      </c>
      <c r="X1233" s="115" t="str">
        <f t="shared" si="352"/>
        <v/>
      </c>
      <c r="Y1233" s="273" t="str">
        <f t="shared" si="353"/>
        <v/>
      </c>
      <c r="AA1233" s="86" t="str">
        <f t="shared" si="343"/>
        <v/>
      </c>
      <c r="AB1233" s="87" t="str">
        <f t="shared" si="344"/>
        <v/>
      </c>
      <c r="AC1233" s="87">
        <f t="shared" si="354"/>
        <v>1</v>
      </c>
      <c r="AD1233" s="87" t="str">
        <f t="shared" si="355"/>
        <v/>
      </c>
      <c r="AE1233" s="87" t="str">
        <f t="shared" si="356"/>
        <v/>
      </c>
      <c r="AF1233" s="94">
        <f t="shared" si="345"/>
        <v>1</v>
      </c>
      <c r="AH1233" s="324" t="str">
        <f t="shared" si="346"/>
        <v/>
      </c>
      <c r="AI1233" s="280" t="str">
        <f t="shared" si="347"/>
        <v/>
      </c>
      <c r="AJ1233" s="280">
        <f t="shared" si="348"/>
        <v>689991.64241333294</v>
      </c>
      <c r="AK1233" s="280" t="str">
        <f t="shared" si="349"/>
        <v/>
      </c>
      <c r="AL1233" s="327" t="str">
        <f t="shared" si="350"/>
        <v/>
      </c>
    </row>
    <row r="1234" spans="2:38">
      <c r="B1234" s="176" t="s">
        <v>1082</v>
      </c>
      <c r="C1234" s="167"/>
      <c r="D1234" s="167" t="s">
        <v>2229</v>
      </c>
      <c r="E1234" s="167" t="s">
        <v>115</v>
      </c>
      <c r="F1234" s="167" t="s">
        <v>2233</v>
      </c>
      <c r="G1234" s="188"/>
      <c r="H1234" s="285">
        <v>6401.29</v>
      </c>
      <c r="I1234" s="143">
        <f t="shared" si="351"/>
        <v>98.577742596874856</v>
      </c>
      <c r="J1234" s="165">
        <v>631024.717907949</v>
      </c>
      <c r="K1234" s="167"/>
      <c r="L1234" s="167">
        <v>1</v>
      </c>
      <c r="M1234" s="171">
        <f t="shared" si="342"/>
        <v>631024.717907949</v>
      </c>
      <c r="N1234" s="170"/>
      <c r="O1234" s="285">
        <v>6401.3313917101204</v>
      </c>
      <c r="P1234" s="114">
        <f t="shared" si="357"/>
        <v>106.45816601254629</v>
      </c>
      <c r="Q1234" s="173">
        <v>681474</v>
      </c>
      <c r="R1234" s="177">
        <v>2016</v>
      </c>
      <c r="S1234" s="98">
        <f>IFERROR(('General Input Sheet'!$G$38/(VLOOKUP(R1234,'General Input Sheet'!$E$38:$G$44,3,FALSE))),1)</f>
        <v>1</v>
      </c>
      <c r="T1234" s="199">
        <v>1312498.7179079489</v>
      </c>
      <c r="U1234" s="115" t="str">
        <f t="shared" si="352"/>
        <v>y</v>
      </c>
      <c r="V1234" s="115" t="str">
        <f t="shared" si="352"/>
        <v/>
      </c>
      <c r="W1234" s="115" t="str">
        <f t="shared" si="352"/>
        <v/>
      </c>
      <c r="X1234" s="115" t="str">
        <f t="shared" si="352"/>
        <v/>
      </c>
      <c r="Y1234" s="273" t="str">
        <f t="shared" si="353"/>
        <v/>
      </c>
      <c r="AA1234" s="86">
        <f t="shared" si="343"/>
        <v>1</v>
      </c>
      <c r="AB1234" s="87" t="str">
        <f t="shared" si="344"/>
        <v/>
      </c>
      <c r="AC1234" s="87" t="str">
        <f t="shared" si="354"/>
        <v/>
      </c>
      <c r="AD1234" s="87" t="str">
        <f t="shared" si="355"/>
        <v/>
      </c>
      <c r="AE1234" s="87" t="str">
        <f t="shared" si="356"/>
        <v/>
      </c>
      <c r="AF1234" s="94">
        <f t="shared" si="345"/>
        <v>1</v>
      </c>
      <c r="AH1234" s="324">
        <f t="shared" si="346"/>
        <v>1312498.7179079489</v>
      </c>
      <c r="AI1234" s="280" t="str">
        <f t="shared" si="347"/>
        <v/>
      </c>
      <c r="AJ1234" s="280" t="str">
        <f t="shared" si="348"/>
        <v/>
      </c>
      <c r="AK1234" s="280" t="str">
        <f t="shared" si="349"/>
        <v/>
      </c>
      <c r="AL1234" s="327" t="str">
        <f t="shared" si="350"/>
        <v/>
      </c>
    </row>
    <row r="1235" spans="2:38">
      <c r="B1235" s="176" t="s">
        <v>1083</v>
      </c>
      <c r="C1235" s="167"/>
      <c r="D1235" s="167" t="s">
        <v>2229</v>
      </c>
      <c r="E1235" s="167" t="s">
        <v>117</v>
      </c>
      <c r="F1235" s="167" t="s">
        <v>2233</v>
      </c>
      <c r="G1235" s="188"/>
      <c r="H1235" s="285">
        <v>1680.81</v>
      </c>
      <c r="I1235" s="143">
        <f t="shared" si="351"/>
        <v>271.84168582645509</v>
      </c>
      <c r="J1235" s="165">
        <v>456914.22395396401</v>
      </c>
      <c r="K1235" s="167"/>
      <c r="L1235" s="167">
        <v>1</v>
      </c>
      <c r="M1235" s="171">
        <f t="shared" si="342"/>
        <v>456914.22395396401</v>
      </c>
      <c r="N1235" s="170"/>
      <c r="O1235" s="285"/>
      <c r="P1235" s="114">
        <f t="shared" si="357"/>
        <v>0</v>
      </c>
      <c r="Q1235" s="173"/>
      <c r="R1235" s="177">
        <v>2016</v>
      </c>
      <c r="S1235" s="98">
        <f>IFERROR(('General Input Sheet'!$G$38/(VLOOKUP(R1235,'General Input Sheet'!$E$38:$G$44,3,FALSE))),1)</f>
        <v>1</v>
      </c>
      <c r="T1235" s="199">
        <v>456914.22395396401</v>
      </c>
      <c r="U1235" s="115" t="str">
        <f t="shared" si="352"/>
        <v/>
      </c>
      <c r="V1235" s="115" t="str">
        <f t="shared" si="352"/>
        <v/>
      </c>
      <c r="W1235" s="115" t="str">
        <f t="shared" si="352"/>
        <v>y</v>
      </c>
      <c r="X1235" s="115" t="str">
        <f t="shared" si="352"/>
        <v/>
      </c>
      <c r="Y1235" s="273" t="str">
        <f t="shared" si="353"/>
        <v/>
      </c>
      <c r="AA1235" s="86" t="str">
        <f t="shared" si="343"/>
        <v/>
      </c>
      <c r="AB1235" s="87" t="str">
        <f t="shared" si="344"/>
        <v/>
      </c>
      <c r="AC1235" s="87">
        <f t="shared" si="354"/>
        <v>1</v>
      </c>
      <c r="AD1235" s="87" t="str">
        <f t="shared" si="355"/>
        <v/>
      </c>
      <c r="AE1235" s="87" t="str">
        <f t="shared" si="356"/>
        <v/>
      </c>
      <c r="AF1235" s="94">
        <f t="shared" si="345"/>
        <v>1</v>
      </c>
      <c r="AH1235" s="324" t="str">
        <f t="shared" si="346"/>
        <v/>
      </c>
      <c r="AI1235" s="280" t="str">
        <f t="shared" si="347"/>
        <v/>
      </c>
      <c r="AJ1235" s="280">
        <f t="shared" si="348"/>
        <v>456914.22395396401</v>
      </c>
      <c r="AK1235" s="280" t="str">
        <f t="shared" si="349"/>
        <v/>
      </c>
      <c r="AL1235" s="327" t="str">
        <f t="shared" si="350"/>
        <v/>
      </c>
    </row>
    <row r="1236" spans="2:38">
      <c r="B1236" s="176" t="s">
        <v>1084</v>
      </c>
      <c r="C1236" s="167"/>
      <c r="D1236" s="167" t="s">
        <v>2231</v>
      </c>
      <c r="E1236" s="167" t="s">
        <v>115</v>
      </c>
      <c r="F1236" s="167" t="s">
        <v>2232</v>
      </c>
      <c r="G1236" s="188"/>
      <c r="H1236" s="285">
        <v>82856.52</v>
      </c>
      <c r="I1236" s="143">
        <f t="shared" si="351"/>
        <v>27.878892552944777</v>
      </c>
      <c r="J1236" s="165">
        <v>2309948.01839092</v>
      </c>
      <c r="K1236" s="167"/>
      <c r="L1236" s="167">
        <v>1</v>
      </c>
      <c r="M1236" s="171">
        <f t="shared" si="342"/>
        <v>2309948.01839092</v>
      </c>
      <c r="N1236" s="170"/>
      <c r="O1236" s="285">
        <v>10613.318751512599</v>
      </c>
      <c r="P1236" s="114">
        <f t="shared" si="357"/>
        <v>31.773755966006302</v>
      </c>
      <c r="Q1236" s="173">
        <v>337225</v>
      </c>
      <c r="R1236" s="177">
        <v>2016</v>
      </c>
      <c r="S1236" s="98">
        <f>IFERROR(('General Input Sheet'!$G$38/(VLOOKUP(R1236,'General Input Sheet'!$E$38:$G$44,3,FALSE))),1)</f>
        <v>1</v>
      </c>
      <c r="T1236" s="199">
        <v>2647173.01839092</v>
      </c>
      <c r="U1236" s="115" t="str">
        <f t="shared" si="352"/>
        <v/>
      </c>
      <c r="V1236" s="115" t="str">
        <f t="shared" si="352"/>
        <v/>
      </c>
      <c r="W1236" s="115" t="str">
        <f t="shared" si="352"/>
        <v/>
      </c>
      <c r="X1236" s="115" t="str">
        <f t="shared" si="352"/>
        <v/>
      </c>
      <c r="Y1236" s="273" t="str">
        <f t="shared" si="353"/>
        <v>y</v>
      </c>
      <c r="AA1236" s="86" t="str">
        <f t="shared" si="343"/>
        <v/>
      </c>
      <c r="AB1236" s="87" t="str">
        <f t="shared" si="344"/>
        <v/>
      </c>
      <c r="AC1236" s="87" t="str">
        <f t="shared" si="354"/>
        <v/>
      </c>
      <c r="AD1236" s="87" t="str">
        <f t="shared" si="355"/>
        <v/>
      </c>
      <c r="AE1236" s="87">
        <f t="shared" si="356"/>
        <v>1</v>
      </c>
      <c r="AF1236" s="94">
        <f t="shared" si="345"/>
        <v>1</v>
      </c>
      <c r="AH1236" s="324" t="str">
        <f t="shared" si="346"/>
        <v/>
      </c>
      <c r="AI1236" s="280" t="str">
        <f t="shared" si="347"/>
        <v/>
      </c>
      <c r="AJ1236" s="280" t="str">
        <f t="shared" si="348"/>
        <v/>
      </c>
      <c r="AK1236" s="280" t="str">
        <f t="shared" si="349"/>
        <v/>
      </c>
      <c r="AL1236" s="327">
        <f t="shared" si="350"/>
        <v>2647173.01839092</v>
      </c>
    </row>
    <row r="1237" spans="2:38">
      <c r="B1237" s="176" t="s">
        <v>1084</v>
      </c>
      <c r="C1237" s="167"/>
      <c r="D1237" s="167" t="s">
        <v>2231</v>
      </c>
      <c r="E1237" s="167" t="s">
        <v>115</v>
      </c>
      <c r="F1237" s="167" t="s">
        <v>2233</v>
      </c>
      <c r="G1237" s="188"/>
      <c r="H1237" s="285">
        <v>551.44155020000005</v>
      </c>
      <c r="I1237" s="143">
        <f t="shared" si="351"/>
        <v>11886.156438318165</v>
      </c>
      <c r="J1237" s="165">
        <v>6554520.5322658801</v>
      </c>
      <c r="K1237" s="167"/>
      <c r="L1237" s="167">
        <v>1</v>
      </c>
      <c r="M1237" s="171">
        <f t="shared" si="342"/>
        <v>6554520.5322658801</v>
      </c>
      <c r="N1237" s="170"/>
      <c r="O1237" s="285"/>
      <c r="P1237" s="114">
        <f t="shared" si="357"/>
        <v>0</v>
      </c>
      <c r="Q1237" s="173"/>
      <c r="R1237" s="177">
        <v>2016</v>
      </c>
      <c r="S1237" s="98">
        <f>IFERROR(('General Input Sheet'!$G$38/(VLOOKUP(R1237,'General Input Sheet'!$E$38:$G$44,3,FALSE))),1)</f>
        <v>1</v>
      </c>
      <c r="T1237" s="199">
        <v>6554520.5322658801</v>
      </c>
      <c r="U1237" s="115" t="str">
        <f t="shared" si="352"/>
        <v/>
      </c>
      <c r="V1237" s="115" t="str">
        <f t="shared" si="352"/>
        <v/>
      </c>
      <c r="W1237" s="115" t="str">
        <f t="shared" si="352"/>
        <v/>
      </c>
      <c r="X1237" s="115" t="str">
        <f t="shared" si="352"/>
        <v/>
      </c>
      <c r="Y1237" s="273" t="str">
        <f t="shared" si="353"/>
        <v>y</v>
      </c>
      <c r="AA1237" s="86" t="str">
        <f t="shared" si="343"/>
        <v/>
      </c>
      <c r="AB1237" s="87" t="str">
        <f t="shared" si="344"/>
        <v/>
      </c>
      <c r="AC1237" s="87" t="str">
        <f t="shared" si="354"/>
        <v/>
      </c>
      <c r="AD1237" s="87" t="str">
        <f t="shared" si="355"/>
        <v/>
      </c>
      <c r="AE1237" s="87">
        <f t="shared" si="356"/>
        <v>1</v>
      </c>
      <c r="AF1237" s="94">
        <f t="shared" si="345"/>
        <v>1</v>
      </c>
      <c r="AH1237" s="324" t="str">
        <f t="shared" si="346"/>
        <v/>
      </c>
      <c r="AI1237" s="280" t="str">
        <f t="shared" si="347"/>
        <v/>
      </c>
      <c r="AJ1237" s="280" t="str">
        <f t="shared" si="348"/>
        <v/>
      </c>
      <c r="AK1237" s="280" t="str">
        <f t="shared" si="349"/>
        <v/>
      </c>
      <c r="AL1237" s="327">
        <f t="shared" si="350"/>
        <v>6554520.5322658801</v>
      </c>
    </row>
    <row r="1238" spans="2:38">
      <c r="B1238" s="176" t="s">
        <v>1085</v>
      </c>
      <c r="C1238" s="167"/>
      <c r="D1238" s="167" t="s">
        <v>2229</v>
      </c>
      <c r="E1238" s="167" t="s">
        <v>115</v>
      </c>
      <c r="F1238" s="167" t="s">
        <v>2233</v>
      </c>
      <c r="G1238" s="188"/>
      <c r="H1238" s="285">
        <v>5928.13</v>
      </c>
      <c r="I1238" s="143">
        <f t="shared" si="351"/>
        <v>103.50188903273225</v>
      </c>
      <c r="J1238" s="165">
        <v>613572.65343161102</v>
      </c>
      <c r="K1238" s="167"/>
      <c r="L1238" s="167">
        <v>1</v>
      </c>
      <c r="M1238" s="171">
        <f t="shared" si="342"/>
        <v>613572.65343161102</v>
      </c>
      <c r="N1238" s="170"/>
      <c r="O1238" s="285"/>
      <c r="P1238" s="114">
        <f t="shared" si="357"/>
        <v>0</v>
      </c>
      <c r="Q1238" s="173"/>
      <c r="R1238" s="177">
        <v>2016</v>
      </c>
      <c r="S1238" s="98">
        <f>IFERROR(('General Input Sheet'!$G$38/(VLOOKUP(R1238,'General Input Sheet'!$E$38:$G$44,3,FALSE))),1)</f>
        <v>1</v>
      </c>
      <c r="T1238" s="199">
        <v>613572.65343161102</v>
      </c>
      <c r="U1238" s="115" t="str">
        <f t="shared" si="352"/>
        <v>y</v>
      </c>
      <c r="V1238" s="115" t="str">
        <f t="shared" si="352"/>
        <v/>
      </c>
      <c r="W1238" s="115" t="str">
        <f t="shared" si="352"/>
        <v/>
      </c>
      <c r="X1238" s="115" t="str">
        <f t="shared" si="352"/>
        <v/>
      </c>
      <c r="Y1238" s="273" t="str">
        <f t="shared" si="353"/>
        <v/>
      </c>
      <c r="AA1238" s="86">
        <f t="shared" si="343"/>
        <v>1</v>
      </c>
      <c r="AB1238" s="87" t="str">
        <f t="shared" si="344"/>
        <v/>
      </c>
      <c r="AC1238" s="87" t="str">
        <f t="shared" si="354"/>
        <v/>
      </c>
      <c r="AD1238" s="87" t="str">
        <f t="shared" si="355"/>
        <v/>
      </c>
      <c r="AE1238" s="87" t="str">
        <f t="shared" si="356"/>
        <v/>
      </c>
      <c r="AF1238" s="94">
        <f t="shared" si="345"/>
        <v>1</v>
      </c>
      <c r="AH1238" s="324">
        <f t="shared" si="346"/>
        <v>613572.65343161102</v>
      </c>
      <c r="AI1238" s="280" t="str">
        <f t="shared" si="347"/>
        <v/>
      </c>
      <c r="AJ1238" s="280" t="str">
        <f t="shared" si="348"/>
        <v/>
      </c>
      <c r="AK1238" s="280" t="str">
        <f t="shared" si="349"/>
        <v/>
      </c>
      <c r="AL1238" s="327" t="str">
        <f t="shared" si="350"/>
        <v/>
      </c>
    </row>
    <row r="1239" spans="2:38">
      <c r="B1239" s="176" t="s">
        <v>1086</v>
      </c>
      <c r="C1239" s="167"/>
      <c r="D1239" s="167" t="s">
        <v>2229</v>
      </c>
      <c r="E1239" s="167" t="s">
        <v>115</v>
      </c>
      <c r="F1239" s="167" t="s">
        <v>2233</v>
      </c>
      <c r="G1239" s="188"/>
      <c r="H1239" s="285">
        <v>4210.8599999999997</v>
      </c>
      <c r="I1239" s="143">
        <f t="shared" si="351"/>
        <v>130.66992350955175</v>
      </c>
      <c r="J1239" s="165">
        <v>550232.75410943106</v>
      </c>
      <c r="K1239" s="167"/>
      <c r="L1239" s="167">
        <v>1</v>
      </c>
      <c r="M1239" s="171">
        <f t="shared" si="342"/>
        <v>550232.75410943106</v>
      </c>
      <c r="N1239" s="170"/>
      <c r="O1239" s="285"/>
      <c r="P1239" s="114">
        <f t="shared" si="357"/>
        <v>0</v>
      </c>
      <c r="Q1239" s="173"/>
      <c r="R1239" s="177">
        <v>2016</v>
      </c>
      <c r="S1239" s="98">
        <f>IFERROR(('General Input Sheet'!$G$38/(VLOOKUP(R1239,'General Input Sheet'!$E$38:$G$44,3,FALSE))),1)</f>
        <v>1</v>
      </c>
      <c r="T1239" s="199">
        <v>550232.75410943106</v>
      </c>
      <c r="U1239" s="115" t="str">
        <f t="shared" si="352"/>
        <v>y</v>
      </c>
      <c r="V1239" s="115" t="str">
        <f t="shared" si="352"/>
        <v/>
      </c>
      <c r="W1239" s="115" t="str">
        <f t="shared" si="352"/>
        <v/>
      </c>
      <c r="X1239" s="115" t="str">
        <f t="shared" si="352"/>
        <v/>
      </c>
      <c r="Y1239" s="273" t="str">
        <f t="shared" si="353"/>
        <v/>
      </c>
      <c r="AA1239" s="86">
        <f t="shared" si="343"/>
        <v>1</v>
      </c>
      <c r="AB1239" s="87" t="str">
        <f t="shared" si="344"/>
        <v/>
      </c>
      <c r="AC1239" s="87" t="str">
        <f t="shared" si="354"/>
        <v/>
      </c>
      <c r="AD1239" s="87" t="str">
        <f t="shared" si="355"/>
        <v/>
      </c>
      <c r="AE1239" s="87" t="str">
        <f t="shared" si="356"/>
        <v/>
      </c>
      <c r="AF1239" s="94">
        <f t="shared" si="345"/>
        <v>1</v>
      </c>
      <c r="AH1239" s="324">
        <f t="shared" si="346"/>
        <v>550232.75410943106</v>
      </c>
      <c r="AI1239" s="280" t="str">
        <f t="shared" si="347"/>
        <v/>
      </c>
      <c r="AJ1239" s="280" t="str">
        <f t="shared" si="348"/>
        <v/>
      </c>
      <c r="AK1239" s="280" t="str">
        <f t="shared" si="349"/>
        <v/>
      </c>
      <c r="AL1239" s="327" t="str">
        <f t="shared" si="350"/>
        <v/>
      </c>
    </row>
    <row r="1240" spans="2:38">
      <c r="B1240" s="176" t="s">
        <v>1087</v>
      </c>
      <c r="C1240" s="167"/>
      <c r="D1240" s="167" t="s">
        <v>2229</v>
      </c>
      <c r="E1240" s="167" t="s">
        <v>118</v>
      </c>
      <c r="F1240" s="167" t="s">
        <v>2233</v>
      </c>
      <c r="G1240" s="188"/>
      <c r="H1240" s="285">
        <v>9903.11</v>
      </c>
      <c r="I1240" s="143">
        <f t="shared" si="351"/>
        <v>69.674237932662862</v>
      </c>
      <c r="J1240" s="165">
        <v>689991.64241333294</v>
      </c>
      <c r="K1240" s="167"/>
      <c r="L1240" s="167">
        <v>1</v>
      </c>
      <c r="M1240" s="171">
        <f t="shared" si="342"/>
        <v>689991.64241333294</v>
      </c>
      <c r="N1240" s="170"/>
      <c r="O1240" s="285"/>
      <c r="P1240" s="114">
        <f t="shared" si="357"/>
        <v>0</v>
      </c>
      <c r="Q1240" s="173"/>
      <c r="R1240" s="177">
        <v>2016</v>
      </c>
      <c r="S1240" s="98">
        <f>IFERROR(('General Input Sheet'!$G$38/(VLOOKUP(R1240,'General Input Sheet'!$E$38:$G$44,3,FALSE))),1)</f>
        <v>1</v>
      </c>
      <c r="T1240" s="199">
        <v>689991.64241333294</v>
      </c>
      <c r="U1240" s="115" t="str">
        <f t="shared" si="352"/>
        <v/>
      </c>
      <c r="V1240" s="115" t="str">
        <f t="shared" si="352"/>
        <v/>
      </c>
      <c r="W1240" s="115" t="str">
        <f t="shared" si="352"/>
        <v/>
      </c>
      <c r="X1240" s="115" t="str">
        <f t="shared" si="352"/>
        <v>y</v>
      </c>
      <c r="Y1240" s="273" t="str">
        <f t="shared" si="353"/>
        <v/>
      </c>
      <c r="AA1240" s="86" t="str">
        <f t="shared" si="343"/>
        <v/>
      </c>
      <c r="AB1240" s="87" t="str">
        <f t="shared" si="344"/>
        <v/>
      </c>
      <c r="AC1240" s="87" t="str">
        <f t="shared" si="354"/>
        <v/>
      </c>
      <c r="AD1240" s="87">
        <f t="shared" si="355"/>
        <v>1</v>
      </c>
      <c r="AE1240" s="87" t="str">
        <f t="shared" si="356"/>
        <v/>
      </c>
      <c r="AF1240" s="94">
        <f t="shared" si="345"/>
        <v>1</v>
      </c>
      <c r="AH1240" s="324" t="str">
        <f t="shared" si="346"/>
        <v/>
      </c>
      <c r="AI1240" s="280" t="str">
        <f t="shared" si="347"/>
        <v/>
      </c>
      <c r="AJ1240" s="280" t="str">
        <f t="shared" si="348"/>
        <v/>
      </c>
      <c r="AK1240" s="280">
        <f t="shared" si="349"/>
        <v>689991.64241333294</v>
      </c>
      <c r="AL1240" s="327" t="str">
        <f t="shared" si="350"/>
        <v/>
      </c>
    </row>
    <row r="1241" spans="2:38">
      <c r="B1241" s="176" t="s">
        <v>1088</v>
      </c>
      <c r="C1241" s="167"/>
      <c r="D1241" s="167" t="s">
        <v>2231</v>
      </c>
      <c r="E1241" s="167" t="s">
        <v>117</v>
      </c>
      <c r="F1241" s="167" t="s">
        <v>2233</v>
      </c>
      <c r="G1241" s="188"/>
      <c r="H1241" s="285">
        <v>33914.07</v>
      </c>
      <c r="I1241" s="143">
        <f t="shared" si="351"/>
        <v>240.65433354738431</v>
      </c>
      <c r="J1241" s="165">
        <v>8161567.9137293398</v>
      </c>
      <c r="K1241" s="167"/>
      <c r="L1241" s="167">
        <v>1</v>
      </c>
      <c r="M1241" s="171">
        <f t="shared" si="342"/>
        <v>8161567.9137293398</v>
      </c>
      <c r="N1241" s="170"/>
      <c r="O1241" s="285">
        <v>26330.288164390298</v>
      </c>
      <c r="P1241" s="114">
        <f t="shared" si="357"/>
        <v>78.450337767043251</v>
      </c>
      <c r="Q1241" s="173">
        <v>2065620</v>
      </c>
      <c r="R1241" s="177">
        <v>2016</v>
      </c>
      <c r="S1241" s="98">
        <f>IFERROR(('General Input Sheet'!$G$38/(VLOOKUP(R1241,'General Input Sheet'!$E$38:$G$44,3,FALSE))),1)</f>
        <v>1</v>
      </c>
      <c r="T1241" s="199">
        <v>10227187.91372934</v>
      </c>
      <c r="U1241" s="115" t="str">
        <f t="shared" si="352"/>
        <v/>
      </c>
      <c r="V1241" s="115" t="str">
        <f t="shared" si="352"/>
        <v/>
      </c>
      <c r="W1241" s="115" t="str">
        <f t="shared" si="352"/>
        <v/>
      </c>
      <c r="X1241" s="115" t="str">
        <f t="shared" si="352"/>
        <v/>
      </c>
      <c r="Y1241" s="273" t="str">
        <f t="shared" si="353"/>
        <v>y</v>
      </c>
      <c r="AA1241" s="86" t="str">
        <f t="shared" si="343"/>
        <v/>
      </c>
      <c r="AB1241" s="87" t="str">
        <f t="shared" si="344"/>
        <v/>
      </c>
      <c r="AC1241" s="87" t="str">
        <f t="shared" si="354"/>
        <v/>
      </c>
      <c r="AD1241" s="87" t="str">
        <f t="shared" si="355"/>
        <v/>
      </c>
      <c r="AE1241" s="87">
        <f t="shared" si="356"/>
        <v>1</v>
      </c>
      <c r="AF1241" s="94">
        <f t="shared" si="345"/>
        <v>1</v>
      </c>
      <c r="AH1241" s="324" t="str">
        <f t="shared" si="346"/>
        <v/>
      </c>
      <c r="AI1241" s="280" t="str">
        <f t="shared" si="347"/>
        <v/>
      </c>
      <c r="AJ1241" s="280" t="str">
        <f t="shared" si="348"/>
        <v/>
      </c>
      <c r="AK1241" s="280" t="str">
        <f t="shared" si="349"/>
        <v/>
      </c>
      <c r="AL1241" s="327">
        <f t="shared" si="350"/>
        <v>10227187.91372934</v>
      </c>
    </row>
    <row r="1242" spans="2:38">
      <c r="B1242" s="176" t="s">
        <v>1089</v>
      </c>
      <c r="C1242" s="167"/>
      <c r="D1242" s="167" t="s">
        <v>2229</v>
      </c>
      <c r="E1242" s="167" t="s">
        <v>115</v>
      </c>
      <c r="F1242" s="167" t="s">
        <v>2233</v>
      </c>
      <c r="G1242" s="188"/>
      <c r="H1242" s="285">
        <v>1790.26</v>
      </c>
      <c r="I1242" s="143">
        <f t="shared" si="351"/>
        <v>257.4772295271078</v>
      </c>
      <c r="J1242" s="165">
        <v>460951.18493320001</v>
      </c>
      <c r="K1242" s="167"/>
      <c r="L1242" s="167">
        <v>1</v>
      </c>
      <c r="M1242" s="171">
        <f t="shared" si="342"/>
        <v>460951.18493320007</v>
      </c>
      <c r="N1242" s="170"/>
      <c r="O1242" s="285"/>
      <c r="P1242" s="114">
        <f t="shared" si="357"/>
        <v>0</v>
      </c>
      <c r="Q1242" s="173"/>
      <c r="R1242" s="177">
        <v>2016</v>
      </c>
      <c r="S1242" s="98">
        <f>IFERROR(('General Input Sheet'!$G$38/(VLOOKUP(R1242,'General Input Sheet'!$E$38:$G$44,3,FALSE))),1)</f>
        <v>1</v>
      </c>
      <c r="T1242" s="199">
        <v>460951.18493320001</v>
      </c>
      <c r="U1242" s="115" t="str">
        <f t="shared" si="352"/>
        <v>y</v>
      </c>
      <c r="V1242" s="115" t="str">
        <f t="shared" si="352"/>
        <v/>
      </c>
      <c r="W1242" s="115" t="str">
        <f t="shared" si="352"/>
        <v/>
      </c>
      <c r="X1242" s="115" t="str">
        <f t="shared" si="352"/>
        <v/>
      </c>
      <c r="Y1242" s="273" t="str">
        <f t="shared" si="353"/>
        <v/>
      </c>
      <c r="AA1242" s="86">
        <f t="shared" si="343"/>
        <v>1</v>
      </c>
      <c r="AB1242" s="87" t="str">
        <f t="shared" si="344"/>
        <v/>
      </c>
      <c r="AC1242" s="87" t="str">
        <f t="shared" si="354"/>
        <v/>
      </c>
      <c r="AD1242" s="87" t="str">
        <f t="shared" si="355"/>
        <v/>
      </c>
      <c r="AE1242" s="87" t="str">
        <f t="shared" si="356"/>
        <v/>
      </c>
      <c r="AF1242" s="94">
        <f t="shared" si="345"/>
        <v>1</v>
      </c>
      <c r="AH1242" s="324">
        <f t="shared" si="346"/>
        <v>460951.18493320001</v>
      </c>
      <c r="AI1242" s="280" t="str">
        <f t="shared" si="347"/>
        <v/>
      </c>
      <c r="AJ1242" s="280" t="str">
        <f t="shared" si="348"/>
        <v/>
      </c>
      <c r="AK1242" s="280" t="str">
        <f t="shared" si="349"/>
        <v/>
      </c>
      <c r="AL1242" s="327" t="str">
        <f t="shared" si="350"/>
        <v/>
      </c>
    </row>
    <row r="1243" spans="2:38">
      <c r="B1243" s="176" t="s">
        <v>1090</v>
      </c>
      <c r="C1243" s="167"/>
      <c r="D1243" s="167" t="s">
        <v>2229</v>
      </c>
      <c r="E1243" s="167" t="s">
        <v>117</v>
      </c>
      <c r="F1243" s="167" t="s">
        <v>2233</v>
      </c>
      <c r="G1243" s="188"/>
      <c r="H1243" s="285">
        <v>4461.8900000000003</v>
      </c>
      <c r="I1243" s="143">
        <f t="shared" si="351"/>
        <v>125.39344562403623</v>
      </c>
      <c r="J1243" s="165">
        <v>559491.76109543105</v>
      </c>
      <c r="K1243" s="167"/>
      <c r="L1243" s="167">
        <v>1</v>
      </c>
      <c r="M1243" s="171">
        <f t="shared" si="342"/>
        <v>559491.76109543105</v>
      </c>
      <c r="N1243" s="170"/>
      <c r="O1243" s="285">
        <v>4461.8892235123503</v>
      </c>
      <c r="P1243" s="114">
        <f t="shared" si="357"/>
        <v>174.4776620400211</v>
      </c>
      <c r="Q1243" s="173">
        <v>778500</v>
      </c>
      <c r="R1243" s="177">
        <v>2016</v>
      </c>
      <c r="S1243" s="98">
        <f>IFERROR(('General Input Sheet'!$G$38/(VLOOKUP(R1243,'General Input Sheet'!$E$38:$G$44,3,FALSE))),1)</f>
        <v>1</v>
      </c>
      <c r="T1243" s="199">
        <v>1337991.7610954312</v>
      </c>
      <c r="U1243" s="115" t="str">
        <f t="shared" si="352"/>
        <v/>
      </c>
      <c r="V1243" s="115" t="str">
        <f t="shared" si="352"/>
        <v/>
      </c>
      <c r="W1243" s="115" t="str">
        <f t="shared" si="352"/>
        <v>y</v>
      </c>
      <c r="X1243" s="115" t="str">
        <f t="shared" si="352"/>
        <v/>
      </c>
      <c r="Y1243" s="273" t="str">
        <f t="shared" si="353"/>
        <v/>
      </c>
      <c r="AA1243" s="86" t="str">
        <f t="shared" si="343"/>
        <v/>
      </c>
      <c r="AB1243" s="87" t="str">
        <f t="shared" si="344"/>
        <v/>
      </c>
      <c r="AC1243" s="87">
        <f t="shared" si="354"/>
        <v>1</v>
      </c>
      <c r="AD1243" s="87" t="str">
        <f t="shared" si="355"/>
        <v/>
      </c>
      <c r="AE1243" s="87" t="str">
        <f t="shared" si="356"/>
        <v/>
      </c>
      <c r="AF1243" s="94">
        <f t="shared" si="345"/>
        <v>1</v>
      </c>
      <c r="AH1243" s="324" t="str">
        <f t="shared" si="346"/>
        <v/>
      </c>
      <c r="AI1243" s="280" t="str">
        <f t="shared" si="347"/>
        <v/>
      </c>
      <c r="AJ1243" s="280">
        <f t="shared" si="348"/>
        <v>1337991.7610954312</v>
      </c>
      <c r="AK1243" s="280" t="str">
        <f t="shared" si="349"/>
        <v/>
      </c>
      <c r="AL1243" s="327" t="str">
        <f t="shared" si="350"/>
        <v/>
      </c>
    </row>
    <row r="1244" spans="2:38">
      <c r="B1244" s="176" t="s">
        <v>1091</v>
      </c>
      <c r="C1244" s="167"/>
      <c r="D1244" s="167" t="s">
        <v>2229</v>
      </c>
      <c r="E1244" s="167" t="s">
        <v>116</v>
      </c>
      <c r="F1244" s="167" t="s">
        <v>2233</v>
      </c>
      <c r="G1244" s="188"/>
      <c r="H1244" s="285">
        <v>1533.88</v>
      </c>
      <c r="I1244" s="143">
        <f t="shared" si="351"/>
        <v>294.34822032771467</v>
      </c>
      <c r="J1244" s="165">
        <v>451494.84819627501</v>
      </c>
      <c r="K1244" s="167"/>
      <c r="L1244" s="167">
        <v>1</v>
      </c>
      <c r="M1244" s="171">
        <f t="shared" si="342"/>
        <v>451494.84819627507</v>
      </c>
      <c r="N1244" s="170"/>
      <c r="O1244" s="285"/>
      <c r="P1244" s="114">
        <f t="shared" si="357"/>
        <v>0</v>
      </c>
      <c r="Q1244" s="173"/>
      <c r="R1244" s="177">
        <v>2016</v>
      </c>
      <c r="S1244" s="98">
        <f>IFERROR(('General Input Sheet'!$G$38/(VLOOKUP(R1244,'General Input Sheet'!$E$38:$G$44,3,FALSE))),1)</f>
        <v>1</v>
      </c>
      <c r="T1244" s="199">
        <v>451494.84819627501</v>
      </c>
      <c r="U1244" s="115" t="str">
        <f t="shared" si="352"/>
        <v/>
      </c>
      <c r="V1244" s="115" t="str">
        <f t="shared" si="352"/>
        <v>y</v>
      </c>
      <c r="W1244" s="115" t="str">
        <f t="shared" si="352"/>
        <v/>
      </c>
      <c r="X1244" s="115" t="str">
        <f t="shared" si="352"/>
        <v/>
      </c>
      <c r="Y1244" s="273" t="str">
        <f t="shared" si="353"/>
        <v/>
      </c>
      <c r="AA1244" s="86" t="str">
        <f t="shared" si="343"/>
        <v/>
      </c>
      <c r="AB1244" s="87">
        <f t="shared" si="344"/>
        <v>1</v>
      </c>
      <c r="AC1244" s="87" t="str">
        <f t="shared" si="354"/>
        <v/>
      </c>
      <c r="AD1244" s="87" t="str">
        <f t="shared" si="355"/>
        <v/>
      </c>
      <c r="AE1244" s="87" t="str">
        <f t="shared" si="356"/>
        <v/>
      </c>
      <c r="AF1244" s="94">
        <f t="shared" si="345"/>
        <v>1</v>
      </c>
      <c r="AH1244" s="324" t="str">
        <f t="shared" si="346"/>
        <v/>
      </c>
      <c r="AI1244" s="280">
        <f t="shared" si="347"/>
        <v>451494.84819627501</v>
      </c>
      <c r="AJ1244" s="280" t="str">
        <f t="shared" si="348"/>
        <v/>
      </c>
      <c r="AK1244" s="280" t="str">
        <f t="shared" si="349"/>
        <v/>
      </c>
      <c r="AL1244" s="327" t="str">
        <f t="shared" si="350"/>
        <v/>
      </c>
    </row>
    <row r="1245" spans="2:38">
      <c r="B1245" s="176" t="s">
        <v>1092</v>
      </c>
      <c r="C1245" s="167"/>
      <c r="D1245" s="167" t="s">
        <v>2229</v>
      </c>
      <c r="E1245" s="167" t="s">
        <v>117</v>
      </c>
      <c r="F1245" s="167" t="s">
        <v>2233</v>
      </c>
      <c r="G1245" s="188"/>
      <c r="H1245" s="285">
        <v>2584.1799999999998</v>
      </c>
      <c r="I1245" s="143">
        <f t="shared" si="351"/>
        <v>189.70589598611167</v>
      </c>
      <c r="J1245" s="165">
        <v>490234.18228939001</v>
      </c>
      <c r="K1245" s="167"/>
      <c r="L1245" s="167">
        <v>1</v>
      </c>
      <c r="M1245" s="171">
        <f t="shared" si="342"/>
        <v>490234.18228939001</v>
      </c>
      <c r="N1245" s="170"/>
      <c r="O1245" s="285"/>
      <c r="P1245" s="114">
        <f t="shared" si="357"/>
        <v>0</v>
      </c>
      <c r="Q1245" s="173"/>
      <c r="R1245" s="177">
        <v>2016</v>
      </c>
      <c r="S1245" s="98">
        <f>IFERROR(('General Input Sheet'!$G$38/(VLOOKUP(R1245,'General Input Sheet'!$E$38:$G$44,3,FALSE))),1)</f>
        <v>1</v>
      </c>
      <c r="T1245" s="199">
        <v>490234.18228939001</v>
      </c>
      <c r="U1245" s="115" t="str">
        <f t="shared" si="352"/>
        <v/>
      </c>
      <c r="V1245" s="115" t="str">
        <f t="shared" si="352"/>
        <v/>
      </c>
      <c r="W1245" s="115" t="str">
        <f t="shared" si="352"/>
        <v>y</v>
      </c>
      <c r="X1245" s="115" t="str">
        <f t="shared" si="352"/>
        <v/>
      </c>
      <c r="Y1245" s="273" t="str">
        <f t="shared" si="353"/>
        <v/>
      </c>
      <c r="AA1245" s="86" t="str">
        <f t="shared" si="343"/>
        <v/>
      </c>
      <c r="AB1245" s="87" t="str">
        <f t="shared" si="344"/>
        <v/>
      </c>
      <c r="AC1245" s="87">
        <f t="shared" si="354"/>
        <v>1</v>
      </c>
      <c r="AD1245" s="87" t="str">
        <f t="shared" si="355"/>
        <v/>
      </c>
      <c r="AE1245" s="87" t="str">
        <f t="shared" si="356"/>
        <v/>
      </c>
      <c r="AF1245" s="94">
        <f t="shared" si="345"/>
        <v>1</v>
      </c>
      <c r="AH1245" s="324" t="str">
        <f t="shared" si="346"/>
        <v/>
      </c>
      <c r="AI1245" s="280" t="str">
        <f t="shared" si="347"/>
        <v/>
      </c>
      <c r="AJ1245" s="280">
        <f t="shared" si="348"/>
        <v>490234.18228939001</v>
      </c>
      <c r="AK1245" s="280" t="str">
        <f t="shared" si="349"/>
        <v/>
      </c>
      <c r="AL1245" s="327" t="str">
        <f t="shared" si="350"/>
        <v/>
      </c>
    </row>
    <row r="1246" spans="2:38">
      <c r="B1246" s="176" t="s">
        <v>1093</v>
      </c>
      <c r="C1246" s="167"/>
      <c r="D1246" s="167" t="s">
        <v>2229</v>
      </c>
      <c r="E1246" s="167" t="s">
        <v>118</v>
      </c>
      <c r="F1246" s="167" t="s">
        <v>2233</v>
      </c>
      <c r="G1246" s="188"/>
      <c r="H1246" s="285">
        <v>3041.1</v>
      </c>
      <c r="I1246" s="143">
        <f t="shared" si="351"/>
        <v>166.74468104978001</v>
      </c>
      <c r="J1246" s="165">
        <v>507087.24954048602</v>
      </c>
      <c r="K1246" s="167"/>
      <c r="L1246" s="167">
        <v>1</v>
      </c>
      <c r="M1246" s="171">
        <f t="shared" si="342"/>
        <v>507087.24954048602</v>
      </c>
      <c r="N1246" s="170"/>
      <c r="O1246" s="285"/>
      <c r="P1246" s="114">
        <f t="shared" si="357"/>
        <v>0</v>
      </c>
      <c r="Q1246" s="173"/>
      <c r="R1246" s="177">
        <v>2016</v>
      </c>
      <c r="S1246" s="98">
        <f>IFERROR(('General Input Sheet'!$G$38/(VLOOKUP(R1246,'General Input Sheet'!$E$38:$G$44,3,FALSE))),1)</f>
        <v>1</v>
      </c>
      <c r="T1246" s="199">
        <v>507087.24954048602</v>
      </c>
      <c r="U1246" s="115" t="str">
        <f t="shared" si="352"/>
        <v/>
      </c>
      <c r="V1246" s="115" t="str">
        <f t="shared" si="352"/>
        <v/>
      </c>
      <c r="W1246" s="115" t="str">
        <f t="shared" si="352"/>
        <v/>
      </c>
      <c r="X1246" s="115" t="str">
        <f t="shared" si="352"/>
        <v>y</v>
      </c>
      <c r="Y1246" s="273" t="str">
        <f t="shared" si="353"/>
        <v/>
      </c>
      <c r="AA1246" s="86" t="str">
        <f t="shared" si="343"/>
        <v/>
      </c>
      <c r="AB1246" s="87" t="str">
        <f t="shared" si="344"/>
        <v/>
      </c>
      <c r="AC1246" s="87" t="str">
        <f t="shared" si="354"/>
        <v/>
      </c>
      <c r="AD1246" s="87">
        <f t="shared" si="355"/>
        <v>1</v>
      </c>
      <c r="AE1246" s="87" t="str">
        <f t="shared" si="356"/>
        <v/>
      </c>
      <c r="AF1246" s="94">
        <f t="shared" si="345"/>
        <v>1</v>
      </c>
      <c r="AH1246" s="324" t="str">
        <f t="shared" si="346"/>
        <v/>
      </c>
      <c r="AI1246" s="280" t="str">
        <f t="shared" si="347"/>
        <v/>
      </c>
      <c r="AJ1246" s="280" t="str">
        <f t="shared" si="348"/>
        <v/>
      </c>
      <c r="AK1246" s="280">
        <f t="shared" si="349"/>
        <v>507087.24954048602</v>
      </c>
      <c r="AL1246" s="327" t="str">
        <f t="shared" si="350"/>
        <v/>
      </c>
    </row>
    <row r="1247" spans="2:38">
      <c r="B1247" s="176" t="s">
        <v>1094</v>
      </c>
      <c r="C1247" s="167"/>
      <c r="D1247" s="167" t="s">
        <v>2229</v>
      </c>
      <c r="E1247" s="167" t="s">
        <v>115</v>
      </c>
      <c r="F1247" s="167" t="s">
        <v>2232</v>
      </c>
      <c r="G1247" s="188"/>
      <c r="H1247" s="285">
        <v>3918.74</v>
      </c>
      <c r="I1247" s="143">
        <f t="shared" si="351"/>
        <v>99.869780067396675</v>
      </c>
      <c r="J1247" s="165">
        <v>391363.70194131002</v>
      </c>
      <c r="K1247" s="167"/>
      <c r="L1247" s="167">
        <v>1</v>
      </c>
      <c r="M1247" s="171">
        <f t="shared" si="342"/>
        <v>391363.70194131002</v>
      </c>
      <c r="N1247" s="170"/>
      <c r="O1247" s="285"/>
      <c r="P1247" s="114">
        <f t="shared" si="357"/>
        <v>0</v>
      </c>
      <c r="Q1247" s="173"/>
      <c r="R1247" s="177">
        <v>2016</v>
      </c>
      <c r="S1247" s="98">
        <f>IFERROR(('General Input Sheet'!$G$38/(VLOOKUP(R1247,'General Input Sheet'!$E$38:$G$44,3,FALSE))),1)</f>
        <v>1</v>
      </c>
      <c r="T1247" s="199">
        <v>391363.70194131002</v>
      </c>
      <c r="U1247" s="115" t="str">
        <f t="shared" si="352"/>
        <v>y</v>
      </c>
      <c r="V1247" s="115" t="str">
        <f t="shared" si="352"/>
        <v/>
      </c>
      <c r="W1247" s="115" t="str">
        <f t="shared" si="352"/>
        <v/>
      </c>
      <c r="X1247" s="115" t="str">
        <f t="shared" si="352"/>
        <v/>
      </c>
      <c r="Y1247" s="273" t="str">
        <f t="shared" si="353"/>
        <v/>
      </c>
      <c r="AA1247" s="86">
        <f t="shared" si="343"/>
        <v>1</v>
      </c>
      <c r="AB1247" s="87" t="str">
        <f t="shared" si="344"/>
        <v/>
      </c>
      <c r="AC1247" s="87" t="str">
        <f t="shared" si="354"/>
        <v/>
      </c>
      <c r="AD1247" s="87" t="str">
        <f t="shared" si="355"/>
        <v/>
      </c>
      <c r="AE1247" s="87" t="str">
        <f t="shared" si="356"/>
        <v/>
      </c>
      <c r="AF1247" s="94">
        <f t="shared" si="345"/>
        <v>1</v>
      </c>
      <c r="AH1247" s="324">
        <f t="shared" si="346"/>
        <v>391363.70194131002</v>
      </c>
      <c r="AI1247" s="280" t="str">
        <f t="shared" si="347"/>
        <v/>
      </c>
      <c r="AJ1247" s="280" t="str">
        <f t="shared" si="348"/>
        <v/>
      </c>
      <c r="AK1247" s="280" t="str">
        <f t="shared" si="349"/>
        <v/>
      </c>
      <c r="AL1247" s="327" t="str">
        <f t="shared" si="350"/>
        <v/>
      </c>
    </row>
    <row r="1248" spans="2:38">
      <c r="B1248" s="176" t="s">
        <v>1095</v>
      </c>
      <c r="C1248" s="167"/>
      <c r="D1248" s="167" t="s">
        <v>2229</v>
      </c>
      <c r="E1248" s="167" t="s">
        <v>115</v>
      </c>
      <c r="F1248" s="167" t="s">
        <v>2233</v>
      </c>
      <c r="G1248" s="188"/>
      <c r="H1248" s="285">
        <v>3335.09</v>
      </c>
      <c r="I1248" s="143">
        <f t="shared" si="351"/>
        <v>155.29739706706354</v>
      </c>
      <c r="J1248" s="165">
        <v>517930.79598439299</v>
      </c>
      <c r="K1248" s="167"/>
      <c r="L1248" s="167">
        <v>1</v>
      </c>
      <c r="M1248" s="171">
        <f t="shared" si="342"/>
        <v>517930.79598439299</v>
      </c>
      <c r="N1248" s="170"/>
      <c r="O1248" s="285"/>
      <c r="P1248" s="114">
        <f t="shared" si="357"/>
        <v>0</v>
      </c>
      <c r="Q1248" s="173"/>
      <c r="R1248" s="177">
        <v>2016</v>
      </c>
      <c r="S1248" s="98">
        <f>IFERROR(('General Input Sheet'!$G$38/(VLOOKUP(R1248,'General Input Sheet'!$E$38:$G$44,3,FALSE))),1)</f>
        <v>1</v>
      </c>
      <c r="T1248" s="199">
        <v>517930.79598439299</v>
      </c>
      <c r="U1248" s="115" t="str">
        <f t="shared" si="352"/>
        <v>y</v>
      </c>
      <c r="V1248" s="115" t="str">
        <f t="shared" si="352"/>
        <v/>
      </c>
      <c r="W1248" s="115" t="str">
        <f t="shared" si="352"/>
        <v/>
      </c>
      <c r="X1248" s="115" t="str">
        <f t="shared" si="352"/>
        <v/>
      </c>
      <c r="Y1248" s="273" t="str">
        <f t="shared" si="353"/>
        <v/>
      </c>
      <c r="AA1248" s="86">
        <f t="shared" si="343"/>
        <v>1</v>
      </c>
      <c r="AB1248" s="87" t="str">
        <f t="shared" si="344"/>
        <v/>
      </c>
      <c r="AC1248" s="87" t="str">
        <f t="shared" si="354"/>
        <v/>
      </c>
      <c r="AD1248" s="87" t="str">
        <f t="shared" si="355"/>
        <v/>
      </c>
      <c r="AE1248" s="87" t="str">
        <f t="shared" si="356"/>
        <v/>
      </c>
      <c r="AF1248" s="94">
        <f t="shared" si="345"/>
        <v>1</v>
      </c>
      <c r="AH1248" s="324">
        <f t="shared" si="346"/>
        <v>517930.79598439299</v>
      </c>
      <c r="AI1248" s="280" t="str">
        <f t="shared" si="347"/>
        <v/>
      </c>
      <c r="AJ1248" s="280" t="str">
        <f t="shared" si="348"/>
        <v/>
      </c>
      <c r="AK1248" s="280" t="str">
        <f t="shared" si="349"/>
        <v/>
      </c>
      <c r="AL1248" s="327" t="str">
        <f t="shared" si="350"/>
        <v/>
      </c>
    </row>
    <row r="1249" spans="2:38">
      <c r="B1249" s="176" t="s">
        <v>1096</v>
      </c>
      <c r="C1249" s="167"/>
      <c r="D1249" s="167" t="s">
        <v>2229</v>
      </c>
      <c r="E1249" s="167" t="s">
        <v>115</v>
      </c>
      <c r="F1249" s="167" t="s">
        <v>2233</v>
      </c>
      <c r="G1249" s="188"/>
      <c r="H1249" s="285">
        <v>924.42422680000004</v>
      </c>
      <c r="I1249" s="143">
        <f t="shared" si="351"/>
        <v>464.08956953255392</v>
      </c>
      <c r="J1249" s="165">
        <v>429015.64148107602</v>
      </c>
      <c r="K1249" s="167"/>
      <c r="L1249" s="167">
        <v>1</v>
      </c>
      <c r="M1249" s="171">
        <f t="shared" si="342"/>
        <v>429015.64148107602</v>
      </c>
      <c r="N1249" s="170"/>
      <c r="O1249" s="285">
        <v>924.44977968856199</v>
      </c>
      <c r="P1249" s="114">
        <f t="shared" si="357"/>
        <v>441.7762965313118</v>
      </c>
      <c r="Q1249" s="173">
        <v>408400</v>
      </c>
      <c r="R1249" s="177">
        <v>2016</v>
      </c>
      <c r="S1249" s="98">
        <f>IFERROR(('General Input Sheet'!$G$38/(VLOOKUP(R1249,'General Input Sheet'!$E$38:$G$44,3,FALSE))),1)</f>
        <v>1</v>
      </c>
      <c r="T1249" s="199">
        <v>837415.64148107602</v>
      </c>
      <c r="U1249" s="115" t="str">
        <f t="shared" si="352"/>
        <v>y</v>
      </c>
      <c r="V1249" s="115" t="str">
        <f t="shared" si="352"/>
        <v/>
      </c>
      <c r="W1249" s="115" t="str">
        <f t="shared" si="352"/>
        <v/>
      </c>
      <c r="X1249" s="115" t="str">
        <f t="shared" si="352"/>
        <v/>
      </c>
      <c r="Y1249" s="273" t="str">
        <f t="shared" si="353"/>
        <v/>
      </c>
      <c r="AA1249" s="86">
        <f t="shared" si="343"/>
        <v>1</v>
      </c>
      <c r="AB1249" s="87" t="str">
        <f t="shared" si="344"/>
        <v/>
      </c>
      <c r="AC1249" s="87" t="str">
        <f t="shared" si="354"/>
        <v/>
      </c>
      <c r="AD1249" s="87" t="str">
        <f t="shared" si="355"/>
        <v/>
      </c>
      <c r="AE1249" s="87" t="str">
        <f t="shared" si="356"/>
        <v/>
      </c>
      <c r="AF1249" s="94">
        <f t="shared" si="345"/>
        <v>1</v>
      </c>
      <c r="AH1249" s="324">
        <f t="shared" si="346"/>
        <v>837415.64148107602</v>
      </c>
      <c r="AI1249" s="280" t="str">
        <f t="shared" si="347"/>
        <v/>
      </c>
      <c r="AJ1249" s="280" t="str">
        <f t="shared" si="348"/>
        <v/>
      </c>
      <c r="AK1249" s="280" t="str">
        <f t="shared" si="349"/>
        <v/>
      </c>
      <c r="AL1249" s="327" t="str">
        <f t="shared" si="350"/>
        <v/>
      </c>
    </row>
    <row r="1250" spans="2:38">
      <c r="B1250" s="176" t="s">
        <v>1097</v>
      </c>
      <c r="C1250" s="167"/>
      <c r="D1250" s="167" t="s">
        <v>2229</v>
      </c>
      <c r="E1250" s="167" t="s">
        <v>117</v>
      </c>
      <c r="F1250" s="167" t="s">
        <v>2236</v>
      </c>
      <c r="G1250" s="188"/>
      <c r="H1250" s="285"/>
      <c r="I1250" s="143">
        <f t="shared" si="351"/>
        <v>0</v>
      </c>
      <c r="J1250" s="165"/>
      <c r="K1250" s="167"/>
      <c r="L1250" s="167">
        <v>1</v>
      </c>
      <c r="M1250" s="171">
        <f t="shared" si="342"/>
        <v>0</v>
      </c>
      <c r="N1250" s="170"/>
      <c r="O1250" s="285">
        <v>0</v>
      </c>
      <c r="P1250" s="114">
        <f t="shared" si="357"/>
        <v>0</v>
      </c>
      <c r="Q1250" s="173">
        <v>0</v>
      </c>
      <c r="R1250" s="177">
        <v>2016</v>
      </c>
      <c r="S1250" s="98">
        <f>IFERROR(('General Input Sheet'!$G$38/(VLOOKUP(R1250,'General Input Sheet'!$E$38:$G$44,3,FALSE))),1)</f>
        <v>1</v>
      </c>
      <c r="T1250" s="199">
        <v>0</v>
      </c>
      <c r="U1250" s="115" t="str">
        <f t="shared" si="352"/>
        <v/>
      </c>
      <c r="V1250" s="115" t="str">
        <f t="shared" si="352"/>
        <v/>
      </c>
      <c r="W1250" s="115" t="str">
        <f t="shared" si="352"/>
        <v>y</v>
      </c>
      <c r="X1250" s="115" t="str">
        <f t="shared" si="352"/>
        <v/>
      </c>
      <c r="Y1250" s="273" t="str">
        <f t="shared" si="353"/>
        <v/>
      </c>
      <c r="AA1250" s="86" t="str">
        <f t="shared" si="343"/>
        <v/>
      </c>
      <c r="AB1250" s="87" t="str">
        <f t="shared" si="344"/>
        <v/>
      </c>
      <c r="AC1250" s="87">
        <f t="shared" si="354"/>
        <v>1</v>
      </c>
      <c r="AD1250" s="87" t="str">
        <f t="shared" si="355"/>
        <v/>
      </c>
      <c r="AE1250" s="87" t="str">
        <f t="shared" si="356"/>
        <v/>
      </c>
      <c r="AF1250" s="94">
        <f t="shared" si="345"/>
        <v>1</v>
      </c>
      <c r="AH1250" s="324" t="str">
        <f t="shared" si="346"/>
        <v/>
      </c>
      <c r="AI1250" s="280" t="str">
        <f t="shared" si="347"/>
        <v/>
      </c>
      <c r="AJ1250" s="280">
        <f t="shared" si="348"/>
        <v>0</v>
      </c>
      <c r="AK1250" s="280" t="str">
        <f t="shared" si="349"/>
        <v/>
      </c>
      <c r="AL1250" s="327" t="str">
        <f t="shared" si="350"/>
        <v/>
      </c>
    </row>
    <row r="1251" spans="2:38">
      <c r="B1251" s="176" t="s">
        <v>1098</v>
      </c>
      <c r="C1251" s="167"/>
      <c r="D1251" s="167" t="s">
        <v>2229</v>
      </c>
      <c r="E1251" s="167" t="s">
        <v>118</v>
      </c>
      <c r="F1251" s="167" t="s">
        <v>2233</v>
      </c>
      <c r="G1251" s="188"/>
      <c r="H1251" s="285">
        <v>1372.33</v>
      </c>
      <c r="I1251" s="143">
        <f t="shared" si="351"/>
        <v>324.65677162169743</v>
      </c>
      <c r="J1251" s="165">
        <v>445536.22739960399</v>
      </c>
      <c r="K1251" s="167"/>
      <c r="L1251" s="167">
        <v>1</v>
      </c>
      <c r="M1251" s="171">
        <f t="shared" si="342"/>
        <v>445536.22739960399</v>
      </c>
      <c r="N1251" s="170"/>
      <c r="O1251" s="285">
        <v>1372.3448839981199</v>
      </c>
      <c r="P1251" s="114">
        <f t="shared" si="357"/>
        <v>217.51019257664163</v>
      </c>
      <c r="Q1251" s="173">
        <v>298499</v>
      </c>
      <c r="R1251" s="177">
        <v>2016</v>
      </c>
      <c r="S1251" s="98">
        <f>IFERROR(('General Input Sheet'!$G$38/(VLOOKUP(R1251,'General Input Sheet'!$E$38:$G$44,3,FALSE))),1)</f>
        <v>1</v>
      </c>
      <c r="T1251" s="199">
        <v>744035.22739960393</v>
      </c>
      <c r="U1251" s="115" t="str">
        <f t="shared" si="352"/>
        <v/>
      </c>
      <c r="V1251" s="115" t="str">
        <f t="shared" si="352"/>
        <v/>
      </c>
      <c r="W1251" s="115" t="str">
        <f t="shared" si="352"/>
        <v/>
      </c>
      <c r="X1251" s="115" t="str">
        <f t="shared" si="352"/>
        <v>y</v>
      </c>
      <c r="Y1251" s="273" t="str">
        <f t="shared" si="353"/>
        <v/>
      </c>
      <c r="AA1251" s="86" t="str">
        <f t="shared" si="343"/>
        <v/>
      </c>
      <c r="AB1251" s="87" t="str">
        <f t="shared" si="344"/>
        <v/>
      </c>
      <c r="AC1251" s="87" t="str">
        <f t="shared" si="354"/>
        <v/>
      </c>
      <c r="AD1251" s="87">
        <f t="shared" si="355"/>
        <v>1</v>
      </c>
      <c r="AE1251" s="87" t="str">
        <f t="shared" si="356"/>
        <v/>
      </c>
      <c r="AF1251" s="94">
        <f t="shared" si="345"/>
        <v>1</v>
      </c>
      <c r="AH1251" s="324" t="str">
        <f t="shared" si="346"/>
        <v/>
      </c>
      <c r="AI1251" s="280" t="str">
        <f t="shared" si="347"/>
        <v/>
      </c>
      <c r="AJ1251" s="280" t="str">
        <f t="shared" si="348"/>
        <v/>
      </c>
      <c r="AK1251" s="280">
        <f t="shared" si="349"/>
        <v>744035.22739960393</v>
      </c>
      <c r="AL1251" s="327" t="str">
        <f t="shared" si="350"/>
        <v/>
      </c>
    </row>
    <row r="1252" spans="2:38">
      <c r="B1252" s="176" t="s">
        <v>1099</v>
      </c>
      <c r="C1252" s="167"/>
      <c r="D1252" s="167" t="s">
        <v>2229</v>
      </c>
      <c r="E1252" s="167" t="s">
        <v>117</v>
      </c>
      <c r="F1252" s="167" t="s">
        <v>2232</v>
      </c>
      <c r="G1252" s="188"/>
      <c r="H1252" s="285">
        <v>54745.06</v>
      </c>
      <c r="I1252" s="143">
        <f t="shared" si="351"/>
        <v>10.782446452415888</v>
      </c>
      <c r="J1252" s="165">
        <v>590285.67798429495</v>
      </c>
      <c r="K1252" s="167"/>
      <c r="L1252" s="167">
        <v>1</v>
      </c>
      <c r="M1252" s="171">
        <f t="shared" si="342"/>
        <v>590285.67798429495</v>
      </c>
      <c r="N1252" s="170"/>
      <c r="O1252" s="285">
        <v>24290.307565692401</v>
      </c>
      <c r="P1252" s="114">
        <f t="shared" si="357"/>
        <v>9.6107058080120904</v>
      </c>
      <c r="Q1252" s="173">
        <v>233447</v>
      </c>
      <c r="R1252" s="177">
        <v>2016</v>
      </c>
      <c r="S1252" s="98">
        <f>IFERROR(('General Input Sheet'!$G$38/(VLOOKUP(R1252,'General Input Sheet'!$E$38:$G$44,3,FALSE))),1)</f>
        <v>1</v>
      </c>
      <c r="T1252" s="199">
        <v>823732.67798429495</v>
      </c>
      <c r="U1252" s="115" t="str">
        <f t="shared" si="352"/>
        <v/>
      </c>
      <c r="V1252" s="115" t="str">
        <f t="shared" si="352"/>
        <v/>
      </c>
      <c r="W1252" s="115" t="str">
        <f t="shared" si="352"/>
        <v>y</v>
      </c>
      <c r="X1252" s="115" t="str">
        <f t="shared" si="352"/>
        <v/>
      </c>
      <c r="Y1252" s="273" t="str">
        <f t="shared" si="353"/>
        <v/>
      </c>
      <c r="AA1252" s="86" t="str">
        <f t="shared" si="343"/>
        <v/>
      </c>
      <c r="AB1252" s="87" t="str">
        <f t="shared" si="344"/>
        <v/>
      </c>
      <c r="AC1252" s="87">
        <f t="shared" si="354"/>
        <v>1</v>
      </c>
      <c r="AD1252" s="87" t="str">
        <f t="shared" si="355"/>
        <v/>
      </c>
      <c r="AE1252" s="87" t="str">
        <f t="shared" si="356"/>
        <v/>
      </c>
      <c r="AF1252" s="94">
        <f t="shared" si="345"/>
        <v>1</v>
      </c>
      <c r="AH1252" s="324" t="str">
        <f t="shared" si="346"/>
        <v/>
      </c>
      <c r="AI1252" s="280" t="str">
        <f t="shared" si="347"/>
        <v/>
      </c>
      <c r="AJ1252" s="280">
        <f t="shared" si="348"/>
        <v>823732.67798429495</v>
      </c>
      <c r="AK1252" s="280" t="str">
        <f t="shared" si="349"/>
        <v/>
      </c>
      <c r="AL1252" s="327" t="str">
        <f t="shared" si="350"/>
        <v/>
      </c>
    </row>
    <row r="1253" spans="2:38">
      <c r="B1253" s="176" t="s">
        <v>1100</v>
      </c>
      <c r="C1253" s="167"/>
      <c r="D1253" s="167" t="s">
        <v>2229</v>
      </c>
      <c r="E1253" s="167" t="s">
        <v>118</v>
      </c>
      <c r="F1253" s="167" t="s">
        <v>2233</v>
      </c>
      <c r="G1253" s="188"/>
      <c r="H1253" s="285">
        <v>1685.43</v>
      </c>
      <c r="I1253" s="143">
        <f t="shared" si="351"/>
        <v>271.19763403820212</v>
      </c>
      <c r="J1253" s="165">
        <v>457084.62833700702</v>
      </c>
      <c r="K1253" s="167"/>
      <c r="L1253" s="167">
        <v>1</v>
      </c>
      <c r="M1253" s="171">
        <f t="shared" si="342"/>
        <v>457084.62833700707</v>
      </c>
      <c r="N1253" s="170"/>
      <c r="O1253" s="285"/>
      <c r="P1253" s="114">
        <f t="shared" si="357"/>
        <v>0</v>
      </c>
      <c r="Q1253" s="173"/>
      <c r="R1253" s="177">
        <v>2016</v>
      </c>
      <c r="S1253" s="98">
        <f>IFERROR(('General Input Sheet'!$G$38/(VLOOKUP(R1253,'General Input Sheet'!$E$38:$G$44,3,FALSE))),1)</f>
        <v>1</v>
      </c>
      <c r="T1253" s="199">
        <v>457084.62833700702</v>
      </c>
      <c r="U1253" s="115" t="str">
        <f t="shared" si="352"/>
        <v/>
      </c>
      <c r="V1253" s="115" t="str">
        <f t="shared" si="352"/>
        <v/>
      </c>
      <c r="W1253" s="115" t="str">
        <f t="shared" si="352"/>
        <v/>
      </c>
      <c r="X1253" s="115" t="str">
        <f t="shared" si="352"/>
        <v>y</v>
      </c>
      <c r="Y1253" s="273" t="str">
        <f t="shared" si="353"/>
        <v/>
      </c>
      <c r="AA1253" s="86" t="str">
        <f t="shared" si="343"/>
        <v/>
      </c>
      <c r="AB1253" s="87" t="str">
        <f t="shared" si="344"/>
        <v/>
      </c>
      <c r="AC1253" s="87" t="str">
        <f t="shared" si="354"/>
        <v/>
      </c>
      <c r="AD1253" s="87">
        <f t="shared" si="355"/>
        <v>1</v>
      </c>
      <c r="AE1253" s="87" t="str">
        <f t="shared" si="356"/>
        <v/>
      </c>
      <c r="AF1253" s="94">
        <f t="shared" si="345"/>
        <v>1</v>
      </c>
      <c r="AH1253" s="324" t="str">
        <f t="shared" si="346"/>
        <v/>
      </c>
      <c r="AI1253" s="280" t="str">
        <f t="shared" si="347"/>
        <v/>
      </c>
      <c r="AJ1253" s="280" t="str">
        <f t="shared" si="348"/>
        <v/>
      </c>
      <c r="AK1253" s="280">
        <f t="shared" si="349"/>
        <v>457084.62833700702</v>
      </c>
      <c r="AL1253" s="327" t="str">
        <f t="shared" si="350"/>
        <v/>
      </c>
    </row>
    <row r="1254" spans="2:38">
      <c r="B1254" s="176" t="s">
        <v>1101</v>
      </c>
      <c r="C1254" s="167"/>
      <c r="D1254" s="167" t="s">
        <v>2229</v>
      </c>
      <c r="E1254" s="167" t="s">
        <v>115</v>
      </c>
      <c r="F1254" s="167" t="s">
        <v>2233</v>
      </c>
      <c r="G1254" s="188"/>
      <c r="H1254" s="285">
        <v>5207.92</v>
      </c>
      <c r="I1254" s="143">
        <f t="shared" si="351"/>
        <v>112.7145540926773</v>
      </c>
      <c r="J1254" s="165">
        <v>587008.38055033598</v>
      </c>
      <c r="K1254" s="167"/>
      <c r="L1254" s="167">
        <v>1</v>
      </c>
      <c r="M1254" s="171">
        <f t="shared" si="342"/>
        <v>587008.38055033598</v>
      </c>
      <c r="N1254" s="170"/>
      <c r="O1254" s="285">
        <v>5193.0683391171497</v>
      </c>
      <c r="P1254" s="114">
        <f t="shared" si="357"/>
        <v>111.93382448319961</v>
      </c>
      <c r="Q1254" s="173">
        <v>581280</v>
      </c>
      <c r="R1254" s="177">
        <v>2016</v>
      </c>
      <c r="S1254" s="98">
        <f>IFERROR(('General Input Sheet'!$G$38/(VLOOKUP(R1254,'General Input Sheet'!$E$38:$G$44,3,FALSE))),1)</f>
        <v>1</v>
      </c>
      <c r="T1254" s="199">
        <v>1168288.3805503361</v>
      </c>
      <c r="U1254" s="115" t="str">
        <f t="shared" si="352"/>
        <v>y</v>
      </c>
      <c r="V1254" s="115" t="str">
        <f t="shared" si="352"/>
        <v/>
      </c>
      <c r="W1254" s="115" t="str">
        <f t="shared" si="352"/>
        <v/>
      </c>
      <c r="X1254" s="115" t="str">
        <f t="shared" si="352"/>
        <v/>
      </c>
      <c r="Y1254" s="273" t="str">
        <f t="shared" si="353"/>
        <v/>
      </c>
      <c r="AA1254" s="86">
        <f t="shared" si="343"/>
        <v>1</v>
      </c>
      <c r="AB1254" s="87" t="str">
        <f t="shared" si="344"/>
        <v/>
      </c>
      <c r="AC1254" s="87" t="str">
        <f t="shared" si="354"/>
        <v/>
      </c>
      <c r="AD1254" s="87" t="str">
        <f t="shared" si="355"/>
        <v/>
      </c>
      <c r="AE1254" s="87" t="str">
        <f t="shared" si="356"/>
        <v/>
      </c>
      <c r="AF1254" s="94">
        <f t="shared" si="345"/>
        <v>1</v>
      </c>
      <c r="AH1254" s="324">
        <f t="shared" si="346"/>
        <v>1168288.3805503361</v>
      </c>
      <c r="AI1254" s="280" t="str">
        <f t="shared" si="347"/>
        <v/>
      </c>
      <c r="AJ1254" s="280" t="str">
        <f t="shared" si="348"/>
        <v/>
      </c>
      <c r="AK1254" s="280" t="str">
        <f t="shared" si="349"/>
        <v/>
      </c>
      <c r="AL1254" s="327" t="str">
        <f t="shared" si="350"/>
        <v/>
      </c>
    </row>
    <row r="1255" spans="2:38">
      <c r="B1255" s="176" t="s">
        <v>1102</v>
      </c>
      <c r="C1255" s="167"/>
      <c r="D1255" s="167" t="s">
        <v>2229</v>
      </c>
      <c r="E1255" s="167" t="s">
        <v>118</v>
      </c>
      <c r="F1255" s="167" t="s">
        <v>2233</v>
      </c>
      <c r="G1255" s="188"/>
      <c r="H1255" s="285">
        <v>4765.42</v>
      </c>
      <c r="I1255" s="143">
        <f t="shared" si="351"/>
        <v>119.75590431170852</v>
      </c>
      <c r="J1255" s="165">
        <v>570687.181525102</v>
      </c>
      <c r="K1255" s="167"/>
      <c r="L1255" s="167">
        <v>1</v>
      </c>
      <c r="M1255" s="171">
        <f t="shared" si="342"/>
        <v>570687.181525102</v>
      </c>
      <c r="N1255" s="170"/>
      <c r="O1255" s="285"/>
      <c r="P1255" s="114">
        <f t="shared" si="357"/>
        <v>0</v>
      </c>
      <c r="Q1255" s="173"/>
      <c r="R1255" s="177">
        <v>2016</v>
      </c>
      <c r="S1255" s="98">
        <f>IFERROR(('General Input Sheet'!$G$38/(VLOOKUP(R1255,'General Input Sheet'!$E$38:$G$44,3,FALSE))),1)</f>
        <v>1</v>
      </c>
      <c r="T1255" s="199">
        <v>570687.181525102</v>
      </c>
      <c r="U1255" s="115" t="str">
        <f t="shared" si="352"/>
        <v/>
      </c>
      <c r="V1255" s="115" t="str">
        <f t="shared" si="352"/>
        <v/>
      </c>
      <c r="W1255" s="115" t="str">
        <f t="shared" si="352"/>
        <v/>
      </c>
      <c r="X1255" s="115" t="str">
        <f t="shared" si="352"/>
        <v>y</v>
      </c>
      <c r="Y1255" s="273" t="str">
        <f t="shared" si="353"/>
        <v/>
      </c>
      <c r="AA1255" s="86" t="str">
        <f t="shared" si="343"/>
        <v/>
      </c>
      <c r="AB1255" s="87" t="str">
        <f t="shared" si="344"/>
        <v/>
      </c>
      <c r="AC1255" s="87" t="str">
        <f t="shared" si="354"/>
        <v/>
      </c>
      <c r="AD1255" s="87">
        <f t="shared" si="355"/>
        <v>1</v>
      </c>
      <c r="AE1255" s="87" t="str">
        <f t="shared" si="356"/>
        <v/>
      </c>
      <c r="AF1255" s="94">
        <f t="shared" si="345"/>
        <v>1</v>
      </c>
      <c r="AH1255" s="324" t="str">
        <f t="shared" si="346"/>
        <v/>
      </c>
      <c r="AI1255" s="280" t="str">
        <f t="shared" si="347"/>
        <v/>
      </c>
      <c r="AJ1255" s="280" t="str">
        <f t="shared" si="348"/>
        <v/>
      </c>
      <c r="AK1255" s="280">
        <f t="shared" si="349"/>
        <v>570687.181525102</v>
      </c>
      <c r="AL1255" s="327" t="str">
        <f t="shared" si="350"/>
        <v/>
      </c>
    </row>
    <row r="1256" spans="2:38">
      <c r="B1256" s="176" t="s">
        <v>1103</v>
      </c>
      <c r="C1256" s="167"/>
      <c r="D1256" s="167" t="s">
        <v>2231</v>
      </c>
      <c r="E1256" s="167" t="s">
        <v>118</v>
      </c>
      <c r="F1256" s="167" t="s">
        <v>2232</v>
      </c>
      <c r="G1256" s="188"/>
      <c r="H1256" s="285">
        <v>55806.15</v>
      </c>
      <c r="I1256" s="143">
        <f t="shared" si="351"/>
        <v>41.392355831587018</v>
      </c>
      <c r="J1256" s="165">
        <v>2309948.01839092</v>
      </c>
      <c r="K1256" s="167"/>
      <c r="L1256" s="167">
        <v>1</v>
      </c>
      <c r="M1256" s="171">
        <f t="shared" si="342"/>
        <v>2309948.01839092</v>
      </c>
      <c r="N1256" s="170"/>
      <c r="O1256" s="285"/>
      <c r="P1256" s="114">
        <f t="shared" si="357"/>
        <v>0</v>
      </c>
      <c r="Q1256" s="173"/>
      <c r="R1256" s="177">
        <v>2016</v>
      </c>
      <c r="S1256" s="98">
        <f>IFERROR(('General Input Sheet'!$G$38/(VLOOKUP(R1256,'General Input Sheet'!$E$38:$G$44,3,FALSE))),1)</f>
        <v>1</v>
      </c>
      <c r="T1256" s="199">
        <v>2309948.01839092</v>
      </c>
      <c r="U1256" s="115" t="str">
        <f t="shared" si="352"/>
        <v/>
      </c>
      <c r="V1256" s="115" t="str">
        <f t="shared" si="352"/>
        <v/>
      </c>
      <c r="W1256" s="115" t="str">
        <f t="shared" si="352"/>
        <v/>
      </c>
      <c r="X1256" s="115" t="str">
        <f t="shared" si="352"/>
        <v/>
      </c>
      <c r="Y1256" s="273" t="str">
        <f t="shared" si="353"/>
        <v>y</v>
      </c>
      <c r="AA1256" s="86" t="str">
        <f t="shared" si="343"/>
        <v/>
      </c>
      <c r="AB1256" s="87" t="str">
        <f t="shared" si="344"/>
        <v/>
      </c>
      <c r="AC1256" s="87" t="str">
        <f t="shared" si="354"/>
        <v/>
      </c>
      <c r="AD1256" s="87" t="str">
        <f t="shared" si="355"/>
        <v/>
      </c>
      <c r="AE1256" s="87">
        <f t="shared" si="356"/>
        <v>1</v>
      </c>
      <c r="AF1256" s="94">
        <f t="shared" si="345"/>
        <v>1</v>
      </c>
      <c r="AH1256" s="324" t="str">
        <f t="shared" si="346"/>
        <v/>
      </c>
      <c r="AI1256" s="280" t="str">
        <f t="shared" si="347"/>
        <v/>
      </c>
      <c r="AJ1256" s="280" t="str">
        <f t="shared" si="348"/>
        <v/>
      </c>
      <c r="AK1256" s="280" t="str">
        <f t="shared" si="349"/>
        <v/>
      </c>
      <c r="AL1256" s="327">
        <f t="shared" si="350"/>
        <v>2309948.01839092</v>
      </c>
    </row>
    <row r="1257" spans="2:38">
      <c r="B1257" s="176" t="s">
        <v>1104</v>
      </c>
      <c r="C1257" s="167"/>
      <c r="D1257" s="167" t="s">
        <v>2229</v>
      </c>
      <c r="E1257" s="167" t="s">
        <v>118</v>
      </c>
      <c r="F1257" s="167" t="s">
        <v>2233</v>
      </c>
      <c r="G1257" s="188"/>
      <c r="H1257" s="285">
        <v>1227.5899999999999</v>
      </c>
      <c r="I1257" s="143">
        <f t="shared" si="351"/>
        <v>358.58684719292683</v>
      </c>
      <c r="J1257" s="165">
        <v>440197.62774556503</v>
      </c>
      <c r="K1257" s="167"/>
      <c r="L1257" s="167">
        <v>1</v>
      </c>
      <c r="M1257" s="171">
        <f t="shared" si="342"/>
        <v>440197.62774556503</v>
      </c>
      <c r="N1257" s="170"/>
      <c r="O1257" s="285">
        <v>1227.58372284195</v>
      </c>
      <c r="P1257" s="114">
        <f t="shared" si="357"/>
        <v>324.57501071908484</v>
      </c>
      <c r="Q1257" s="173">
        <v>398443</v>
      </c>
      <c r="R1257" s="177">
        <v>2016</v>
      </c>
      <c r="S1257" s="98">
        <f>IFERROR(('General Input Sheet'!$G$38/(VLOOKUP(R1257,'General Input Sheet'!$E$38:$G$44,3,FALSE))),1)</f>
        <v>1</v>
      </c>
      <c r="T1257" s="199">
        <v>838640.62774556503</v>
      </c>
      <c r="U1257" s="115" t="str">
        <f t="shared" si="352"/>
        <v/>
      </c>
      <c r="V1257" s="115" t="str">
        <f t="shared" si="352"/>
        <v/>
      </c>
      <c r="W1257" s="115" t="str">
        <f t="shared" si="352"/>
        <v/>
      </c>
      <c r="X1257" s="115" t="str">
        <f t="shared" si="352"/>
        <v>y</v>
      </c>
      <c r="Y1257" s="273" t="str">
        <f t="shared" si="353"/>
        <v/>
      </c>
      <c r="AA1257" s="86" t="str">
        <f t="shared" si="343"/>
        <v/>
      </c>
      <c r="AB1257" s="87" t="str">
        <f t="shared" si="344"/>
        <v/>
      </c>
      <c r="AC1257" s="87" t="str">
        <f t="shared" si="354"/>
        <v/>
      </c>
      <c r="AD1257" s="87">
        <f t="shared" si="355"/>
        <v>1</v>
      </c>
      <c r="AE1257" s="87" t="str">
        <f t="shared" si="356"/>
        <v/>
      </c>
      <c r="AF1257" s="94">
        <f t="shared" si="345"/>
        <v>1</v>
      </c>
      <c r="AH1257" s="324" t="str">
        <f t="shared" si="346"/>
        <v/>
      </c>
      <c r="AI1257" s="280" t="str">
        <f t="shared" si="347"/>
        <v/>
      </c>
      <c r="AJ1257" s="280" t="str">
        <f t="shared" si="348"/>
        <v/>
      </c>
      <c r="AK1257" s="280">
        <f t="shared" si="349"/>
        <v>838640.62774556503</v>
      </c>
      <c r="AL1257" s="327" t="str">
        <f t="shared" si="350"/>
        <v/>
      </c>
    </row>
    <row r="1258" spans="2:38">
      <c r="B1258" s="176" t="s">
        <v>1105</v>
      </c>
      <c r="C1258" s="167"/>
      <c r="D1258" s="167" t="s">
        <v>2229</v>
      </c>
      <c r="E1258" s="167" t="s">
        <v>115</v>
      </c>
      <c r="F1258" s="167" t="s">
        <v>2233</v>
      </c>
      <c r="G1258" s="188"/>
      <c r="H1258" s="285">
        <v>3766.7</v>
      </c>
      <c r="I1258" s="143">
        <f t="shared" si="351"/>
        <v>141.72892121361164</v>
      </c>
      <c r="J1258" s="165">
        <v>533850.32753531099</v>
      </c>
      <c r="K1258" s="167"/>
      <c r="L1258" s="167">
        <v>1</v>
      </c>
      <c r="M1258" s="171">
        <f t="shared" si="342"/>
        <v>533850.32753531099</v>
      </c>
      <c r="N1258" s="170"/>
      <c r="O1258" s="285">
        <v>3766.7002676054599</v>
      </c>
      <c r="P1258" s="114">
        <f t="shared" si="357"/>
        <v>291.68825283208935</v>
      </c>
      <c r="Q1258" s="173">
        <v>1098702.22</v>
      </c>
      <c r="R1258" s="177">
        <v>2016</v>
      </c>
      <c r="S1258" s="98">
        <f>IFERROR(('General Input Sheet'!$G$38/(VLOOKUP(R1258,'General Input Sheet'!$E$38:$G$44,3,FALSE))),1)</f>
        <v>1</v>
      </c>
      <c r="T1258" s="199">
        <v>1632552.547535311</v>
      </c>
      <c r="U1258" s="115" t="str">
        <f t="shared" si="352"/>
        <v>y</v>
      </c>
      <c r="V1258" s="115" t="str">
        <f t="shared" si="352"/>
        <v/>
      </c>
      <c r="W1258" s="115" t="str">
        <f t="shared" si="352"/>
        <v/>
      </c>
      <c r="X1258" s="115" t="str">
        <f t="shared" si="352"/>
        <v/>
      </c>
      <c r="Y1258" s="273" t="str">
        <f t="shared" si="353"/>
        <v/>
      </c>
      <c r="AA1258" s="86">
        <f t="shared" si="343"/>
        <v>1</v>
      </c>
      <c r="AB1258" s="87" t="str">
        <f t="shared" si="344"/>
        <v/>
      </c>
      <c r="AC1258" s="87" t="str">
        <f t="shared" si="354"/>
        <v/>
      </c>
      <c r="AD1258" s="87" t="str">
        <f t="shared" si="355"/>
        <v/>
      </c>
      <c r="AE1258" s="87" t="str">
        <f t="shared" si="356"/>
        <v/>
      </c>
      <c r="AF1258" s="94">
        <f t="shared" si="345"/>
        <v>1</v>
      </c>
      <c r="AH1258" s="324">
        <f t="shared" si="346"/>
        <v>1632552.547535311</v>
      </c>
      <c r="AI1258" s="280" t="str">
        <f t="shared" si="347"/>
        <v/>
      </c>
      <c r="AJ1258" s="280" t="str">
        <f t="shared" si="348"/>
        <v/>
      </c>
      <c r="AK1258" s="280" t="str">
        <f t="shared" si="349"/>
        <v/>
      </c>
      <c r="AL1258" s="327" t="str">
        <f t="shared" si="350"/>
        <v/>
      </c>
    </row>
    <row r="1259" spans="2:38">
      <c r="B1259" s="176" t="s">
        <v>1106</v>
      </c>
      <c r="C1259" s="167"/>
      <c r="D1259" s="167" t="s">
        <v>2229</v>
      </c>
      <c r="E1259" s="167" t="s">
        <v>118</v>
      </c>
      <c r="F1259" s="167" t="s">
        <v>2236</v>
      </c>
      <c r="G1259" s="188"/>
      <c r="H1259" s="285"/>
      <c r="I1259" s="143">
        <f t="shared" si="351"/>
        <v>0</v>
      </c>
      <c r="J1259" s="165"/>
      <c r="K1259" s="167"/>
      <c r="L1259" s="167">
        <v>1</v>
      </c>
      <c r="M1259" s="171">
        <f t="shared" si="342"/>
        <v>0</v>
      </c>
      <c r="N1259" s="170"/>
      <c r="O1259" s="285">
        <v>0</v>
      </c>
      <c r="P1259" s="114">
        <f t="shared" si="357"/>
        <v>0</v>
      </c>
      <c r="Q1259" s="173">
        <v>0</v>
      </c>
      <c r="R1259" s="177">
        <v>2016</v>
      </c>
      <c r="S1259" s="98">
        <f>IFERROR(('General Input Sheet'!$G$38/(VLOOKUP(R1259,'General Input Sheet'!$E$38:$G$44,3,FALSE))),1)</f>
        <v>1</v>
      </c>
      <c r="T1259" s="199">
        <v>0</v>
      </c>
      <c r="U1259" s="115" t="str">
        <f t="shared" si="352"/>
        <v/>
      </c>
      <c r="V1259" s="115" t="str">
        <f t="shared" si="352"/>
        <v/>
      </c>
      <c r="W1259" s="115" t="str">
        <f t="shared" si="352"/>
        <v/>
      </c>
      <c r="X1259" s="115" t="str">
        <f t="shared" si="352"/>
        <v>y</v>
      </c>
      <c r="Y1259" s="273" t="str">
        <f t="shared" si="353"/>
        <v/>
      </c>
      <c r="AA1259" s="86" t="str">
        <f t="shared" si="343"/>
        <v/>
      </c>
      <c r="AB1259" s="87" t="str">
        <f t="shared" si="344"/>
        <v/>
      </c>
      <c r="AC1259" s="87" t="str">
        <f t="shared" si="354"/>
        <v/>
      </c>
      <c r="AD1259" s="87">
        <f t="shared" si="355"/>
        <v>1</v>
      </c>
      <c r="AE1259" s="87" t="str">
        <f t="shared" si="356"/>
        <v/>
      </c>
      <c r="AF1259" s="94">
        <f t="shared" si="345"/>
        <v>1</v>
      </c>
      <c r="AH1259" s="324" t="str">
        <f t="shared" si="346"/>
        <v/>
      </c>
      <c r="AI1259" s="280" t="str">
        <f t="shared" si="347"/>
        <v/>
      </c>
      <c r="AJ1259" s="280" t="str">
        <f t="shared" si="348"/>
        <v/>
      </c>
      <c r="AK1259" s="280">
        <f t="shared" si="349"/>
        <v>0</v>
      </c>
      <c r="AL1259" s="327" t="str">
        <f t="shared" si="350"/>
        <v/>
      </c>
    </row>
    <row r="1260" spans="2:38">
      <c r="B1260" s="176" t="s">
        <v>1107</v>
      </c>
      <c r="C1260" s="167"/>
      <c r="D1260" s="167" t="s">
        <v>2229</v>
      </c>
      <c r="E1260" s="167" t="s">
        <v>118</v>
      </c>
      <c r="F1260" s="167" t="s">
        <v>2236</v>
      </c>
      <c r="G1260" s="188"/>
      <c r="H1260" s="285"/>
      <c r="I1260" s="143">
        <f t="shared" si="351"/>
        <v>0</v>
      </c>
      <c r="J1260" s="165"/>
      <c r="K1260" s="167"/>
      <c r="L1260" s="167">
        <v>1</v>
      </c>
      <c r="M1260" s="171">
        <f t="shared" si="342"/>
        <v>0</v>
      </c>
      <c r="N1260" s="170"/>
      <c r="O1260" s="285">
        <v>0</v>
      </c>
      <c r="P1260" s="114">
        <f t="shared" si="357"/>
        <v>0</v>
      </c>
      <c r="Q1260" s="173">
        <v>0</v>
      </c>
      <c r="R1260" s="177">
        <v>2016</v>
      </c>
      <c r="S1260" s="98">
        <f>IFERROR(('General Input Sheet'!$G$38/(VLOOKUP(R1260,'General Input Sheet'!$E$38:$G$44,3,FALSE))),1)</f>
        <v>1</v>
      </c>
      <c r="T1260" s="199">
        <v>0</v>
      </c>
      <c r="U1260" s="115" t="str">
        <f t="shared" si="352"/>
        <v/>
      </c>
      <c r="V1260" s="115" t="str">
        <f t="shared" si="352"/>
        <v/>
      </c>
      <c r="W1260" s="115" t="str">
        <f t="shared" si="352"/>
        <v/>
      </c>
      <c r="X1260" s="115" t="str">
        <f t="shared" si="352"/>
        <v>y</v>
      </c>
      <c r="Y1260" s="273" t="str">
        <f t="shared" si="353"/>
        <v/>
      </c>
      <c r="AA1260" s="86" t="str">
        <f t="shared" si="343"/>
        <v/>
      </c>
      <c r="AB1260" s="87" t="str">
        <f t="shared" si="344"/>
        <v/>
      </c>
      <c r="AC1260" s="87" t="str">
        <f t="shared" si="354"/>
        <v/>
      </c>
      <c r="AD1260" s="87">
        <f t="shared" si="355"/>
        <v>1</v>
      </c>
      <c r="AE1260" s="87" t="str">
        <f t="shared" si="356"/>
        <v/>
      </c>
      <c r="AF1260" s="94">
        <f t="shared" si="345"/>
        <v>1</v>
      </c>
      <c r="AH1260" s="324" t="str">
        <f t="shared" si="346"/>
        <v/>
      </c>
      <c r="AI1260" s="280" t="str">
        <f t="shared" si="347"/>
        <v/>
      </c>
      <c r="AJ1260" s="280" t="str">
        <f t="shared" si="348"/>
        <v/>
      </c>
      <c r="AK1260" s="280">
        <f t="shared" si="349"/>
        <v>0</v>
      </c>
      <c r="AL1260" s="327" t="str">
        <f t="shared" si="350"/>
        <v/>
      </c>
    </row>
    <row r="1261" spans="2:38">
      <c r="B1261" s="176" t="s">
        <v>1108</v>
      </c>
      <c r="C1261" s="167"/>
      <c r="D1261" s="167" t="s">
        <v>2229</v>
      </c>
      <c r="E1261" s="167" t="s">
        <v>118</v>
      </c>
      <c r="F1261" s="167" t="s">
        <v>2236</v>
      </c>
      <c r="G1261" s="188"/>
      <c r="H1261" s="285"/>
      <c r="I1261" s="143">
        <f t="shared" si="351"/>
        <v>0</v>
      </c>
      <c r="J1261" s="165"/>
      <c r="K1261" s="167"/>
      <c r="L1261" s="167">
        <v>1</v>
      </c>
      <c r="M1261" s="171">
        <f t="shared" si="342"/>
        <v>0</v>
      </c>
      <c r="N1261" s="170"/>
      <c r="O1261" s="285">
        <v>0</v>
      </c>
      <c r="P1261" s="114">
        <f t="shared" si="357"/>
        <v>0</v>
      </c>
      <c r="Q1261" s="173">
        <v>0</v>
      </c>
      <c r="R1261" s="177">
        <v>2016</v>
      </c>
      <c r="S1261" s="98">
        <f>IFERROR(('General Input Sheet'!$G$38/(VLOOKUP(R1261,'General Input Sheet'!$E$38:$G$44,3,FALSE))),1)</f>
        <v>1</v>
      </c>
      <c r="T1261" s="199">
        <v>0</v>
      </c>
      <c r="U1261" s="115" t="str">
        <f t="shared" si="352"/>
        <v/>
      </c>
      <c r="V1261" s="115" t="str">
        <f t="shared" si="352"/>
        <v/>
      </c>
      <c r="W1261" s="115" t="str">
        <f t="shared" si="352"/>
        <v/>
      </c>
      <c r="X1261" s="115" t="str">
        <f t="shared" si="352"/>
        <v>y</v>
      </c>
      <c r="Y1261" s="273" t="str">
        <f t="shared" si="353"/>
        <v/>
      </c>
      <c r="AA1261" s="86" t="str">
        <f t="shared" si="343"/>
        <v/>
      </c>
      <c r="AB1261" s="87" t="str">
        <f t="shared" si="344"/>
        <v/>
      </c>
      <c r="AC1261" s="87" t="str">
        <f t="shared" si="354"/>
        <v/>
      </c>
      <c r="AD1261" s="87">
        <f t="shared" si="355"/>
        <v>1</v>
      </c>
      <c r="AE1261" s="87" t="str">
        <f t="shared" si="356"/>
        <v/>
      </c>
      <c r="AF1261" s="94">
        <f t="shared" si="345"/>
        <v>1</v>
      </c>
      <c r="AH1261" s="324" t="str">
        <f t="shared" si="346"/>
        <v/>
      </c>
      <c r="AI1261" s="280" t="str">
        <f t="shared" si="347"/>
        <v/>
      </c>
      <c r="AJ1261" s="280" t="str">
        <f t="shared" si="348"/>
        <v/>
      </c>
      <c r="AK1261" s="280">
        <f t="shared" si="349"/>
        <v>0</v>
      </c>
      <c r="AL1261" s="327" t="str">
        <f t="shared" si="350"/>
        <v/>
      </c>
    </row>
    <row r="1262" spans="2:38">
      <c r="B1262" s="176" t="s">
        <v>1109</v>
      </c>
      <c r="C1262" s="167"/>
      <c r="D1262" s="167" t="s">
        <v>2229</v>
      </c>
      <c r="E1262" s="167" t="s">
        <v>117</v>
      </c>
      <c r="F1262" s="167" t="s">
        <v>2233</v>
      </c>
      <c r="G1262" s="188"/>
      <c r="H1262" s="285">
        <v>8093.28</v>
      </c>
      <c r="I1262" s="143">
        <f t="shared" si="351"/>
        <v>85.254883361669556</v>
      </c>
      <c r="J1262" s="165">
        <v>689991.64241333294</v>
      </c>
      <c r="K1262" s="167"/>
      <c r="L1262" s="167">
        <v>1</v>
      </c>
      <c r="M1262" s="171">
        <f t="shared" si="342"/>
        <v>689991.64241333294</v>
      </c>
      <c r="N1262" s="170"/>
      <c r="O1262" s="285"/>
      <c r="P1262" s="114">
        <f t="shared" si="357"/>
        <v>0</v>
      </c>
      <c r="Q1262" s="173"/>
      <c r="R1262" s="177">
        <v>2016</v>
      </c>
      <c r="S1262" s="98">
        <f>IFERROR(('General Input Sheet'!$G$38/(VLOOKUP(R1262,'General Input Sheet'!$E$38:$G$44,3,FALSE))),1)</f>
        <v>1</v>
      </c>
      <c r="T1262" s="199">
        <v>689991.64241333294</v>
      </c>
      <c r="U1262" s="115" t="str">
        <f t="shared" si="352"/>
        <v/>
      </c>
      <c r="V1262" s="115" t="str">
        <f t="shared" si="352"/>
        <v/>
      </c>
      <c r="W1262" s="115" t="str">
        <f t="shared" si="352"/>
        <v>y</v>
      </c>
      <c r="X1262" s="115" t="str">
        <f t="shared" si="352"/>
        <v/>
      </c>
      <c r="Y1262" s="273" t="str">
        <f t="shared" si="353"/>
        <v/>
      </c>
      <c r="AA1262" s="86" t="str">
        <f t="shared" si="343"/>
        <v/>
      </c>
      <c r="AB1262" s="87" t="str">
        <f t="shared" si="344"/>
        <v/>
      </c>
      <c r="AC1262" s="87">
        <f t="shared" si="354"/>
        <v>1</v>
      </c>
      <c r="AD1262" s="87" t="str">
        <f t="shared" si="355"/>
        <v/>
      </c>
      <c r="AE1262" s="87" t="str">
        <f t="shared" si="356"/>
        <v/>
      </c>
      <c r="AF1262" s="94">
        <f t="shared" si="345"/>
        <v>1</v>
      </c>
      <c r="AH1262" s="324" t="str">
        <f t="shared" si="346"/>
        <v/>
      </c>
      <c r="AI1262" s="280" t="str">
        <f t="shared" si="347"/>
        <v/>
      </c>
      <c r="AJ1262" s="280">
        <f t="shared" si="348"/>
        <v>689991.64241333294</v>
      </c>
      <c r="AK1262" s="280" t="str">
        <f t="shared" si="349"/>
        <v/>
      </c>
      <c r="AL1262" s="327" t="str">
        <f t="shared" si="350"/>
        <v/>
      </c>
    </row>
    <row r="1263" spans="2:38">
      <c r="B1263" s="176" t="s">
        <v>1110</v>
      </c>
      <c r="C1263" s="167"/>
      <c r="D1263" s="167" t="s">
        <v>2229</v>
      </c>
      <c r="E1263" s="167" t="s">
        <v>117</v>
      </c>
      <c r="F1263" s="167" t="s">
        <v>2233</v>
      </c>
      <c r="G1263" s="188"/>
      <c r="H1263" s="285">
        <v>1509.68</v>
      </c>
      <c r="I1263" s="143">
        <f t="shared" si="351"/>
        <v>298.47534166770839</v>
      </c>
      <c r="J1263" s="165">
        <v>450602.25380890601</v>
      </c>
      <c r="K1263" s="167"/>
      <c r="L1263" s="167">
        <v>1</v>
      </c>
      <c r="M1263" s="171">
        <f t="shared" si="342"/>
        <v>450602.25380890595</v>
      </c>
      <c r="N1263" s="170"/>
      <c r="O1263" s="285"/>
      <c r="P1263" s="114">
        <f t="shared" si="357"/>
        <v>0</v>
      </c>
      <c r="Q1263" s="173"/>
      <c r="R1263" s="177">
        <v>2016</v>
      </c>
      <c r="S1263" s="98">
        <f>IFERROR(('General Input Sheet'!$G$38/(VLOOKUP(R1263,'General Input Sheet'!$E$38:$G$44,3,FALSE))),1)</f>
        <v>1</v>
      </c>
      <c r="T1263" s="199">
        <v>450602.25380890601</v>
      </c>
      <c r="U1263" s="115" t="str">
        <f t="shared" si="352"/>
        <v/>
      </c>
      <c r="V1263" s="115" t="str">
        <f t="shared" si="352"/>
        <v/>
      </c>
      <c r="W1263" s="115" t="str">
        <f t="shared" si="352"/>
        <v>y</v>
      </c>
      <c r="X1263" s="115" t="str">
        <f t="shared" si="352"/>
        <v/>
      </c>
      <c r="Y1263" s="273" t="str">
        <f t="shared" si="353"/>
        <v/>
      </c>
      <c r="AA1263" s="86" t="str">
        <f t="shared" si="343"/>
        <v/>
      </c>
      <c r="AB1263" s="87" t="str">
        <f t="shared" si="344"/>
        <v/>
      </c>
      <c r="AC1263" s="87">
        <f t="shared" si="354"/>
        <v>1</v>
      </c>
      <c r="AD1263" s="87" t="str">
        <f t="shared" si="355"/>
        <v/>
      </c>
      <c r="AE1263" s="87" t="str">
        <f t="shared" si="356"/>
        <v/>
      </c>
      <c r="AF1263" s="94">
        <f t="shared" si="345"/>
        <v>1</v>
      </c>
      <c r="AH1263" s="324" t="str">
        <f t="shared" si="346"/>
        <v/>
      </c>
      <c r="AI1263" s="280" t="str">
        <f t="shared" si="347"/>
        <v/>
      </c>
      <c r="AJ1263" s="280">
        <f t="shared" si="348"/>
        <v>450602.25380890601</v>
      </c>
      <c r="AK1263" s="280" t="str">
        <f t="shared" si="349"/>
        <v/>
      </c>
      <c r="AL1263" s="327" t="str">
        <f t="shared" si="350"/>
        <v/>
      </c>
    </row>
    <row r="1264" spans="2:38">
      <c r="B1264" s="176" t="s">
        <v>1111</v>
      </c>
      <c r="C1264" s="167"/>
      <c r="D1264" s="167" t="s">
        <v>2229</v>
      </c>
      <c r="E1264" s="167" t="s">
        <v>118</v>
      </c>
      <c r="F1264" s="167" t="s">
        <v>2232</v>
      </c>
      <c r="G1264" s="188"/>
      <c r="H1264" s="285">
        <v>6114.72</v>
      </c>
      <c r="I1264" s="143">
        <f t="shared" si="351"/>
        <v>81.507657074864582</v>
      </c>
      <c r="J1264" s="165">
        <v>498396.50086881599</v>
      </c>
      <c r="K1264" s="167"/>
      <c r="L1264" s="167">
        <v>1</v>
      </c>
      <c r="M1264" s="171">
        <f t="shared" si="342"/>
        <v>498396.50086881605</v>
      </c>
      <c r="N1264" s="170"/>
      <c r="O1264" s="285"/>
      <c r="P1264" s="114">
        <f t="shared" si="357"/>
        <v>0</v>
      </c>
      <c r="Q1264" s="173"/>
      <c r="R1264" s="177">
        <v>2016</v>
      </c>
      <c r="S1264" s="98">
        <f>IFERROR(('General Input Sheet'!$G$38/(VLOOKUP(R1264,'General Input Sheet'!$E$38:$G$44,3,FALSE))),1)</f>
        <v>1</v>
      </c>
      <c r="T1264" s="199">
        <v>498396.50086881599</v>
      </c>
      <c r="U1264" s="115" t="str">
        <f t="shared" si="352"/>
        <v/>
      </c>
      <c r="V1264" s="115" t="str">
        <f t="shared" si="352"/>
        <v/>
      </c>
      <c r="W1264" s="115" t="str">
        <f t="shared" si="352"/>
        <v/>
      </c>
      <c r="X1264" s="115" t="str">
        <f t="shared" si="352"/>
        <v>y</v>
      </c>
      <c r="Y1264" s="273" t="str">
        <f t="shared" si="353"/>
        <v/>
      </c>
      <c r="AA1264" s="86" t="str">
        <f t="shared" si="343"/>
        <v/>
      </c>
      <c r="AB1264" s="87" t="str">
        <f t="shared" si="344"/>
        <v/>
      </c>
      <c r="AC1264" s="87" t="str">
        <f t="shared" si="354"/>
        <v/>
      </c>
      <c r="AD1264" s="87">
        <f t="shared" si="355"/>
        <v>1</v>
      </c>
      <c r="AE1264" s="87" t="str">
        <f t="shared" si="356"/>
        <v/>
      </c>
      <c r="AF1264" s="94">
        <f t="shared" si="345"/>
        <v>1</v>
      </c>
      <c r="AH1264" s="324" t="str">
        <f t="shared" si="346"/>
        <v/>
      </c>
      <c r="AI1264" s="280" t="str">
        <f t="shared" si="347"/>
        <v/>
      </c>
      <c r="AJ1264" s="280" t="str">
        <f t="shared" si="348"/>
        <v/>
      </c>
      <c r="AK1264" s="280">
        <f t="shared" si="349"/>
        <v>498396.50086881599</v>
      </c>
      <c r="AL1264" s="327" t="str">
        <f t="shared" si="350"/>
        <v/>
      </c>
    </row>
    <row r="1265" spans="2:38">
      <c r="B1265" s="176" t="s">
        <v>1111</v>
      </c>
      <c r="C1265" s="167"/>
      <c r="D1265" s="167" t="s">
        <v>2229</v>
      </c>
      <c r="E1265" s="167" t="s">
        <v>118</v>
      </c>
      <c r="F1265" s="167" t="s">
        <v>2233</v>
      </c>
      <c r="G1265" s="188"/>
      <c r="H1265" s="285">
        <v>2002.8</v>
      </c>
      <c r="I1265" s="143">
        <f t="shared" si="351"/>
        <v>234.06756752271619</v>
      </c>
      <c r="J1265" s="165">
        <v>468790.524234496</v>
      </c>
      <c r="K1265" s="167"/>
      <c r="L1265" s="167">
        <v>1</v>
      </c>
      <c r="M1265" s="171">
        <f t="shared" si="342"/>
        <v>468790.524234496</v>
      </c>
      <c r="N1265" s="170"/>
      <c r="O1265" s="285"/>
      <c r="P1265" s="114">
        <f t="shared" si="357"/>
        <v>0</v>
      </c>
      <c r="Q1265" s="173"/>
      <c r="R1265" s="177">
        <v>2016</v>
      </c>
      <c r="S1265" s="98">
        <f>IFERROR(('General Input Sheet'!$G$38/(VLOOKUP(R1265,'General Input Sheet'!$E$38:$G$44,3,FALSE))),1)</f>
        <v>1</v>
      </c>
      <c r="T1265" s="199">
        <v>468790.524234496</v>
      </c>
      <c r="U1265" s="115" t="str">
        <f t="shared" si="352"/>
        <v/>
      </c>
      <c r="V1265" s="115" t="str">
        <f t="shared" si="352"/>
        <v/>
      </c>
      <c r="W1265" s="115" t="str">
        <f t="shared" si="352"/>
        <v/>
      </c>
      <c r="X1265" s="115" t="str">
        <f t="shared" si="352"/>
        <v>y</v>
      </c>
      <c r="Y1265" s="273" t="str">
        <f t="shared" si="353"/>
        <v/>
      </c>
      <c r="AA1265" s="86" t="str">
        <f t="shared" si="343"/>
        <v/>
      </c>
      <c r="AB1265" s="87" t="str">
        <f t="shared" si="344"/>
        <v/>
      </c>
      <c r="AC1265" s="87" t="str">
        <f t="shared" si="354"/>
        <v/>
      </c>
      <c r="AD1265" s="87">
        <f t="shared" si="355"/>
        <v>1</v>
      </c>
      <c r="AE1265" s="87" t="str">
        <f t="shared" si="356"/>
        <v/>
      </c>
      <c r="AF1265" s="94">
        <f t="shared" si="345"/>
        <v>1</v>
      </c>
      <c r="AH1265" s="324" t="str">
        <f t="shared" si="346"/>
        <v/>
      </c>
      <c r="AI1265" s="280" t="str">
        <f t="shared" si="347"/>
        <v/>
      </c>
      <c r="AJ1265" s="280" t="str">
        <f t="shared" si="348"/>
        <v/>
      </c>
      <c r="AK1265" s="280">
        <f t="shared" si="349"/>
        <v>468790.524234496</v>
      </c>
      <c r="AL1265" s="327" t="str">
        <f t="shared" si="350"/>
        <v/>
      </c>
    </row>
    <row r="1266" spans="2:38">
      <c r="B1266" s="176" t="s">
        <v>1112</v>
      </c>
      <c r="C1266" s="167"/>
      <c r="D1266" s="167" t="s">
        <v>2229</v>
      </c>
      <c r="E1266" s="167" t="s">
        <v>118</v>
      </c>
      <c r="F1266" s="167" t="s">
        <v>2232</v>
      </c>
      <c r="G1266" s="188"/>
      <c r="H1266" s="285">
        <v>2371.6</v>
      </c>
      <c r="I1266" s="143">
        <f t="shared" si="351"/>
        <v>133.2246506182299</v>
      </c>
      <c r="J1266" s="165">
        <v>315955.58140619402</v>
      </c>
      <c r="K1266" s="167"/>
      <c r="L1266" s="167">
        <v>1</v>
      </c>
      <c r="M1266" s="171">
        <f t="shared" si="342"/>
        <v>315955.58140619402</v>
      </c>
      <c r="N1266" s="170"/>
      <c r="O1266" s="285"/>
      <c r="P1266" s="114">
        <f t="shared" si="357"/>
        <v>0</v>
      </c>
      <c r="Q1266" s="173"/>
      <c r="R1266" s="177">
        <v>2016</v>
      </c>
      <c r="S1266" s="98">
        <f>IFERROR(('General Input Sheet'!$G$38/(VLOOKUP(R1266,'General Input Sheet'!$E$38:$G$44,3,FALSE))),1)</f>
        <v>1</v>
      </c>
      <c r="T1266" s="199">
        <v>315955.58140619402</v>
      </c>
      <c r="U1266" s="115" t="str">
        <f t="shared" si="352"/>
        <v/>
      </c>
      <c r="V1266" s="115" t="str">
        <f t="shared" si="352"/>
        <v/>
      </c>
      <c r="W1266" s="115" t="str">
        <f t="shared" si="352"/>
        <v/>
      </c>
      <c r="X1266" s="115" t="str">
        <f t="shared" si="352"/>
        <v>y</v>
      </c>
      <c r="Y1266" s="273" t="str">
        <f t="shared" si="353"/>
        <v/>
      </c>
      <c r="AA1266" s="86" t="str">
        <f t="shared" si="343"/>
        <v/>
      </c>
      <c r="AB1266" s="87" t="str">
        <f t="shared" si="344"/>
        <v/>
      </c>
      <c r="AC1266" s="87" t="str">
        <f t="shared" si="354"/>
        <v/>
      </c>
      <c r="AD1266" s="87">
        <f t="shared" si="355"/>
        <v>1</v>
      </c>
      <c r="AE1266" s="87" t="str">
        <f t="shared" si="356"/>
        <v/>
      </c>
      <c r="AF1266" s="94">
        <f t="shared" si="345"/>
        <v>1</v>
      </c>
      <c r="AH1266" s="324" t="str">
        <f t="shared" si="346"/>
        <v/>
      </c>
      <c r="AI1266" s="280" t="str">
        <f t="shared" si="347"/>
        <v/>
      </c>
      <c r="AJ1266" s="280" t="str">
        <f t="shared" si="348"/>
        <v/>
      </c>
      <c r="AK1266" s="280">
        <f t="shared" si="349"/>
        <v>315955.58140619402</v>
      </c>
      <c r="AL1266" s="327" t="str">
        <f t="shared" si="350"/>
        <v/>
      </c>
    </row>
    <row r="1267" spans="2:38">
      <c r="B1267" s="176" t="s">
        <v>1113</v>
      </c>
      <c r="C1267" s="167"/>
      <c r="D1267" s="167" t="s">
        <v>2229</v>
      </c>
      <c r="E1267" s="167" t="s">
        <v>116</v>
      </c>
      <c r="F1267" s="167" t="s">
        <v>2233</v>
      </c>
      <c r="G1267" s="188"/>
      <c r="H1267" s="285">
        <v>3852.16</v>
      </c>
      <c r="I1267" s="143">
        <f t="shared" si="351"/>
        <v>139.40294270771543</v>
      </c>
      <c r="J1267" s="165">
        <v>537002.43978095299</v>
      </c>
      <c r="K1267" s="167"/>
      <c r="L1267" s="167">
        <v>1</v>
      </c>
      <c r="M1267" s="171">
        <f t="shared" si="342"/>
        <v>537002.43978095299</v>
      </c>
      <c r="N1267" s="170"/>
      <c r="O1267" s="285"/>
      <c r="P1267" s="114">
        <f t="shared" si="357"/>
        <v>0</v>
      </c>
      <c r="Q1267" s="173"/>
      <c r="R1267" s="177">
        <v>2016</v>
      </c>
      <c r="S1267" s="98">
        <f>IFERROR(('General Input Sheet'!$G$38/(VLOOKUP(R1267,'General Input Sheet'!$E$38:$G$44,3,FALSE))),1)</f>
        <v>1</v>
      </c>
      <c r="T1267" s="199">
        <v>537002.43978095299</v>
      </c>
      <c r="U1267" s="115" t="str">
        <f t="shared" si="352"/>
        <v/>
      </c>
      <c r="V1267" s="115" t="str">
        <f t="shared" si="352"/>
        <v>y</v>
      </c>
      <c r="W1267" s="115" t="str">
        <f t="shared" si="352"/>
        <v/>
      </c>
      <c r="X1267" s="115" t="str">
        <f t="shared" si="352"/>
        <v/>
      </c>
      <c r="Y1267" s="273" t="str">
        <f t="shared" si="353"/>
        <v/>
      </c>
      <c r="AA1267" s="86" t="str">
        <f t="shared" si="343"/>
        <v/>
      </c>
      <c r="AB1267" s="87">
        <f t="shared" si="344"/>
        <v>1</v>
      </c>
      <c r="AC1267" s="87" t="str">
        <f t="shared" si="354"/>
        <v/>
      </c>
      <c r="AD1267" s="87" t="str">
        <f t="shared" si="355"/>
        <v/>
      </c>
      <c r="AE1267" s="87" t="str">
        <f t="shared" si="356"/>
        <v/>
      </c>
      <c r="AF1267" s="94">
        <f t="shared" si="345"/>
        <v>1</v>
      </c>
      <c r="AH1267" s="324" t="str">
        <f t="shared" si="346"/>
        <v/>
      </c>
      <c r="AI1267" s="280">
        <f t="shared" si="347"/>
        <v>537002.43978095299</v>
      </c>
      <c r="AJ1267" s="280" t="str">
        <f t="shared" si="348"/>
        <v/>
      </c>
      <c r="AK1267" s="280" t="str">
        <f t="shared" si="349"/>
        <v/>
      </c>
      <c r="AL1267" s="327" t="str">
        <f t="shared" si="350"/>
        <v/>
      </c>
    </row>
    <row r="1268" spans="2:38">
      <c r="B1268" s="176" t="s">
        <v>1114</v>
      </c>
      <c r="C1268" s="167"/>
      <c r="D1268" s="167" t="s">
        <v>2231</v>
      </c>
      <c r="E1268" s="167" t="s">
        <v>115</v>
      </c>
      <c r="F1268" s="167" t="s">
        <v>2232</v>
      </c>
      <c r="G1268" s="188"/>
      <c r="H1268" s="285">
        <v>112612.36</v>
      </c>
      <c r="I1268" s="143">
        <f t="shared" si="351"/>
        <v>20.512384416692093</v>
      </c>
      <c r="J1268" s="165">
        <v>2309948.01839092</v>
      </c>
      <c r="K1268" s="167"/>
      <c r="L1268" s="167">
        <v>1</v>
      </c>
      <c r="M1268" s="171">
        <f t="shared" si="342"/>
        <v>2309948.01839092</v>
      </c>
      <c r="N1268" s="170"/>
      <c r="O1268" s="285"/>
      <c r="P1268" s="114">
        <f t="shared" si="357"/>
        <v>0</v>
      </c>
      <c r="Q1268" s="173"/>
      <c r="R1268" s="177">
        <v>2016</v>
      </c>
      <c r="S1268" s="98">
        <f>IFERROR(('General Input Sheet'!$G$38/(VLOOKUP(R1268,'General Input Sheet'!$E$38:$G$44,3,FALSE))),1)</f>
        <v>1</v>
      </c>
      <c r="T1268" s="199">
        <v>2309948.01839092</v>
      </c>
      <c r="U1268" s="115" t="str">
        <f t="shared" si="352"/>
        <v/>
      </c>
      <c r="V1268" s="115" t="str">
        <f t="shared" si="352"/>
        <v/>
      </c>
      <c r="W1268" s="115" t="str">
        <f t="shared" si="352"/>
        <v/>
      </c>
      <c r="X1268" s="115" t="str">
        <f t="shared" si="352"/>
        <v/>
      </c>
      <c r="Y1268" s="273" t="str">
        <f t="shared" si="353"/>
        <v>y</v>
      </c>
      <c r="AA1268" s="86" t="str">
        <f t="shared" si="343"/>
        <v/>
      </c>
      <c r="AB1268" s="87" t="str">
        <f t="shared" si="344"/>
        <v/>
      </c>
      <c r="AC1268" s="87" t="str">
        <f t="shared" si="354"/>
        <v/>
      </c>
      <c r="AD1268" s="87" t="str">
        <f t="shared" si="355"/>
        <v/>
      </c>
      <c r="AE1268" s="87">
        <f t="shared" si="356"/>
        <v>1</v>
      </c>
      <c r="AF1268" s="94">
        <f t="shared" si="345"/>
        <v>1</v>
      </c>
      <c r="AH1268" s="324" t="str">
        <f t="shared" si="346"/>
        <v/>
      </c>
      <c r="AI1268" s="280" t="str">
        <f t="shared" si="347"/>
        <v/>
      </c>
      <c r="AJ1268" s="280" t="str">
        <f t="shared" si="348"/>
        <v/>
      </c>
      <c r="AK1268" s="280" t="str">
        <f t="shared" si="349"/>
        <v/>
      </c>
      <c r="AL1268" s="327">
        <f t="shared" si="350"/>
        <v>2309948.01839092</v>
      </c>
    </row>
    <row r="1269" spans="2:38">
      <c r="B1269" s="176" t="s">
        <v>1115</v>
      </c>
      <c r="C1269" s="167"/>
      <c r="D1269" s="167" t="s">
        <v>2229</v>
      </c>
      <c r="E1269" s="167" t="s">
        <v>117</v>
      </c>
      <c r="F1269" s="167" t="s">
        <v>2233</v>
      </c>
      <c r="G1269" s="188"/>
      <c r="H1269" s="285">
        <v>4332.1499999999996</v>
      </c>
      <c r="I1269" s="143">
        <f t="shared" si="351"/>
        <v>128.04414030569049</v>
      </c>
      <c r="J1269" s="165">
        <v>554706.42242529697</v>
      </c>
      <c r="K1269" s="167"/>
      <c r="L1269" s="167">
        <v>1</v>
      </c>
      <c r="M1269" s="171">
        <f t="shared" si="342"/>
        <v>554706.42242529697</v>
      </c>
      <c r="N1269" s="170"/>
      <c r="O1269" s="285"/>
      <c r="P1269" s="114">
        <f t="shared" si="357"/>
        <v>0</v>
      </c>
      <c r="Q1269" s="173"/>
      <c r="R1269" s="177">
        <v>2016</v>
      </c>
      <c r="S1269" s="98">
        <f>IFERROR(('General Input Sheet'!$G$38/(VLOOKUP(R1269,'General Input Sheet'!$E$38:$G$44,3,FALSE))),1)</f>
        <v>1</v>
      </c>
      <c r="T1269" s="199">
        <v>554706.42242529697</v>
      </c>
      <c r="U1269" s="115" t="str">
        <f t="shared" si="352"/>
        <v/>
      </c>
      <c r="V1269" s="115" t="str">
        <f t="shared" si="352"/>
        <v/>
      </c>
      <c r="W1269" s="115" t="str">
        <f t="shared" si="352"/>
        <v>y</v>
      </c>
      <c r="X1269" s="115" t="str">
        <f t="shared" si="352"/>
        <v/>
      </c>
      <c r="Y1269" s="273" t="str">
        <f t="shared" si="353"/>
        <v/>
      </c>
      <c r="AA1269" s="86" t="str">
        <f t="shared" si="343"/>
        <v/>
      </c>
      <c r="AB1269" s="87" t="str">
        <f t="shared" si="344"/>
        <v/>
      </c>
      <c r="AC1269" s="87">
        <f t="shared" si="354"/>
        <v>1</v>
      </c>
      <c r="AD1269" s="87" t="str">
        <f t="shared" si="355"/>
        <v/>
      </c>
      <c r="AE1269" s="87" t="str">
        <f t="shared" si="356"/>
        <v/>
      </c>
      <c r="AF1269" s="94">
        <f t="shared" si="345"/>
        <v>1</v>
      </c>
      <c r="AH1269" s="324" t="str">
        <f t="shared" si="346"/>
        <v/>
      </c>
      <c r="AI1269" s="280" t="str">
        <f t="shared" si="347"/>
        <v/>
      </c>
      <c r="AJ1269" s="280">
        <f t="shared" si="348"/>
        <v>554706.42242529697</v>
      </c>
      <c r="AK1269" s="280" t="str">
        <f t="shared" si="349"/>
        <v/>
      </c>
      <c r="AL1269" s="327" t="str">
        <f t="shared" si="350"/>
        <v/>
      </c>
    </row>
    <row r="1270" spans="2:38">
      <c r="B1270" s="176" t="s">
        <v>1116</v>
      </c>
      <c r="C1270" s="167"/>
      <c r="D1270" s="167" t="s">
        <v>2229</v>
      </c>
      <c r="E1270" s="167" t="s">
        <v>115</v>
      </c>
      <c r="F1270" s="167" t="s">
        <v>2232</v>
      </c>
      <c r="G1270" s="188"/>
      <c r="H1270" s="285">
        <v>3146.04</v>
      </c>
      <c r="I1270" s="143">
        <f t="shared" si="351"/>
        <v>112.42770141652331</v>
      </c>
      <c r="J1270" s="165">
        <v>353702.04576443898</v>
      </c>
      <c r="K1270" s="167"/>
      <c r="L1270" s="167">
        <v>1</v>
      </c>
      <c r="M1270" s="171">
        <f t="shared" si="342"/>
        <v>353702.04576443898</v>
      </c>
      <c r="N1270" s="170"/>
      <c r="O1270" s="285"/>
      <c r="P1270" s="114">
        <f t="shared" si="357"/>
        <v>0</v>
      </c>
      <c r="Q1270" s="173"/>
      <c r="R1270" s="177">
        <v>2016</v>
      </c>
      <c r="S1270" s="98">
        <f>IFERROR(('General Input Sheet'!$G$38/(VLOOKUP(R1270,'General Input Sheet'!$E$38:$G$44,3,FALSE))),1)</f>
        <v>1</v>
      </c>
      <c r="T1270" s="199">
        <v>353702.04576443898</v>
      </c>
      <c r="U1270" s="115" t="str">
        <f t="shared" si="352"/>
        <v>y</v>
      </c>
      <c r="V1270" s="115" t="str">
        <f t="shared" si="352"/>
        <v/>
      </c>
      <c r="W1270" s="115" t="str">
        <f t="shared" si="352"/>
        <v/>
      </c>
      <c r="X1270" s="115" t="str">
        <f t="shared" si="352"/>
        <v/>
      </c>
      <c r="Y1270" s="273" t="str">
        <f t="shared" si="353"/>
        <v/>
      </c>
      <c r="AA1270" s="86">
        <f t="shared" si="343"/>
        <v>1</v>
      </c>
      <c r="AB1270" s="87" t="str">
        <f t="shared" si="344"/>
        <v/>
      </c>
      <c r="AC1270" s="87" t="str">
        <f t="shared" si="354"/>
        <v/>
      </c>
      <c r="AD1270" s="87" t="str">
        <f t="shared" si="355"/>
        <v/>
      </c>
      <c r="AE1270" s="87" t="str">
        <f t="shared" si="356"/>
        <v/>
      </c>
      <c r="AF1270" s="94">
        <f t="shared" si="345"/>
        <v>1</v>
      </c>
      <c r="AH1270" s="324">
        <f t="shared" si="346"/>
        <v>353702.04576443898</v>
      </c>
      <c r="AI1270" s="280" t="str">
        <f t="shared" si="347"/>
        <v/>
      </c>
      <c r="AJ1270" s="280" t="str">
        <f t="shared" si="348"/>
        <v/>
      </c>
      <c r="AK1270" s="280" t="str">
        <f t="shared" si="349"/>
        <v/>
      </c>
      <c r="AL1270" s="327" t="str">
        <f t="shared" si="350"/>
        <v/>
      </c>
    </row>
    <row r="1271" spans="2:38">
      <c r="B1271" s="176" t="s">
        <v>1117</v>
      </c>
      <c r="C1271" s="167"/>
      <c r="D1271" s="167" t="s">
        <v>2229</v>
      </c>
      <c r="E1271" s="167" t="s">
        <v>118</v>
      </c>
      <c r="F1271" s="167" t="s">
        <v>2233</v>
      </c>
      <c r="G1271" s="188"/>
      <c r="H1271" s="285">
        <v>1665.52</v>
      </c>
      <c r="I1271" s="143">
        <f t="shared" si="351"/>
        <v>273.99867104029732</v>
      </c>
      <c r="J1271" s="165">
        <v>456350.26659103599</v>
      </c>
      <c r="K1271" s="167"/>
      <c r="L1271" s="167">
        <v>1</v>
      </c>
      <c r="M1271" s="171">
        <f t="shared" si="342"/>
        <v>456350.26659103594</v>
      </c>
      <c r="N1271" s="170"/>
      <c r="O1271" s="285">
        <v>1665.50250256038</v>
      </c>
      <c r="P1271" s="114">
        <f t="shared" si="357"/>
        <v>222.15517504849038</v>
      </c>
      <c r="Q1271" s="173">
        <v>370000</v>
      </c>
      <c r="R1271" s="177">
        <v>2016</v>
      </c>
      <c r="S1271" s="98">
        <f>IFERROR(('General Input Sheet'!$G$38/(VLOOKUP(R1271,'General Input Sheet'!$E$38:$G$44,3,FALSE))),1)</f>
        <v>1</v>
      </c>
      <c r="T1271" s="199">
        <v>826350.26659103599</v>
      </c>
      <c r="U1271" s="115" t="str">
        <f t="shared" si="352"/>
        <v/>
      </c>
      <c r="V1271" s="115" t="str">
        <f t="shared" si="352"/>
        <v/>
      </c>
      <c r="W1271" s="115" t="str">
        <f t="shared" si="352"/>
        <v/>
      </c>
      <c r="X1271" s="115" t="str">
        <f t="shared" si="352"/>
        <v>y</v>
      </c>
      <c r="Y1271" s="273" t="str">
        <f t="shared" si="353"/>
        <v/>
      </c>
      <c r="AA1271" s="86" t="str">
        <f t="shared" si="343"/>
        <v/>
      </c>
      <c r="AB1271" s="87" t="str">
        <f t="shared" si="344"/>
        <v/>
      </c>
      <c r="AC1271" s="87" t="str">
        <f t="shared" si="354"/>
        <v/>
      </c>
      <c r="AD1271" s="87">
        <f t="shared" si="355"/>
        <v>1</v>
      </c>
      <c r="AE1271" s="87" t="str">
        <f t="shared" si="356"/>
        <v/>
      </c>
      <c r="AF1271" s="94">
        <f t="shared" si="345"/>
        <v>1</v>
      </c>
      <c r="AH1271" s="324" t="str">
        <f t="shared" si="346"/>
        <v/>
      </c>
      <c r="AI1271" s="280" t="str">
        <f t="shared" si="347"/>
        <v/>
      </c>
      <c r="AJ1271" s="280" t="str">
        <f t="shared" si="348"/>
        <v/>
      </c>
      <c r="AK1271" s="280">
        <f t="shared" si="349"/>
        <v>826350.26659103599</v>
      </c>
      <c r="AL1271" s="327" t="str">
        <f t="shared" si="350"/>
        <v/>
      </c>
    </row>
    <row r="1272" spans="2:38">
      <c r="B1272" s="176" t="s">
        <v>1118</v>
      </c>
      <c r="C1272" s="167"/>
      <c r="D1272" s="167" t="s">
        <v>2229</v>
      </c>
      <c r="E1272" s="167" t="s">
        <v>118</v>
      </c>
      <c r="F1272" s="167" t="s">
        <v>2232</v>
      </c>
      <c r="G1272" s="188"/>
      <c r="H1272" s="285">
        <v>2718.39</v>
      </c>
      <c r="I1272" s="143">
        <f t="shared" si="351"/>
        <v>122.44683135117553</v>
      </c>
      <c r="J1272" s="165">
        <v>332858.24187672202</v>
      </c>
      <c r="K1272" s="167"/>
      <c r="L1272" s="167">
        <v>1</v>
      </c>
      <c r="M1272" s="171">
        <f t="shared" si="342"/>
        <v>332858.24187672202</v>
      </c>
      <c r="N1272" s="170"/>
      <c r="O1272" s="285">
        <v>2718.3958390663101</v>
      </c>
      <c r="P1272" s="114">
        <f t="shared" si="357"/>
        <v>406.65380078704379</v>
      </c>
      <c r="Q1272" s="173">
        <v>1105446</v>
      </c>
      <c r="R1272" s="177">
        <v>2016</v>
      </c>
      <c r="S1272" s="98">
        <f>IFERROR(('General Input Sheet'!$G$38/(VLOOKUP(R1272,'General Input Sheet'!$E$38:$G$44,3,FALSE))),1)</f>
        <v>1</v>
      </c>
      <c r="T1272" s="199">
        <v>1438304.2418767221</v>
      </c>
      <c r="U1272" s="115" t="str">
        <f t="shared" si="352"/>
        <v/>
      </c>
      <c r="V1272" s="115" t="str">
        <f t="shared" si="352"/>
        <v/>
      </c>
      <c r="W1272" s="115" t="str">
        <f t="shared" si="352"/>
        <v/>
      </c>
      <c r="X1272" s="115" t="str">
        <f t="shared" si="352"/>
        <v>y</v>
      </c>
      <c r="Y1272" s="273" t="str">
        <f t="shared" si="353"/>
        <v/>
      </c>
      <c r="AA1272" s="86" t="str">
        <f t="shared" si="343"/>
        <v/>
      </c>
      <c r="AB1272" s="87" t="str">
        <f t="shared" si="344"/>
        <v/>
      </c>
      <c r="AC1272" s="87" t="str">
        <f t="shared" si="354"/>
        <v/>
      </c>
      <c r="AD1272" s="87">
        <f t="shared" si="355"/>
        <v>1</v>
      </c>
      <c r="AE1272" s="87" t="str">
        <f t="shared" si="356"/>
        <v/>
      </c>
      <c r="AF1272" s="94">
        <f t="shared" si="345"/>
        <v>1</v>
      </c>
      <c r="AH1272" s="324" t="str">
        <f t="shared" si="346"/>
        <v/>
      </c>
      <c r="AI1272" s="280" t="str">
        <f t="shared" si="347"/>
        <v/>
      </c>
      <c r="AJ1272" s="280" t="str">
        <f t="shared" si="348"/>
        <v/>
      </c>
      <c r="AK1272" s="280">
        <f t="shared" si="349"/>
        <v>1438304.2418767221</v>
      </c>
      <c r="AL1272" s="327" t="str">
        <f t="shared" si="350"/>
        <v/>
      </c>
    </row>
    <row r="1273" spans="2:38">
      <c r="B1273" s="176" t="s">
        <v>1119</v>
      </c>
      <c r="C1273" s="167"/>
      <c r="D1273" s="167" t="s">
        <v>2229</v>
      </c>
      <c r="E1273" s="167" t="s">
        <v>118</v>
      </c>
      <c r="F1273" s="167" t="s">
        <v>2232</v>
      </c>
      <c r="G1273" s="188"/>
      <c r="H1273" s="285">
        <v>8027.16</v>
      </c>
      <c r="I1273" s="143">
        <f t="shared" si="351"/>
        <v>73.536054841848795</v>
      </c>
      <c r="J1273" s="165">
        <v>590285.67798429495</v>
      </c>
      <c r="K1273" s="167"/>
      <c r="L1273" s="167">
        <v>1</v>
      </c>
      <c r="M1273" s="171">
        <f t="shared" si="342"/>
        <v>590285.67798429495</v>
      </c>
      <c r="N1273" s="170"/>
      <c r="O1273" s="285">
        <v>8027.1069736044701</v>
      </c>
      <c r="P1273" s="114">
        <f t="shared" si="357"/>
        <v>285.77917393443153</v>
      </c>
      <c r="Q1273" s="173">
        <v>2293980</v>
      </c>
      <c r="R1273" s="177">
        <v>2016</v>
      </c>
      <c r="S1273" s="98">
        <f>IFERROR(('General Input Sheet'!$G$38/(VLOOKUP(R1273,'General Input Sheet'!$E$38:$G$44,3,FALSE))),1)</f>
        <v>1</v>
      </c>
      <c r="T1273" s="199">
        <v>2884265.6779842949</v>
      </c>
      <c r="U1273" s="115" t="str">
        <f t="shared" si="352"/>
        <v/>
      </c>
      <c r="V1273" s="115" t="str">
        <f t="shared" si="352"/>
        <v/>
      </c>
      <c r="W1273" s="115" t="str">
        <f t="shared" si="352"/>
        <v/>
      </c>
      <c r="X1273" s="115" t="str">
        <f t="shared" si="352"/>
        <v>y</v>
      </c>
      <c r="Y1273" s="273" t="str">
        <f t="shared" si="353"/>
        <v/>
      </c>
      <c r="AA1273" s="86" t="str">
        <f t="shared" si="343"/>
        <v/>
      </c>
      <c r="AB1273" s="87" t="str">
        <f t="shared" si="344"/>
        <v/>
      </c>
      <c r="AC1273" s="87" t="str">
        <f t="shared" si="354"/>
        <v/>
      </c>
      <c r="AD1273" s="87">
        <f t="shared" si="355"/>
        <v>1</v>
      </c>
      <c r="AE1273" s="87" t="str">
        <f t="shared" si="356"/>
        <v/>
      </c>
      <c r="AF1273" s="94">
        <f t="shared" si="345"/>
        <v>1</v>
      </c>
      <c r="AH1273" s="324" t="str">
        <f t="shared" si="346"/>
        <v/>
      </c>
      <c r="AI1273" s="280" t="str">
        <f t="shared" si="347"/>
        <v/>
      </c>
      <c r="AJ1273" s="280" t="str">
        <f t="shared" si="348"/>
        <v/>
      </c>
      <c r="AK1273" s="280">
        <f t="shared" si="349"/>
        <v>2884265.6779842949</v>
      </c>
      <c r="AL1273" s="327" t="str">
        <f t="shared" si="350"/>
        <v/>
      </c>
    </row>
    <row r="1274" spans="2:38">
      <c r="B1274" s="176" t="s">
        <v>1120</v>
      </c>
      <c r="C1274" s="167"/>
      <c r="D1274" s="167" t="s">
        <v>2229</v>
      </c>
      <c r="E1274" s="167" t="s">
        <v>118</v>
      </c>
      <c r="F1274" s="167" t="s">
        <v>2232</v>
      </c>
      <c r="G1274" s="188"/>
      <c r="H1274" s="285">
        <v>1510.86</v>
      </c>
      <c r="I1274" s="143">
        <f t="shared" si="351"/>
        <v>181.35553672288103</v>
      </c>
      <c r="J1274" s="165">
        <v>274002.82621313201</v>
      </c>
      <c r="K1274" s="167"/>
      <c r="L1274" s="167">
        <v>1</v>
      </c>
      <c r="M1274" s="171">
        <f t="shared" si="342"/>
        <v>274002.82621313201</v>
      </c>
      <c r="N1274" s="170"/>
      <c r="O1274" s="285">
        <v>1510.8560297077199</v>
      </c>
      <c r="P1274" s="114">
        <f t="shared" si="357"/>
        <v>302.2922045645567</v>
      </c>
      <c r="Q1274" s="173">
        <v>456720</v>
      </c>
      <c r="R1274" s="177">
        <v>2016</v>
      </c>
      <c r="S1274" s="98">
        <f>IFERROR(('General Input Sheet'!$G$38/(VLOOKUP(R1274,'General Input Sheet'!$E$38:$G$44,3,FALSE))),1)</f>
        <v>1</v>
      </c>
      <c r="T1274" s="199">
        <v>730722.82621313201</v>
      </c>
      <c r="U1274" s="115" t="str">
        <f t="shared" si="352"/>
        <v/>
      </c>
      <c r="V1274" s="115" t="str">
        <f t="shared" si="352"/>
        <v/>
      </c>
      <c r="W1274" s="115" t="str">
        <f t="shared" si="352"/>
        <v/>
      </c>
      <c r="X1274" s="115" t="str">
        <f t="shared" si="352"/>
        <v>y</v>
      </c>
      <c r="Y1274" s="273" t="str">
        <f t="shared" si="353"/>
        <v/>
      </c>
      <c r="AA1274" s="86" t="str">
        <f t="shared" si="343"/>
        <v/>
      </c>
      <c r="AB1274" s="87" t="str">
        <f t="shared" si="344"/>
        <v/>
      </c>
      <c r="AC1274" s="87" t="str">
        <f t="shared" si="354"/>
        <v/>
      </c>
      <c r="AD1274" s="87">
        <f t="shared" si="355"/>
        <v>1</v>
      </c>
      <c r="AE1274" s="87" t="str">
        <f t="shared" si="356"/>
        <v/>
      </c>
      <c r="AF1274" s="94">
        <f t="shared" si="345"/>
        <v>1</v>
      </c>
      <c r="AH1274" s="324" t="str">
        <f t="shared" si="346"/>
        <v/>
      </c>
      <c r="AI1274" s="280" t="str">
        <f t="shared" si="347"/>
        <v/>
      </c>
      <c r="AJ1274" s="280" t="str">
        <f t="shared" si="348"/>
        <v/>
      </c>
      <c r="AK1274" s="280">
        <f t="shared" si="349"/>
        <v>730722.82621313201</v>
      </c>
      <c r="AL1274" s="327" t="str">
        <f t="shared" si="350"/>
        <v/>
      </c>
    </row>
    <row r="1275" spans="2:38">
      <c r="B1275" s="176" t="s">
        <v>1121</v>
      </c>
      <c r="C1275" s="167"/>
      <c r="D1275" s="167" t="s">
        <v>2229</v>
      </c>
      <c r="E1275" s="167" t="s">
        <v>115</v>
      </c>
      <c r="F1275" s="167" t="s">
        <v>2233</v>
      </c>
      <c r="G1275" s="188"/>
      <c r="H1275" s="285">
        <v>5853.42</v>
      </c>
      <c r="I1275" s="143">
        <f t="shared" si="351"/>
        <v>104.35216418625384</v>
      </c>
      <c r="J1275" s="165">
        <v>610817.04489110201</v>
      </c>
      <c r="K1275" s="167"/>
      <c r="L1275" s="167">
        <v>1</v>
      </c>
      <c r="M1275" s="171">
        <f t="shared" si="342"/>
        <v>610817.04489110201</v>
      </c>
      <c r="N1275" s="170"/>
      <c r="O1275" s="285">
        <v>5853.4318228571801</v>
      </c>
      <c r="P1275" s="114">
        <f t="shared" si="357"/>
        <v>423.82316478217064</v>
      </c>
      <c r="Q1275" s="173">
        <v>2480820</v>
      </c>
      <c r="R1275" s="177">
        <v>2016</v>
      </c>
      <c r="S1275" s="98">
        <f>IFERROR(('General Input Sheet'!$G$38/(VLOOKUP(R1275,'General Input Sheet'!$E$38:$G$44,3,FALSE))),1)</f>
        <v>1</v>
      </c>
      <c r="T1275" s="199">
        <v>3091637.0448911022</v>
      </c>
      <c r="U1275" s="115" t="str">
        <f t="shared" si="352"/>
        <v>y</v>
      </c>
      <c r="V1275" s="115" t="str">
        <f t="shared" si="352"/>
        <v/>
      </c>
      <c r="W1275" s="115" t="str">
        <f t="shared" si="352"/>
        <v/>
      </c>
      <c r="X1275" s="115" t="str">
        <f t="shared" si="352"/>
        <v/>
      </c>
      <c r="Y1275" s="273" t="str">
        <f t="shared" si="353"/>
        <v/>
      </c>
      <c r="AA1275" s="86">
        <f t="shared" si="343"/>
        <v>1</v>
      </c>
      <c r="AB1275" s="87" t="str">
        <f t="shared" si="344"/>
        <v/>
      </c>
      <c r="AC1275" s="87" t="str">
        <f t="shared" si="354"/>
        <v/>
      </c>
      <c r="AD1275" s="87" t="str">
        <f t="shared" si="355"/>
        <v/>
      </c>
      <c r="AE1275" s="87" t="str">
        <f t="shared" si="356"/>
        <v/>
      </c>
      <c r="AF1275" s="94">
        <f t="shared" si="345"/>
        <v>1</v>
      </c>
      <c r="AH1275" s="324">
        <f t="shared" si="346"/>
        <v>3091637.0448911022</v>
      </c>
      <c r="AI1275" s="280" t="str">
        <f t="shared" si="347"/>
        <v/>
      </c>
      <c r="AJ1275" s="280" t="str">
        <f t="shared" si="348"/>
        <v/>
      </c>
      <c r="AK1275" s="280" t="str">
        <f t="shared" si="349"/>
        <v/>
      </c>
      <c r="AL1275" s="327" t="str">
        <f t="shared" si="350"/>
        <v/>
      </c>
    </row>
    <row r="1276" spans="2:38">
      <c r="B1276" s="176" t="s">
        <v>1122</v>
      </c>
      <c r="C1276" s="167"/>
      <c r="D1276" s="167" t="s">
        <v>2229</v>
      </c>
      <c r="E1276" s="167" t="s">
        <v>115</v>
      </c>
      <c r="F1276" s="167" t="s">
        <v>2232</v>
      </c>
      <c r="G1276" s="188"/>
      <c r="H1276" s="285">
        <v>20549.21</v>
      </c>
      <c r="I1276" s="143">
        <f t="shared" si="351"/>
        <v>28.725468180250967</v>
      </c>
      <c r="J1276" s="165">
        <v>590285.67798429495</v>
      </c>
      <c r="K1276" s="167"/>
      <c r="L1276" s="167">
        <v>1</v>
      </c>
      <c r="M1276" s="171">
        <f t="shared" si="342"/>
        <v>590285.67798429495</v>
      </c>
      <c r="N1276" s="170"/>
      <c r="O1276" s="285">
        <v>20549.1369785551</v>
      </c>
      <c r="P1276" s="114">
        <f t="shared" si="357"/>
        <v>38.877739772416199</v>
      </c>
      <c r="Q1276" s="173">
        <v>798904</v>
      </c>
      <c r="R1276" s="177">
        <v>2016</v>
      </c>
      <c r="S1276" s="98">
        <f>IFERROR(('General Input Sheet'!$G$38/(VLOOKUP(R1276,'General Input Sheet'!$E$38:$G$44,3,FALSE))),1)</f>
        <v>1</v>
      </c>
      <c r="T1276" s="199">
        <v>1389189.6779842949</v>
      </c>
      <c r="U1276" s="115" t="str">
        <f t="shared" si="352"/>
        <v>y</v>
      </c>
      <c r="V1276" s="115" t="str">
        <f t="shared" si="352"/>
        <v/>
      </c>
      <c r="W1276" s="115" t="str">
        <f t="shared" si="352"/>
        <v/>
      </c>
      <c r="X1276" s="115" t="str">
        <f t="shared" si="352"/>
        <v/>
      </c>
      <c r="Y1276" s="273" t="str">
        <f t="shared" si="353"/>
        <v/>
      </c>
      <c r="AA1276" s="86">
        <f t="shared" si="343"/>
        <v>1</v>
      </c>
      <c r="AB1276" s="87" t="str">
        <f t="shared" si="344"/>
        <v/>
      </c>
      <c r="AC1276" s="87" t="str">
        <f t="shared" si="354"/>
        <v/>
      </c>
      <c r="AD1276" s="87" t="str">
        <f t="shared" si="355"/>
        <v/>
      </c>
      <c r="AE1276" s="87" t="str">
        <f t="shared" si="356"/>
        <v/>
      </c>
      <c r="AF1276" s="94">
        <f t="shared" si="345"/>
        <v>1</v>
      </c>
      <c r="AH1276" s="324">
        <f t="shared" si="346"/>
        <v>1389189.6779842949</v>
      </c>
      <c r="AI1276" s="280" t="str">
        <f t="shared" si="347"/>
        <v/>
      </c>
      <c r="AJ1276" s="280" t="str">
        <f t="shared" si="348"/>
        <v/>
      </c>
      <c r="AK1276" s="280" t="str">
        <f t="shared" si="349"/>
        <v/>
      </c>
      <c r="AL1276" s="327" t="str">
        <f t="shared" si="350"/>
        <v/>
      </c>
    </row>
    <row r="1277" spans="2:38">
      <c r="B1277" s="176" t="s">
        <v>1123</v>
      </c>
      <c r="C1277" s="167"/>
      <c r="D1277" s="167" t="s">
        <v>2229</v>
      </c>
      <c r="E1277" s="167" t="s">
        <v>115</v>
      </c>
      <c r="F1277" s="167" t="s">
        <v>2233</v>
      </c>
      <c r="G1277" s="188"/>
      <c r="H1277" s="285">
        <v>1711.72</v>
      </c>
      <c r="I1277" s="143">
        <f t="shared" si="351"/>
        <v>267.59885403072172</v>
      </c>
      <c r="J1277" s="165">
        <v>458054.310421467</v>
      </c>
      <c r="K1277" s="167"/>
      <c r="L1277" s="167">
        <v>1</v>
      </c>
      <c r="M1277" s="171">
        <f t="shared" si="342"/>
        <v>458054.310421467</v>
      </c>
      <c r="N1277" s="170"/>
      <c r="O1277" s="285">
        <v>1711.7157662433001</v>
      </c>
      <c r="P1277" s="114">
        <f t="shared" si="357"/>
        <v>508.26195397462959</v>
      </c>
      <c r="Q1277" s="173">
        <v>870000</v>
      </c>
      <c r="R1277" s="177">
        <v>2016</v>
      </c>
      <c r="S1277" s="98">
        <f>IFERROR(('General Input Sheet'!$G$38/(VLOOKUP(R1277,'General Input Sheet'!$E$38:$G$44,3,FALSE))),1)</f>
        <v>1</v>
      </c>
      <c r="T1277" s="199">
        <v>1328054.3104214671</v>
      </c>
      <c r="U1277" s="115" t="str">
        <f t="shared" si="352"/>
        <v>y</v>
      </c>
      <c r="V1277" s="115" t="str">
        <f t="shared" si="352"/>
        <v/>
      </c>
      <c r="W1277" s="115" t="str">
        <f t="shared" si="352"/>
        <v/>
      </c>
      <c r="X1277" s="115" t="str">
        <f t="shared" si="352"/>
        <v/>
      </c>
      <c r="Y1277" s="273" t="str">
        <f t="shared" si="353"/>
        <v/>
      </c>
      <c r="AA1277" s="86">
        <f t="shared" si="343"/>
        <v>1</v>
      </c>
      <c r="AB1277" s="87" t="str">
        <f t="shared" si="344"/>
        <v/>
      </c>
      <c r="AC1277" s="87" t="str">
        <f t="shared" si="354"/>
        <v/>
      </c>
      <c r="AD1277" s="87" t="str">
        <f t="shared" si="355"/>
        <v/>
      </c>
      <c r="AE1277" s="87" t="str">
        <f t="shared" si="356"/>
        <v/>
      </c>
      <c r="AF1277" s="94">
        <f t="shared" si="345"/>
        <v>1</v>
      </c>
      <c r="AH1277" s="324">
        <f t="shared" si="346"/>
        <v>1328054.3104214671</v>
      </c>
      <c r="AI1277" s="280" t="str">
        <f t="shared" si="347"/>
        <v/>
      </c>
      <c r="AJ1277" s="280" t="str">
        <f t="shared" si="348"/>
        <v/>
      </c>
      <c r="AK1277" s="280" t="str">
        <f t="shared" si="349"/>
        <v/>
      </c>
      <c r="AL1277" s="327" t="str">
        <f t="shared" si="350"/>
        <v/>
      </c>
    </row>
    <row r="1278" spans="2:38">
      <c r="B1278" s="176" t="s">
        <v>1124</v>
      </c>
      <c r="C1278" s="167"/>
      <c r="D1278" s="167" t="s">
        <v>2231</v>
      </c>
      <c r="E1278" s="167" t="s">
        <v>116</v>
      </c>
      <c r="F1278" s="167" t="s">
        <v>2235</v>
      </c>
      <c r="G1278" s="188"/>
      <c r="H1278" s="285">
        <v>137300.54</v>
      </c>
      <c r="I1278" s="143">
        <f t="shared" si="351"/>
        <v>67.590277109810131</v>
      </c>
      <c r="J1278" s="165">
        <v>9280181.5459265709</v>
      </c>
      <c r="K1278" s="167"/>
      <c r="L1278" s="167">
        <v>1</v>
      </c>
      <c r="M1278" s="171">
        <f t="shared" si="342"/>
        <v>9280181.5459265709</v>
      </c>
      <c r="N1278" s="170"/>
      <c r="O1278" s="285">
        <v>128293.13907123099</v>
      </c>
      <c r="P1278" s="114">
        <f t="shared" si="357"/>
        <v>6.7320662371544921</v>
      </c>
      <c r="Q1278" s="173">
        <v>863677.91</v>
      </c>
      <c r="R1278" s="177">
        <v>2016</v>
      </c>
      <c r="S1278" s="98">
        <f>IFERROR(('General Input Sheet'!$G$38/(VLOOKUP(R1278,'General Input Sheet'!$E$38:$G$44,3,FALSE))),1)</f>
        <v>1</v>
      </c>
      <c r="T1278" s="199">
        <v>10143859.455926571</v>
      </c>
      <c r="U1278" s="115" t="str">
        <f t="shared" si="352"/>
        <v/>
      </c>
      <c r="V1278" s="115" t="str">
        <f t="shared" si="352"/>
        <v/>
      </c>
      <c r="W1278" s="115" t="str">
        <f t="shared" si="352"/>
        <v/>
      </c>
      <c r="X1278" s="115" t="str">
        <f t="shared" si="352"/>
        <v/>
      </c>
      <c r="Y1278" s="273" t="str">
        <f t="shared" si="353"/>
        <v>y</v>
      </c>
      <c r="AA1278" s="86" t="str">
        <f t="shared" si="343"/>
        <v/>
      </c>
      <c r="AB1278" s="87" t="str">
        <f t="shared" si="344"/>
        <v/>
      </c>
      <c r="AC1278" s="87" t="str">
        <f t="shared" si="354"/>
        <v/>
      </c>
      <c r="AD1278" s="87" t="str">
        <f t="shared" si="355"/>
        <v/>
      </c>
      <c r="AE1278" s="87">
        <f t="shared" si="356"/>
        <v>1</v>
      </c>
      <c r="AF1278" s="94">
        <f t="shared" si="345"/>
        <v>1</v>
      </c>
      <c r="AH1278" s="324" t="str">
        <f t="shared" si="346"/>
        <v/>
      </c>
      <c r="AI1278" s="280" t="str">
        <f t="shared" si="347"/>
        <v/>
      </c>
      <c r="AJ1278" s="280" t="str">
        <f t="shared" si="348"/>
        <v/>
      </c>
      <c r="AK1278" s="280" t="str">
        <f t="shared" si="349"/>
        <v/>
      </c>
      <c r="AL1278" s="327">
        <f t="shared" si="350"/>
        <v>10143859.455926571</v>
      </c>
    </row>
    <row r="1279" spans="2:38">
      <c r="B1279" s="176" t="s">
        <v>1125</v>
      </c>
      <c r="C1279" s="167"/>
      <c r="D1279" s="167" t="s">
        <v>2229</v>
      </c>
      <c r="E1279" s="167" t="s">
        <v>115</v>
      </c>
      <c r="F1279" s="167" t="s">
        <v>2233</v>
      </c>
      <c r="G1279" s="188"/>
      <c r="H1279" s="285">
        <v>1770.85</v>
      </c>
      <c r="I1279" s="143">
        <f t="shared" si="351"/>
        <v>259.89511546433977</v>
      </c>
      <c r="J1279" s="165">
        <v>460235.26522002602</v>
      </c>
      <c r="K1279" s="167"/>
      <c r="L1279" s="167">
        <v>1</v>
      </c>
      <c r="M1279" s="171">
        <f t="shared" si="342"/>
        <v>460235.26522002602</v>
      </c>
      <c r="N1279" s="170"/>
      <c r="O1279" s="285"/>
      <c r="P1279" s="114">
        <f t="shared" si="357"/>
        <v>0</v>
      </c>
      <c r="Q1279" s="173"/>
      <c r="R1279" s="177">
        <v>2016</v>
      </c>
      <c r="S1279" s="98">
        <f>IFERROR(('General Input Sheet'!$G$38/(VLOOKUP(R1279,'General Input Sheet'!$E$38:$G$44,3,FALSE))),1)</f>
        <v>1</v>
      </c>
      <c r="T1279" s="199">
        <v>460235.26522002602</v>
      </c>
      <c r="U1279" s="115" t="str">
        <f t="shared" si="352"/>
        <v>y</v>
      </c>
      <c r="V1279" s="115" t="str">
        <f t="shared" si="352"/>
        <v/>
      </c>
      <c r="W1279" s="115" t="str">
        <f t="shared" si="352"/>
        <v/>
      </c>
      <c r="X1279" s="115" t="str">
        <f t="shared" si="352"/>
        <v/>
      </c>
      <c r="Y1279" s="273" t="str">
        <f t="shared" si="353"/>
        <v/>
      </c>
      <c r="AA1279" s="86">
        <f t="shared" si="343"/>
        <v>1</v>
      </c>
      <c r="AB1279" s="87" t="str">
        <f t="shared" si="344"/>
        <v/>
      </c>
      <c r="AC1279" s="87" t="str">
        <f t="shared" si="354"/>
        <v/>
      </c>
      <c r="AD1279" s="87" t="str">
        <f t="shared" si="355"/>
        <v/>
      </c>
      <c r="AE1279" s="87" t="str">
        <f t="shared" si="356"/>
        <v/>
      </c>
      <c r="AF1279" s="94">
        <f t="shared" si="345"/>
        <v>1</v>
      </c>
      <c r="AH1279" s="324">
        <f t="shared" si="346"/>
        <v>460235.26522002602</v>
      </c>
      <c r="AI1279" s="280" t="str">
        <f t="shared" si="347"/>
        <v/>
      </c>
      <c r="AJ1279" s="280" t="str">
        <f t="shared" si="348"/>
        <v/>
      </c>
      <c r="AK1279" s="280" t="str">
        <f t="shared" si="349"/>
        <v/>
      </c>
      <c r="AL1279" s="327" t="str">
        <f t="shared" si="350"/>
        <v/>
      </c>
    </row>
    <row r="1280" spans="2:38">
      <c r="B1280" s="176" t="s">
        <v>1126</v>
      </c>
      <c r="C1280" s="167"/>
      <c r="D1280" s="167" t="s">
        <v>2229</v>
      </c>
      <c r="E1280" s="167" t="s">
        <v>116</v>
      </c>
      <c r="F1280" s="167" t="s">
        <v>2232</v>
      </c>
      <c r="G1280" s="188"/>
      <c r="H1280" s="285">
        <v>12706.98</v>
      </c>
      <c r="I1280" s="143">
        <f t="shared" si="351"/>
        <v>46.453656020887337</v>
      </c>
      <c r="J1280" s="165">
        <v>590285.67798429495</v>
      </c>
      <c r="K1280" s="167"/>
      <c r="L1280" s="167">
        <v>1</v>
      </c>
      <c r="M1280" s="171">
        <f t="shared" si="342"/>
        <v>590285.67798429495</v>
      </c>
      <c r="N1280" s="170"/>
      <c r="O1280" s="285">
        <v>2615.0631708603401</v>
      </c>
      <c r="P1280" s="114">
        <f t="shared" si="357"/>
        <v>190.52694617548457</v>
      </c>
      <c r="Q1280" s="173">
        <v>498240</v>
      </c>
      <c r="R1280" s="177">
        <v>2016</v>
      </c>
      <c r="S1280" s="98">
        <f>IFERROR(('General Input Sheet'!$G$38/(VLOOKUP(R1280,'General Input Sheet'!$E$38:$G$44,3,FALSE))),1)</f>
        <v>1</v>
      </c>
      <c r="T1280" s="199">
        <v>1088525.6779842949</v>
      </c>
      <c r="U1280" s="115" t="str">
        <f t="shared" si="352"/>
        <v/>
      </c>
      <c r="V1280" s="115" t="str">
        <f t="shared" si="352"/>
        <v>y</v>
      </c>
      <c r="W1280" s="115" t="str">
        <f t="shared" si="352"/>
        <v/>
      </c>
      <c r="X1280" s="115" t="str">
        <f t="shared" si="352"/>
        <v/>
      </c>
      <c r="Y1280" s="273" t="str">
        <f t="shared" si="353"/>
        <v/>
      </c>
      <c r="AA1280" s="86" t="str">
        <f t="shared" si="343"/>
        <v/>
      </c>
      <c r="AB1280" s="87">
        <f t="shared" si="344"/>
        <v>1</v>
      </c>
      <c r="AC1280" s="87" t="str">
        <f t="shared" si="354"/>
        <v/>
      </c>
      <c r="AD1280" s="87" t="str">
        <f t="shared" si="355"/>
        <v/>
      </c>
      <c r="AE1280" s="87" t="str">
        <f t="shared" si="356"/>
        <v/>
      </c>
      <c r="AF1280" s="94">
        <f t="shared" si="345"/>
        <v>1</v>
      </c>
      <c r="AH1280" s="324" t="str">
        <f t="shared" si="346"/>
        <v/>
      </c>
      <c r="AI1280" s="280">
        <f t="shared" si="347"/>
        <v>1088525.6779842949</v>
      </c>
      <c r="AJ1280" s="280" t="str">
        <f t="shared" si="348"/>
        <v/>
      </c>
      <c r="AK1280" s="280" t="str">
        <f t="shared" si="349"/>
        <v/>
      </c>
      <c r="AL1280" s="327" t="str">
        <f t="shared" si="350"/>
        <v/>
      </c>
    </row>
    <row r="1281" spans="2:38">
      <c r="B1281" s="176" t="s">
        <v>1126</v>
      </c>
      <c r="C1281" s="167"/>
      <c r="D1281" s="167" t="s">
        <v>2229</v>
      </c>
      <c r="E1281" s="167" t="s">
        <v>116</v>
      </c>
      <c r="F1281" s="167" t="s">
        <v>2233</v>
      </c>
      <c r="G1281" s="188"/>
      <c r="H1281" s="285">
        <v>2615.04</v>
      </c>
      <c r="I1281" s="143">
        <f t="shared" si="351"/>
        <v>187.90245065223209</v>
      </c>
      <c r="J1281" s="165">
        <v>491372.424553613</v>
      </c>
      <c r="K1281" s="167"/>
      <c r="L1281" s="167">
        <v>1</v>
      </c>
      <c r="M1281" s="171">
        <f t="shared" si="342"/>
        <v>491372.424553613</v>
      </c>
      <c r="N1281" s="170"/>
      <c r="O1281" s="285"/>
      <c r="P1281" s="114">
        <f t="shared" si="357"/>
        <v>0</v>
      </c>
      <c r="Q1281" s="173"/>
      <c r="R1281" s="177">
        <v>2016</v>
      </c>
      <c r="S1281" s="98">
        <f>IFERROR(('General Input Sheet'!$G$38/(VLOOKUP(R1281,'General Input Sheet'!$E$38:$G$44,3,FALSE))),1)</f>
        <v>1</v>
      </c>
      <c r="T1281" s="199">
        <v>491372.424553613</v>
      </c>
      <c r="U1281" s="115" t="str">
        <f t="shared" si="352"/>
        <v/>
      </c>
      <c r="V1281" s="115" t="str">
        <f t="shared" si="352"/>
        <v>y</v>
      </c>
      <c r="W1281" s="115" t="str">
        <f t="shared" si="352"/>
        <v/>
      </c>
      <c r="X1281" s="115" t="str">
        <f t="shared" si="352"/>
        <v/>
      </c>
      <c r="Y1281" s="273" t="str">
        <f t="shared" si="353"/>
        <v/>
      </c>
      <c r="AA1281" s="86" t="str">
        <f t="shared" si="343"/>
        <v/>
      </c>
      <c r="AB1281" s="87">
        <f t="shared" si="344"/>
        <v>1</v>
      </c>
      <c r="AC1281" s="87" t="str">
        <f t="shared" si="354"/>
        <v/>
      </c>
      <c r="AD1281" s="87" t="str">
        <f t="shared" si="355"/>
        <v/>
      </c>
      <c r="AE1281" s="87" t="str">
        <f t="shared" si="356"/>
        <v/>
      </c>
      <c r="AF1281" s="94">
        <f t="shared" si="345"/>
        <v>1</v>
      </c>
      <c r="AH1281" s="324" t="str">
        <f t="shared" si="346"/>
        <v/>
      </c>
      <c r="AI1281" s="280">
        <f t="shared" si="347"/>
        <v>491372.424553613</v>
      </c>
      <c r="AJ1281" s="280" t="str">
        <f t="shared" si="348"/>
        <v/>
      </c>
      <c r="AK1281" s="280" t="str">
        <f t="shared" si="349"/>
        <v/>
      </c>
      <c r="AL1281" s="327" t="str">
        <f t="shared" si="350"/>
        <v/>
      </c>
    </row>
    <row r="1282" spans="2:38">
      <c r="B1282" s="176" t="s">
        <v>1127</v>
      </c>
      <c r="C1282" s="167"/>
      <c r="D1282" s="167" t="s">
        <v>2229</v>
      </c>
      <c r="E1282" s="167" t="s">
        <v>115</v>
      </c>
      <c r="F1282" s="167" t="s">
        <v>2233</v>
      </c>
      <c r="G1282" s="188"/>
      <c r="H1282" s="285">
        <v>2102.79</v>
      </c>
      <c r="I1282" s="143">
        <f t="shared" si="351"/>
        <v>224.69127300073472</v>
      </c>
      <c r="J1282" s="165">
        <v>472478.56195321499</v>
      </c>
      <c r="K1282" s="167"/>
      <c r="L1282" s="167">
        <v>1</v>
      </c>
      <c r="M1282" s="171">
        <f t="shared" si="342"/>
        <v>472478.56195321499</v>
      </c>
      <c r="N1282" s="170"/>
      <c r="O1282" s="285">
        <v>2102.79153617559</v>
      </c>
      <c r="P1282" s="114">
        <f t="shared" si="357"/>
        <v>483.75694047641304</v>
      </c>
      <c r="Q1282" s="173">
        <v>1017240</v>
      </c>
      <c r="R1282" s="177">
        <v>2016</v>
      </c>
      <c r="S1282" s="98">
        <f>IFERROR(('General Input Sheet'!$G$38/(VLOOKUP(R1282,'General Input Sheet'!$E$38:$G$44,3,FALSE))),1)</f>
        <v>1</v>
      </c>
      <c r="T1282" s="199">
        <v>1489718.5619532149</v>
      </c>
      <c r="U1282" s="115" t="str">
        <f t="shared" si="352"/>
        <v>y</v>
      </c>
      <c r="V1282" s="115" t="str">
        <f t="shared" si="352"/>
        <v/>
      </c>
      <c r="W1282" s="115" t="str">
        <f t="shared" si="352"/>
        <v/>
      </c>
      <c r="X1282" s="115" t="str">
        <f t="shared" si="352"/>
        <v/>
      </c>
      <c r="Y1282" s="273" t="str">
        <f t="shared" si="353"/>
        <v/>
      </c>
      <c r="AA1282" s="86">
        <f t="shared" si="343"/>
        <v>1</v>
      </c>
      <c r="AB1282" s="87" t="str">
        <f t="shared" si="344"/>
        <v/>
      </c>
      <c r="AC1282" s="87" t="str">
        <f t="shared" si="354"/>
        <v/>
      </c>
      <c r="AD1282" s="87" t="str">
        <f t="shared" si="355"/>
        <v/>
      </c>
      <c r="AE1282" s="87" t="str">
        <f t="shared" si="356"/>
        <v/>
      </c>
      <c r="AF1282" s="94">
        <f t="shared" si="345"/>
        <v>1</v>
      </c>
      <c r="AH1282" s="324">
        <f t="shared" si="346"/>
        <v>1489718.5619532149</v>
      </c>
      <c r="AI1282" s="280" t="str">
        <f t="shared" si="347"/>
        <v/>
      </c>
      <c r="AJ1282" s="280" t="str">
        <f t="shared" si="348"/>
        <v/>
      </c>
      <c r="AK1282" s="280" t="str">
        <f t="shared" si="349"/>
        <v/>
      </c>
      <c r="AL1282" s="327" t="str">
        <f t="shared" si="350"/>
        <v/>
      </c>
    </row>
    <row r="1283" spans="2:38">
      <c r="B1283" s="176" t="s">
        <v>1128</v>
      </c>
      <c r="C1283" s="167"/>
      <c r="D1283" s="167" t="s">
        <v>2229</v>
      </c>
      <c r="E1283" s="167" t="s">
        <v>118</v>
      </c>
      <c r="F1283" s="167" t="s">
        <v>2233</v>
      </c>
      <c r="G1283" s="188"/>
      <c r="H1283" s="285">
        <v>654.93741050000006</v>
      </c>
      <c r="I1283" s="143">
        <f t="shared" si="351"/>
        <v>639.87163559962187</v>
      </c>
      <c r="J1283" s="165">
        <v>419075.87207201601</v>
      </c>
      <c r="K1283" s="167"/>
      <c r="L1283" s="167">
        <v>1</v>
      </c>
      <c r="M1283" s="171">
        <f t="shared" si="342"/>
        <v>419075.87207201606</v>
      </c>
      <c r="N1283" s="170"/>
      <c r="O1283" s="285">
        <v>654.92440340695805</v>
      </c>
      <c r="P1283" s="114">
        <f t="shared" si="357"/>
        <v>503.94518555588996</v>
      </c>
      <c r="Q1283" s="173">
        <v>330046</v>
      </c>
      <c r="R1283" s="177">
        <v>2016</v>
      </c>
      <c r="S1283" s="98">
        <f>IFERROR(('General Input Sheet'!$G$38/(VLOOKUP(R1283,'General Input Sheet'!$E$38:$G$44,3,FALSE))),1)</f>
        <v>1</v>
      </c>
      <c r="T1283" s="199">
        <v>749121.87207201601</v>
      </c>
      <c r="U1283" s="115" t="str">
        <f t="shared" si="352"/>
        <v/>
      </c>
      <c r="V1283" s="115" t="str">
        <f t="shared" si="352"/>
        <v/>
      </c>
      <c r="W1283" s="115" t="str">
        <f t="shared" si="352"/>
        <v/>
      </c>
      <c r="X1283" s="115" t="str">
        <f t="shared" si="352"/>
        <v>y</v>
      </c>
      <c r="Y1283" s="273" t="str">
        <f t="shared" si="353"/>
        <v/>
      </c>
      <c r="AA1283" s="86" t="str">
        <f t="shared" si="343"/>
        <v/>
      </c>
      <c r="AB1283" s="87" t="str">
        <f t="shared" si="344"/>
        <v/>
      </c>
      <c r="AC1283" s="87" t="str">
        <f t="shared" si="354"/>
        <v/>
      </c>
      <c r="AD1283" s="87">
        <f t="shared" si="355"/>
        <v>1</v>
      </c>
      <c r="AE1283" s="87" t="str">
        <f t="shared" si="356"/>
        <v/>
      </c>
      <c r="AF1283" s="94">
        <f t="shared" si="345"/>
        <v>1</v>
      </c>
      <c r="AH1283" s="324" t="str">
        <f t="shared" si="346"/>
        <v/>
      </c>
      <c r="AI1283" s="280" t="str">
        <f t="shared" si="347"/>
        <v/>
      </c>
      <c r="AJ1283" s="280" t="str">
        <f t="shared" si="348"/>
        <v/>
      </c>
      <c r="AK1283" s="280">
        <f t="shared" si="349"/>
        <v>749121.87207201601</v>
      </c>
      <c r="AL1283" s="327" t="str">
        <f t="shared" si="350"/>
        <v/>
      </c>
    </row>
    <row r="1284" spans="2:38">
      <c r="B1284" s="176" t="s">
        <v>1129</v>
      </c>
      <c r="C1284" s="167"/>
      <c r="D1284" s="167" t="s">
        <v>2231</v>
      </c>
      <c r="E1284" s="167" t="s">
        <v>118</v>
      </c>
      <c r="F1284" s="167" t="s">
        <v>2236</v>
      </c>
      <c r="G1284" s="188"/>
      <c r="H1284" s="285"/>
      <c r="I1284" s="143">
        <f t="shared" si="351"/>
        <v>0</v>
      </c>
      <c r="J1284" s="165"/>
      <c r="K1284" s="167"/>
      <c r="L1284" s="167">
        <v>1</v>
      </c>
      <c r="M1284" s="171">
        <f t="shared" ref="M1284:M1295" si="358">IFERROR(J1284/100*100*L1284,0)</f>
        <v>0</v>
      </c>
      <c r="N1284" s="170"/>
      <c r="O1284" s="285">
        <v>0</v>
      </c>
      <c r="P1284" s="114">
        <f t="shared" si="357"/>
        <v>0</v>
      </c>
      <c r="Q1284" s="173">
        <v>0</v>
      </c>
      <c r="R1284" s="177">
        <v>2016</v>
      </c>
      <c r="S1284" s="98">
        <f>IFERROR(('General Input Sheet'!$G$38/(VLOOKUP(R1284,'General Input Sheet'!$E$38:$G$44,3,FALSE))),1)</f>
        <v>1</v>
      </c>
      <c r="T1284" s="199">
        <v>0</v>
      </c>
      <c r="U1284" s="115" t="str">
        <f t="shared" si="352"/>
        <v/>
      </c>
      <c r="V1284" s="115" t="str">
        <f t="shared" si="352"/>
        <v/>
      </c>
      <c r="W1284" s="115" t="str">
        <f t="shared" si="352"/>
        <v/>
      </c>
      <c r="X1284" s="115" t="str">
        <f t="shared" si="352"/>
        <v/>
      </c>
      <c r="Y1284" s="273" t="str">
        <f t="shared" si="353"/>
        <v>y</v>
      </c>
      <c r="AA1284" s="86" t="str">
        <f t="shared" si="343"/>
        <v/>
      </c>
      <c r="AB1284" s="87" t="str">
        <f t="shared" si="344"/>
        <v/>
      </c>
      <c r="AC1284" s="87" t="str">
        <f t="shared" si="354"/>
        <v/>
      </c>
      <c r="AD1284" s="87" t="str">
        <f t="shared" si="355"/>
        <v/>
      </c>
      <c r="AE1284" s="87">
        <f t="shared" si="356"/>
        <v>1</v>
      </c>
      <c r="AF1284" s="94">
        <f t="shared" si="345"/>
        <v>1</v>
      </c>
      <c r="AH1284" s="324" t="str">
        <f t="shared" si="346"/>
        <v/>
      </c>
      <c r="AI1284" s="280" t="str">
        <f t="shared" si="347"/>
        <v/>
      </c>
      <c r="AJ1284" s="280" t="str">
        <f t="shared" si="348"/>
        <v/>
      </c>
      <c r="AK1284" s="280" t="str">
        <f t="shared" si="349"/>
        <v/>
      </c>
      <c r="AL1284" s="327">
        <f t="shared" si="350"/>
        <v>0</v>
      </c>
    </row>
    <row r="1285" spans="2:38">
      <c r="B1285" s="176" t="s">
        <v>1130</v>
      </c>
      <c r="C1285" s="167"/>
      <c r="D1285" s="167" t="s">
        <v>2229</v>
      </c>
      <c r="E1285" s="167" t="s">
        <v>118</v>
      </c>
      <c r="F1285" s="167" t="s">
        <v>2233</v>
      </c>
      <c r="G1285" s="188"/>
      <c r="H1285" s="285">
        <v>6173.38</v>
      </c>
      <c r="I1285" s="143">
        <f t="shared" si="351"/>
        <v>100.8553613285555</v>
      </c>
      <c r="J1285" s="165">
        <v>622618.47051847796</v>
      </c>
      <c r="K1285" s="167"/>
      <c r="L1285" s="167">
        <v>1</v>
      </c>
      <c r="M1285" s="171">
        <f t="shared" si="358"/>
        <v>622618.47051847796</v>
      </c>
      <c r="N1285" s="170"/>
      <c r="O1285" s="285"/>
      <c r="P1285" s="114">
        <f t="shared" si="357"/>
        <v>0</v>
      </c>
      <c r="Q1285" s="173"/>
      <c r="R1285" s="177">
        <v>2016</v>
      </c>
      <c r="S1285" s="98">
        <f>IFERROR(('General Input Sheet'!$G$38/(VLOOKUP(R1285,'General Input Sheet'!$E$38:$G$44,3,FALSE))),1)</f>
        <v>1</v>
      </c>
      <c r="T1285" s="199">
        <v>622618.47051847796</v>
      </c>
      <c r="U1285" s="115" t="str">
        <f t="shared" si="352"/>
        <v/>
      </c>
      <c r="V1285" s="115" t="str">
        <f t="shared" si="352"/>
        <v/>
      </c>
      <c r="W1285" s="115" t="str">
        <f t="shared" si="352"/>
        <v/>
      </c>
      <c r="X1285" s="115" t="str">
        <f t="shared" si="352"/>
        <v>y</v>
      </c>
      <c r="Y1285" s="273" t="str">
        <f t="shared" si="353"/>
        <v/>
      </c>
      <c r="AA1285" s="86" t="str">
        <f t="shared" si="343"/>
        <v/>
      </c>
      <c r="AB1285" s="87" t="str">
        <f t="shared" si="344"/>
        <v/>
      </c>
      <c r="AC1285" s="87" t="str">
        <f t="shared" si="354"/>
        <v/>
      </c>
      <c r="AD1285" s="87">
        <f t="shared" si="355"/>
        <v>1</v>
      </c>
      <c r="AE1285" s="87" t="str">
        <f t="shared" si="356"/>
        <v/>
      </c>
      <c r="AF1285" s="94">
        <f t="shared" si="345"/>
        <v>1</v>
      </c>
      <c r="AH1285" s="324" t="str">
        <f t="shared" si="346"/>
        <v/>
      </c>
      <c r="AI1285" s="280" t="str">
        <f t="shared" si="347"/>
        <v/>
      </c>
      <c r="AJ1285" s="280" t="str">
        <f t="shared" si="348"/>
        <v/>
      </c>
      <c r="AK1285" s="280">
        <f t="shared" si="349"/>
        <v>622618.47051847796</v>
      </c>
      <c r="AL1285" s="327" t="str">
        <f t="shared" si="350"/>
        <v/>
      </c>
    </row>
    <row r="1286" spans="2:38">
      <c r="B1286" s="176" t="s">
        <v>1131</v>
      </c>
      <c r="C1286" s="167"/>
      <c r="D1286" s="167" t="s">
        <v>2229</v>
      </c>
      <c r="E1286" s="167" t="s">
        <v>117</v>
      </c>
      <c r="F1286" s="167" t="s">
        <v>2232</v>
      </c>
      <c r="G1286" s="188"/>
      <c r="H1286" s="285">
        <v>20613.96</v>
      </c>
      <c r="I1286" s="143">
        <f t="shared" si="351"/>
        <v>28.635239322492861</v>
      </c>
      <c r="J1286" s="165">
        <v>590285.67798429495</v>
      </c>
      <c r="K1286" s="167"/>
      <c r="L1286" s="167">
        <v>1</v>
      </c>
      <c r="M1286" s="171">
        <f t="shared" si="358"/>
        <v>590285.67798429495</v>
      </c>
      <c r="N1286" s="170"/>
      <c r="O1286" s="285">
        <v>24.824969877246101</v>
      </c>
      <c r="P1286" s="114">
        <f t="shared" si="357"/>
        <v>2.6988955205706169E-2</v>
      </c>
      <c r="Q1286" s="173">
        <v>0.67</v>
      </c>
      <c r="R1286" s="177">
        <v>2016</v>
      </c>
      <c r="S1286" s="98">
        <f>IFERROR(('General Input Sheet'!$G$38/(VLOOKUP(R1286,'General Input Sheet'!$E$38:$G$44,3,FALSE))),1)</f>
        <v>1</v>
      </c>
      <c r="T1286" s="199">
        <v>590286.34798429499</v>
      </c>
      <c r="U1286" s="115" t="str">
        <f t="shared" si="352"/>
        <v/>
      </c>
      <c r="V1286" s="115" t="str">
        <f t="shared" si="352"/>
        <v/>
      </c>
      <c r="W1286" s="115" t="str">
        <f t="shared" si="352"/>
        <v>y</v>
      </c>
      <c r="X1286" s="115" t="str">
        <f t="shared" si="352"/>
        <v/>
      </c>
      <c r="Y1286" s="273" t="str">
        <f t="shared" si="353"/>
        <v/>
      </c>
      <c r="AA1286" s="86" t="str">
        <f t="shared" si="343"/>
        <v/>
      </c>
      <c r="AB1286" s="87" t="str">
        <f t="shared" si="344"/>
        <v/>
      </c>
      <c r="AC1286" s="87">
        <f t="shared" si="354"/>
        <v>1</v>
      </c>
      <c r="AD1286" s="87" t="str">
        <f t="shared" si="355"/>
        <v/>
      </c>
      <c r="AE1286" s="87" t="str">
        <f t="shared" si="356"/>
        <v/>
      </c>
      <c r="AF1286" s="94">
        <f t="shared" si="345"/>
        <v>1</v>
      </c>
      <c r="AH1286" s="324" t="str">
        <f t="shared" si="346"/>
        <v/>
      </c>
      <c r="AI1286" s="280" t="str">
        <f t="shared" si="347"/>
        <v/>
      </c>
      <c r="AJ1286" s="280">
        <f t="shared" si="348"/>
        <v>590286.34798429499</v>
      </c>
      <c r="AK1286" s="280" t="str">
        <f t="shared" si="349"/>
        <v/>
      </c>
      <c r="AL1286" s="327" t="str">
        <f t="shared" si="350"/>
        <v/>
      </c>
    </row>
    <row r="1287" spans="2:38">
      <c r="B1287" s="176" t="s">
        <v>1132</v>
      </c>
      <c r="C1287" s="167"/>
      <c r="D1287" s="167" t="s">
        <v>2231</v>
      </c>
      <c r="E1287" s="167" t="s">
        <v>117</v>
      </c>
      <c r="F1287" s="167" t="s">
        <v>2232</v>
      </c>
      <c r="G1287" s="188"/>
      <c r="H1287" s="285">
        <v>25693.81</v>
      </c>
      <c r="I1287" s="143">
        <f t="shared" si="351"/>
        <v>82.437535148003334</v>
      </c>
      <c r="J1287" s="165">
        <v>2118134.3649611198</v>
      </c>
      <c r="K1287" s="167"/>
      <c r="L1287" s="167">
        <v>1</v>
      </c>
      <c r="M1287" s="171">
        <f t="shared" si="358"/>
        <v>2118134.3649611198</v>
      </c>
      <c r="N1287" s="170"/>
      <c r="O1287" s="285"/>
      <c r="P1287" s="114">
        <f t="shared" si="357"/>
        <v>0</v>
      </c>
      <c r="Q1287" s="173"/>
      <c r="R1287" s="177">
        <v>2016</v>
      </c>
      <c r="S1287" s="98">
        <f>IFERROR(('General Input Sheet'!$G$38/(VLOOKUP(R1287,'General Input Sheet'!$E$38:$G$44,3,FALSE))),1)</f>
        <v>1</v>
      </c>
      <c r="T1287" s="199">
        <v>2118134.3649611198</v>
      </c>
      <c r="U1287" s="115" t="str">
        <f t="shared" si="352"/>
        <v/>
      </c>
      <c r="V1287" s="115" t="str">
        <f t="shared" si="352"/>
        <v/>
      </c>
      <c r="W1287" s="115" t="str">
        <f t="shared" si="352"/>
        <v/>
      </c>
      <c r="X1287" s="115" t="str">
        <f t="shared" si="352"/>
        <v/>
      </c>
      <c r="Y1287" s="273" t="str">
        <f t="shared" si="353"/>
        <v>y</v>
      </c>
      <c r="AA1287" s="86" t="str">
        <f t="shared" si="343"/>
        <v/>
      </c>
      <c r="AB1287" s="87" t="str">
        <f t="shared" si="344"/>
        <v/>
      </c>
      <c r="AC1287" s="87" t="str">
        <f t="shared" si="354"/>
        <v/>
      </c>
      <c r="AD1287" s="87" t="str">
        <f t="shared" si="355"/>
        <v/>
      </c>
      <c r="AE1287" s="87">
        <f t="shared" si="356"/>
        <v>1</v>
      </c>
      <c r="AF1287" s="94">
        <f t="shared" si="345"/>
        <v>1</v>
      </c>
      <c r="AH1287" s="324" t="str">
        <f t="shared" si="346"/>
        <v/>
      </c>
      <c r="AI1287" s="280" t="str">
        <f t="shared" si="347"/>
        <v/>
      </c>
      <c r="AJ1287" s="280" t="str">
        <f t="shared" si="348"/>
        <v/>
      </c>
      <c r="AK1287" s="280" t="str">
        <f t="shared" si="349"/>
        <v/>
      </c>
      <c r="AL1287" s="327">
        <f t="shared" si="350"/>
        <v>2118134.3649611198</v>
      </c>
    </row>
    <row r="1288" spans="2:38">
      <c r="B1288" s="176" t="s">
        <v>1133</v>
      </c>
      <c r="C1288" s="167"/>
      <c r="D1288" s="167" t="s">
        <v>2229</v>
      </c>
      <c r="E1288" s="167" t="s">
        <v>117</v>
      </c>
      <c r="F1288" s="167" t="s">
        <v>2233</v>
      </c>
      <c r="G1288" s="188"/>
      <c r="H1288" s="285">
        <v>1948.28</v>
      </c>
      <c r="I1288" s="143">
        <f t="shared" si="351"/>
        <v>239.58548308165408</v>
      </c>
      <c r="J1288" s="165">
        <v>466779.60497832502</v>
      </c>
      <c r="K1288" s="167"/>
      <c r="L1288" s="167">
        <v>1</v>
      </c>
      <c r="M1288" s="171">
        <f t="shared" si="358"/>
        <v>466779.60497832502</v>
      </c>
      <c r="N1288" s="170"/>
      <c r="O1288" s="285"/>
      <c r="P1288" s="114">
        <f t="shared" si="357"/>
        <v>0</v>
      </c>
      <c r="Q1288" s="173"/>
      <c r="R1288" s="177">
        <v>2016</v>
      </c>
      <c r="S1288" s="98">
        <f>IFERROR(('General Input Sheet'!$G$38/(VLOOKUP(R1288,'General Input Sheet'!$E$38:$G$44,3,FALSE))),1)</f>
        <v>1</v>
      </c>
      <c r="T1288" s="199">
        <v>466779.60497832502</v>
      </c>
      <c r="U1288" s="115" t="str">
        <f t="shared" si="352"/>
        <v/>
      </c>
      <c r="V1288" s="115" t="str">
        <f t="shared" si="352"/>
        <v/>
      </c>
      <c r="W1288" s="115" t="str">
        <f t="shared" si="352"/>
        <v>y</v>
      </c>
      <c r="X1288" s="115" t="str">
        <f t="shared" si="352"/>
        <v/>
      </c>
      <c r="Y1288" s="273" t="str">
        <f t="shared" si="353"/>
        <v/>
      </c>
      <c r="AA1288" s="86" t="str">
        <f t="shared" si="343"/>
        <v/>
      </c>
      <c r="AB1288" s="87" t="str">
        <f t="shared" si="344"/>
        <v/>
      </c>
      <c r="AC1288" s="87">
        <f t="shared" si="354"/>
        <v>1</v>
      </c>
      <c r="AD1288" s="87" t="str">
        <f t="shared" si="355"/>
        <v/>
      </c>
      <c r="AE1288" s="87" t="str">
        <f t="shared" si="356"/>
        <v/>
      </c>
      <c r="AF1288" s="94">
        <f t="shared" si="345"/>
        <v>1</v>
      </c>
      <c r="AH1288" s="324" t="str">
        <f t="shared" si="346"/>
        <v/>
      </c>
      <c r="AI1288" s="280" t="str">
        <f t="shared" si="347"/>
        <v/>
      </c>
      <c r="AJ1288" s="280">
        <f t="shared" si="348"/>
        <v>466779.60497832502</v>
      </c>
      <c r="AK1288" s="280" t="str">
        <f t="shared" si="349"/>
        <v/>
      </c>
      <c r="AL1288" s="327" t="str">
        <f t="shared" si="350"/>
        <v/>
      </c>
    </row>
    <row r="1289" spans="2:38">
      <c r="B1289" s="176" t="s">
        <v>1134</v>
      </c>
      <c r="C1289" s="167"/>
      <c r="D1289" s="167" t="s">
        <v>2229</v>
      </c>
      <c r="E1289" s="167" t="s">
        <v>118</v>
      </c>
      <c r="F1289" s="167" t="s">
        <v>2233</v>
      </c>
      <c r="G1289" s="188"/>
      <c r="H1289" s="285">
        <v>3080.22</v>
      </c>
      <c r="I1289" s="143">
        <f t="shared" si="351"/>
        <v>165.09540038910012</v>
      </c>
      <c r="J1289" s="165">
        <v>508530.15418651397</v>
      </c>
      <c r="K1289" s="167"/>
      <c r="L1289" s="167">
        <v>1</v>
      </c>
      <c r="M1289" s="171">
        <f t="shared" si="358"/>
        <v>508530.15418651392</v>
      </c>
      <c r="N1289" s="170"/>
      <c r="O1289" s="285"/>
      <c r="P1289" s="114">
        <f t="shared" si="357"/>
        <v>0</v>
      </c>
      <c r="Q1289" s="173"/>
      <c r="R1289" s="177">
        <v>2016</v>
      </c>
      <c r="S1289" s="98">
        <f>IFERROR(('General Input Sheet'!$G$38/(VLOOKUP(R1289,'General Input Sheet'!$E$38:$G$44,3,FALSE))),1)</f>
        <v>1</v>
      </c>
      <c r="T1289" s="199">
        <v>508530.15418651397</v>
      </c>
      <c r="U1289" s="115" t="str">
        <f t="shared" si="352"/>
        <v/>
      </c>
      <c r="V1289" s="115" t="str">
        <f t="shared" si="352"/>
        <v/>
      </c>
      <c r="W1289" s="115" t="str">
        <f t="shared" si="352"/>
        <v/>
      </c>
      <c r="X1289" s="115" t="str">
        <f t="shared" si="352"/>
        <v>y</v>
      </c>
      <c r="Y1289" s="273" t="str">
        <f t="shared" si="353"/>
        <v/>
      </c>
      <c r="AA1289" s="86" t="str">
        <f t="shared" si="343"/>
        <v/>
      </c>
      <c r="AB1289" s="87" t="str">
        <f t="shared" si="344"/>
        <v/>
      </c>
      <c r="AC1289" s="87" t="str">
        <f t="shared" si="354"/>
        <v/>
      </c>
      <c r="AD1289" s="87">
        <f t="shared" si="355"/>
        <v>1</v>
      </c>
      <c r="AE1289" s="87" t="str">
        <f t="shared" si="356"/>
        <v/>
      </c>
      <c r="AF1289" s="94">
        <f t="shared" si="345"/>
        <v>1</v>
      </c>
      <c r="AH1289" s="324" t="str">
        <f t="shared" si="346"/>
        <v/>
      </c>
      <c r="AI1289" s="280" t="str">
        <f t="shared" si="347"/>
        <v/>
      </c>
      <c r="AJ1289" s="280" t="str">
        <f t="shared" si="348"/>
        <v/>
      </c>
      <c r="AK1289" s="280">
        <f t="shared" si="349"/>
        <v>508530.15418651397</v>
      </c>
      <c r="AL1289" s="327" t="str">
        <f t="shared" si="350"/>
        <v/>
      </c>
    </row>
    <row r="1290" spans="2:38">
      <c r="B1290" s="176" t="s">
        <v>1135</v>
      </c>
      <c r="C1290" s="167"/>
      <c r="D1290" s="167" t="s">
        <v>2229</v>
      </c>
      <c r="E1290" s="167" t="s">
        <v>116</v>
      </c>
      <c r="F1290" s="167" t="s">
        <v>2233</v>
      </c>
      <c r="G1290" s="188"/>
      <c r="H1290" s="285">
        <v>787.93971039999997</v>
      </c>
      <c r="I1290" s="143">
        <f t="shared" si="351"/>
        <v>538.08880556408496</v>
      </c>
      <c r="J1290" s="165">
        <v>423981.53762564698</v>
      </c>
      <c r="K1290" s="167"/>
      <c r="L1290" s="167">
        <v>1</v>
      </c>
      <c r="M1290" s="171">
        <f t="shared" si="358"/>
        <v>423981.53762564698</v>
      </c>
      <c r="N1290" s="170"/>
      <c r="O1290" s="285"/>
      <c r="P1290" s="114">
        <f t="shared" si="357"/>
        <v>0</v>
      </c>
      <c r="Q1290" s="173"/>
      <c r="R1290" s="177">
        <v>2016</v>
      </c>
      <c r="S1290" s="98">
        <f>IFERROR(('General Input Sheet'!$G$38/(VLOOKUP(R1290,'General Input Sheet'!$E$38:$G$44,3,FALSE))),1)</f>
        <v>1</v>
      </c>
      <c r="T1290" s="199">
        <v>423981.53762564698</v>
      </c>
      <c r="U1290" s="115" t="str">
        <f t="shared" si="352"/>
        <v/>
      </c>
      <c r="V1290" s="115" t="str">
        <f t="shared" si="352"/>
        <v>y</v>
      </c>
      <c r="W1290" s="115" t="str">
        <f t="shared" si="352"/>
        <v/>
      </c>
      <c r="X1290" s="115" t="str">
        <f t="shared" si="352"/>
        <v/>
      </c>
      <c r="Y1290" s="273" t="str">
        <f t="shared" si="353"/>
        <v/>
      </c>
      <c r="AA1290" s="86" t="str">
        <f t="shared" si="343"/>
        <v/>
      </c>
      <c r="AB1290" s="87">
        <f t="shared" si="344"/>
        <v>1</v>
      </c>
      <c r="AC1290" s="87" t="str">
        <f t="shared" si="354"/>
        <v/>
      </c>
      <c r="AD1290" s="87" t="str">
        <f t="shared" si="355"/>
        <v/>
      </c>
      <c r="AE1290" s="87" t="str">
        <f t="shared" si="356"/>
        <v/>
      </c>
      <c r="AF1290" s="94">
        <f t="shared" si="345"/>
        <v>1</v>
      </c>
      <c r="AH1290" s="324" t="str">
        <f t="shared" si="346"/>
        <v/>
      </c>
      <c r="AI1290" s="280">
        <f t="shared" si="347"/>
        <v>423981.53762564698</v>
      </c>
      <c r="AJ1290" s="280" t="str">
        <f t="shared" si="348"/>
        <v/>
      </c>
      <c r="AK1290" s="280" t="str">
        <f t="shared" si="349"/>
        <v/>
      </c>
      <c r="AL1290" s="327" t="str">
        <f t="shared" si="350"/>
        <v/>
      </c>
    </row>
    <row r="1291" spans="2:38">
      <c r="B1291" s="176" t="s">
        <v>1136</v>
      </c>
      <c r="C1291" s="167"/>
      <c r="D1291" s="167" t="s">
        <v>2231</v>
      </c>
      <c r="E1291" s="167" t="s">
        <v>115</v>
      </c>
      <c r="F1291" s="167" t="s">
        <v>2237</v>
      </c>
      <c r="G1291" s="188"/>
      <c r="H1291" s="285">
        <v>200210.9</v>
      </c>
      <c r="I1291" s="143">
        <f t="shared" si="351"/>
        <v>5.969078530439651</v>
      </c>
      <c r="J1291" s="165">
        <v>1195074.5847499999</v>
      </c>
      <c r="K1291" s="167"/>
      <c r="L1291" s="167">
        <v>1</v>
      </c>
      <c r="M1291" s="171">
        <f t="shared" si="358"/>
        <v>1195074.5847499999</v>
      </c>
      <c r="N1291" s="170"/>
      <c r="O1291" s="285">
        <v>200210.81215965399</v>
      </c>
      <c r="P1291" s="114">
        <f t="shared" si="357"/>
        <v>8.8137098139977379</v>
      </c>
      <c r="Q1291" s="173">
        <v>1764600</v>
      </c>
      <c r="R1291" s="177">
        <v>2016</v>
      </c>
      <c r="S1291" s="98">
        <f>IFERROR(('General Input Sheet'!$G$38/(VLOOKUP(R1291,'General Input Sheet'!$E$38:$G$44,3,FALSE))),1)</f>
        <v>1</v>
      </c>
      <c r="T1291" s="199">
        <v>2959674.5847499999</v>
      </c>
      <c r="U1291" s="115" t="str">
        <f t="shared" si="352"/>
        <v/>
      </c>
      <c r="V1291" s="115" t="str">
        <f t="shared" si="352"/>
        <v/>
      </c>
      <c r="W1291" s="115" t="str">
        <f t="shared" si="352"/>
        <v/>
      </c>
      <c r="X1291" s="115" t="str">
        <f t="shared" si="352"/>
        <v/>
      </c>
      <c r="Y1291" s="273" t="str">
        <f t="shared" si="353"/>
        <v>y</v>
      </c>
      <c r="AA1291" s="86" t="str">
        <f t="shared" si="343"/>
        <v/>
      </c>
      <c r="AB1291" s="87" t="str">
        <f t="shared" si="344"/>
        <v/>
      </c>
      <c r="AC1291" s="87" t="str">
        <f t="shared" si="354"/>
        <v/>
      </c>
      <c r="AD1291" s="87" t="str">
        <f t="shared" si="355"/>
        <v/>
      </c>
      <c r="AE1291" s="87">
        <f t="shared" si="356"/>
        <v>1</v>
      </c>
      <c r="AF1291" s="94">
        <f t="shared" si="345"/>
        <v>1</v>
      </c>
      <c r="AH1291" s="324" t="str">
        <f t="shared" si="346"/>
        <v/>
      </c>
      <c r="AI1291" s="280" t="str">
        <f t="shared" si="347"/>
        <v/>
      </c>
      <c r="AJ1291" s="280" t="str">
        <f t="shared" si="348"/>
        <v/>
      </c>
      <c r="AK1291" s="280" t="str">
        <f t="shared" si="349"/>
        <v/>
      </c>
      <c r="AL1291" s="327">
        <f t="shared" si="350"/>
        <v>2959674.5847499999</v>
      </c>
    </row>
    <row r="1292" spans="2:38">
      <c r="B1292" s="176" t="s">
        <v>1137</v>
      </c>
      <c r="C1292" s="167"/>
      <c r="D1292" s="167" t="s">
        <v>2229</v>
      </c>
      <c r="E1292" s="167" t="s">
        <v>117</v>
      </c>
      <c r="F1292" s="167" t="s">
        <v>2233</v>
      </c>
      <c r="G1292" s="188"/>
      <c r="H1292" s="285">
        <v>1573.44</v>
      </c>
      <c r="I1292" s="143">
        <f t="shared" si="351"/>
        <v>287.87496303078797</v>
      </c>
      <c r="J1292" s="165">
        <v>452953.98183116299</v>
      </c>
      <c r="K1292" s="167"/>
      <c r="L1292" s="167">
        <v>1</v>
      </c>
      <c r="M1292" s="171">
        <f t="shared" si="358"/>
        <v>452953.98183116305</v>
      </c>
      <c r="N1292" s="170"/>
      <c r="O1292" s="285"/>
      <c r="P1292" s="114">
        <f t="shared" si="357"/>
        <v>0</v>
      </c>
      <c r="Q1292" s="173"/>
      <c r="R1292" s="177">
        <v>2016</v>
      </c>
      <c r="S1292" s="98">
        <f>IFERROR(('General Input Sheet'!$G$38/(VLOOKUP(R1292,'General Input Sheet'!$E$38:$G$44,3,FALSE))),1)</f>
        <v>1</v>
      </c>
      <c r="T1292" s="199">
        <v>452953.98183116299</v>
      </c>
      <c r="U1292" s="115" t="str">
        <f t="shared" si="352"/>
        <v/>
      </c>
      <c r="V1292" s="115" t="str">
        <f t="shared" si="352"/>
        <v/>
      </c>
      <c r="W1292" s="115" t="str">
        <f t="shared" si="352"/>
        <v>y</v>
      </c>
      <c r="X1292" s="115" t="str">
        <f t="shared" si="352"/>
        <v/>
      </c>
      <c r="Y1292" s="273" t="str">
        <f t="shared" si="353"/>
        <v/>
      </c>
      <c r="AA1292" s="86" t="str">
        <f t="shared" si="343"/>
        <v/>
      </c>
      <c r="AB1292" s="87" t="str">
        <f t="shared" si="344"/>
        <v/>
      </c>
      <c r="AC1292" s="87">
        <f t="shared" si="354"/>
        <v>1</v>
      </c>
      <c r="AD1292" s="87" t="str">
        <f t="shared" si="355"/>
        <v/>
      </c>
      <c r="AE1292" s="87" t="str">
        <f t="shared" si="356"/>
        <v/>
      </c>
      <c r="AF1292" s="94">
        <f t="shared" si="345"/>
        <v>1</v>
      </c>
      <c r="AH1292" s="324" t="str">
        <f t="shared" si="346"/>
        <v/>
      </c>
      <c r="AI1292" s="280" t="str">
        <f t="shared" si="347"/>
        <v/>
      </c>
      <c r="AJ1292" s="280">
        <f t="shared" si="348"/>
        <v>452953.98183116299</v>
      </c>
      <c r="AK1292" s="280" t="str">
        <f t="shared" si="349"/>
        <v/>
      </c>
      <c r="AL1292" s="327" t="str">
        <f t="shared" si="350"/>
        <v/>
      </c>
    </row>
    <row r="1293" spans="2:38">
      <c r="B1293" s="176" t="s">
        <v>1138</v>
      </c>
      <c r="C1293" s="167"/>
      <c r="D1293" s="167" t="s">
        <v>2229</v>
      </c>
      <c r="E1293" s="167" t="s">
        <v>116</v>
      </c>
      <c r="F1293" s="167" t="s">
        <v>2233</v>
      </c>
      <c r="G1293" s="188"/>
      <c r="H1293" s="285">
        <v>1227.02</v>
      </c>
      <c r="I1293" s="143">
        <f t="shared" si="351"/>
        <v>358.73629103696436</v>
      </c>
      <c r="J1293" s="165">
        <v>440176.60382817598</v>
      </c>
      <c r="K1293" s="167"/>
      <c r="L1293" s="167">
        <v>1</v>
      </c>
      <c r="M1293" s="171">
        <f t="shared" si="358"/>
        <v>440176.60382817592</v>
      </c>
      <c r="N1293" s="170"/>
      <c r="O1293" s="285"/>
      <c r="P1293" s="114">
        <f t="shared" si="357"/>
        <v>0</v>
      </c>
      <c r="Q1293" s="173"/>
      <c r="R1293" s="177">
        <v>2016</v>
      </c>
      <c r="S1293" s="98">
        <f>IFERROR(('General Input Sheet'!$G$38/(VLOOKUP(R1293,'General Input Sheet'!$E$38:$G$44,3,FALSE))),1)</f>
        <v>1</v>
      </c>
      <c r="T1293" s="199">
        <v>440176.60382817598</v>
      </c>
      <c r="U1293" s="115" t="str">
        <f t="shared" si="352"/>
        <v/>
      </c>
      <c r="V1293" s="115" t="str">
        <f t="shared" si="352"/>
        <v>y</v>
      </c>
      <c r="W1293" s="115" t="str">
        <f t="shared" si="352"/>
        <v/>
      </c>
      <c r="X1293" s="115" t="str">
        <f t="shared" si="352"/>
        <v/>
      </c>
      <c r="Y1293" s="273" t="str">
        <f t="shared" si="353"/>
        <v/>
      </c>
      <c r="AA1293" s="86" t="str">
        <f t="shared" si="343"/>
        <v/>
      </c>
      <c r="AB1293" s="87">
        <f t="shared" si="344"/>
        <v>1</v>
      </c>
      <c r="AC1293" s="87" t="str">
        <f t="shared" si="354"/>
        <v/>
      </c>
      <c r="AD1293" s="87" t="str">
        <f t="shared" si="355"/>
        <v/>
      </c>
      <c r="AE1293" s="87" t="str">
        <f t="shared" si="356"/>
        <v/>
      </c>
      <c r="AF1293" s="94">
        <f t="shared" si="345"/>
        <v>1</v>
      </c>
      <c r="AH1293" s="324" t="str">
        <f t="shared" si="346"/>
        <v/>
      </c>
      <c r="AI1293" s="280">
        <f t="shared" si="347"/>
        <v>440176.60382817598</v>
      </c>
      <c r="AJ1293" s="280" t="str">
        <f t="shared" si="348"/>
        <v/>
      </c>
      <c r="AK1293" s="280" t="str">
        <f t="shared" si="349"/>
        <v/>
      </c>
      <c r="AL1293" s="327" t="str">
        <f t="shared" si="350"/>
        <v/>
      </c>
    </row>
    <row r="1294" spans="2:38">
      <c r="B1294" s="176" t="s">
        <v>1139</v>
      </c>
      <c r="C1294" s="167"/>
      <c r="D1294" s="167" t="s">
        <v>2229</v>
      </c>
      <c r="E1294" s="167" t="s">
        <v>116</v>
      </c>
      <c r="F1294" s="167" t="s">
        <v>2233</v>
      </c>
      <c r="G1294" s="188"/>
      <c r="H1294" s="285">
        <v>4355.8</v>
      </c>
      <c r="I1294" s="143">
        <f t="shared" si="351"/>
        <v>127.5491828313031</v>
      </c>
      <c r="J1294" s="165">
        <v>555578.73057659005</v>
      </c>
      <c r="K1294" s="167"/>
      <c r="L1294" s="167">
        <v>1</v>
      </c>
      <c r="M1294" s="171">
        <f t="shared" si="358"/>
        <v>555578.73057659005</v>
      </c>
      <c r="N1294" s="170"/>
      <c r="O1294" s="285"/>
      <c r="P1294" s="114">
        <f t="shared" si="357"/>
        <v>0</v>
      </c>
      <c r="Q1294" s="173"/>
      <c r="R1294" s="177">
        <v>2016</v>
      </c>
      <c r="S1294" s="98">
        <f>IFERROR(('General Input Sheet'!$G$38/(VLOOKUP(R1294,'General Input Sheet'!$E$38:$G$44,3,FALSE))),1)</f>
        <v>1</v>
      </c>
      <c r="T1294" s="199">
        <v>555578.73057659005</v>
      </c>
      <c r="U1294" s="115" t="str">
        <f t="shared" si="352"/>
        <v/>
      </c>
      <c r="V1294" s="115" t="str">
        <f t="shared" si="352"/>
        <v>y</v>
      </c>
      <c r="W1294" s="115" t="str">
        <f t="shared" si="352"/>
        <v/>
      </c>
      <c r="X1294" s="115" t="str">
        <f t="shared" ref="V1294:X1357" si="359">IF(AND(X$10=$E1294,$D1294="Local"),"y","")</f>
        <v/>
      </c>
      <c r="Y1294" s="273" t="str">
        <f t="shared" si="353"/>
        <v/>
      </c>
      <c r="AA1294" s="86" t="str">
        <f t="shared" ref="AA1294:AA1357" si="360">IF(U1294="y",1,"")</f>
        <v/>
      </c>
      <c r="AB1294" s="87">
        <f t="shared" ref="AB1294:AB1357" si="361">IF(V1294="y",1,"")</f>
        <v>1</v>
      </c>
      <c r="AC1294" s="87" t="str">
        <f t="shared" si="354"/>
        <v/>
      </c>
      <c r="AD1294" s="87" t="str">
        <f t="shared" si="355"/>
        <v/>
      </c>
      <c r="AE1294" s="87" t="str">
        <f t="shared" si="356"/>
        <v/>
      </c>
      <c r="AF1294" s="94">
        <f t="shared" ref="AF1294:AF1357" si="362">SUM(AA1294:AE1294)</f>
        <v>1</v>
      </c>
      <c r="AH1294" s="324" t="str">
        <f t="shared" ref="AH1294:AH1357" si="363">IF(AA1294="","",(AA1294/$AF1294)*$T1294)</f>
        <v/>
      </c>
      <c r="AI1294" s="280">
        <f t="shared" ref="AI1294:AI1357" si="364">IF(AB1294="","",(AB1294/$AF1294)*$T1294)</f>
        <v>555578.73057659005</v>
      </c>
      <c r="AJ1294" s="280" t="str">
        <f t="shared" ref="AJ1294:AJ1357" si="365">IF(AC1294="","",(AC1294/$AF1294)*$T1294)</f>
        <v/>
      </c>
      <c r="AK1294" s="280" t="str">
        <f t="shared" ref="AK1294:AK1357" si="366">IF(AD1294="","",(AD1294/$AF1294)*$T1294)</f>
        <v/>
      </c>
      <c r="AL1294" s="327" t="str">
        <f t="shared" ref="AL1294:AL1357" si="367">IF(AE1294="","",(AE1294/$AF1294)*$T1294)</f>
        <v/>
      </c>
    </row>
    <row r="1295" spans="2:38">
      <c r="B1295" s="176" t="s">
        <v>1140</v>
      </c>
      <c r="C1295" s="167"/>
      <c r="D1295" s="167" t="s">
        <v>2229</v>
      </c>
      <c r="E1295" s="167" t="s">
        <v>115</v>
      </c>
      <c r="F1295" s="167" t="s">
        <v>2233</v>
      </c>
      <c r="G1295" s="188"/>
      <c r="H1295" s="285">
        <v>1250.3599999999999</v>
      </c>
      <c r="I1295" s="143">
        <f t="shared" ref="I1295:I1358" si="368">IFERROR(J1295/H1295,0)</f>
        <v>352.72839655709959</v>
      </c>
      <c r="J1295" s="165">
        <v>441037.47791913501</v>
      </c>
      <c r="K1295" s="167"/>
      <c r="L1295" s="167">
        <v>1</v>
      </c>
      <c r="M1295" s="171">
        <f t="shared" si="358"/>
        <v>441037.47791913501</v>
      </c>
      <c r="N1295" s="170"/>
      <c r="O1295" s="285">
        <v>1250.3693484768201</v>
      </c>
      <c r="P1295" s="114">
        <f t="shared" si="357"/>
        <v>364.42432034589126</v>
      </c>
      <c r="Q1295" s="173">
        <v>455665</v>
      </c>
      <c r="R1295" s="177">
        <v>2016</v>
      </c>
      <c r="S1295" s="98">
        <f>IFERROR(('General Input Sheet'!$G$38/(VLOOKUP(R1295,'General Input Sheet'!$E$38:$G$44,3,FALSE))),1)</f>
        <v>1</v>
      </c>
      <c r="T1295" s="199">
        <v>896702.47791913501</v>
      </c>
      <c r="U1295" s="115" t="str">
        <f t="shared" ref="U1295:X1358" si="369">IF(AND(U$10=$E1295,$D1295="Local"),"y","")</f>
        <v>y</v>
      </c>
      <c r="V1295" s="115" t="str">
        <f t="shared" si="359"/>
        <v/>
      </c>
      <c r="W1295" s="115" t="str">
        <f t="shared" si="359"/>
        <v/>
      </c>
      <c r="X1295" s="115" t="str">
        <f t="shared" si="359"/>
        <v/>
      </c>
      <c r="Y1295" s="273" t="str">
        <f t="shared" ref="Y1295:Y1358" si="370">IF($D1295&lt;&gt;"Local","y","")</f>
        <v/>
      </c>
      <c r="AA1295" s="86">
        <f t="shared" si="360"/>
        <v>1</v>
      </c>
      <c r="AB1295" s="87" t="str">
        <f t="shared" si="361"/>
        <v/>
      </c>
      <c r="AC1295" s="87" t="str">
        <f t="shared" ref="AC1295:AC1358" si="371">IF(W1295="y",1,"")</f>
        <v/>
      </c>
      <c r="AD1295" s="87" t="str">
        <f t="shared" ref="AD1295:AD1358" si="372">IF(X1295="y",1,"")</f>
        <v/>
      </c>
      <c r="AE1295" s="87" t="str">
        <f t="shared" ref="AE1295:AE1358" si="373">IF(Y1295="y",1,"")</f>
        <v/>
      </c>
      <c r="AF1295" s="94">
        <f t="shared" si="362"/>
        <v>1</v>
      </c>
      <c r="AH1295" s="324">
        <f t="shared" si="363"/>
        <v>896702.47791913501</v>
      </c>
      <c r="AI1295" s="280" t="str">
        <f t="shared" si="364"/>
        <v/>
      </c>
      <c r="AJ1295" s="280" t="str">
        <f t="shared" si="365"/>
        <v/>
      </c>
      <c r="AK1295" s="280" t="str">
        <f t="shared" si="366"/>
        <v/>
      </c>
      <c r="AL1295" s="327" t="str">
        <f t="shared" si="367"/>
        <v/>
      </c>
    </row>
    <row r="1296" spans="2:38">
      <c r="B1296" s="176" t="s">
        <v>1141</v>
      </c>
      <c r="C1296" s="167"/>
      <c r="D1296" s="167" t="s">
        <v>2230</v>
      </c>
      <c r="E1296" s="167" t="s">
        <v>115</v>
      </c>
      <c r="F1296" s="167" t="s">
        <v>2232</v>
      </c>
      <c r="G1296" s="188"/>
      <c r="H1296" s="171">
        <v>15603.42</v>
      </c>
      <c r="I1296" s="143">
        <f t="shared" si="368"/>
        <v>107.07571147833359</v>
      </c>
      <c r="J1296" s="165">
        <v>1670747.29799526</v>
      </c>
      <c r="K1296" s="167"/>
      <c r="L1296" s="167"/>
      <c r="M1296" s="171"/>
      <c r="N1296" s="170"/>
      <c r="O1296" s="285"/>
      <c r="P1296" s="114">
        <f t="shared" ref="P1296:P1359" si="374">IFERROR(Q1296/O1296,0)</f>
        <v>0</v>
      </c>
      <c r="Q1296" s="173"/>
      <c r="R1296" s="177">
        <v>2016</v>
      </c>
      <c r="S1296" s="32"/>
      <c r="T1296" s="195">
        <v>1670747.29799526</v>
      </c>
      <c r="U1296" s="115" t="str">
        <f t="shared" si="369"/>
        <v/>
      </c>
      <c r="V1296" s="115" t="str">
        <f t="shared" si="359"/>
        <v/>
      </c>
      <c r="W1296" s="115" t="str">
        <f t="shared" si="359"/>
        <v/>
      </c>
      <c r="X1296" s="115" t="str">
        <f t="shared" si="359"/>
        <v/>
      </c>
      <c r="Y1296" s="273" t="str">
        <f t="shared" si="370"/>
        <v>y</v>
      </c>
      <c r="AA1296" s="86" t="str">
        <f t="shared" si="360"/>
        <v/>
      </c>
      <c r="AB1296" s="87" t="str">
        <f t="shared" si="361"/>
        <v/>
      </c>
      <c r="AC1296" s="87" t="str">
        <f t="shared" si="371"/>
        <v/>
      </c>
      <c r="AD1296" s="87" t="str">
        <f t="shared" si="372"/>
        <v/>
      </c>
      <c r="AE1296" s="87">
        <f t="shared" si="373"/>
        <v>1</v>
      </c>
      <c r="AF1296" s="94">
        <f t="shared" si="362"/>
        <v>1</v>
      </c>
      <c r="AH1296" s="324" t="str">
        <f t="shared" si="363"/>
        <v/>
      </c>
      <c r="AI1296" s="280" t="str">
        <f t="shared" si="364"/>
        <v/>
      </c>
      <c r="AJ1296" s="280" t="str">
        <f t="shared" si="365"/>
        <v/>
      </c>
      <c r="AK1296" s="280" t="str">
        <f t="shared" si="366"/>
        <v/>
      </c>
      <c r="AL1296" s="327">
        <f t="shared" si="367"/>
        <v>1670747.29799526</v>
      </c>
    </row>
    <row r="1297" spans="2:38">
      <c r="B1297" s="176" t="s">
        <v>1141</v>
      </c>
      <c r="C1297" s="167"/>
      <c r="D1297" s="167" t="s">
        <v>2230</v>
      </c>
      <c r="E1297" s="167" t="s">
        <v>115</v>
      </c>
      <c r="F1297" s="167" t="s">
        <v>2233</v>
      </c>
      <c r="G1297" s="188"/>
      <c r="H1297" s="171">
        <v>21099.25</v>
      </c>
      <c r="I1297" s="143">
        <f t="shared" si="368"/>
        <v>522.77917672182662</v>
      </c>
      <c r="J1297" s="165">
        <v>11030248.544447999</v>
      </c>
      <c r="K1297" s="167"/>
      <c r="L1297" s="167"/>
      <c r="M1297" s="171">
        <v>689991.64241333294</v>
      </c>
      <c r="N1297" s="170"/>
      <c r="O1297" s="285"/>
      <c r="P1297" s="114">
        <f t="shared" si="374"/>
        <v>0</v>
      </c>
      <c r="Q1297" s="173"/>
      <c r="R1297" s="177">
        <v>2016</v>
      </c>
      <c r="S1297" s="32"/>
      <c r="T1297" s="195">
        <v>11030248.544447999</v>
      </c>
      <c r="U1297" s="115" t="str">
        <f t="shared" si="369"/>
        <v/>
      </c>
      <c r="V1297" s="115" t="str">
        <f t="shared" si="359"/>
        <v/>
      </c>
      <c r="W1297" s="115" t="str">
        <f t="shared" si="359"/>
        <v/>
      </c>
      <c r="X1297" s="115" t="str">
        <f t="shared" si="359"/>
        <v/>
      </c>
      <c r="Y1297" s="273" t="str">
        <f t="shared" si="370"/>
        <v>y</v>
      </c>
      <c r="AA1297" s="86" t="str">
        <f t="shared" si="360"/>
        <v/>
      </c>
      <c r="AB1297" s="87" t="str">
        <f t="shared" si="361"/>
        <v/>
      </c>
      <c r="AC1297" s="87" t="str">
        <f t="shared" si="371"/>
        <v/>
      </c>
      <c r="AD1297" s="87" t="str">
        <f t="shared" si="372"/>
        <v/>
      </c>
      <c r="AE1297" s="87">
        <f t="shared" si="373"/>
        <v>1</v>
      </c>
      <c r="AF1297" s="94">
        <f t="shared" si="362"/>
        <v>1</v>
      </c>
      <c r="AH1297" s="324" t="str">
        <f t="shared" si="363"/>
        <v/>
      </c>
      <c r="AI1297" s="280" t="str">
        <f t="shared" si="364"/>
        <v/>
      </c>
      <c r="AJ1297" s="280" t="str">
        <f t="shared" si="365"/>
        <v/>
      </c>
      <c r="AK1297" s="280" t="str">
        <f t="shared" si="366"/>
        <v/>
      </c>
      <c r="AL1297" s="327">
        <f t="shared" si="367"/>
        <v>11030248.544447999</v>
      </c>
    </row>
    <row r="1298" spans="2:38">
      <c r="B1298" s="176" t="s">
        <v>1142</v>
      </c>
      <c r="C1298" s="167"/>
      <c r="D1298" s="167" t="s">
        <v>2230</v>
      </c>
      <c r="E1298" s="167" t="s">
        <v>115</v>
      </c>
      <c r="F1298" s="167" t="s">
        <v>2232</v>
      </c>
      <c r="G1298" s="188"/>
      <c r="H1298" s="171">
        <v>21759.41</v>
      </c>
      <c r="I1298" s="143">
        <f t="shared" si="368"/>
        <v>89.34712570860745</v>
      </c>
      <c r="J1298" s="165">
        <v>1944140.7406151299</v>
      </c>
      <c r="K1298" s="167"/>
      <c r="L1298" s="167"/>
      <c r="M1298" s="171">
        <v>689991.64241333294</v>
      </c>
      <c r="N1298" s="170"/>
      <c r="O1298" s="285"/>
      <c r="P1298" s="114">
        <f t="shared" si="374"/>
        <v>0</v>
      </c>
      <c r="Q1298" s="173"/>
      <c r="R1298" s="177">
        <v>2016</v>
      </c>
      <c r="S1298" s="32"/>
      <c r="T1298" s="195">
        <v>1944140.7406151299</v>
      </c>
      <c r="U1298" s="115" t="str">
        <f t="shared" si="369"/>
        <v/>
      </c>
      <c r="V1298" s="115" t="str">
        <f t="shared" si="359"/>
        <v/>
      </c>
      <c r="W1298" s="115" t="str">
        <f t="shared" si="359"/>
        <v/>
      </c>
      <c r="X1298" s="115" t="str">
        <f t="shared" si="359"/>
        <v/>
      </c>
      <c r="Y1298" s="273" t="str">
        <f t="shared" si="370"/>
        <v>y</v>
      </c>
      <c r="AA1298" s="86" t="str">
        <f t="shared" si="360"/>
        <v/>
      </c>
      <c r="AB1298" s="87" t="str">
        <f t="shared" si="361"/>
        <v/>
      </c>
      <c r="AC1298" s="87" t="str">
        <f t="shared" si="371"/>
        <v/>
      </c>
      <c r="AD1298" s="87" t="str">
        <f t="shared" si="372"/>
        <v/>
      </c>
      <c r="AE1298" s="87">
        <f t="shared" si="373"/>
        <v>1</v>
      </c>
      <c r="AF1298" s="94">
        <f t="shared" si="362"/>
        <v>1</v>
      </c>
      <c r="AH1298" s="324" t="str">
        <f t="shared" si="363"/>
        <v/>
      </c>
      <c r="AI1298" s="280" t="str">
        <f t="shared" si="364"/>
        <v/>
      </c>
      <c r="AJ1298" s="280" t="str">
        <f t="shared" si="365"/>
        <v/>
      </c>
      <c r="AK1298" s="280" t="str">
        <f t="shared" si="366"/>
        <v/>
      </c>
      <c r="AL1298" s="327">
        <f t="shared" si="367"/>
        <v>1944140.7406151299</v>
      </c>
    </row>
    <row r="1299" spans="2:38">
      <c r="B1299" s="176" t="s">
        <v>1143</v>
      </c>
      <c r="C1299" s="167"/>
      <c r="D1299" s="167" t="s">
        <v>2229</v>
      </c>
      <c r="E1299" s="167" t="s">
        <v>118</v>
      </c>
      <c r="F1299" s="167" t="s">
        <v>2232</v>
      </c>
      <c r="G1299" s="188"/>
      <c r="H1299" s="285">
        <v>528.82717130000003</v>
      </c>
      <c r="I1299" s="143">
        <f t="shared" si="368"/>
        <v>427.62216144566509</v>
      </c>
      <c r="J1299" s="165">
        <v>226138.21802250299</v>
      </c>
      <c r="K1299" s="167"/>
      <c r="L1299" s="167">
        <v>1</v>
      </c>
      <c r="M1299" s="171">
        <f t="shared" ref="M1299:M1362" si="375">IFERROR(J1299/100*100*L1299,0)</f>
        <v>226138.21802250299</v>
      </c>
      <c r="N1299" s="170"/>
      <c r="O1299" s="285"/>
      <c r="P1299" s="114">
        <f t="shared" si="374"/>
        <v>0</v>
      </c>
      <c r="Q1299" s="173"/>
      <c r="R1299" s="177">
        <v>2016</v>
      </c>
      <c r="S1299" s="98">
        <f>IFERROR(('General Input Sheet'!$G$38/(VLOOKUP(R1299,'General Input Sheet'!$E$38:$G$44,3,FALSE))),1)</f>
        <v>1</v>
      </c>
      <c r="T1299" s="199">
        <v>226138.21802250299</v>
      </c>
      <c r="U1299" s="115" t="str">
        <f t="shared" si="369"/>
        <v/>
      </c>
      <c r="V1299" s="115" t="str">
        <f t="shared" si="359"/>
        <v/>
      </c>
      <c r="W1299" s="115" t="str">
        <f t="shared" si="359"/>
        <v/>
      </c>
      <c r="X1299" s="115" t="str">
        <f t="shared" si="359"/>
        <v>y</v>
      </c>
      <c r="Y1299" s="273" t="str">
        <f t="shared" si="370"/>
        <v/>
      </c>
      <c r="AA1299" s="86" t="str">
        <f t="shared" si="360"/>
        <v/>
      </c>
      <c r="AB1299" s="87" t="str">
        <f t="shared" si="361"/>
        <v/>
      </c>
      <c r="AC1299" s="87" t="str">
        <f t="shared" si="371"/>
        <v/>
      </c>
      <c r="AD1299" s="87">
        <f t="shared" si="372"/>
        <v>1</v>
      </c>
      <c r="AE1299" s="87" t="str">
        <f t="shared" si="373"/>
        <v/>
      </c>
      <c r="AF1299" s="94">
        <f t="shared" si="362"/>
        <v>1</v>
      </c>
      <c r="AH1299" s="324" t="str">
        <f t="shared" si="363"/>
        <v/>
      </c>
      <c r="AI1299" s="280" t="str">
        <f t="shared" si="364"/>
        <v/>
      </c>
      <c r="AJ1299" s="280" t="str">
        <f t="shared" si="365"/>
        <v/>
      </c>
      <c r="AK1299" s="280">
        <f t="shared" si="366"/>
        <v>226138.21802250299</v>
      </c>
      <c r="AL1299" s="327" t="str">
        <f t="shared" si="367"/>
        <v/>
      </c>
    </row>
    <row r="1300" spans="2:38">
      <c r="B1300" s="176" t="s">
        <v>1144</v>
      </c>
      <c r="C1300" s="167"/>
      <c r="D1300" s="167" t="s">
        <v>2229</v>
      </c>
      <c r="E1300" s="167" t="s">
        <v>115</v>
      </c>
      <c r="F1300" s="167" t="s">
        <v>2236</v>
      </c>
      <c r="G1300" s="188"/>
      <c r="H1300" s="285"/>
      <c r="I1300" s="143">
        <f t="shared" si="368"/>
        <v>0</v>
      </c>
      <c r="J1300" s="165"/>
      <c r="K1300" s="167"/>
      <c r="L1300" s="167">
        <v>1</v>
      </c>
      <c r="M1300" s="171">
        <f t="shared" si="375"/>
        <v>0</v>
      </c>
      <c r="N1300" s="170"/>
      <c r="O1300" s="285">
        <v>0</v>
      </c>
      <c r="P1300" s="114">
        <f t="shared" si="374"/>
        <v>0</v>
      </c>
      <c r="Q1300" s="173">
        <v>0</v>
      </c>
      <c r="R1300" s="177">
        <v>2016</v>
      </c>
      <c r="S1300" s="98">
        <f>IFERROR(('General Input Sheet'!$G$38/(VLOOKUP(R1300,'General Input Sheet'!$E$38:$G$44,3,FALSE))),1)</f>
        <v>1</v>
      </c>
      <c r="T1300" s="199">
        <v>0</v>
      </c>
      <c r="U1300" s="115" t="str">
        <f t="shared" si="369"/>
        <v>y</v>
      </c>
      <c r="V1300" s="115" t="str">
        <f t="shared" si="359"/>
        <v/>
      </c>
      <c r="W1300" s="115" t="str">
        <f t="shared" si="359"/>
        <v/>
      </c>
      <c r="X1300" s="115" t="str">
        <f t="shared" si="359"/>
        <v/>
      </c>
      <c r="Y1300" s="273" t="str">
        <f t="shared" si="370"/>
        <v/>
      </c>
      <c r="AA1300" s="86">
        <f t="shared" si="360"/>
        <v>1</v>
      </c>
      <c r="AB1300" s="87" t="str">
        <f t="shared" si="361"/>
        <v/>
      </c>
      <c r="AC1300" s="87" t="str">
        <f t="shared" si="371"/>
        <v/>
      </c>
      <c r="AD1300" s="87" t="str">
        <f t="shared" si="372"/>
        <v/>
      </c>
      <c r="AE1300" s="87" t="str">
        <f t="shared" si="373"/>
        <v/>
      </c>
      <c r="AF1300" s="94">
        <f t="shared" si="362"/>
        <v>1</v>
      </c>
      <c r="AH1300" s="324">
        <f t="shared" si="363"/>
        <v>0</v>
      </c>
      <c r="AI1300" s="280" t="str">
        <f t="shared" si="364"/>
        <v/>
      </c>
      <c r="AJ1300" s="280" t="str">
        <f t="shared" si="365"/>
        <v/>
      </c>
      <c r="AK1300" s="280" t="str">
        <f t="shared" si="366"/>
        <v/>
      </c>
      <c r="AL1300" s="327" t="str">
        <f t="shared" si="367"/>
        <v/>
      </c>
    </row>
    <row r="1301" spans="2:38">
      <c r="B1301" s="176" t="s">
        <v>1145</v>
      </c>
      <c r="C1301" s="167"/>
      <c r="D1301" s="167" t="s">
        <v>2229</v>
      </c>
      <c r="E1301" s="167" t="s">
        <v>115</v>
      </c>
      <c r="F1301" s="167" t="s">
        <v>2236</v>
      </c>
      <c r="G1301" s="188"/>
      <c r="H1301" s="285"/>
      <c r="I1301" s="143">
        <f t="shared" si="368"/>
        <v>0</v>
      </c>
      <c r="J1301" s="165"/>
      <c r="K1301" s="167"/>
      <c r="L1301" s="167">
        <v>1</v>
      </c>
      <c r="M1301" s="171">
        <f t="shared" si="375"/>
        <v>0</v>
      </c>
      <c r="N1301" s="170"/>
      <c r="O1301" s="285">
        <v>0</v>
      </c>
      <c r="P1301" s="114">
        <f t="shared" si="374"/>
        <v>0</v>
      </c>
      <c r="Q1301" s="173">
        <v>0</v>
      </c>
      <c r="R1301" s="177">
        <v>2016</v>
      </c>
      <c r="S1301" s="98">
        <f>IFERROR(('General Input Sheet'!$G$38/(VLOOKUP(R1301,'General Input Sheet'!$E$38:$G$44,3,FALSE))),1)</f>
        <v>1</v>
      </c>
      <c r="T1301" s="199">
        <v>0</v>
      </c>
      <c r="U1301" s="115" t="str">
        <f t="shared" si="369"/>
        <v>y</v>
      </c>
      <c r="V1301" s="115" t="str">
        <f t="shared" si="359"/>
        <v/>
      </c>
      <c r="W1301" s="115" t="str">
        <f t="shared" si="359"/>
        <v/>
      </c>
      <c r="X1301" s="115" t="str">
        <f t="shared" si="359"/>
        <v/>
      </c>
      <c r="Y1301" s="273" t="str">
        <f t="shared" si="370"/>
        <v/>
      </c>
      <c r="AA1301" s="86">
        <f t="shared" si="360"/>
        <v>1</v>
      </c>
      <c r="AB1301" s="87" t="str">
        <f t="shared" si="361"/>
        <v/>
      </c>
      <c r="AC1301" s="87" t="str">
        <f t="shared" si="371"/>
        <v/>
      </c>
      <c r="AD1301" s="87" t="str">
        <f t="shared" si="372"/>
        <v/>
      </c>
      <c r="AE1301" s="87" t="str">
        <f t="shared" si="373"/>
        <v/>
      </c>
      <c r="AF1301" s="94">
        <f t="shared" si="362"/>
        <v>1</v>
      </c>
      <c r="AH1301" s="324">
        <f t="shared" si="363"/>
        <v>0</v>
      </c>
      <c r="AI1301" s="280" t="str">
        <f t="shared" si="364"/>
        <v/>
      </c>
      <c r="AJ1301" s="280" t="str">
        <f t="shared" si="365"/>
        <v/>
      </c>
      <c r="AK1301" s="280" t="str">
        <f t="shared" si="366"/>
        <v/>
      </c>
      <c r="AL1301" s="327" t="str">
        <f t="shared" si="367"/>
        <v/>
      </c>
    </row>
    <row r="1302" spans="2:38">
      <c r="B1302" s="176" t="s">
        <v>1146</v>
      </c>
      <c r="C1302" s="167"/>
      <c r="D1302" s="167" t="s">
        <v>2229</v>
      </c>
      <c r="E1302" s="167" t="s">
        <v>115</v>
      </c>
      <c r="F1302" s="167" t="s">
        <v>2233</v>
      </c>
      <c r="G1302" s="188"/>
      <c r="H1302" s="285">
        <v>2305.15</v>
      </c>
      <c r="I1302" s="143">
        <f t="shared" si="368"/>
        <v>208.2044211729241</v>
      </c>
      <c r="J1302" s="165">
        <v>479942.42146676598</v>
      </c>
      <c r="K1302" s="167"/>
      <c r="L1302" s="167">
        <v>1</v>
      </c>
      <c r="M1302" s="171">
        <f t="shared" si="375"/>
        <v>479942.42146676598</v>
      </c>
      <c r="N1302" s="170"/>
      <c r="O1302" s="285">
        <v>2305.1581212230199</v>
      </c>
      <c r="P1302" s="114">
        <f t="shared" si="374"/>
        <v>338.371581896588</v>
      </c>
      <c r="Q1302" s="173">
        <v>780000</v>
      </c>
      <c r="R1302" s="177">
        <v>2016</v>
      </c>
      <c r="S1302" s="98">
        <f>IFERROR(('General Input Sheet'!$G$38/(VLOOKUP(R1302,'General Input Sheet'!$E$38:$G$44,3,FALSE))),1)</f>
        <v>1</v>
      </c>
      <c r="T1302" s="199">
        <v>1259942.4214667659</v>
      </c>
      <c r="U1302" s="115" t="str">
        <f t="shared" si="369"/>
        <v>y</v>
      </c>
      <c r="V1302" s="115" t="str">
        <f t="shared" si="359"/>
        <v/>
      </c>
      <c r="W1302" s="115" t="str">
        <f t="shared" si="359"/>
        <v/>
      </c>
      <c r="X1302" s="115" t="str">
        <f t="shared" si="359"/>
        <v/>
      </c>
      <c r="Y1302" s="273" t="str">
        <f t="shared" si="370"/>
        <v/>
      </c>
      <c r="AA1302" s="86">
        <f t="shared" si="360"/>
        <v>1</v>
      </c>
      <c r="AB1302" s="87" t="str">
        <f t="shared" si="361"/>
        <v/>
      </c>
      <c r="AC1302" s="87" t="str">
        <f t="shared" si="371"/>
        <v/>
      </c>
      <c r="AD1302" s="87" t="str">
        <f t="shared" si="372"/>
        <v/>
      </c>
      <c r="AE1302" s="87" t="str">
        <f t="shared" si="373"/>
        <v/>
      </c>
      <c r="AF1302" s="94">
        <f t="shared" si="362"/>
        <v>1</v>
      </c>
      <c r="AH1302" s="324">
        <f t="shared" si="363"/>
        <v>1259942.4214667659</v>
      </c>
      <c r="AI1302" s="280" t="str">
        <f t="shared" si="364"/>
        <v/>
      </c>
      <c r="AJ1302" s="280" t="str">
        <f t="shared" si="365"/>
        <v/>
      </c>
      <c r="AK1302" s="280" t="str">
        <f t="shared" si="366"/>
        <v/>
      </c>
      <c r="AL1302" s="327" t="str">
        <f t="shared" si="367"/>
        <v/>
      </c>
    </row>
    <row r="1303" spans="2:38">
      <c r="B1303" s="176" t="s">
        <v>1147</v>
      </c>
      <c r="C1303" s="167"/>
      <c r="D1303" s="167" t="s">
        <v>2229</v>
      </c>
      <c r="E1303" s="167" t="s">
        <v>115</v>
      </c>
      <c r="F1303" s="167" t="s">
        <v>2236</v>
      </c>
      <c r="G1303" s="188"/>
      <c r="H1303" s="285"/>
      <c r="I1303" s="143">
        <f t="shared" si="368"/>
        <v>0</v>
      </c>
      <c r="J1303" s="165"/>
      <c r="K1303" s="167"/>
      <c r="L1303" s="167">
        <v>1</v>
      </c>
      <c r="M1303" s="171">
        <f t="shared" si="375"/>
        <v>0</v>
      </c>
      <c r="N1303" s="170"/>
      <c r="O1303" s="285">
        <v>0</v>
      </c>
      <c r="P1303" s="114">
        <f t="shared" si="374"/>
        <v>0</v>
      </c>
      <c r="Q1303" s="173">
        <v>0</v>
      </c>
      <c r="R1303" s="177">
        <v>2016</v>
      </c>
      <c r="S1303" s="98">
        <f>IFERROR(('General Input Sheet'!$G$38/(VLOOKUP(R1303,'General Input Sheet'!$E$38:$G$44,3,FALSE))),1)</f>
        <v>1</v>
      </c>
      <c r="T1303" s="199">
        <v>0</v>
      </c>
      <c r="U1303" s="115" t="str">
        <f t="shared" si="369"/>
        <v>y</v>
      </c>
      <c r="V1303" s="115" t="str">
        <f t="shared" si="359"/>
        <v/>
      </c>
      <c r="W1303" s="115" t="str">
        <f t="shared" si="359"/>
        <v/>
      </c>
      <c r="X1303" s="115" t="str">
        <f t="shared" si="359"/>
        <v/>
      </c>
      <c r="Y1303" s="273" t="str">
        <f t="shared" si="370"/>
        <v/>
      </c>
      <c r="AA1303" s="86">
        <f t="shared" si="360"/>
        <v>1</v>
      </c>
      <c r="AB1303" s="87" t="str">
        <f t="shared" si="361"/>
        <v/>
      </c>
      <c r="AC1303" s="87" t="str">
        <f t="shared" si="371"/>
        <v/>
      </c>
      <c r="AD1303" s="87" t="str">
        <f t="shared" si="372"/>
        <v/>
      </c>
      <c r="AE1303" s="87" t="str">
        <f t="shared" si="373"/>
        <v/>
      </c>
      <c r="AF1303" s="94">
        <f t="shared" si="362"/>
        <v>1</v>
      </c>
      <c r="AH1303" s="324">
        <f t="shared" si="363"/>
        <v>0</v>
      </c>
      <c r="AI1303" s="280" t="str">
        <f t="shared" si="364"/>
        <v/>
      </c>
      <c r="AJ1303" s="280" t="str">
        <f t="shared" si="365"/>
        <v/>
      </c>
      <c r="AK1303" s="280" t="str">
        <f t="shared" si="366"/>
        <v/>
      </c>
      <c r="AL1303" s="327" t="str">
        <f t="shared" si="367"/>
        <v/>
      </c>
    </row>
    <row r="1304" spans="2:38">
      <c r="B1304" s="176" t="s">
        <v>1148</v>
      </c>
      <c r="C1304" s="167"/>
      <c r="D1304" s="167" t="s">
        <v>2229</v>
      </c>
      <c r="E1304" s="167" t="s">
        <v>115</v>
      </c>
      <c r="F1304" s="167" t="s">
        <v>2236</v>
      </c>
      <c r="G1304" s="188"/>
      <c r="H1304" s="285"/>
      <c r="I1304" s="143">
        <f t="shared" si="368"/>
        <v>0</v>
      </c>
      <c r="J1304" s="165"/>
      <c r="K1304" s="167"/>
      <c r="L1304" s="167">
        <v>1</v>
      </c>
      <c r="M1304" s="171">
        <f t="shared" si="375"/>
        <v>0</v>
      </c>
      <c r="N1304" s="170"/>
      <c r="O1304" s="285">
        <v>0</v>
      </c>
      <c r="P1304" s="114">
        <f t="shared" si="374"/>
        <v>0</v>
      </c>
      <c r="Q1304" s="173">
        <v>0</v>
      </c>
      <c r="R1304" s="177">
        <v>2016</v>
      </c>
      <c r="S1304" s="98">
        <f>IFERROR(('General Input Sheet'!$G$38/(VLOOKUP(R1304,'General Input Sheet'!$E$38:$G$44,3,FALSE))),1)</f>
        <v>1</v>
      </c>
      <c r="T1304" s="199">
        <v>0</v>
      </c>
      <c r="U1304" s="115" t="str">
        <f t="shared" si="369"/>
        <v>y</v>
      </c>
      <c r="V1304" s="115" t="str">
        <f t="shared" si="359"/>
        <v/>
      </c>
      <c r="W1304" s="115" t="str">
        <f t="shared" si="359"/>
        <v/>
      </c>
      <c r="X1304" s="115" t="str">
        <f t="shared" si="359"/>
        <v/>
      </c>
      <c r="Y1304" s="273" t="str">
        <f t="shared" si="370"/>
        <v/>
      </c>
      <c r="AA1304" s="86">
        <f t="shared" si="360"/>
        <v>1</v>
      </c>
      <c r="AB1304" s="87" t="str">
        <f t="shared" si="361"/>
        <v/>
      </c>
      <c r="AC1304" s="87" t="str">
        <f t="shared" si="371"/>
        <v/>
      </c>
      <c r="AD1304" s="87" t="str">
        <f t="shared" si="372"/>
        <v/>
      </c>
      <c r="AE1304" s="87" t="str">
        <f t="shared" si="373"/>
        <v/>
      </c>
      <c r="AF1304" s="94">
        <f t="shared" si="362"/>
        <v>1</v>
      </c>
      <c r="AH1304" s="324">
        <f t="shared" si="363"/>
        <v>0</v>
      </c>
      <c r="AI1304" s="280" t="str">
        <f t="shared" si="364"/>
        <v/>
      </c>
      <c r="AJ1304" s="280" t="str">
        <f t="shared" si="365"/>
        <v/>
      </c>
      <c r="AK1304" s="280" t="str">
        <f t="shared" si="366"/>
        <v/>
      </c>
      <c r="AL1304" s="327" t="str">
        <f t="shared" si="367"/>
        <v/>
      </c>
    </row>
    <row r="1305" spans="2:38">
      <c r="B1305" s="176" t="s">
        <v>1149</v>
      </c>
      <c r="C1305" s="167"/>
      <c r="D1305" s="167" t="s">
        <v>2229</v>
      </c>
      <c r="E1305" s="167" t="s">
        <v>115</v>
      </c>
      <c r="F1305" s="167" t="s">
        <v>2236</v>
      </c>
      <c r="G1305" s="188"/>
      <c r="H1305" s="285"/>
      <c r="I1305" s="143">
        <f t="shared" si="368"/>
        <v>0</v>
      </c>
      <c r="J1305" s="165"/>
      <c r="K1305" s="167"/>
      <c r="L1305" s="167">
        <v>1</v>
      </c>
      <c r="M1305" s="171">
        <f t="shared" si="375"/>
        <v>0</v>
      </c>
      <c r="N1305" s="170"/>
      <c r="O1305" s="285">
        <v>0</v>
      </c>
      <c r="P1305" s="114">
        <f t="shared" si="374"/>
        <v>0</v>
      </c>
      <c r="Q1305" s="173">
        <v>0</v>
      </c>
      <c r="R1305" s="177">
        <v>2016</v>
      </c>
      <c r="S1305" s="98">
        <f>IFERROR(('General Input Sheet'!$G$38/(VLOOKUP(R1305,'General Input Sheet'!$E$38:$G$44,3,FALSE))),1)</f>
        <v>1</v>
      </c>
      <c r="T1305" s="199">
        <v>0</v>
      </c>
      <c r="U1305" s="115" t="str">
        <f t="shared" si="369"/>
        <v>y</v>
      </c>
      <c r="V1305" s="115" t="str">
        <f t="shared" si="359"/>
        <v/>
      </c>
      <c r="W1305" s="115" t="str">
        <f t="shared" si="359"/>
        <v/>
      </c>
      <c r="X1305" s="115" t="str">
        <f t="shared" si="359"/>
        <v/>
      </c>
      <c r="Y1305" s="273" t="str">
        <f t="shared" si="370"/>
        <v/>
      </c>
      <c r="AA1305" s="86">
        <f t="shared" si="360"/>
        <v>1</v>
      </c>
      <c r="AB1305" s="87" t="str">
        <f t="shared" si="361"/>
        <v/>
      </c>
      <c r="AC1305" s="87" t="str">
        <f t="shared" si="371"/>
        <v/>
      </c>
      <c r="AD1305" s="87" t="str">
        <f t="shared" si="372"/>
        <v/>
      </c>
      <c r="AE1305" s="87" t="str">
        <f t="shared" si="373"/>
        <v/>
      </c>
      <c r="AF1305" s="94">
        <f t="shared" si="362"/>
        <v>1</v>
      </c>
      <c r="AH1305" s="324">
        <f t="shared" si="363"/>
        <v>0</v>
      </c>
      <c r="AI1305" s="280" t="str">
        <f t="shared" si="364"/>
        <v/>
      </c>
      <c r="AJ1305" s="280" t="str">
        <f t="shared" si="365"/>
        <v/>
      </c>
      <c r="AK1305" s="280" t="str">
        <f t="shared" si="366"/>
        <v/>
      </c>
      <c r="AL1305" s="327" t="str">
        <f t="shared" si="367"/>
        <v/>
      </c>
    </row>
    <row r="1306" spans="2:38">
      <c r="B1306" s="176" t="s">
        <v>1150</v>
      </c>
      <c r="C1306" s="167"/>
      <c r="D1306" s="167" t="s">
        <v>2229</v>
      </c>
      <c r="E1306" s="167" t="s">
        <v>115</v>
      </c>
      <c r="F1306" s="167" t="s">
        <v>2236</v>
      </c>
      <c r="G1306" s="188"/>
      <c r="H1306" s="285"/>
      <c r="I1306" s="143">
        <f t="shared" si="368"/>
        <v>0</v>
      </c>
      <c r="J1306" s="165"/>
      <c r="K1306" s="167"/>
      <c r="L1306" s="167">
        <v>1</v>
      </c>
      <c r="M1306" s="171">
        <f t="shared" si="375"/>
        <v>0</v>
      </c>
      <c r="N1306" s="170"/>
      <c r="O1306" s="285">
        <v>0</v>
      </c>
      <c r="P1306" s="114">
        <f t="shared" si="374"/>
        <v>0</v>
      </c>
      <c r="Q1306" s="173">
        <v>0</v>
      </c>
      <c r="R1306" s="177">
        <v>2016</v>
      </c>
      <c r="S1306" s="98">
        <f>IFERROR(('General Input Sheet'!$G$38/(VLOOKUP(R1306,'General Input Sheet'!$E$38:$G$44,3,FALSE))),1)</f>
        <v>1</v>
      </c>
      <c r="T1306" s="199">
        <v>0</v>
      </c>
      <c r="U1306" s="115" t="str">
        <f t="shared" si="369"/>
        <v>y</v>
      </c>
      <c r="V1306" s="115" t="str">
        <f t="shared" si="359"/>
        <v/>
      </c>
      <c r="W1306" s="115" t="str">
        <f t="shared" si="359"/>
        <v/>
      </c>
      <c r="X1306" s="115" t="str">
        <f t="shared" si="359"/>
        <v/>
      </c>
      <c r="Y1306" s="273" t="str">
        <f t="shared" si="370"/>
        <v/>
      </c>
      <c r="AA1306" s="86">
        <f t="shared" si="360"/>
        <v>1</v>
      </c>
      <c r="AB1306" s="87" t="str">
        <f t="shared" si="361"/>
        <v/>
      </c>
      <c r="AC1306" s="87" t="str">
        <f t="shared" si="371"/>
        <v/>
      </c>
      <c r="AD1306" s="87" t="str">
        <f t="shared" si="372"/>
        <v/>
      </c>
      <c r="AE1306" s="87" t="str">
        <f t="shared" si="373"/>
        <v/>
      </c>
      <c r="AF1306" s="94">
        <f t="shared" si="362"/>
        <v>1</v>
      </c>
      <c r="AH1306" s="324">
        <f t="shared" si="363"/>
        <v>0</v>
      </c>
      <c r="AI1306" s="280" t="str">
        <f t="shared" si="364"/>
        <v/>
      </c>
      <c r="AJ1306" s="280" t="str">
        <f t="shared" si="365"/>
        <v/>
      </c>
      <c r="AK1306" s="280" t="str">
        <f t="shared" si="366"/>
        <v/>
      </c>
      <c r="AL1306" s="327" t="str">
        <f t="shared" si="367"/>
        <v/>
      </c>
    </row>
    <row r="1307" spans="2:38">
      <c r="B1307" s="176" t="s">
        <v>1151</v>
      </c>
      <c r="C1307" s="167"/>
      <c r="D1307" s="167" t="s">
        <v>2229</v>
      </c>
      <c r="E1307" s="167" t="s">
        <v>117</v>
      </c>
      <c r="F1307" s="167" t="s">
        <v>2234</v>
      </c>
      <c r="G1307" s="188"/>
      <c r="H1307" s="285">
        <v>3099.34</v>
      </c>
      <c r="I1307" s="143">
        <f t="shared" si="368"/>
        <v>274.86270538068266</v>
      </c>
      <c r="J1307" s="165">
        <v>851892.97729456495</v>
      </c>
      <c r="K1307" s="167"/>
      <c r="L1307" s="167">
        <v>1</v>
      </c>
      <c r="M1307" s="171">
        <f t="shared" si="375"/>
        <v>851892.97729456506</v>
      </c>
      <c r="N1307" s="170"/>
      <c r="O1307" s="285">
        <v>10588.037942405001</v>
      </c>
      <c r="P1307" s="114">
        <f t="shared" si="374"/>
        <v>20.72348070469419</v>
      </c>
      <c r="Q1307" s="173">
        <v>219421</v>
      </c>
      <c r="R1307" s="177">
        <v>2016</v>
      </c>
      <c r="S1307" s="98">
        <f>IFERROR(('General Input Sheet'!$G$38/(VLOOKUP(R1307,'General Input Sheet'!$E$38:$G$44,3,FALSE))),1)</f>
        <v>1</v>
      </c>
      <c r="T1307" s="199">
        <v>1071313.9772945649</v>
      </c>
      <c r="U1307" s="115" t="str">
        <f t="shared" si="369"/>
        <v/>
      </c>
      <c r="V1307" s="115" t="str">
        <f t="shared" si="359"/>
        <v/>
      </c>
      <c r="W1307" s="115" t="str">
        <f t="shared" si="359"/>
        <v>y</v>
      </c>
      <c r="X1307" s="115" t="str">
        <f t="shared" si="359"/>
        <v/>
      </c>
      <c r="Y1307" s="273" t="str">
        <f t="shared" si="370"/>
        <v/>
      </c>
      <c r="AA1307" s="86" t="str">
        <f t="shared" si="360"/>
        <v/>
      </c>
      <c r="AB1307" s="87" t="str">
        <f t="shared" si="361"/>
        <v/>
      </c>
      <c r="AC1307" s="87">
        <f t="shared" si="371"/>
        <v>1</v>
      </c>
      <c r="AD1307" s="87" t="str">
        <f t="shared" si="372"/>
        <v/>
      </c>
      <c r="AE1307" s="87" t="str">
        <f t="shared" si="373"/>
        <v/>
      </c>
      <c r="AF1307" s="94">
        <f t="shared" si="362"/>
        <v>1</v>
      </c>
      <c r="AH1307" s="324" t="str">
        <f t="shared" si="363"/>
        <v/>
      </c>
      <c r="AI1307" s="280" t="str">
        <f t="shared" si="364"/>
        <v/>
      </c>
      <c r="AJ1307" s="280">
        <f t="shared" si="365"/>
        <v>1071313.9772945649</v>
      </c>
      <c r="AK1307" s="280" t="str">
        <f t="shared" si="366"/>
        <v/>
      </c>
      <c r="AL1307" s="327" t="str">
        <f t="shared" si="367"/>
        <v/>
      </c>
    </row>
    <row r="1308" spans="2:38">
      <c r="B1308" s="176" t="s">
        <v>1151</v>
      </c>
      <c r="C1308" s="167"/>
      <c r="D1308" s="167" t="s">
        <v>2229</v>
      </c>
      <c r="E1308" s="167" t="s">
        <v>117</v>
      </c>
      <c r="F1308" s="167" t="s">
        <v>2233</v>
      </c>
      <c r="G1308" s="188"/>
      <c r="H1308" s="285">
        <v>7488.72</v>
      </c>
      <c r="I1308" s="143">
        <f t="shared" si="368"/>
        <v>89.619261683780536</v>
      </c>
      <c r="J1308" s="165">
        <v>671133.55735656095</v>
      </c>
      <c r="K1308" s="167"/>
      <c r="L1308" s="167">
        <v>1</v>
      </c>
      <c r="M1308" s="171">
        <f t="shared" si="375"/>
        <v>671133.55735656095</v>
      </c>
      <c r="N1308" s="170"/>
      <c r="O1308" s="285"/>
      <c r="P1308" s="114">
        <f t="shared" si="374"/>
        <v>0</v>
      </c>
      <c r="Q1308" s="173"/>
      <c r="R1308" s="177">
        <v>2016</v>
      </c>
      <c r="S1308" s="98">
        <f>IFERROR(('General Input Sheet'!$G$38/(VLOOKUP(R1308,'General Input Sheet'!$E$38:$G$44,3,FALSE))),1)</f>
        <v>1</v>
      </c>
      <c r="T1308" s="199">
        <v>671133.55735656095</v>
      </c>
      <c r="U1308" s="115" t="str">
        <f t="shared" si="369"/>
        <v/>
      </c>
      <c r="V1308" s="115" t="str">
        <f t="shared" si="359"/>
        <v/>
      </c>
      <c r="W1308" s="115" t="str">
        <f t="shared" si="359"/>
        <v>y</v>
      </c>
      <c r="X1308" s="115" t="str">
        <f t="shared" si="359"/>
        <v/>
      </c>
      <c r="Y1308" s="273" t="str">
        <f t="shared" si="370"/>
        <v/>
      </c>
      <c r="AA1308" s="86" t="str">
        <f t="shared" si="360"/>
        <v/>
      </c>
      <c r="AB1308" s="87" t="str">
        <f t="shared" si="361"/>
        <v/>
      </c>
      <c r="AC1308" s="87">
        <f t="shared" si="371"/>
        <v>1</v>
      </c>
      <c r="AD1308" s="87" t="str">
        <f t="shared" si="372"/>
        <v/>
      </c>
      <c r="AE1308" s="87" t="str">
        <f t="shared" si="373"/>
        <v/>
      </c>
      <c r="AF1308" s="94">
        <f t="shared" si="362"/>
        <v>1</v>
      </c>
      <c r="AH1308" s="324" t="str">
        <f t="shared" si="363"/>
        <v/>
      </c>
      <c r="AI1308" s="280" t="str">
        <f t="shared" si="364"/>
        <v/>
      </c>
      <c r="AJ1308" s="280">
        <f t="shared" si="365"/>
        <v>671133.55735656095</v>
      </c>
      <c r="AK1308" s="280" t="str">
        <f t="shared" si="366"/>
        <v/>
      </c>
      <c r="AL1308" s="327" t="str">
        <f t="shared" si="367"/>
        <v/>
      </c>
    </row>
    <row r="1309" spans="2:38">
      <c r="B1309" s="176" t="s">
        <v>1152</v>
      </c>
      <c r="C1309" s="167"/>
      <c r="D1309" s="167" t="s">
        <v>2231</v>
      </c>
      <c r="E1309" s="167" t="s">
        <v>117</v>
      </c>
      <c r="F1309" s="167" t="s">
        <v>2236</v>
      </c>
      <c r="G1309" s="188"/>
      <c r="H1309" s="285"/>
      <c r="I1309" s="143">
        <f t="shared" si="368"/>
        <v>0</v>
      </c>
      <c r="J1309" s="165"/>
      <c r="K1309" s="167"/>
      <c r="L1309" s="167">
        <v>1</v>
      </c>
      <c r="M1309" s="171">
        <f t="shared" si="375"/>
        <v>0</v>
      </c>
      <c r="N1309" s="170"/>
      <c r="O1309" s="285">
        <v>182384.01397277499</v>
      </c>
      <c r="P1309" s="114">
        <f t="shared" si="374"/>
        <v>34.403319914521845</v>
      </c>
      <c r="Q1309" s="173">
        <v>6274615.5800000001</v>
      </c>
      <c r="R1309" s="177">
        <v>2016</v>
      </c>
      <c r="S1309" s="98">
        <f>IFERROR(('General Input Sheet'!$G$38/(VLOOKUP(R1309,'General Input Sheet'!$E$38:$G$44,3,FALSE))),1)</f>
        <v>1</v>
      </c>
      <c r="T1309" s="199">
        <v>6274615.5800000001</v>
      </c>
      <c r="U1309" s="115" t="str">
        <f t="shared" si="369"/>
        <v/>
      </c>
      <c r="V1309" s="115" t="str">
        <f t="shared" si="359"/>
        <v/>
      </c>
      <c r="W1309" s="115" t="str">
        <f t="shared" si="359"/>
        <v/>
      </c>
      <c r="X1309" s="115" t="str">
        <f t="shared" si="359"/>
        <v/>
      </c>
      <c r="Y1309" s="273" t="str">
        <f t="shared" si="370"/>
        <v>y</v>
      </c>
      <c r="AA1309" s="86" t="str">
        <f t="shared" si="360"/>
        <v/>
      </c>
      <c r="AB1309" s="87" t="str">
        <f t="shared" si="361"/>
        <v/>
      </c>
      <c r="AC1309" s="87" t="str">
        <f t="shared" si="371"/>
        <v/>
      </c>
      <c r="AD1309" s="87" t="str">
        <f t="shared" si="372"/>
        <v/>
      </c>
      <c r="AE1309" s="87">
        <f t="shared" si="373"/>
        <v>1</v>
      </c>
      <c r="AF1309" s="94">
        <f t="shared" si="362"/>
        <v>1</v>
      </c>
      <c r="AH1309" s="324" t="str">
        <f t="shared" si="363"/>
        <v/>
      </c>
      <c r="AI1309" s="280" t="str">
        <f t="shared" si="364"/>
        <v/>
      </c>
      <c r="AJ1309" s="280" t="str">
        <f t="shared" si="365"/>
        <v/>
      </c>
      <c r="AK1309" s="280" t="str">
        <f t="shared" si="366"/>
        <v/>
      </c>
      <c r="AL1309" s="327">
        <f t="shared" si="367"/>
        <v>6274615.5800000001</v>
      </c>
    </row>
    <row r="1310" spans="2:38">
      <c r="B1310" s="176" t="s">
        <v>1153</v>
      </c>
      <c r="C1310" s="167"/>
      <c r="D1310" s="167" t="s">
        <v>2229</v>
      </c>
      <c r="E1310" s="167" t="s">
        <v>117</v>
      </c>
      <c r="F1310" s="167" t="s">
        <v>2237</v>
      </c>
      <c r="G1310" s="188"/>
      <c r="H1310" s="285">
        <v>183069.24</v>
      </c>
      <c r="I1310" s="143">
        <f t="shared" si="368"/>
        <v>2.083567569570945</v>
      </c>
      <c r="J1310" s="165">
        <v>381437.13144999999</v>
      </c>
      <c r="K1310" s="167"/>
      <c r="L1310" s="167">
        <v>1</v>
      </c>
      <c r="M1310" s="171">
        <f t="shared" si="375"/>
        <v>381437.13144999999</v>
      </c>
      <c r="N1310" s="170"/>
      <c r="O1310" s="285">
        <v>684.88711582203996</v>
      </c>
      <c r="P1310" s="114">
        <f t="shared" si="374"/>
        <v>239.01165056014065</v>
      </c>
      <c r="Q1310" s="173">
        <v>163696</v>
      </c>
      <c r="R1310" s="177">
        <v>2016</v>
      </c>
      <c r="S1310" s="98">
        <f>IFERROR(('General Input Sheet'!$G$38/(VLOOKUP(R1310,'General Input Sheet'!$E$38:$G$44,3,FALSE))),1)</f>
        <v>1</v>
      </c>
      <c r="T1310" s="199">
        <v>545133.13144999999</v>
      </c>
      <c r="U1310" s="115" t="str">
        <f t="shared" si="369"/>
        <v/>
      </c>
      <c r="V1310" s="115" t="str">
        <f t="shared" si="359"/>
        <v/>
      </c>
      <c r="W1310" s="115" t="str">
        <f t="shared" si="359"/>
        <v>y</v>
      </c>
      <c r="X1310" s="115" t="str">
        <f t="shared" si="359"/>
        <v/>
      </c>
      <c r="Y1310" s="273" t="str">
        <f t="shared" si="370"/>
        <v/>
      </c>
      <c r="AA1310" s="86" t="str">
        <f t="shared" si="360"/>
        <v/>
      </c>
      <c r="AB1310" s="87" t="str">
        <f t="shared" si="361"/>
        <v/>
      </c>
      <c r="AC1310" s="87">
        <f t="shared" si="371"/>
        <v>1</v>
      </c>
      <c r="AD1310" s="87" t="str">
        <f t="shared" si="372"/>
        <v/>
      </c>
      <c r="AE1310" s="87" t="str">
        <f t="shared" si="373"/>
        <v/>
      </c>
      <c r="AF1310" s="94">
        <f t="shared" si="362"/>
        <v>1</v>
      </c>
      <c r="AH1310" s="324" t="str">
        <f t="shared" si="363"/>
        <v/>
      </c>
      <c r="AI1310" s="280" t="str">
        <f t="shared" si="364"/>
        <v/>
      </c>
      <c r="AJ1310" s="280">
        <f t="shared" si="365"/>
        <v>545133.13144999999</v>
      </c>
      <c r="AK1310" s="280" t="str">
        <f t="shared" si="366"/>
        <v/>
      </c>
      <c r="AL1310" s="327" t="str">
        <f t="shared" si="367"/>
        <v/>
      </c>
    </row>
    <row r="1311" spans="2:38">
      <c r="B1311" s="176" t="s">
        <v>1154</v>
      </c>
      <c r="C1311" s="167"/>
      <c r="D1311" s="167" t="s">
        <v>2229</v>
      </c>
      <c r="E1311" s="167" t="s">
        <v>115</v>
      </c>
      <c r="F1311" s="167" t="s">
        <v>2233</v>
      </c>
      <c r="G1311" s="188"/>
      <c r="H1311" s="285">
        <v>4131.83</v>
      </c>
      <c r="I1311" s="143">
        <f t="shared" si="368"/>
        <v>132.46377668141162</v>
      </c>
      <c r="J1311" s="165">
        <v>547317.80640555697</v>
      </c>
      <c r="K1311" s="167"/>
      <c r="L1311" s="167">
        <v>1</v>
      </c>
      <c r="M1311" s="171">
        <f t="shared" si="375"/>
        <v>547317.80640555697</v>
      </c>
      <c r="N1311" s="170"/>
      <c r="O1311" s="285">
        <v>4131.7959785587</v>
      </c>
      <c r="P1311" s="114">
        <f t="shared" si="374"/>
        <v>479.89300785651807</v>
      </c>
      <c r="Q1311" s="173">
        <v>1982820</v>
      </c>
      <c r="R1311" s="177">
        <v>2016</v>
      </c>
      <c r="S1311" s="98">
        <f>IFERROR(('General Input Sheet'!$G$38/(VLOOKUP(R1311,'General Input Sheet'!$E$38:$G$44,3,FALSE))),1)</f>
        <v>1</v>
      </c>
      <c r="T1311" s="199">
        <v>2530137.8064055569</v>
      </c>
      <c r="U1311" s="115" t="str">
        <f t="shared" si="369"/>
        <v>y</v>
      </c>
      <c r="V1311" s="115" t="str">
        <f t="shared" si="359"/>
        <v/>
      </c>
      <c r="W1311" s="115" t="str">
        <f t="shared" si="359"/>
        <v/>
      </c>
      <c r="X1311" s="115" t="str">
        <f t="shared" si="359"/>
        <v/>
      </c>
      <c r="Y1311" s="273" t="str">
        <f t="shared" si="370"/>
        <v/>
      </c>
      <c r="AA1311" s="86">
        <f t="shared" si="360"/>
        <v>1</v>
      </c>
      <c r="AB1311" s="87" t="str">
        <f t="shared" si="361"/>
        <v/>
      </c>
      <c r="AC1311" s="87" t="str">
        <f t="shared" si="371"/>
        <v/>
      </c>
      <c r="AD1311" s="87" t="str">
        <f t="shared" si="372"/>
        <v/>
      </c>
      <c r="AE1311" s="87" t="str">
        <f t="shared" si="373"/>
        <v/>
      </c>
      <c r="AF1311" s="94">
        <f t="shared" si="362"/>
        <v>1</v>
      </c>
      <c r="AH1311" s="324">
        <f t="shared" si="363"/>
        <v>2530137.8064055569</v>
      </c>
      <c r="AI1311" s="280" t="str">
        <f t="shared" si="364"/>
        <v/>
      </c>
      <c r="AJ1311" s="280" t="str">
        <f t="shared" si="365"/>
        <v/>
      </c>
      <c r="AK1311" s="280" t="str">
        <f t="shared" si="366"/>
        <v/>
      </c>
      <c r="AL1311" s="327" t="str">
        <f t="shared" si="367"/>
        <v/>
      </c>
    </row>
    <row r="1312" spans="2:38">
      <c r="B1312" s="176" t="s">
        <v>1155</v>
      </c>
      <c r="C1312" s="167"/>
      <c r="D1312" s="167" t="s">
        <v>2229</v>
      </c>
      <c r="E1312" s="167" t="s">
        <v>115</v>
      </c>
      <c r="F1312" s="167" t="s">
        <v>2233</v>
      </c>
      <c r="G1312" s="188"/>
      <c r="H1312" s="285">
        <v>1129.3399999999999</v>
      </c>
      <c r="I1312" s="143">
        <f t="shared" si="368"/>
        <v>386.57425425556431</v>
      </c>
      <c r="J1312" s="165">
        <v>436573.76830097899</v>
      </c>
      <c r="K1312" s="167"/>
      <c r="L1312" s="167">
        <v>1</v>
      </c>
      <c r="M1312" s="171">
        <f t="shared" si="375"/>
        <v>436573.76830097899</v>
      </c>
      <c r="N1312" s="170"/>
      <c r="O1312" s="285"/>
      <c r="P1312" s="114">
        <f t="shared" si="374"/>
        <v>0</v>
      </c>
      <c r="Q1312" s="173"/>
      <c r="R1312" s="177">
        <v>2016</v>
      </c>
      <c r="S1312" s="98">
        <f>IFERROR(('General Input Sheet'!$G$38/(VLOOKUP(R1312,'General Input Sheet'!$E$38:$G$44,3,FALSE))),1)</f>
        <v>1</v>
      </c>
      <c r="T1312" s="199">
        <v>436573.76830097899</v>
      </c>
      <c r="U1312" s="115" t="str">
        <f t="shared" si="369"/>
        <v>y</v>
      </c>
      <c r="V1312" s="115" t="str">
        <f t="shared" si="359"/>
        <v/>
      </c>
      <c r="W1312" s="115" t="str">
        <f t="shared" si="359"/>
        <v/>
      </c>
      <c r="X1312" s="115" t="str">
        <f t="shared" si="359"/>
        <v/>
      </c>
      <c r="Y1312" s="273" t="str">
        <f t="shared" si="370"/>
        <v/>
      </c>
      <c r="AA1312" s="86">
        <f t="shared" si="360"/>
        <v>1</v>
      </c>
      <c r="AB1312" s="87" t="str">
        <f t="shared" si="361"/>
        <v/>
      </c>
      <c r="AC1312" s="87" t="str">
        <f t="shared" si="371"/>
        <v/>
      </c>
      <c r="AD1312" s="87" t="str">
        <f t="shared" si="372"/>
        <v/>
      </c>
      <c r="AE1312" s="87" t="str">
        <f t="shared" si="373"/>
        <v/>
      </c>
      <c r="AF1312" s="94">
        <f t="shared" si="362"/>
        <v>1</v>
      </c>
      <c r="AH1312" s="324">
        <f t="shared" si="363"/>
        <v>436573.76830097899</v>
      </c>
      <c r="AI1312" s="280" t="str">
        <f t="shared" si="364"/>
        <v/>
      </c>
      <c r="AJ1312" s="280" t="str">
        <f t="shared" si="365"/>
        <v/>
      </c>
      <c r="AK1312" s="280" t="str">
        <f t="shared" si="366"/>
        <v/>
      </c>
      <c r="AL1312" s="327" t="str">
        <f t="shared" si="367"/>
        <v/>
      </c>
    </row>
    <row r="1313" spans="2:38">
      <c r="B1313" s="176" t="s">
        <v>1156</v>
      </c>
      <c r="C1313" s="167"/>
      <c r="D1313" s="167" t="s">
        <v>2229</v>
      </c>
      <c r="E1313" s="167" t="s">
        <v>115</v>
      </c>
      <c r="F1313" s="167" t="s">
        <v>2233</v>
      </c>
      <c r="G1313" s="188"/>
      <c r="H1313" s="285">
        <v>724.61596929999996</v>
      </c>
      <c r="I1313" s="143">
        <f t="shared" si="368"/>
        <v>581.88877759980255</v>
      </c>
      <c r="J1313" s="165">
        <v>421645.90060527303</v>
      </c>
      <c r="K1313" s="167"/>
      <c r="L1313" s="167">
        <v>1</v>
      </c>
      <c r="M1313" s="171">
        <f t="shared" si="375"/>
        <v>421645.90060527297</v>
      </c>
      <c r="N1313" s="170"/>
      <c r="O1313" s="285"/>
      <c r="P1313" s="114">
        <f t="shared" si="374"/>
        <v>0</v>
      </c>
      <c r="Q1313" s="173"/>
      <c r="R1313" s="177">
        <v>2016</v>
      </c>
      <c r="S1313" s="98">
        <f>IFERROR(('General Input Sheet'!$G$38/(VLOOKUP(R1313,'General Input Sheet'!$E$38:$G$44,3,FALSE))),1)</f>
        <v>1</v>
      </c>
      <c r="T1313" s="199">
        <v>421645.90060527303</v>
      </c>
      <c r="U1313" s="115" t="str">
        <f t="shared" si="369"/>
        <v>y</v>
      </c>
      <c r="V1313" s="115" t="str">
        <f t="shared" si="359"/>
        <v/>
      </c>
      <c r="W1313" s="115" t="str">
        <f t="shared" si="359"/>
        <v/>
      </c>
      <c r="X1313" s="115" t="str">
        <f t="shared" si="359"/>
        <v/>
      </c>
      <c r="Y1313" s="273" t="str">
        <f t="shared" si="370"/>
        <v/>
      </c>
      <c r="AA1313" s="86">
        <f t="shared" si="360"/>
        <v>1</v>
      </c>
      <c r="AB1313" s="87" t="str">
        <f t="shared" si="361"/>
        <v/>
      </c>
      <c r="AC1313" s="87" t="str">
        <f t="shared" si="371"/>
        <v/>
      </c>
      <c r="AD1313" s="87" t="str">
        <f t="shared" si="372"/>
        <v/>
      </c>
      <c r="AE1313" s="87" t="str">
        <f t="shared" si="373"/>
        <v/>
      </c>
      <c r="AF1313" s="94">
        <f t="shared" si="362"/>
        <v>1</v>
      </c>
      <c r="AH1313" s="324">
        <f t="shared" si="363"/>
        <v>421645.90060527303</v>
      </c>
      <c r="AI1313" s="280" t="str">
        <f t="shared" si="364"/>
        <v/>
      </c>
      <c r="AJ1313" s="280" t="str">
        <f t="shared" si="365"/>
        <v/>
      </c>
      <c r="AK1313" s="280" t="str">
        <f t="shared" si="366"/>
        <v/>
      </c>
      <c r="AL1313" s="327" t="str">
        <f t="shared" si="367"/>
        <v/>
      </c>
    </row>
    <row r="1314" spans="2:38">
      <c r="B1314" s="176" t="s">
        <v>1157</v>
      </c>
      <c r="C1314" s="167"/>
      <c r="D1314" s="167" t="s">
        <v>2229</v>
      </c>
      <c r="E1314" s="167" t="s">
        <v>117</v>
      </c>
      <c r="F1314" s="167" t="s">
        <v>2233</v>
      </c>
      <c r="G1314" s="188"/>
      <c r="H1314" s="285">
        <v>582.98433320000004</v>
      </c>
      <c r="I1314" s="143">
        <f t="shared" si="368"/>
        <v>714.29355187552221</v>
      </c>
      <c r="J1314" s="165">
        <v>416421.95004921098</v>
      </c>
      <c r="K1314" s="167"/>
      <c r="L1314" s="167">
        <v>1</v>
      </c>
      <c r="M1314" s="171">
        <f t="shared" si="375"/>
        <v>416421.95004921098</v>
      </c>
      <c r="N1314" s="170"/>
      <c r="O1314" s="285"/>
      <c r="P1314" s="114">
        <f t="shared" si="374"/>
        <v>0</v>
      </c>
      <c r="Q1314" s="173"/>
      <c r="R1314" s="177">
        <v>2016</v>
      </c>
      <c r="S1314" s="98">
        <f>IFERROR(('General Input Sheet'!$G$38/(VLOOKUP(R1314,'General Input Sheet'!$E$38:$G$44,3,FALSE))),1)</f>
        <v>1</v>
      </c>
      <c r="T1314" s="199">
        <v>416421.95004921098</v>
      </c>
      <c r="U1314" s="115" t="str">
        <f t="shared" si="369"/>
        <v/>
      </c>
      <c r="V1314" s="115" t="str">
        <f t="shared" si="359"/>
        <v/>
      </c>
      <c r="W1314" s="115" t="str">
        <f t="shared" si="359"/>
        <v>y</v>
      </c>
      <c r="X1314" s="115" t="str">
        <f t="shared" si="359"/>
        <v/>
      </c>
      <c r="Y1314" s="273" t="str">
        <f t="shared" si="370"/>
        <v/>
      </c>
      <c r="AA1314" s="86" t="str">
        <f t="shared" si="360"/>
        <v/>
      </c>
      <c r="AB1314" s="87" t="str">
        <f t="shared" si="361"/>
        <v/>
      </c>
      <c r="AC1314" s="87">
        <f t="shared" si="371"/>
        <v>1</v>
      </c>
      <c r="AD1314" s="87" t="str">
        <f t="shared" si="372"/>
        <v/>
      </c>
      <c r="AE1314" s="87" t="str">
        <f t="shared" si="373"/>
        <v/>
      </c>
      <c r="AF1314" s="94">
        <f t="shared" si="362"/>
        <v>1</v>
      </c>
      <c r="AH1314" s="324" t="str">
        <f t="shared" si="363"/>
        <v/>
      </c>
      <c r="AI1314" s="280" t="str">
        <f t="shared" si="364"/>
        <v/>
      </c>
      <c r="AJ1314" s="280">
        <f t="shared" si="365"/>
        <v>416421.95004921098</v>
      </c>
      <c r="AK1314" s="280" t="str">
        <f t="shared" si="366"/>
        <v/>
      </c>
      <c r="AL1314" s="327" t="str">
        <f t="shared" si="367"/>
        <v/>
      </c>
    </row>
    <row r="1315" spans="2:38">
      <c r="B1315" s="176" t="s">
        <v>1158</v>
      </c>
      <c r="C1315" s="167"/>
      <c r="D1315" s="167" t="s">
        <v>2229</v>
      </c>
      <c r="E1315" s="167" t="s">
        <v>117</v>
      </c>
      <c r="F1315" s="167" t="s">
        <v>2233</v>
      </c>
      <c r="G1315" s="188"/>
      <c r="H1315" s="285">
        <v>1082.75</v>
      </c>
      <c r="I1315" s="143">
        <f t="shared" si="368"/>
        <v>401.62118650193122</v>
      </c>
      <c r="J1315" s="165">
        <v>434855.33968496602</v>
      </c>
      <c r="K1315" s="167"/>
      <c r="L1315" s="167">
        <v>1</v>
      </c>
      <c r="M1315" s="171">
        <f t="shared" si="375"/>
        <v>434855.33968496602</v>
      </c>
      <c r="N1315" s="170"/>
      <c r="O1315" s="285"/>
      <c r="P1315" s="114">
        <f t="shared" si="374"/>
        <v>0</v>
      </c>
      <c r="Q1315" s="173"/>
      <c r="R1315" s="177">
        <v>2016</v>
      </c>
      <c r="S1315" s="98">
        <f>IFERROR(('General Input Sheet'!$G$38/(VLOOKUP(R1315,'General Input Sheet'!$E$38:$G$44,3,FALSE))),1)</f>
        <v>1</v>
      </c>
      <c r="T1315" s="199">
        <v>434855.33968496602</v>
      </c>
      <c r="U1315" s="115" t="str">
        <f t="shared" si="369"/>
        <v/>
      </c>
      <c r="V1315" s="115" t="str">
        <f t="shared" si="359"/>
        <v/>
      </c>
      <c r="W1315" s="115" t="str">
        <f t="shared" si="359"/>
        <v>y</v>
      </c>
      <c r="X1315" s="115" t="str">
        <f t="shared" si="359"/>
        <v/>
      </c>
      <c r="Y1315" s="273" t="str">
        <f t="shared" si="370"/>
        <v/>
      </c>
      <c r="AA1315" s="86" t="str">
        <f t="shared" si="360"/>
        <v/>
      </c>
      <c r="AB1315" s="87" t="str">
        <f t="shared" si="361"/>
        <v/>
      </c>
      <c r="AC1315" s="87">
        <f t="shared" si="371"/>
        <v>1</v>
      </c>
      <c r="AD1315" s="87" t="str">
        <f t="shared" si="372"/>
        <v/>
      </c>
      <c r="AE1315" s="87" t="str">
        <f t="shared" si="373"/>
        <v/>
      </c>
      <c r="AF1315" s="94">
        <f t="shared" si="362"/>
        <v>1</v>
      </c>
      <c r="AH1315" s="324" t="str">
        <f t="shared" si="363"/>
        <v/>
      </c>
      <c r="AI1315" s="280" t="str">
        <f t="shared" si="364"/>
        <v/>
      </c>
      <c r="AJ1315" s="280">
        <f t="shared" si="365"/>
        <v>434855.33968496602</v>
      </c>
      <c r="AK1315" s="280" t="str">
        <f t="shared" si="366"/>
        <v/>
      </c>
      <c r="AL1315" s="327" t="str">
        <f t="shared" si="367"/>
        <v/>
      </c>
    </row>
    <row r="1316" spans="2:38">
      <c r="B1316" s="176" t="s">
        <v>1159</v>
      </c>
      <c r="C1316" s="167"/>
      <c r="D1316" s="167" t="s">
        <v>2229</v>
      </c>
      <c r="E1316" s="167" t="s">
        <v>118</v>
      </c>
      <c r="F1316" s="167" t="s">
        <v>2233</v>
      </c>
      <c r="G1316" s="188"/>
      <c r="H1316" s="285">
        <v>10725.63</v>
      </c>
      <c r="I1316" s="143">
        <f t="shared" si="368"/>
        <v>64.331106183350812</v>
      </c>
      <c r="J1316" s="165">
        <v>689991.64241333294</v>
      </c>
      <c r="K1316" s="167"/>
      <c r="L1316" s="167">
        <v>1</v>
      </c>
      <c r="M1316" s="171">
        <f t="shared" si="375"/>
        <v>689991.64241333294</v>
      </c>
      <c r="N1316" s="170"/>
      <c r="O1316" s="285">
        <v>10725.5852144295</v>
      </c>
      <c r="P1316" s="114">
        <f t="shared" si="374"/>
        <v>114.52104714505634</v>
      </c>
      <c r="Q1316" s="173">
        <v>1228305.25</v>
      </c>
      <c r="R1316" s="177">
        <v>2016</v>
      </c>
      <c r="S1316" s="98">
        <f>IFERROR(('General Input Sheet'!$G$38/(VLOOKUP(R1316,'General Input Sheet'!$E$38:$G$44,3,FALSE))),1)</f>
        <v>1</v>
      </c>
      <c r="T1316" s="199">
        <v>1918296.8924133331</v>
      </c>
      <c r="U1316" s="115" t="str">
        <f t="shared" si="369"/>
        <v/>
      </c>
      <c r="V1316" s="115" t="str">
        <f t="shared" si="359"/>
        <v/>
      </c>
      <c r="W1316" s="115" t="str">
        <f t="shared" si="359"/>
        <v/>
      </c>
      <c r="X1316" s="115" t="str">
        <f t="shared" si="359"/>
        <v>y</v>
      </c>
      <c r="Y1316" s="273" t="str">
        <f t="shared" si="370"/>
        <v/>
      </c>
      <c r="AA1316" s="86" t="str">
        <f t="shared" si="360"/>
        <v/>
      </c>
      <c r="AB1316" s="87" t="str">
        <f t="shared" si="361"/>
        <v/>
      </c>
      <c r="AC1316" s="87" t="str">
        <f t="shared" si="371"/>
        <v/>
      </c>
      <c r="AD1316" s="87">
        <f t="shared" si="372"/>
        <v>1</v>
      </c>
      <c r="AE1316" s="87" t="str">
        <f t="shared" si="373"/>
        <v/>
      </c>
      <c r="AF1316" s="94">
        <f t="shared" si="362"/>
        <v>1</v>
      </c>
      <c r="AH1316" s="324" t="str">
        <f t="shared" si="363"/>
        <v/>
      </c>
      <c r="AI1316" s="280" t="str">
        <f t="shared" si="364"/>
        <v/>
      </c>
      <c r="AJ1316" s="280" t="str">
        <f t="shared" si="365"/>
        <v/>
      </c>
      <c r="AK1316" s="280">
        <f t="shared" si="366"/>
        <v>1918296.8924133331</v>
      </c>
      <c r="AL1316" s="327" t="str">
        <f t="shared" si="367"/>
        <v/>
      </c>
    </row>
    <row r="1317" spans="2:38">
      <c r="B1317" s="176" t="s">
        <v>1160</v>
      </c>
      <c r="C1317" s="167"/>
      <c r="D1317" s="167" t="s">
        <v>2231</v>
      </c>
      <c r="E1317" s="167" t="s">
        <v>117</v>
      </c>
      <c r="F1317" s="167" t="s">
        <v>2234</v>
      </c>
      <c r="G1317" s="188"/>
      <c r="H1317" s="285">
        <v>36926.6</v>
      </c>
      <c r="I1317" s="143">
        <f t="shared" si="368"/>
        <v>223.70576125290441</v>
      </c>
      <c r="J1317" s="165">
        <v>8260693.1634815</v>
      </c>
      <c r="K1317" s="167"/>
      <c r="L1317" s="167">
        <v>1</v>
      </c>
      <c r="M1317" s="171">
        <f t="shared" si="375"/>
        <v>8260693.1634815</v>
      </c>
      <c r="N1317" s="170"/>
      <c r="O1317" s="285"/>
      <c r="P1317" s="114">
        <f t="shared" si="374"/>
        <v>0</v>
      </c>
      <c r="Q1317" s="173"/>
      <c r="R1317" s="177">
        <v>2016</v>
      </c>
      <c r="S1317" s="98">
        <f>IFERROR(('General Input Sheet'!$G$38/(VLOOKUP(R1317,'General Input Sheet'!$E$38:$G$44,3,FALSE))),1)</f>
        <v>1</v>
      </c>
      <c r="T1317" s="199">
        <v>8260693.1634815</v>
      </c>
      <c r="U1317" s="115" t="str">
        <f t="shared" si="369"/>
        <v/>
      </c>
      <c r="V1317" s="115" t="str">
        <f t="shared" si="359"/>
        <v/>
      </c>
      <c r="W1317" s="115" t="str">
        <f t="shared" si="359"/>
        <v/>
      </c>
      <c r="X1317" s="115" t="str">
        <f t="shared" si="359"/>
        <v/>
      </c>
      <c r="Y1317" s="273" t="str">
        <f t="shared" si="370"/>
        <v>y</v>
      </c>
      <c r="AA1317" s="86" t="str">
        <f t="shared" si="360"/>
        <v/>
      </c>
      <c r="AB1317" s="87" t="str">
        <f t="shared" si="361"/>
        <v/>
      </c>
      <c r="AC1317" s="87" t="str">
        <f t="shared" si="371"/>
        <v/>
      </c>
      <c r="AD1317" s="87" t="str">
        <f t="shared" si="372"/>
        <v/>
      </c>
      <c r="AE1317" s="87">
        <f t="shared" si="373"/>
        <v>1</v>
      </c>
      <c r="AF1317" s="94">
        <f t="shared" si="362"/>
        <v>1</v>
      </c>
      <c r="AH1317" s="324" t="str">
        <f t="shared" si="363"/>
        <v/>
      </c>
      <c r="AI1317" s="280" t="str">
        <f t="shared" si="364"/>
        <v/>
      </c>
      <c r="AJ1317" s="280" t="str">
        <f t="shared" si="365"/>
        <v/>
      </c>
      <c r="AK1317" s="280" t="str">
        <f t="shared" si="366"/>
        <v/>
      </c>
      <c r="AL1317" s="327">
        <f t="shared" si="367"/>
        <v>8260693.1634815</v>
      </c>
    </row>
    <row r="1318" spans="2:38">
      <c r="B1318" s="176" t="s">
        <v>1161</v>
      </c>
      <c r="C1318" s="167"/>
      <c r="D1318" s="167" t="s">
        <v>2229</v>
      </c>
      <c r="E1318" s="167" t="s">
        <v>118</v>
      </c>
      <c r="F1318" s="167" t="s">
        <v>2234</v>
      </c>
      <c r="G1318" s="188"/>
      <c r="H1318" s="285">
        <v>7096.92</v>
      </c>
      <c r="I1318" s="143">
        <f t="shared" si="368"/>
        <v>137.75468122715108</v>
      </c>
      <c r="J1318" s="165">
        <v>977633.95229459298</v>
      </c>
      <c r="K1318" s="167"/>
      <c r="L1318" s="167">
        <v>1</v>
      </c>
      <c r="M1318" s="171">
        <f t="shared" si="375"/>
        <v>977633.95229459298</v>
      </c>
      <c r="N1318" s="170"/>
      <c r="O1318" s="285"/>
      <c r="P1318" s="114">
        <f t="shared" si="374"/>
        <v>0</v>
      </c>
      <c r="Q1318" s="173"/>
      <c r="R1318" s="177">
        <v>2016</v>
      </c>
      <c r="S1318" s="98">
        <f>IFERROR(('General Input Sheet'!$G$38/(VLOOKUP(R1318,'General Input Sheet'!$E$38:$G$44,3,FALSE))),1)</f>
        <v>1</v>
      </c>
      <c r="T1318" s="199">
        <v>977633.95229459298</v>
      </c>
      <c r="U1318" s="115" t="str">
        <f t="shared" si="369"/>
        <v/>
      </c>
      <c r="V1318" s="115" t="str">
        <f t="shared" si="359"/>
        <v/>
      </c>
      <c r="W1318" s="115" t="str">
        <f t="shared" si="359"/>
        <v/>
      </c>
      <c r="X1318" s="115" t="str">
        <f t="shared" si="359"/>
        <v>y</v>
      </c>
      <c r="Y1318" s="273" t="str">
        <f t="shared" si="370"/>
        <v/>
      </c>
      <c r="AA1318" s="86" t="str">
        <f t="shared" si="360"/>
        <v/>
      </c>
      <c r="AB1318" s="87" t="str">
        <f t="shared" si="361"/>
        <v/>
      </c>
      <c r="AC1318" s="87" t="str">
        <f t="shared" si="371"/>
        <v/>
      </c>
      <c r="AD1318" s="87">
        <f t="shared" si="372"/>
        <v>1</v>
      </c>
      <c r="AE1318" s="87" t="str">
        <f t="shared" si="373"/>
        <v/>
      </c>
      <c r="AF1318" s="94">
        <f t="shared" si="362"/>
        <v>1</v>
      </c>
      <c r="AH1318" s="324" t="str">
        <f t="shared" si="363"/>
        <v/>
      </c>
      <c r="AI1318" s="280" t="str">
        <f t="shared" si="364"/>
        <v/>
      </c>
      <c r="AJ1318" s="280" t="str">
        <f t="shared" si="365"/>
        <v/>
      </c>
      <c r="AK1318" s="280">
        <f t="shared" si="366"/>
        <v>977633.95229459298</v>
      </c>
      <c r="AL1318" s="327" t="str">
        <f t="shared" si="367"/>
        <v/>
      </c>
    </row>
    <row r="1319" spans="2:38">
      <c r="B1319" s="176" t="s">
        <v>1162</v>
      </c>
      <c r="C1319" s="167"/>
      <c r="D1319" s="167" t="s">
        <v>2229</v>
      </c>
      <c r="E1319" s="167" t="s">
        <v>118</v>
      </c>
      <c r="F1319" s="167" t="s">
        <v>2233</v>
      </c>
      <c r="G1319" s="188"/>
      <c r="H1319" s="285">
        <v>3890.49</v>
      </c>
      <c r="I1319" s="143">
        <f t="shared" si="368"/>
        <v>138.39290321146234</v>
      </c>
      <c r="J1319" s="165">
        <v>538416.20601516205</v>
      </c>
      <c r="K1319" s="167"/>
      <c r="L1319" s="167">
        <v>1</v>
      </c>
      <c r="M1319" s="171">
        <f t="shared" si="375"/>
        <v>538416.20601516205</v>
      </c>
      <c r="N1319" s="170"/>
      <c r="O1319" s="285"/>
      <c r="P1319" s="114">
        <f t="shared" si="374"/>
        <v>0</v>
      </c>
      <c r="Q1319" s="173"/>
      <c r="R1319" s="177">
        <v>2016</v>
      </c>
      <c r="S1319" s="98">
        <f>IFERROR(('General Input Sheet'!$G$38/(VLOOKUP(R1319,'General Input Sheet'!$E$38:$G$44,3,FALSE))),1)</f>
        <v>1</v>
      </c>
      <c r="T1319" s="199">
        <v>538416.20601516205</v>
      </c>
      <c r="U1319" s="115" t="str">
        <f t="shared" si="369"/>
        <v/>
      </c>
      <c r="V1319" s="115" t="str">
        <f t="shared" si="359"/>
        <v/>
      </c>
      <c r="W1319" s="115" t="str">
        <f t="shared" si="359"/>
        <v/>
      </c>
      <c r="X1319" s="115" t="str">
        <f t="shared" si="359"/>
        <v>y</v>
      </c>
      <c r="Y1319" s="273" t="str">
        <f t="shared" si="370"/>
        <v/>
      </c>
      <c r="AA1319" s="86" t="str">
        <f t="shared" si="360"/>
        <v/>
      </c>
      <c r="AB1319" s="87" t="str">
        <f t="shared" si="361"/>
        <v/>
      </c>
      <c r="AC1319" s="87" t="str">
        <f t="shared" si="371"/>
        <v/>
      </c>
      <c r="AD1319" s="87">
        <f t="shared" si="372"/>
        <v>1</v>
      </c>
      <c r="AE1319" s="87" t="str">
        <f t="shared" si="373"/>
        <v/>
      </c>
      <c r="AF1319" s="94">
        <f t="shared" si="362"/>
        <v>1</v>
      </c>
      <c r="AH1319" s="324" t="str">
        <f t="shared" si="363"/>
        <v/>
      </c>
      <c r="AI1319" s="280" t="str">
        <f t="shared" si="364"/>
        <v/>
      </c>
      <c r="AJ1319" s="280" t="str">
        <f t="shared" si="365"/>
        <v/>
      </c>
      <c r="AK1319" s="280">
        <f t="shared" si="366"/>
        <v>538416.20601516205</v>
      </c>
      <c r="AL1319" s="327" t="str">
        <f t="shared" si="367"/>
        <v/>
      </c>
    </row>
    <row r="1320" spans="2:38">
      <c r="B1320" s="176" t="s">
        <v>1163</v>
      </c>
      <c r="C1320" s="167"/>
      <c r="D1320" s="167" t="s">
        <v>2229</v>
      </c>
      <c r="E1320" s="167" t="s">
        <v>118</v>
      </c>
      <c r="F1320" s="167" t="s">
        <v>2233</v>
      </c>
      <c r="G1320" s="188"/>
      <c r="H1320" s="285">
        <v>1693.17</v>
      </c>
      <c r="I1320" s="143">
        <f t="shared" si="368"/>
        <v>270.12651476502828</v>
      </c>
      <c r="J1320" s="165">
        <v>457370.11100470298</v>
      </c>
      <c r="K1320" s="167"/>
      <c r="L1320" s="167">
        <v>1</v>
      </c>
      <c r="M1320" s="171">
        <f t="shared" si="375"/>
        <v>457370.11100470298</v>
      </c>
      <c r="N1320" s="170"/>
      <c r="O1320" s="285"/>
      <c r="P1320" s="114">
        <f t="shared" si="374"/>
        <v>0</v>
      </c>
      <c r="Q1320" s="173"/>
      <c r="R1320" s="177">
        <v>2016</v>
      </c>
      <c r="S1320" s="98">
        <f>IFERROR(('General Input Sheet'!$G$38/(VLOOKUP(R1320,'General Input Sheet'!$E$38:$G$44,3,FALSE))),1)</f>
        <v>1</v>
      </c>
      <c r="T1320" s="199">
        <v>457370.11100470298</v>
      </c>
      <c r="U1320" s="115" t="str">
        <f t="shared" si="369"/>
        <v/>
      </c>
      <c r="V1320" s="115" t="str">
        <f t="shared" si="359"/>
        <v/>
      </c>
      <c r="W1320" s="115" t="str">
        <f t="shared" si="359"/>
        <v/>
      </c>
      <c r="X1320" s="115" t="str">
        <f t="shared" si="359"/>
        <v>y</v>
      </c>
      <c r="Y1320" s="273" t="str">
        <f t="shared" si="370"/>
        <v/>
      </c>
      <c r="AA1320" s="86" t="str">
        <f t="shared" si="360"/>
        <v/>
      </c>
      <c r="AB1320" s="87" t="str">
        <f t="shared" si="361"/>
        <v/>
      </c>
      <c r="AC1320" s="87" t="str">
        <f t="shared" si="371"/>
        <v/>
      </c>
      <c r="AD1320" s="87">
        <f t="shared" si="372"/>
        <v>1</v>
      </c>
      <c r="AE1320" s="87" t="str">
        <f t="shared" si="373"/>
        <v/>
      </c>
      <c r="AF1320" s="94">
        <f t="shared" si="362"/>
        <v>1</v>
      </c>
      <c r="AH1320" s="324" t="str">
        <f t="shared" si="363"/>
        <v/>
      </c>
      <c r="AI1320" s="280" t="str">
        <f t="shared" si="364"/>
        <v/>
      </c>
      <c r="AJ1320" s="280" t="str">
        <f t="shared" si="365"/>
        <v/>
      </c>
      <c r="AK1320" s="280">
        <f t="shared" si="366"/>
        <v>457370.11100470298</v>
      </c>
      <c r="AL1320" s="327" t="str">
        <f t="shared" si="367"/>
        <v/>
      </c>
    </row>
    <row r="1321" spans="2:38">
      <c r="B1321" s="176" t="s">
        <v>1164</v>
      </c>
      <c r="C1321" s="167"/>
      <c r="D1321" s="167" t="s">
        <v>2229</v>
      </c>
      <c r="E1321" s="167" t="s">
        <v>115</v>
      </c>
      <c r="F1321" s="167" t="s">
        <v>2232</v>
      </c>
      <c r="G1321" s="188"/>
      <c r="H1321" s="285">
        <v>39324.21</v>
      </c>
      <c r="I1321" s="143">
        <f t="shared" si="368"/>
        <v>15.010744729119669</v>
      </c>
      <c r="J1321" s="165">
        <v>590285.67798429495</v>
      </c>
      <c r="K1321" s="167"/>
      <c r="L1321" s="167">
        <v>1</v>
      </c>
      <c r="M1321" s="171">
        <f t="shared" si="375"/>
        <v>590285.67798429495</v>
      </c>
      <c r="N1321" s="170"/>
      <c r="O1321" s="285"/>
      <c r="P1321" s="114">
        <f t="shared" si="374"/>
        <v>0</v>
      </c>
      <c r="Q1321" s="173"/>
      <c r="R1321" s="177">
        <v>2016</v>
      </c>
      <c r="S1321" s="98">
        <f>IFERROR(('General Input Sheet'!$G$38/(VLOOKUP(R1321,'General Input Sheet'!$E$38:$G$44,3,FALSE))),1)</f>
        <v>1</v>
      </c>
      <c r="T1321" s="199">
        <v>590285.67798429495</v>
      </c>
      <c r="U1321" s="115" t="str">
        <f t="shared" si="369"/>
        <v>y</v>
      </c>
      <c r="V1321" s="115" t="str">
        <f t="shared" si="359"/>
        <v/>
      </c>
      <c r="W1321" s="115" t="str">
        <f t="shared" si="359"/>
        <v/>
      </c>
      <c r="X1321" s="115" t="str">
        <f t="shared" si="359"/>
        <v/>
      </c>
      <c r="Y1321" s="273" t="str">
        <f t="shared" si="370"/>
        <v/>
      </c>
      <c r="AA1321" s="86">
        <f t="shared" si="360"/>
        <v>1</v>
      </c>
      <c r="AB1321" s="87" t="str">
        <f t="shared" si="361"/>
        <v/>
      </c>
      <c r="AC1321" s="87" t="str">
        <f t="shared" si="371"/>
        <v/>
      </c>
      <c r="AD1321" s="87" t="str">
        <f t="shared" si="372"/>
        <v/>
      </c>
      <c r="AE1321" s="87" t="str">
        <f t="shared" si="373"/>
        <v/>
      </c>
      <c r="AF1321" s="94">
        <f t="shared" si="362"/>
        <v>1</v>
      </c>
      <c r="AH1321" s="324">
        <f t="shared" si="363"/>
        <v>590285.67798429495</v>
      </c>
      <c r="AI1321" s="280" t="str">
        <f t="shared" si="364"/>
        <v/>
      </c>
      <c r="AJ1321" s="280" t="str">
        <f t="shared" si="365"/>
        <v/>
      </c>
      <c r="AK1321" s="280" t="str">
        <f t="shared" si="366"/>
        <v/>
      </c>
      <c r="AL1321" s="327" t="str">
        <f t="shared" si="367"/>
        <v/>
      </c>
    </row>
    <row r="1322" spans="2:38">
      <c r="B1322" s="176" t="s">
        <v>1165</v>
      </c>
      <c r="C1322" s="167"/>
      <c r="D1322" s="167" t="s">
        <v>2229</v>
      </c>
      <c r="E1322" s="167" t="s">
        <v>117</v>
      </c>
      <c r="F1322" s="167" t="s">
        <v>2233</v>
      </c>
      <c r="G1322" s="188"/>
      <c r="H1322" s="285">
        <v>4463.0600000000004</v>
      </c>
      <c r="I1322" s="143">
        <f t="shared" si="368"/>
        <v>125.37024271512705</v>
      </c>
      <c r="J1322" s="165">
        <v>559534.91545217496</v>
      </c>
      <c r="K1322" s="167"/>
      <c r="L1322" s="167">
        <v>1</v>
      </c>
      <c r="M1322" s="171">
        <f t="shared" si="375"/>
        <v>559534.91545217496</v>
      </c>
      <c r="N1322" s="170"/>
      <c r="O1322" s="285"/>
      <c r="P1322" s="114">
        <f t="shared" si="374"/>
        <v>0</v>
      </c>
      <c r="Q1322" s="173"/>
      <c r="R1322" s="177">
        <v>2016</v>
      </c>
      <c r="S1322" s="98">
        <f>IFERROR(('General Input Sheet'!$G$38/(VLOOKUP(R1322,'General Input Sheet'!$E$38:$G$44,3,FALSE))),1)</f>
        <v>1</v>
      </c>
      <c r="T1322" s="199">
        <v>559534.91545217496</v>
      </c>
      <c r="U1322" s="115" t="str">
        <f t="shared" si="369"/>
        <v/>
      </c>
      <c r="V1322" s="115" t="str">
        <f t="shared" si="359"/>
        <v/>
      </c>
      <c r="W1322" s="115" t="str">
        <f t="shared" si="359"/>
        <v>y</v>
      </c>
      <c r="X1322" s="115" t="str">
        <f t="shared" si="359"/>
        <v/>
      </c>
      <c r="Y1322" s="273" t="str">
        <f t="shared" si="370"/>
        <v/>
      </c>
      <c r="AA1322" s="86" t="str">
        <f t="shared" si="360"/>
        <v/>
      </c>
      <c r="AB1322" s="87" t="str">
        <f t="shared" si="361"/>
        <v/>
      </c>
      <c r="AC1322" s="87">
        <f t="shared" si="371"/>
        <v>1</v>
      </c>
      <c r="AD1322" s="87" t="str">
        <f t="shared" si="372"/>
        <v/>
      </c>
      <c r="AE1322" s="87" t="str">
        <f t="shared" si="373"/>
        <v/>
      </c>
      <c r="AF1322" s="94">
        <f t="shared" si="362"/>
        <v>1</v>
      </c>
      <c r="AH1322" s="324" t="str">
        <f t="shared" si="363"/>
        <v/>
      </c>
      <c r="AI1322" s="280" t="str">
        <f t="shared" si="364"/>
        <v/>
      </c>
      <c r="AJ1322" s="280">
        <f t="shared" si="365"/>
        <v>559534.91545217496</v>
      </c>
      <c r="AK1322" s="280" t="str">
        <f t="shared" si="366"/>
        <v/>
      </c>
      <c r="AL1322" s="327" t="str">
        <f t="shared" si="367"/>
        <v/>
      </c>
    </row>
    <row r="1323" spans="2:38">
      <c r="B1323" s="176" t="s">
        <v>1166</v>
      </c>
      <c r="C1323" s="167"/>
      <c r="D1323" s="167" t="s">
        <v>2229</v>
      </c>
      <c r="E1323" s="167" t="s">
        <v>116</v>
      </c>
      <c r="F1323" s="167" t="s">
        <v>2233</v>
      </c>
      <c r="G1323" s="188"/>
      <c r="H1323" s="285">
        <v>15926.68</v>
      </c>
      <c r="I1323" s="143">
        <f t="shared" si="368"/>
        <v>43.323005322724697</v>
      </c>
      <c r="J1323" s="165">
        <v>689991.64241333294</v>
      </c>
      <c r="K1323" s="167"/>
      <c r="L1323" s="167">
        <v>1</v>
      </c>
      <c r="M1323" s="171">
        <f t="shared" si="375"/>
        <v>689991.64241333294</v>
      </c>
      <c r="N1323" s="170"/>
      <c r="O1323" s="285"/>
      <c r="P1323" s="114">
        <f t="shared" si="374"/>
        <v>0</v>
      </c>
      <c r="Q1323" s="173"/>
      <c r="R1323" s="177">
        <v>2016</v>
      </c>
      <c r="S1323" s="98">
        <f>IFERROR(('General Input Sheet'!$G$38/(VLOOKUP(R1323,'General Input Sheet'!$E$38:$G$44,3,FALSE))),1)</f>
        <v>1</v>
      </c>
      <c r="T1323" s="199">
        <v>689991.64241333294</v>
      </c>
      <c r="U1323" s="115" t="str">
        <f t="shared" si="369"/>
        <v/>
      </c>
      <c r="V1323" s="115" t="str">
        <f t="shared" si="359"/>
        <v>y</v>
      </c>
      <c r="W1323" s="115" t="str">
        <f t="shared" si="359"/>
        <v/>
      </c>
      <c r="X1323" s="115" t="str">
        <f t="shared" si="359"/>
        <v/>
      </c>
      <c r="Y1323" s="273" t="str">
        <f t="shared" si="370"/>
        <v/>
      </c>
      <c r="AA1323" s="86" t="str">
        <f t="shared" si="360"/>
        <v/>
      </c>
      <c r="AB1323" s="87">
        <f t="shared" si="361"/>
        <v>1</v>
      </c>
      <c r="AC1323" s="87" t="str">
        <f t="shared" si="371"/>
        <v/>
      </c>
      <c r="AD1323" s="87" t="str">
        <f t="shared" si="372"/>
        <v/>
      </c>
      <c r="AE1323" s="87" t="str">
        <f t="shared" si="373"/>
        <v/>
      </c>
      <c r="AF1323" s="94">
        <f t="shared" si="362"/>
        <v>1</v>
      </c>
      <c r="AH1323" s="324" t="str">
        <f t="shared" si="363"/>
        <v/>
      </c>
      <c r="AI1323" s="280">
        <f t="shared" si="364"/>
        <v>689991.64241333294</v>
      </c>
      <c r="AJ1323" s="280" t="str">
        <f t="shared" si="365"/>
        <v/>
      </c>
      <c r="AK1323" s="280" t="str">
        <f t="shared" si="366"/>
        <v/>
      </c>
      <c r="AL1323" s="327" t="str">
        <f t="shared" si="367"/>
        <v/>
      </c>
    </row>
    <row r="1324" spans="2:38">
      <c r="B1324" s="176" t="s">
        <v>1167</v>
      </c>
      <c r="C1324" s="167"/>
      <c r="D1324" s="167" t="s">
        <v>2229</v>
      </c>
      <c r="E1324" s="167" t="s">
        <v>117</v>
      </c>
      <c r="F1324" s="167" t="s">
        <v>2233</v>
      </c>
      <c r="G1324" s="188"/>
      <c r="H1324" s="285">
        <v>9550.36</v>
      </c>
      <c r="I1324" s="143">
        <f t="shared" si="368"/>
        <v>72.247710286662794</v>
      </c>
      <c r="J1324" s="165">
        <v>689991.64241333294</v>
      </c>
      <c r="K1324" s="167"/>
      <c r="L1324" s="167">
        <v>1</v>
      </c>
      <c r="M1324" s="171">
        <f t="shared" si="375"/>
        <v>689991.64241333294</v>
      </c>
      <c r="N1324" s="170"/>
      <c r="O1324" s="285"/>
      <c r="P1324" s="114">
        <f t="shared" si="374"/>
        <v>0</v>
      </c>
      <c r="Q1324" s="173"/>
      <c r="R1324" s="177">
        <v>2016</v>
      </c>
      <c r="S1324" s="98">
        <f>IFERROR(('General Input Sheet'!$G$38/(VLOOKUP(R1324,'General Input Sheet'!$E$38:$G$44,3,FALSE))),1)</f>
        <v>1</v>
      </c>
      <c r="T1324" s="199">
        <v>689991.64241333294</v>
      </c>
      <c r="U1324" s="115" t="str">
        <f t="shared" si="369"/>
        <v/>
      </c>
      <c r="V1324" s="115" t="str">
        <f t="shared" si="359"/>
        <v/>
      </c>
      <c r="W1324" s="115" t="str">
        <f t="shared" si="359"/>
        <v>y</v>
      </c>
      <c r="X1324" s="115" t="str">
        <f t="shared" si="359"/>
        <v/>
      </c>
      <c r="Y1324" s="273" t="str">
        <f t="shared" si="370"/>
        <v/>
      </c>
      <c r="AA1324" s="86" t="str">
        <f t="shared" si="360"/>
        <v/>
      </c>
      <c r="AB1324" s="87" t="str">
        <f t="shared" si="361"/>
        <v/>
      </c>
      <c r="AC1324" s="87">
        <f t="shared" si="371"/>
        <v>1</v>
      </c>
      <c r="AD1324" s="87" t="str">
        <f t="shared" si="372"/>
        <v/>
      </c>
      <c r="AE1324" s="87" t="str">
        <f t="shared" si="373"/>
        <v/>
      </c>
      <c r="AF1324" s="94">
        <f t="shared" si="362"/>
        <v>1</v>
      </c>
      <c r="AH1324" s="324" t="str">
        <f t="shared" si="363"/>
        <v/>
      </c>
      <c r="AI1324" s="280" t="str">
        <f t="shared" si="364"/>
        <v/>
      </c>
      <c r="AJ1324" s="280">
        <f t="shared" si="365"/>
        <v>689991.64241333294</v>
      </c>
      <c r="AK1324" s="280" t="str">
        <f t="shared" si="366"/>
        <v/>
      </c>
      <c r="AL1324" s="327" t="str">
        <f t="shared" si="367"/>
        <v/>
      </c>
    </row>
    <row r="1325" spans="2:38">
      <c r="B1325" s="176" t="s">
        <v>1168</v>
      </c>
      <c r="C1325" s="167"/>
      <c r="D1325" s="167" t="s">
        <v>2229</v>
      </c>
      <c r="E1325" s="167" t="s">
        <v>117</v>
      </c>
      <c r="F1325" s="167" t="s">
        <v>2232</v>
      </c>
      <c r="G1325" s="188"/>
      <c r="H1325" s="285">
        <v>43083.37</v>
      </c>
      <c r="I1325" s="143">
        <f t="shared" si="368"/>
        <v>13.70100987885337</v>
      </c>
      <c r="J1325" s="165">
        <v>590285.67798429495</v>
      </c>
      <c r="K1325" s="167"/>
      <c r="L1325" s="167">
        <v>1</v>
      </c>
      <c r="M1325" s="171">
        <f t="shared" si="375"/>
        <v>590285.67798429495</v>
      </c>
      <c r="N1325" s="170"/>
      <c r="O1325" s="285"/>
      <c r="P1325" s="114">
        <f t="shared" si="374"/>
        <v>0</v>
      </c>
      <c r="Q1325" s="173"/>
      <c r="R1325" s="177">
        <v>2016</v>
      </c>
      <c r="S1325" s="98">
        <f>IFERROR(('General Input Sheet'!$G$38/(VLOOKUP(R1325,'General Input Sheet'!$E$38:$G$44,3,FALSE))),1)</f>
        <v>1</v>
      </c>
      <c r="T1325" s="199">
        <v>590285.67798429495</v>
      </c>
      <c r="U1325" s="115" t="str">
        <f t="shared" si="369"/>
        <v/>
      </c>
      <c r="V1325" s="115" t="str">
        <f t="shared" si="359"/>
        <v/>
      </c>
      <c r="W1325" s="115" t="str">
        <f t="shared" si="359"/>
        <v>y</v>
      </c>
      <c r="X1325" s="115" t="str">
        <f t="shared" si="359"/>
        <v/>
      </c>
      <c r="Y1325" s="273" t="str">
        <f t="shared" si="370"/>
        <v/>
      </c>
      <c r="AA1325" s="86" t="str">
        <f t="shared" si="360"/>
        <v/>
      </c>
      <c r="AB1325" s="87" t="str">
        <f t="shared" si="361"/>
        <v/>
      </c>
      <c r="AC1325" s="87">
        <f t="shared" si="371"/>
        <v>1</v>
      </c>
      <c r="AD1325" s="87" t="str">
        <f t="shared" si="372"/>
        <v/>
      </c>
      <c r="AE1325" s="87" t="str">
        <f t="shared" si="373"/>
        <v/>
      </c>
      <c r="AF1325" s="94">
        <f t="shared" si="362"/>
        <v>1</v>
      </c>
      <c r="AH1325" s="324" t="str">
        <f t="shared" si="363"/>
        <v/>
      </c>
      <c r="AI1325" s="280" t="str">
        <f t="shared" si="364"/>
        <v/>
      </c>
      <c r="AJ1325" s="280">
        <f t="shared" si="365"/>
        <v>590285.67798429495</v>
      </c>
      <c r="AK1325" s="280" t="str">
        <f t="shared" si="366"/>
        <v/>
      </c>
      <c r="AL1325" s="327" t="str">
        <f t="shared" si="367"/>
        <v/>
      </c>
    </row>
    <row r="1326" spans="2:38">
      <c r="B1326" s="176" t="s">
        <v>1169</v>
      </c>
      <c r="C1326" s="167"/>
      <c r="D1326" s="167" t="s">
        <v>2229</v>
      </c>
      <c r="E1326" s="167" t="s">
        <v>118</v>
      </c>
      <c r="F1326" s="167" t="s">
        <v>2233</v>
      </c>
      <c r="G1326" s="188"/>
      <c r="H1326" s="285">
        <v>5260</v>
      </c>
      <c r="I1326" s="143">
        <f t="shared" si="368"/>
        <v>111.96374575788175</v>
      </c>
      <c r="J1326" s="165">
        <v>588929.30268645799</v>
      </c>
      <c r="K1326" s="167"/>
      <c r="L1326" s="167">
        <v>1</v>
      </c>
      <c r="M1326" s="171">
        <f t="shared" si="375"/>
        <v>588929.30268645799</v>
      </c>
      <c r="N1326" s="170"/>
      <c r="O1326" s="285"/>
      <c r="P1326" s="114">
        <f t="shared" si="374"/>
        <v>0</v>
      </c>
      <c r="Q1326" s="173"/>
      <c r="R1326" s="177">
        <v>2016</v>
      </c>
      <c r="S1326" s="98">
        <f>IFERROR(('General Input Sheet'!$G$38/(VLOOKUP(R1326,'General Input Sheet'!$E$38:$G$44,3,FALSE))),1)</f>
        <v>1</v>
      </c>
      <c r="T1326" s="199">
        <v>588929.30268645799</v>
      </c>
      <c r="U1326" s="115" t="str">
        <f t="shared" si="369"/>
        <v/>
      </c>
      <c r="V1326" s="115" t="str">
        <f t="shared" si="359"/>
        <v/>
      </c>
      <c r="W1326" s="115" t="str">
        <f t="shared" si="359"/>
        <v/>
      </c>
      <c r="X1326" s="115" t="str">
        <f t="shared" si="359"/>
        <v>y</v>
      </c>
      <c r="Y1326" s="273" t="str">
        <f t="shared" si="370"/>
        <v/>
      </c>
      <c r="AA1326" s="86" t="str">
        <f t="shared" si="360"/>
        <v/>
      </c>
      <c r="AB1326" s="87" t="str">
        <f t="shared" si="361"/>
        <v/>
      </c>
      <c r="AC1326" s="87" t="str">
        <f t="shared" si="371"/>
        <v/>
      </c>
      <c r="AD1326" s="87">
        <f t="shared" si="372"/>
        <v>1</v>
      </c>
      <c r="AE1326" s="87" t="str">
        <f t="shared" si="373"/>
        <v/>
      </c>
      <c r="AF1326" s="94">
        <f t="shared" si="362"/>
        <v>1</v>
      </c>
      <c r="AH1326" s="324" t="str">
        <f t="shared" si="363"/>
        <v/>
      </c>
      <c r="AI1326" s="280" t="str">
        <f t="shared" si="364"/>
        <v/>
      </c>
      <c r="AJ1326" s="280" t="str">
        <f t="shared" si="365"/>
        <v/>
      </c>
      <c r="AK1326" s="280">
        <f t="shared" si="366"/>
        <v>588929.30268645799</v>
      </c>
      <c r="AL1326" s="327" t="str">
        <f t="shared" si="367"/>
        <v/>
      </c>
    </row>
    <row r="1327" spans="2:38">
      <c r="B1327" s="176" t="s">
        <v>1170</v>
      </c>
      <c r="C1327" s="167"/>
      <c r="D1327" s="167" t="s">
        <v>2229</v>
      </c>
      <c r="E1327" s="167" t="s">
        <v>118</v>
      </c>
      <c r="F1327" s="167" t="s">
        <v>2232</v>
      </c>
      <c r="G1327" s="188"/>
      <c r="H1327" s="285">
        <v>5288.76</v>
      </c>
      <c r="I1327" s="143">
        <f t="shared" si="368"/>
        <v>86.625018812831925</v>
      </c>
      <c r="J1327" s="165">
        <v>458138.93449655297</v>
      </c>
      <c r="K1327" s="167"/>
      <c r="L1327" s="167">
        <v>1</v>
      </c>
      <c r="M1327" s="171">
        <f t="shared" si="375"/>
        <v>458138.93449655297</v>
      </c>
      <c r="N1327" s="170"/>
      <c r="O1327" s="285"/>
      <c r="P1327" s="114">
        <f t="shared" si="374"/>
        <v>0</v>
      </c>
      <c r="Q1327" s="173"/>
      <c r="R1327" s="177">
        <v>2016</v>
      </c>
      <c r="S1327" s="98">
        <f>IFERROR(('General Input Sheet'!$G$38/(VLOOKUP(R1327,'General Input Sheet'!$E$38:$G$44,3,FALSE))),1)</f>
        <v>1</v>
      </c>
      <c r="T1327" s="199">
        <v>458138.93449655297</v>
      </c>
      <c r="U1327" s="115" t="str">
        <f t="shared" si="369"/>
        <v/>
      </c>
      <c r="V1327" s="115" t="str">
        <f t="shared" si="359"/>
        <v/>
      </c>
      <c r="W1327" s="115" t="str">
        <f t="shared" si="359"/>
        <v/>
      </c>
      <c r="X1327" s="115" t="str">
        <f t="shared" si="359"/>
        <v>y</v>
      </c>
      <c r="Y1327" s="273" t="str">
        <f t="shared" si="370"/>
        <v/>
      </c>
      <c r="AA1327" s="86" t="str">
        <f t="shared" si="360"/>
        <v/>
      </c>
      <c r="AB1327" s="87" t="str">
        <f t="shared" si="361"/>
        <v/>
      </c>
      <c r="AC1327" s="87" t="str">
        <f t="shared" si="371"/>
        <v/>
      </c>
      <c r="AD1327" s="87">
        <f t="shared" si="372"/>
        <v>1</v>
      </c>
      <c r="AE1327" s="87" t="str">
        <f t="shared" si="373"/>
        <v/>
      </c>
      <c r="AF1327" s="94">
        <f t="shared" si="362"/>
        <v>1</v>
      </c>
      <c r="AH1327" s="324" t="str">
        <f t="shared" si="363"/>
        <v/>
      </c>
      <c r="AI1327" s="280" t="str">
        <f t="shared" si="364"/>
        <v/>
      </c>
      <c r="AJ1327" s="280" t="str">
        <f t="shared" si="365"/>
        <v/>
      </c>
      <c r="AK1327" s="280">
        <f t="shared" si="366"/>
        <v>458138.93449655297</v>
      </c>
      <c r="AL1327" s="327" t="str">
        <f t="shared" si="367"/>
        <v/>
      </c>
    </row>
    <row r="1328" spans="2:38">
      <c r="B1328" s="176" t="s">
        <v>1171</v>
      </c>
      <c r="C1328" s="167"/>
      <c r="D1328" s="167" t="s">
        <v>2229</v>
      </c>
      <c r="E1328" s="167" t="s">
        <v>116</v>
      </c>
      <c r="F1328" s="167" t="s">
        <v>2232</v>
      </c>
      <c r="G1328" s="188"/>
      <c r="H1328" s="285">
        <v>7121.69</v>
      </c>
      <c r="I1328" s="143">
        <f t="shared" si="368"/>
        <v>76.874527692259988</v>
      </c>
      <c r="J1328" s="165">
        <v>547476.55512069096</v>
      </c>
      <c r="K1328" s="167"/>
      <c r="L1328" s="167">
        <v>1</v>
      </c>
      <c r="M1328" s="171">
        <f t="shared" si="375"/>
        <v>547476.55512069096</v>
      </c>
      <c r="N1328" s="170"/>
      <c r="O1328" s="285">
        <v>7121.7042531819197</v>
      </c>
      <c r="P1328" s="114">
        <f t="shared" si="374"/>
        <v>101.95031613052484</v>
      </c>
      <c r="Q1328" s="173">
        <v>726060</v>
      </c>
      <c r="R1328" s="177">
        <v>2016</v>
      </c>
      <c r="S1328" s="98">
        <f>IFERROR(('General Input Sheet'!$G$38/(VLOOKUP(R1328,'General Input Sheet'!$E$38:$G$44,3,FALSE))),1)</f>
        <v>1</v>
      </c>
      <c r="T1328" s="199">
        <v>1273536.555120691</v>
      </c>
      <c r="U1328" s="115" t="str">
        <f t="shared" si="369"/>
        <v/>
      </c>
      <c r="V1328" s="115" t="str">
        <f t="shared" si="359"/>
        <v>y</v>
      </c>
      <c r="W1328" s="115" t="str">
        <f t="shared" si="359"/>
        <v/>
      </c>
      <c r="X1328" s="115" t="str">
        <f t="shared" si="359"/>
        <v/>
      </c>
      <c r="Y1328" s="273" t="str">
        <f t="shared" si="370"/>
        <v/>
      </c>
      <c r="AA1328" s="86" t="str">
        <f t="shared" si="360"/>
        <v/>
      </c>
      <c r="AB1328" s="87">
        <f t="shared" si="361"/>
        <v>1</v>
      </c>
      <c r="AC1328" s="87" t="str">
        <f t="shared" si="371"/>
        <v/>
      </c>
      <c r="AD1328" s="87" t="str">
        <f t="shared" si="372"/>
        <v/>
      </c>
      <c r="AE1328" s="87" t="str">
        <f t="shared" si="373"/>
        <v/>
      </c>
      <c r="AF1328" s="94">
        <f t="shared" si="362"/>
        <v>1</v>
      </c>
      <c r="AH1328" s="324" t="str">
        <f t="shared" si="363"/>
        <v/>
      </c>
      <c r="AI1328" s="280">
        <f t="shared" si="364"/>
        <v>1273536.555120691</v>
      </c>
      <c r="AJ1328" s="280" t="str">
        <f t="shared" si="365"/>
        <v/>
      </c>
      <c r="AK1328" s="280" t="str">
        <f t="shared" si="366"/>
        <v/>
      </c>
      <c r="AL1328" s="327" t="str">
        <f t="shared" si="367"/>
        <v/>
      </c>
    </row>
    <row r="1329" spans="2:38">
      <c r="B1329" s="176" t="s">
        <v>1172</v>
      </c>
      <c r="C1329" s="167"/>
      <c r="D1329" s="167" t="s">
        <v>2229</v>
      </c>
      <c r="E1329" s="167" t="s">
        <v>118</v>
      </c>
      <c r="F1329" s="167" t="s">
        <v>2233</v>
      </c>
      <c r="G1329" s="188"/>
      <c r="H1329" s="285">
        <v>21537.59</v>
      </c>
      <c r="I1329" s="143">
        <f t="shared" si="368"/>
        <v>32.036622593954704</v>
      </c>
      <c r="J1329" s="165">
        <v>689991.64241333294</v>
      </c>
      <c r="K1329" s="167"/>
      <c r="L1329" s="167">
        <v>1</v>
      </c>
      <c r="M1329" s="171">
        <f t="shared" si="375"/>
        <v>689991.64241333294</v>
      </c>
      <c r="N1329" s="170"/>
      <c r="O1329" s="285"/>
      <c r="P1329" s="114">
        <f t="shared" si="374"/>
        <v>0</v>
      </c>
      <c r="Q1329" s="173"/>
      <c r="R1329" s="177">
        <v>2016</v>
      </c>
      <c r="S1329" s="98">
        <f>IFERROR(('General Input Sheet'!$G$38/(VLOOKUP(R1329,'General Input Sheet'!$E$38:$G$44,3,FALSE))),1)</f>
        <v>1</v>
      </c>
      <c r="T1329" s="199">
        <v>689991.64241333294</v>
      </c>
      <c r="U1329" s="115" t="str">
        <f t="shared" si="369"/>
        <v/>
      </c>
      <c r="V1329" s="115" t="str">
        <f t="shared" si="359"/>
        <v/>
      </c>
      <c r="W1329" s="115" t="str">
        <f t="shared" si="359"/>
        <v/>
      </c>
      <c r="X1329" s="115" t="str">
        <f t="shared" si="359"/>
        <v>y</v>
      </c>
      <c r="Y1329" s="273" t="str">
        <f t="shared" si="370"/>
        <v/>
      </c>
      <c r="AA1329" s="86" t="str">
        <f t="shared" si="360"/>
        <v/>
      </c>
      <c r="AB1329" s="87" t="str">
        <f t="shared" si="361"/>
        <v/>
      </c>
      <c r="AC1329" s="87" t="str">
        <f t="shared" si="371"/>
        <v/>
      </c>
      <c r="AD1329" s="87">
        <f t="shared" si="372"/>
        <v>1</v>
      </c>
      <c r="AE1329" s="87" t="str">
        <f t="shared" si="373"/>
        <v/>
      </c>
      <c r="AF1329" s="94">
        <f t="shared" si="362"/>
        <v>1</v>
      </c>
      <c r="AH1329" s="324" t="str">
        <f t="shared" si="363"/>
        <v/>
      </c>
      <c r="AI1329" s="280" t="str">
        <f t="shared" si="364"/>
        <v/>
      </c>
      <c r="AJ1329" s="280" t="str">
        <f t="shared" si="365"/>
        <v/>
      </c>
      <c r="AK1329" s="280">
        <f t="shared" si="366"/>
        <v>689991.64241333294</v>
      </c>
      <c r="AL1329" s="327" t="str">
        <f t="shared" si="367"/>
        <v/>
      </c>
    </row>
    <row r="1330" spans="2:38">
      <c r="B1330" s="176" t="s">
        <v>1173</v>
      </c>
      <c r="C1330" s="167"/>
      <c r="D1330" s="167" t="s">
        <v>2229</v>
      </c>
      <c r="E1330" s="167" t="s">
        <v>117</v>
      </c>
      <c r="F1330" s="167" t="s">
        <v>2233</v>
      </c>
      <c r="G1330" s="188"/>
      <c r="H1330" s="285">
        <v>3178.92</v>
      </c>
      <c r="I1330" s="143">
        <f t="shared" si="368"/>
        <v>161.1146588969263</v>
      </c>
      <c r="J1330" s="165">
        <v>512170.61146061699</v>
      </c>
      <c r="K1330" s="167"/>
      <c r="L1330" s="167">
        <v>1</v>
      </c>
      <c r="M1330" s="171">
        <f t="shared" si="375"/>
        <v>512170.61146061699</v>
      </c>
      <c r="N1330" s="170"/>
      <c r="O1330" s="285"/>
      <c r="P1330" s="114">
        <f t="shared" si="374"/>
        <v>0</v>
      </c>
      <c r="Q1330" s="173"/>
      <c r="R1330" s="177">
        <v>2016</v>
      </c>
      <c r="S1330" s="98">
        <f>IFERROR(('General Input Sheet'!$G$38/(VLOOKUP(R1330,'General Input Sheet'!$E$38:$G$44,3,FALSE))),1)</f>
        <v>1</v>
      </c>
      <c r="T1330" s="199">
        <v>512170.61146061699</v>
      </c>
      <c r="U1330" s="115" t="str">
        <f t="shared" si="369"/>
        <v/>
      </c>
      <c r="V1330" s="115" t="str">
        <f t="shared" si="359"/>
        <v/>
      </c>
      <c r="W1330" s="115" t="str">
        <f t="shared" si="359"/>
        <v>y</v>
      </c>
      <c r="X1330" s="115" t="str">
        <f t="shared" si="359"/>
        <v/>
      </c>
      <c r="Y1330" s="273" t="str">
        <f t="shared" si="370"/>
        <v/>
      </c>
      <c r="AA1330" s="86" t="str">
        <f t="shared" si="360"/>
        <v/>
      </c>
      <c r="AB1330" s="87" t="str">
        <f t="shared" si="361"/>
        <v/>
      </c>
      <c r="AC1330" s="87">
        <f t="shared" si="371"/>
        <v>1</v>
      </c>
      <c r="AD1330" s="87" t="str">
        <f t="shared" si="372"/>
        <v/>
      </c>
      <c r="AE1330" s="87" t="str">
        <f t="shared" si="373"/>
        <v/>
      </c>
      <c r="AF1330" s="94">
        <f t="shared" si="362"/>
        <v>1</v>
      </c>
      <c r="AH1330" s="324" t="str">
        <f t="shared" si="363"/>
        <v/>
      </c>
      <c r="AI1330" s="280" t="str">
        <f t="shared" si="364"/>
        <v/>
      </c>
      <c r="AJ1330" s="280">
        <f t="shared" si="365"/>
        <v>512170.61146061699</v>
      </c>
      <c r="AK1330" s="280" t="str">
        <f t="shared" si="366"/>
        <v/>
      </c>
      <c r="AL1330" s="327" t="str">
        <f t="shared" si="367"/>
        <v/>
      </c>
    </row>
    <row r="1331" spans="2:38">
      <c r="B1331" s="176" t="s">
        <v>1174</v>
      </c>
      <c r="C1331" s="167"/>
      <c r="D1331" s="167" t="s">
        <v>2229</v>
      </c>
      <c r="E1331" s="167" t="s">
        <v>118</v>
      </c>
      <c r="F1331" s="167" t="s">
        <v>2232</v>
      </c>
      <c r="G1331" s="188"/>
      <c r="H1331" s="285">
        <v>20641.46</v>
      </c>
      <c r="I1331" s="143">
        <f t="shared" si="368"/>
        <v>28.59708944930712</v>
      </c>
      <c r="J1331" s="165">
        <v>590285.67798429495</v>
      </c>
      <c r="K1331" s="167"/>
      <c r="L1331" s="167">
        <v>1</v>
      </c>
      <c r="M1331" s="171">
        <f t="shared" si="375"/>
        <v>590285.67798429495</v>
      </c>
      <c r="N1331" s="170"/>
      <c r="O1331" s="285"/>
      <c r="P1331" s="114">
        <f t="shared" si="374"/>
        <v>0</v>
      </c>
      <c r="Q1331" s="173"/>
      <c r="R1331" s="177">
        <v>2016</v>
      </c>
      <c r="S1331" s="98">
        <f>IFERROR(('General Input Sheet'!$G$38/(VLOOKUP(R1331,'General Input Sheet'!$E$38:$G$44,3,FALSE))),1)</f>
        <v>1</v>
      </c>
      <c r="T1331" s="199">
        <v>590285.67798429495</v>
      </c>
      <c r="U1331" s="115" t="str">
        <f t="shared" si="369"/>
        <v/>
      </c>
      <c r="V1331" s="115" t="str">
        <f t="shared" si="359"/>
        <v/>
      </c>
      <c r="W1331" s="115" t="str">
        <f t="shared" si="359"/>
        <v/>
      </c>
      <c r="X1331" s="115" t="str">
        <f t="shared" si="359"/>
        <v>y</v>
      </c>
      <c r="Y1331" s="273" t="str">
        <f t="shared" si="370"/>
        <v/>
      </c>
      <c r="AA1331" s="86" t="str">
        <f t="shared" si="360"/>
        <v/>
      </c>
      <c r="AB1331" s="87" t="str">
        <f t="shared" si="361"/>
        <v/>
      </c>
      <c r="AC1331" s="87" t="str">
        <f t="shared" si="371"/>
        <v/>
      </c>
      <c r="AD1331" s="87">
        <f t="shared" si="372"/>
        <v>1</v>
      </c>
      <c r="AE1331" s="87" t="str">
        <f t="shared" si="373"/>
        <v/>
      </c>
      <c r="AF1331" s="94">
        <f t="shared" si="362"/>
        <v>1</v>
      </c>
      <c r="AH1331" s="324" t="str">
        <f t="shared" si="363"/>
        <v/>
      </c>
      <c r="AI1331" s="280" t="str">
        <f t="shared" si="364"/>
        <v/>
      </c>
      <c r="AJ1331" s="280" t="str">
        <f t="shared" si="365"/>
        <v/>
      </c>
      <c r="AK1331" s="280">
        <f t="shared" si="366"/>
        <v>590285.67798429495</v>
      </c>
      <c r="AL1331" s="327" t="str">
        <f t="shared" si="367"/>
        <v/>
      </c>
    </row>
    <row r="1332" spans="2:38">
      <c r="B1332" s="176" t="s">
        <v>1174</v>
      </c>
      <c r="C1332" s="167"/>
      <c r="D1332" s="167" t="s">
        <v>2229</v>
      </c>
      <c r="E1332" s="167" t="s">
        <v>118</v>
      </c>
      <c r="F1332" s="167" t="s">
        <v>2234</v>
      </c>
      <c r="G1332" s="188"/>
      <c r="H1332" s="285">
        <v>14815.05</v>
      </c>
      <c r="I1332" s="143">
        <f t="shared" si="368"/>
        <v>72.152859751081508</v>
      </c>
      <c r="J1332" s="165">
        <v>1068948.22485526</v>
      </c>
      <c r="K1332" s="167"/>
      <c r="L1332" s="167">
        <v>1</v>
      </c>
      <c r="M1332" s="171">
        <f t="shared" si="375"/>
        <v>1068948.22485526</v>
      </c>
      <c r="N1332" s="170"/>
      <c r="O1332" s="285"/>
      <c r="P1332" s="114">
        <f t="shared" si="374"/>
        <v>0</v>
      </c>
      <c r="Q1332" s="173"/>
      <c r="R1332" s="177">
        <v>2016</v>
      </c>
      <c r="S1332" s="98">
        <f>IFERROR(('General Input Sheet'!$G$38/(VLOOKUP(R1332,'General Input Sheet'!$E$38:$G$44,3,FALSE))),1)</f>
        <v>1</v>
      </c>
      <c r="T1332" s="199">
        <v>1068948.22485526</v>
      </c>
      <c r="U1332" s="115" t="str">
        <f t="shared" si="369"/>
        <v/>
      </c>
      <c r="V1332" s="115" t="str">
        <f t="shared" si="359"/>
        <v/>
      </c>
      <c r="W1332" s="115" t="str">
        <f t="shared" si="359"/>
        <v/>
      </c>
      <c r="X1332" s="115" t="str">
        <f t="shared" si="359"/>
        <v>y</v>
      </c>
      <c r="Y1332" s="273" t="str">
        <f t="shared" si="370"/>
        <v/>
      </c>
      <c r="AA1332" s="86" t="str">
        <f t="shared" si="360"/>
        <v/>
      </c>
      <c r="AB1332" s="87" t="str">
        <f t="shared" si="361"/>
        <v/>
      </c>
      <c r="AC1332" s="87" t="str">
        <f t="shared" si="371"/>
        <v/>
      </c>
      <c r="AD1332" s="87">
        <f t="shared" si="372"/>
        <v>1</v>
      </c>
      <c r="AE1332" s="87" t="str">
        <f t="shared" si="373"/>
        <v/>
      </c>
      <c r="AF1332" s="94">
        <f t="shared" si="362"/>
        <v>1</v>
      </c>
      <c r="AH1332" s="324" t="str">
        <f t="shared" si="363"/>
        <v/>
      </c>
      <c r="AI1332" s="280" t="str">
        <f t="shared" si="364"/>
        <v/>
      </c>
      <c r="AJ1332" s="280" t="str">
        <f t="shared" si="365"/>
        <v/>
      </c>
      <c r="AK1332" s="280">
        <f t="shared" si="366"/>
        <v>1068948.22485526</v>
      </c>
      <c r="AL1332" s="327" t="str">
        <f t="shared" si="367"/>
        <v/>
      </c>
    </row>
    <row r="1333" spans="2:38">
      <c r="B1333" s="176" t="s">
        <v>1174</v>
      </c>
      <c r="C1333" s="167"/>
      <c r="D1333" s="167" t="s">
        <v>2229</v>
      </c>
      <c r="E1333" s="167" t="s">
        <v>118</v>
      </c>
      <c r="F1333" s="167" t="s">
        <v>2233</v>
      </c>
      <c r="G1333" s="188"/>
      <c r="H1333" s="285">
        <v>22636.99</v>
      </c>
      <c r="I1333" s="143">
        <f t="shared" si="368"/>
        <v>30.480715077991061</v>
      </c>
      <c r="J1333" s="165">
        <v>689991.64241333294</v>
      </c>
      <c r="K1333" s="167"/>
      <c r="L1333" s="167">
        <v>1</v>
      </c>
      <c r="M1333" s="171">
        <f t="shared" si="375"/>
        <v>689991.64241333294</v>
      </c>
      <c r="N1333" s="170"/>
      <c r="O1333" s="285"/>
      <c r="P1333" s="114">
        <f t="shared" si="374"/>
        <v>0</v>
      </c>
      <c r="Q1333" s="173"/>
      <c r="R1333" s="177">
        <v>2016</v>
      </c>
      <c r="S1333" s="98">
        <f>IFERROR(('General Input Sheet'!$G$38/(VLOOKUP(R1333,'General Input Sheet'!$E$38:$G$44,3,FALSE))),1)</f>
        <v>1</v>
      </c>
      <c r="T1333" s="199">
        <v>689991.64241333294</v>
      </c>
      <c r="U1333" s="115" t="str">
        <f t="shared" si="369"/>
        <v/>
      </c>
      <c r="V1333" s="115" t="str">
        <f t="shared" si="359"/>
        <v/>
      </c>
      <c r="W1333" s="115" t="str">
        <f t="shared" si="359"/>
        <v/>
      </c>
      <c r="X1333" s="115" t="str">
        <f t="shared" si="359"/>
        <v>y</v>
      </c>
      <c r="Y1333" s="273" t="str">
        <f t="shared" si="370"/>
        <v/>
      </c>
      <c r="AA1333" s="86" t="str">
        <f t="shared" si="360"/>
        <v/>
      </c>
      <c r="AB1333" s="87" t="str">
        <f t="shared" si="361"/>
        <v/>
      </c>
      <c r="AC1333" s="87" t="str">
        <f t="shared" si="371"/>
        <v/>
      </c>
      <c r="AD1333" s="87">
        <f t="shared" si="372"/>
        <v>1</v>
      </c>
      <c r="AE1333" s="87" t="str">
        <f t="shared" si="373"/>
        <v/>
      </c>
      <c r="AF1333" s="94">
        <f t="shared" si="362"/>
        <v>1</v>
      </c>
      <c r="AH1333" s="324" t="str">
        <f t="shared" si="363"/>
        <v/>
      </c>
      <c r="AI1333" s="280" t="str">
        <f t="shared" si="364"/>
        <v/>
      </c>
      <c r="AJ1333" s="280" t="str">
        <f t="shared" si="365"/>
        <v/>
      </c>
      <c r="AK1333" s="280">
        <f t="shared" si="366"/>
        <v>689991.64241333294</v>
      </c>
      <c r="AL1333" s="327" t="str">
        <f t="shared" si="367"/>
        <v/>
      </c>
    </row>
    <row r="1334" spans="2:38">
      <c r="B1334" s="176" t="s">
        <v>1175</v>
      </c>
      <c r="C1334" s="167"/>
      <c r="D1334" s="167" t="s">
        <v>2231</v>
      </c>
      <c r="E1334" s="167" t="s">
        <v>115</v>
      </c>
      <c r="F1334" s="167" t="s">
        <v>2236</v>
      </c>
      <c r="G1334" s="188"/>
      <c r="H1334" s="285"/>
      <c r="I1334" s="143">
        <f t="shared" si="368"/>
        <v>0</v>
      </c>
      <c r="J1334" s="165"/>
      <c r="K1334" s="167"/>
      <c r="L1334" s="167">
        <v>1</v>
      </c>
      <c r="M1334" s="171">
        <f t="shared" si="375"/>
        <v>0</v>
      </c>
      <c r="N1334" s="170"/>
      <c r="O1334" s="285">
        <v>612.31726236624502</v>
      </c>
      <c r="P1334" s="114">
        <f t="shared" si="374"/>
        <v>586.75296628352214</v>
      </c>
      <c r="Q1334" s="173">
        <v>359278.97</v>
      </c>
      <c r="R1334" s="177">
        <v>2016</v>
      </c>
      <c r="S1334" s="98">
        <f>IFERROR(('General Input Sheet'!$G$38/(VLOOKUP(R1334,'General Input Sheet'!$E$38:$G$44,3,FALSE))),1)</f>
        <v>1</v>
      </c>
      <c r="T1334" s="199">
        <v>359278.97</v>
      </c>
      <c r="U1334" s="115" t="str">
        <f t="shared" si="369"/>
        <v/>
      </c>
      <c r="V1334" s="115" t="str">
        <f t="shared" si="359"/>
        <v/>
      </c>
      <c r="W1334" s="115" t="str">
        <f t="shared" si="359"/>
        <v/>
      </c>
      <c r="X1334" s="115" t="str">
        <f t="shared" si="359"/>
        <v/>
      </c>
      <c r="Y1334" s="273" t="str">
        <f t="shared" si="370"/>
        <v>y</v>
      </c>
      <c r="AA1334" s="86" t="str">
        <f t="shared" si="360"/>
        <v/>
      </c>
      <c r="AB1334" s="87" t="str">
        <f t="shared" si="361"/>
        <v/>
      </c>
      <c r="AC1334" s="87" t="str">
        <f t="shared" si="371"/>
        <v/>
      </c>
      <c r="AD1334" s="87" t="str">
        <f t="shared" si="372"/>
        <v/>
      </c>
      <c r="AE1334" s="87">
        <f t="shared" si="373"/>
        <v>1</v>
      </c>
      <c r="AF1334" s="94">
        <f t="shared" si="362"/>
        <v>1</v>
      </c>
      <c r="AH1334" s="324" t="str">
        <f t="shared" si="363"/>
        <v/>
      </c>
      <c r="AI1334" s="280" t="str">
        <f t="shared" si="364"/>
        <v/>
      </c>
      <c r="AJ1334" s="280" t="str">
        <f t="shared" si="365"/>
        <v/>
      </c>
      <c r="AK1334" s="280" t="str">
        <f t="shared" si="366"/>
        <v/>
      </c>
      <c r="AL1334" s="327">
        <f t="shared" si="367"/>
        <v>359278.97</v>
      </c>
    </row>
    <row r="1335" spans="2:38">
      <c r="B1335" s="176" t="s">
        <v>1176</v>
      </c>
      <c r="C1335" s="167"/>
      <c r="D1335" s="167" t="s">
        <v>2229</v>
      </c>
      <c r="E1335" s="167" t="s">
        <v>115</v>
      </c>
      <c r="F1335" s="167" t="s">
        <v>2233</v>
      </c>
      <c r="G1335" s="188"/>
      <c r="H1335" s="285">
        <v>33463.440000000002</v>
      </c>
      <c r="I1335" s="143">
        <f t="shared" si="368"/>
        <v>20.619268144976516</v>
      </c>
      <c r="J1335" s="165">
        <v>689991.64241333294</v>
      </c>
      <c r="K1335" s="167"/>
      <c r="L1335" s="167">
        <v>1</v>
      </c>
      <c r="M1335" s="171">
        <f t="shared" si="375"/>
        <v>689991.64241333294</v>
      </c>
      <c r="N1335" s="170"/>
      <c r="O1335" s="285">
        <v>28404.582794792401</v>
      </c>
      <c r="P1335" s="114">
        <f t="shared" si="374"/>
        <v>395.3075481206717</v>
      </c>
      <c r="Q1335" s="173">
        <v>11228545.98</v>
      </c>
      <c r="R1335" s="177">
        <v>2016</v>
      </c>
      <c r="S1335" s="98">
        <f>IFERROR(('General Input Sheet'!$G$38/(VLOOKUP(R1335,'General Input Sheet'!$E$38:$G$44,3,FALSE))),1)</f>
        <v>1</v>
      </c>
      <c r="T1335" s="199">
        <v>11918537.622413334</v>
      </c>
      <c r="U1335" s="115" t="str">
        <f t="shared" si="369"/>
        <v>y</v>
      </c>
      <c r="V1335" s="115" t="str">
        <f t="shared" si="359"/>
        <v/>
      </c>
      <c r="W1335" s="115" t="str">
        <f t="shared" si="359"/>
        <v/>
      </c>
      <c r="X1335" s="115" t="str">
        <f t="shared" si="359"/>
        <v/>
      </c>
      <c r="Y1335" s="273" t="str">
        <f t="shared" si="370"/>
        <v/>
      </c>
      <c r="AA1335" s="86">
        <f t="shared" si="360"/>
        <v>1</v>
      </c>
      <c r="AB1335" s="87" t="str">
        <f t="shared" si="361"/>
        <v/>
      </c>
      <c r="AC1335" s="87" t="str">
        <f t="shared" si="371"/>
        <v/>
      </c>
      <c r="AD1335" s="87" t="str">
        <f t="shared" si="372"/>
        <v/>
      </c>
      <c r="AE1335" s="87" t="str">
        <f t="shared" si="373"/>
        <v/>
      </c>
      <c r="AF1335" s="94">
        <f t="shared" si="362"/>
        <v>1</v>
      </c>
      <c r="AH1335" s="324">
        <f t="shared" si="363"/>
        <v>11918537.622413334</v>
      </c>
      <c r="AI1335" s="280" t="str">
        <f t="shared" si="364"/>
        <v/>
      </c>
      <c r="AJ1335" s="280" t="str">
        <f t="shared" si="365"/>
        <v/>
      </c>
      <c r="AK1335" s="280" t="str">
        <f t="shared" si="366"/>
        <v/>
      </c>
      <c r="AL1335" s="327" t="str">
        <f t="shared" si="367"/>
        <v/>
      </c>
    </row>
    <row r="1336" spans="2:38">
      <c r="B1336" s="176" t="s">
        <v>1177</v>
      </c>
      <c r="C1336" s="167"/>
      <c r="D1336" s="167" t="s">
        <v>2229</v>
      </c>
      <c r="E1336" s="167" t="s">
        <v>115</v>
      </c>
      <c r="F1336" s="167" t="s">
        <v>2233</v>
      </c>
      <c r="G1336" s="188"/>
      <c r="H1336" s="285">
        <v>6544.32</v>
      </c>
      <c r="I1336" s="143">
        <f t="shared" si="368"/>
        <v>97.229390648657628</v>
      </c>
      <c r="J1336" s="165">
        <v>636300.24580982304</v>
      </c>
      <c r="K1336" s="167"/>
      <c r="L1336" s="167">
        <v>1</v>
      </c>
      <c r="M1336" s="171">
        <f t="shared" si="375"/>
        <v>636300.24580982304</v>
      </c>
      <c r="N1336" s="170"/>
      <c r="O1336" s="285">
        <v>6544.3526607639697</v>
      </c>
      <c r="P1336" s="114">
        <f t="shared" si="374"/>
        <v>94.747338987018452</v>
      </c>
      <c r="Q1336" s="173">
        <v>620060</v>
      </c>
      <c r="R1336" s="177">
        <v>2016</v>
      </c>
      <c r="S1336" s="98">
        <f>IFERROR(('General Input Sheet'!$G$38/(VLOOKUP(R1336,'General Input Sheet'!$E$38:$G$44,3,FALSE))),1)</f>
        <v>1</v>
      </c>
      <c r="T1336" s="199">
        <v>1256360.245809823</v>
      </c>
      <c r="U1336" s="115" t="str">
        <f t="shared" si="369"/>
        <v>y</v>
      </c>
      <c r="V1336" s="115" t="str">
        <f t="shared" si="359"/>
        <v/>
      </c>
      <c r="W1336" s="115" t="str">
        <f t="shared" si="359"/>
        <v/>
      </c>
      <c r="X1336" s="115" t="str">
        <f t="shared" si="359"/>
        <v/>
      </c>
      <c r="Y1336" s="273" t="str">
        <f t="shared" si="370"/>
        <v/>
      </c>
      <c r="AA1336" s="86">
        <f t="shared" si="360"/>
        <v>1</v>
      </c>
      <c r="AB1336" s="87" t="str">
        <f t="shared" si="361"/>
        <v/>
      </c>
      <c r="AC1336" s="87" t="str">
        <f t="shared" si="371"/>
        <v/>
      </c>
      <c r="AD1336" s="87" t="str">
        <f t="shared" si="372"/>
        <v/>
      </c>
      <c r="AE1336" s="87" t="str">
        <f t="shared" si="373"/>
        <v/>
      </c>
      <c r="AF1336" s="94">
        <f t="shared" si="362"/>
        <v>1</v>
      </c>
      <c r="AH1336" s="324">
        <f t="shared" si="363"/>
        <v>1256360.245809823</v>
      </c>
      <c r="AI1336" s="280" t="str">
        <f t="shared" si="364"/>
        <v/>
      </c>
      <c r="AJ1336" s="280" t="str">
        <f t="shared" si="365"/>
        <v/>
      </c>
      <c r="AK1336" s="280" t="str">
        <f t="shared" si="366"/>
        <v/>
      </c>
      <c r="AL1336" s="327" t="str">
        <f t="shared" si="367"/>
        <v/>
      </c>
    </row>
    <row r="1337" spans="2:38">
      <c r="B1337" s="176" t="s">
        <v>1178</v>
      </c>
      <c r="C1337" s="167"/>
      <c r="D1337" s="167" t="s">
        <v>2229</v>
      </c>
      <c r="E1337" s="167" t="s">
        <v>115</v>
      </c>
      <c r="F1337" s="167" t="s">
        <v>2233</v>
      </c>
      <c r="G1337" s="188"/>
      <c r="H1337" s="285">
        <v>2040.08</v>
      </c>
      <c r="I1337" s="143">
        <f t="shared" si="368"/>
        <v>230.46427698905487</v>
      </c>
      <c r="J1337" s="165">
        <v>470165.56219983101</v>
      </c>
      <c r="K1337" s="167"/>
      <c r="L1337" s="167">
        <v>1</v>
      </c>
      <c r="M1337" s="171">
        <f t="shared" si="375"/>
        <v>470165.56219983101</v>
      </c>
      <c r="N1337" s="170"/>
      <c r="O1337" s="285"/>
      <c r="P1337" s="114">
        <f t="shared" si="374"/>
        <v>0</v>
      </c>
      <c r="Q1337" s="173"/>
      <c r="R1337" s="177">
        <v>2016</v>
      </c>
      <c r="S1337" s="98">
        <f>IFERROR(('General Input Sheet'!$G$38/(VLOOKUP(R1337,'General Input Sheet'!$E$38:$G$44,3,FALSE))),1)</f>
        <v>1</v>
      </c>
      <c r="T1337" s="199">
        <v>470165.56219983101</v>
      </c>
      <c r="U1337" s="115" t="str">
        <f t="shared" si="369"/>
        <v>y</v>
      </c>
      <c r="V1337" s="115" t="str">
        <f t="shared" si="359"/>
        <v/>
      </c>
      <c r="W1337" s="115" t="str">
        <f t="shared" si="359"/>
        <v/>
      </c>
      <c r="X1337" s="115" t="str">
        <f t="shared" si="359"/>
        <v/>
      </c>
      <c r="Y1337" s="273" t="str">
        <f t="shared" si="370"/>
        <v/>
      </c>
      <c r="AA1337" s="86">
        <f t="shared" si="360"/>
        <v>1</v>
      </c>
      <c r="AB1337" s="87" t="str">
        <f t="shared" si="361"/>
        <v/>
      </c>
      <c r="AC1337" s="87" t="str">
        <f t="shared" si="371"/>
        <v/>
      </c>
      <c r="AD1337" s="87" t="str">
        <f t="shared" si="372"/>
        <v/>
      </c>
      <c r="AE1337" s="87" t="str">
        <f t="shared" si="373"/>
        <v/>
      </c>
      <c r="AF1337" s="94">
        <f t="shared" si="362"/>
        <v>1</v>
      </c>
      <c r="AH1337" s="324">
        <f t="shared" si="363"/>
        <v>470165.56219983101</v>
      </c>
      <c r="AI1337" s="280" t="str">
        <f t="shared" si="364"/>
        <v/>
      </c>
      <c r="AJ1337" s="280" t="str">
        <f t="shared" si="365"/>
        <v/>
      </c>
      <c r="AK1337" s="280" t="str">
        <f t="shared" si="366"/>
        <v/>
      </c>
      <c r="AL1337" s="327" t="str">
        <f t="shared" si="367"/>
        <v/>
      </c>
    </row>
    <row r="1338" spans="2:38">
      <c r="B1338" s="176" t="s">
        <v>1179</v>
      </c>
      <c r="C1338" s="167"/>
      <c r="D1338" s="167" t="s">
        <v>2229</v>
      </c>
      <c r="E1338" s="167" t="s">
        <v>117</v>
      </c>
      <c r="F1338" s="167" t="s">
        <v>2233</v>
      </c>
      <c r="G1338" s="188"/>
      <c r="H1338" s="285">
        <v>855.55570069999999</v>
      </c>
      <c r="I1338" s="143">
        <f t="shared" si="368"/>
        <v>498.47776117688721</v>
      </c>
      <c r="J1338" s="165">
        <v>426475.49024705897</v>
      </c>
      <c r="K1338" s="167"/>
      <c r="L1338" s="167">
        <v>1</v>
      </c>
      <c r="M1338" s="171">
        <f t="shared" si="375"/>
        <v>426475.49024705897</v>
      </c>
      <c r="N1338" s="170"/>
      <c r="O1338" s="285">
        <v>855.551128064669</v>
      </c>
      <c r="P1338" s="114">
        <f t="shared" si="374"/>
        <v>1258.7745660930229</v>
      </c>
      <c r="Q1338" s="173">
        <v>1076946</v>
      </c>
      <c r="R1338" s="177">
        <v>2016</v>
      </c>
      <c r="S1338" s="98">
        <f>IFERROR(('General Input Sheet'!$G$38/(VLOOKUP(R1338,'General Input Sheet'!$E$38:$G$44,3,FALSE))),1)</f>
        <v>1</v>
      </c>
      <c r="T1338" s="199">
        <v>1503421.4902470589</v>
      </c>
      <c r="U1338" s="115" t="str">
        <f t="shared" si="369"/>
        <v/>
      </c>
      <c r="V1338" s="115" t="str">
        <f t="shared" si="359"/>
        <v/>
      </c>
      <c r="W1338" s="115" t="str">
        <f t="shared" si="359"/>
        <v>y</v>
      </c>
      <c r="X1338" s="115" t="str">
        <f t="shared" si="359"/>
        <v/>
      </c>
      <c r="Y1338" s="273" t="str">
        <f t="shared" si="370"/>
        <v/>
      </c>
      <c r="AA1338" s="86" t="str">
        <f t="shared" si="360"/>
        <v/>
      </c>
      <c r="AB1338" s="87" t="str">
        <f t="shared" si="361"/>
        <v/>
      </c>
      <c r="AC1338" s="87">
        <f t="shared" si="371"/>
        <v>1</v>
      </c>
      <c r="AD1338" s="87" t="str">
        <f t="shared" si="372"/>
        <v/>
      </c>
      <c r="AE1338" s="87" t="str">
        <f t="shared" si="373"/>
        <v/>
      </c>
      <c r="AF1338" s="94">
        <f t="shared" si="362"/>
        <v>1</v>
      </c>
      <c r="AH1338" s="324" t="str">
        <f t="shared" si="363"/>
        <v/>
      </c>
      <c r="AI1338" s="280" t="str">
        <f t="shared" si="364"/>
        <v/>
      </c>
      <c r="AJ1338" s="280">
        <f t="shared" si="365"/>
        <v>1503421.4902470589</v>
      </c>
      <c r="AK1338" s="280" t="str">
        <f t="shared" si="366"/>
        <v/>
      </c>
      <c r="AL1338" s="327" t="str">
        <f t="shared" si="367"/>
        <v/>
      </c>
    </row>
    <row r="1339" spans="2:38">
      <c r="B1339" s="176" t="s">
        <v>1180</v>
      </c>
      <c r="C1339" s="167"/>
      <c r="D1339" s="167" t="s">
        <v>2229</v>
      </c>
      <c r="E1339" s="167" t="s">
        <v>115</v>
      </c>
      <c r="F1339" s="167" t="s">
        <v>2233</v>
      </c>
      <c r="G1339" s="188"/>
      <c r="H1339" s="285">
        <v>2103.4899999999998</v>
      </c>
      <c r="I1339" s="143">
        <f t="shared" si="368"/>
        <v>224.62877446488031</v>
      </c>
      <c r="J1339" s="165">
        <v>472504.380799131</v>
      </c>
      <c r="K1339" s="167"/>
      <c r="L1339" s="167">
        <v>1</v>
      </c>
      <c r="M1339" s="171">
        <f t="shared" si="375"/>
        <v>472504.380799131</v>
      </c>
      <c r="N1339" s="170"/>
      <c r="O1339" s="285"/>
      <c r="P1339" s="114">
        <f t="shared" si="374"/>
        <v>0</v>
      </c>
      <c r="Q1339" s="173"/>
      <c r="R1339" s="177">
        <v>2016</v>
      </c>
      <c r="S1339" s="98">
        <f>IFERROR(('General Input Sheet'!$G$38/(VLOOKUP(R1339,'General Input Sheet'!$E$38:$G$44,3,FALSE))),1)</f>
        <v>1</v>
      </c>
      <c r="T1339" s="199">
        <v>472504.380799131</v>
      </c>
      <c r="U1339" s="115" t="str">
        <f t="shared" si="369"/>
        <v>y</v>
      </c>
      <c r="V1339" s="115" t="str">
        <f t="shared" si="359"/>
        <v/>
      </c>
      <c r="W1339" s="115" t="str">
        <f t="shared" si="359"/>
        <v/>
      </c>
      <c r="X1339" s="115" t="str">
        <f t="shared" si="359"/>
        <v/>
      </c>
      <c r="Y1339" s="273" t="str">
        <f t="shared" si="370"/>
        <v/>
      </c>
      <c r="AA1339" s="86">
        <f t="shared" si="360"/>
        <v>1</v>
      </c>
      <c r="AB1339" s="87" t="str">
        <f t="shared" si="361"/>
        <v/>
      </c>
      <c r="AC1339" s="87" t="str">
        <f t="shared" si="371"/>
        <v/>
      </c>
      <c r="AD1339" s="87" t="str">
        <f t="shared" si="372"/>
        <v/>
      </c>
      <c r="AE1339" s="87" t="str">
        <f t="shared" si="373"/>
        <v/>
      </c>
      <c r="AF1339" s="94">
        <f t="shared" si="362"/>
        <v>1</v>
      </c>
      <c r="AH1339" s="324">
        <f t="shared" si="363"/>
        <v>472504.380799131</v>
      </c>
      <c r="AI1339" s="280" t="str">
        <f t="shared" si="364"/>
        <v/>
      </c>
      <c r="AJ1339" s="280" t="str">
        <f t="shared" si="365"/>
        <v/>
      </c>
      <c r="AK1339" s="280" t="str">
        <f t="shared" si="366"/>
        <v/>
      </c>
      <c r="AL1339" s="327" t="str">
        <f t="shared" si="367"/>
        <v/>
      </c>
    </row>
    <row r="1340" spans="2:38">
      <c r="B1340" s="176" t="s">
        <v>1181</v>
      </c>
      <c r="C1340" s="167"/>
      <c r="D1340" s="167" t="s">
        <v>2229</v>
      </c>
      <c r="E1340" s="167" t="s">
        <v>118</v>
      </c>
      <c r="F1340" s="167" t="s">
        <v>2233</v>
      </c>
      <c r="G1340" s="188"/>
      <c r="H1340" s="285">
        <v>4297.68</v>
      </c>
      <c r="I1340" s="143">
        <f t="shared" si="368"/>
        <v>128.77529939043416</v>
      </c>
      <c r="J1340" s="165">
        <v>553435.02868428105</v>
      </c>
      <c r="K1340" s="167"/>
      <c r="L1340" s="167">
        <v>1</v>
      </c>
      <c r="M1340" s="171">
        <f t="shared" si="375"/>
        <v>553435.02868428105</v>
      </c>
      <c r="N1340" s="170"/>
      <c r="O1340" s="285"/>
      <c r="P1340" s="114">
        <f t="shared" si="374"/>
        <v>0</v>
      </c>
      <c r="Q1340" s="173"/>
      <c r="R1340" s="177">
        <v>2016</v>
      </c>
      <c r="S1340" s="98">
        <f>IFERROR(('General Input Sheet'!$G$38/(VLOOKUP(R1340,'General Input Sheet'!$E$38:$G$44,3,FALSE))),1)</f>
        <v>1</v>
      </c>
      <c r="T1340" s="199">
        <v>553435.02868428105</v>
      </c>
      <c r="U1340" s="115" t="str">
        <f t="shared" si="369"/>
        <v/>
      </c>
      <c r="V1340" s="115" t="str">
        <f t="shared" si="359"/>
        <v/>
      </c>
      <c r="W1340" s="115" t="str">
        <f t="shared" si="359"/>
        <v/>
      </c>
      <c r="X1340" s="115" t="str">
        <f t="shared" si="359"/>
        <v>y</v>
      </c>
      <c r="Y1340" s="273" t="str">
        <f t="shared" si="370"/>
        <v/>
      </c>
      <c r="AA1340" s="86" t="str">
        <f t="shared" si="360"/>
        <v/>
      </c>
      <c r="AB1340" s="87" t="str">
        <f t="shared" si="361"/>
        <v/>
      </c>
      <c r="AC1340" s="87" t="str">
        <f t="shared" si="371"/>
        <v/>
      </c>
      <c r="AD1340" s="87">
        <f t="shared" si="372"/>
        <v>1</v>
      </c>
      <c r="AE1340" s="87" t="str">
        <f t="shared" si="373"/>
        <v/>
      </c>
      <c r="AF1340" s="94">
        <f t="shared" si="362"/>
        <v>1</v>
      </c>
      <c r="AH1340" s="324" t="str">
        <f t="shared" si="363"/>
        <v/>
      </c>
      <c r="AI1340" s="280" t="str">
        <f t="shared" si="364"/>
        <v/>
      </c>
      <c r="AJ1340" s="280" t="str">
        <f t="shared" si="365"/>
        <v/>
      </c>
      <c r="AK1340" s="280">
        <f t="shared" si="366"/>
        <v>553435.02868428105</v>
      </c>
      <c r="AL1340" s="327" t="str">
        <f t="shared" si="367"/>
        <v/>
      </c>
    </row>
    <row r="1341" spans="2:38">
      <c r="B1341" s="176" t="s">
        <v>1182</v>
      </c>
      <c r="C1341" s="167"/>
      <c r="D1341" s="167" t="s">
        <v>2229</v>
      </c>
      <c r="E1341" s="167" t="s">
        <v>115</v>
      </c>
      <c r="F1341" s="167" t="s">
        <v>2232</v>
      </c>
      <c r="G1341" s="188"/>
      <c r="H1341" s="285">
        <v>27223.41</v>
      </c>
      <c r="I1341" s="143">
        <f t="shared" si="368"/>
        <v>21.683017593471757</v>
      </c>
      <c r="J1341" s="165">
        <v>590285.67798429495</v>
      </c>
      <c r="K1341" s="167"/>
      <c r="L1341" s="167">
        <v>1</v>
      </c>
      <c r="M1341" s="171">
        <f t="shared" si="375"/>
        <v>590285.67798429495</v>
      </c>
      <c r="N1341" s="170"/>
      <c r="O1341" s="285"/>
      <c r="P1341" s="114">
        <f t="shared" si="374"/>
        <v>0</v>
      </c>
      <c r="Q1341" s="173"/>
      <c r="R1341" s="177">
        <v>2016</v>
      </c>
      <c r="S1341" s="98">
        <f>IFERROR(('General Input Sheet'!$G$38/(VLOOKUP(R1341,'General Input Sheet'!$E$38:$G$44,3,FALSE))),1)</f>
        <v>1</v>
      </c>
      <c r="T1341" s="199">
        <v>590285.67798429495</v>
      </c>
      <c r="U1341" s="115" t="str">
        <f t="shared" si="369"/>
        <v>y</v>
      </c>
      <c r="V1341" s="115" t="str">
        <f t="shared" si="359"/>
        <v/>
      </c>
      <c r="W1341" s="115" t="str">
        <f t="shared" si="359"/>
        <v/>
      </c>
      <c r="X1341" s="115" t="str">
        <f t="shared" si="359"/>
        <v/>
      </c>
      <c r="Y1341" s="273" t="str">
        <f t="shared" si="370"/>
        <v/>
      </c>
      <c r="AA1341" s="86">
        <f t="shared" si="360"/>
        <v>1</v>
      </c>
      <c r="AB1341" s="87" t="str">
        <f t="shared" si="361"/>
        <v/>
      </c>
      <c r="AC1341" s="87" t="str">
        <f t="shared" si="371"/>
        <v/>
      </c>
      <c r="AD1341" s="87" t="str">
        <f t="shared" si="372"/>
        <v/>
      </c>
      <c r="AE1341" s="87" t="str">
        <f t="shared" si="373"/>
        <v/>
      </c>
      <c r="AF1341" s="94">
        <f t="shared" si="362"/>
        <v>1</v>
      </c>
      <c r="AH1341" s="324">
        <f t="shared" si="363"/>
        <v>590285.67798429495</v>
      </c>
      <c r="AI1341" s="280" t="str">
        <f t="shared" si="364"/>
        <v/>
      </c>
      <c r="AJ1341" s="280" t="str">
        <f t="shared" si="365"/>
        <v/>
      </c>
      <c r="AK1341" s="280" t="str">
        <f t="shared" si="366"/>
        <v/>
      </c>
      <c r="AL1341" s="327" t="str">
        <f t="shared" si="367"/>
        <v/>
      </c>
    </row>
    <row r="1342" spans="2:38">
      <c r="B1342" s="176" t="s">
        <v>1182</v>
      </c>
      <c r="C1342" s="167"/>
      <c r="D1342" s="167" t="s">
        <v>2229</v>
      </c>
      <c r="E1342" s="167" t="s">
        <v>115</v>
      </c>
      <c r="F1342" s="167" t="s">
        <v>2233</v>
      </c>
      <c r="G1342" s="188"/>
      <c r="H1342" s="285">
        <v>4932.76</v>
      </c>
      <c r="I1342" s="143">
        <f t="shared" si="368"/>
        <v>116.94454241875947</v>
      </c>
      <c r="J1342" s="165">
        <v>576859.36106155999</v>
      </c>
      <c r="K1342" s="167"/>
      <c r="L1342" s="167">
        <v>1</v>
      </c>
      <c r="M1342" s="171">
        <f t="shared" si="375"/>
        <v>576859.36106155999</v>
      </c>
      <c r="N1342" s="170"/>
      <c r="O1342" s="285"/>
      <c r="P1342" s="114">
        <f t="shared" si="374"/>
        <v>0</v>
      </c>
      <c r="Q1342" s="173"/>
      <c r="R1342" s="177">
        <v>2016</v>
      </c>
      <c r="S1342" s="98">
        <f>IFERROR(('General Input Sheet'!$G$38/(VLOOKUP(R1342,'General Input Sheet'!$E$38:$G$44,3,FALSE))),1)</f>
        <v>1</v>
      </c>
      <c r="T1342" s="199">
        <v>576859.36106155999</v>
      </c>
      <c r="U1342" s="115" t="str">
        <f t="shared" si="369"/>
        <v>y</v>
      </c>
      <c r="V1342" s="115" t="str">
        <f t="shared" si="359"/>
        <v/>
      </c>
      <c r="W1342" s="115" t="str">
        <f t="shared" si="359"/>
        <v/>
      </c>
      <c r="X1342" s="115" t="str">
        <f t="shared" si="359"/>
        <v/>
      </c>
      <c r="Y1342" s="273" t="str">
        <f t="shared" si="370"/>
        <v/>
      </c>
      <c r="AA1342" s="86">
        <f t="shared" si="360"/>
        <v>1</v>
      </c>
      <c r="AB1342" s="87" t="str">
        <f t="shared" si="361"/>
        <v/>
      </c>
      <c r="AC1342" s="87" t="str">
        <f t="shared" si="371"/>
        <v/>
      </c>
      <c r="AD1342" s="87" t="str">
        <f t="shared" si="372"/>
        <v/>
      </c>
      <c r="AE1342" s="87" t="str">
        <f t="shared" si="373"/>
        <v/>
      </c>
      <c r="AF1342" s="94">
        <f t="shared" si="362"/>
        <v>1</v>
      </c>
      <c r="AH1342" s="324">
        <f t="shared" si="363"/>
        <v>576859.36106155999</v>
      </c>
      <c r="AI1342" s="280" t="str">
        <f t="shared" si="364"/>
        <v/>
      </c>
      <c r="AJ1342" s="280" t="str">
        <f t="shared" si="365"/>
        <v/>
      </c>
      <c r="AK1342" s="280" t="str">
        <f t="shared" si="366"/>
        <v/>
      </c>
      <c r="AL1342" s="327" t="str">
        <f t="shared" si="367"/>
        <v/>
      </c>
    </row>
    <row r="1343" spans="2:38">
      <c r="B1343" s="176" t="s">
        <v>1183</v>
      </c>
      <c r="C1343" s="167"/>
      <c r="D1343" s="167" t="s">
        <v>2229</v>
      </c>
      <c r="E1343" s="167" t="s">
        <v>117</v>
      </c>
      <c r="F1343" s="167" t="s">
        <v>2233</v>
      </c>
      <c r="G1343" s="188"/>
      <c r="H1343" s="285">
        <v>6320.26</v>
      </c>
      <c r="I1343" s="143">
        <f t="shared" si="368"/>
        <v>99.368697185382871</v>
      </c>
      <c r="J1343" s="165">
        <v>628036.00207288796</v>
      </c>
      <c r="K1343" s="167"/>
      <c r="L1343" s="167">
        <v>1</v>
      </c>
      <c r="M1343" s="171">
        <f t="shared" si="375"/>
        <v>628036.00207288796</v>
      </c>
      <c r="N1343" s="170"/>
      <c r="O1343" s="285"/>
      <c r="P1343" s="114">
        <f t="shared" si="374"/>
        <v>0</v>
      </c>
      <c r="Q1343" s="173"/>
      <c r="R1343" s="177">
        <v>2016</v>
      </c>
      <c r="S1343" s="98">
        <f>IFERROR(('General Input Sheet'!$G$38/(VLOOKUP(R1343,'General Input Sheet'!$E$38:$G$44,3,FALSE))),1)</f>
        <v>1</v>
      </c>
      <c r="T1343" s="199">
        <v>628036.00207288796</v>
      </c>
      <c r="U1343" s="115" t="str">
        <f t="shared" si="369"/>
        <v/>
      </c>
      <c r="V1343" s="115" t="str">
        <f t="shared" si="359"/>
        <v/>
      </c>
      <c r="W1343" s="115" t="str">
        <f t="shared" si="359"/>
        <v>y</v>
      </c>
      <c r="X1343" s="115" t="str">
        <f t="shared" si="359"/>
        <v/>
      </c>
      <c r="Y1343" s="273" t="str">
        <f t="shared" si="370"/>
        <v/>
      </c>
      <c r="AA1343" s="86" t="str">
        <f t="shared" si="360"/>
        <v/>
      </c>
      <c r="AB1343" s="87" t="str">
        <f t="shared" si="361"/>
        <v/>
      </c>
      <c r="AC1343" s="87">
        <f t="shared" si="371"/>
        <v>1</v>
      </c>
      <c r="AD1343" s="87" t="str">
        <f t="shared" si="372"/>
        <v/>
      </c>
      <c r="AE1343" s="87" t="str">
        <f t="shared" si="373"/>
        <v/>
      </c>
      <c r="AF1343" s="94">
        <f t="shared" si="362"/>
        <v>1</v>
      </c>
      <c r="AH1343" s="324" t="str">
        <f t="shared" si="363"/>
        <v/>
      </c>
      <c r="AI1343" s="280" t="str">
        <f t="shared" si="364"/>
        <v/>
      </c>
      <c r="AJ1343" s="280">
        <f t="shared" si="365"/>
        <v>628036.00207288796</v>
      </c>
      <c r="AK1343" s="280" t="str">
        <f t="shared" si="366"/>
        <v/>
      </c>
      <c r="AL1343" s="327" t="str">
        <f t="shared" si="367"/>
        <v/>
      </c>
    </row>
    <row r="1344" spans="2:38">
      <c r="B1344" s="176" t="s">
        <v>1184</v>
      </c>
      <c r="C1344" s="167"/>
      <c r="D1344" s="167" t="s">
        <v>2229</v>
      </c>
      <c r="E1344" s="167" t="s">
        <v>115</v>
      </c>
      <c r="F1344" s="167" t="s">
        <v>2236</v>
      </c>
      <c r="G1344" s="188"/>
      <c r="H1344" s="285"/>
      <c r="I1344" s="143">
        <f t="shared" si="368"/>
        <v>0</v>
      </c>
      <c r="J1344" s="165"/>
      <c r="K1344" s="167"/>
      <c r="L1344" s="167">
        <v>1</v>
      </c>
      <c r="M1344" s="171">
        <f t="shared" si="375"/>
        <v>0</v>
      </c>
      <c r="N1344" s="170"/>
      <c r="O1344" s="285">
        <v>0</v>
      </c>
      <c r="P1344" s="114">
        <f t="shared" si="374"/>
        <v>0</v>
      </c>
      <c r="Q1344" s="173">
        <v>0</v>
      </c>
      <c r="R1344" s="177">
        <v>2016</v>
      </c>
      <c r="S1344" s="98">
        <f>IFERROR(('General Input Sheet'!$G$38/(VLOOKUP(R1344,'General Input Sheet'!$E$38:$G$44,3,FALSE))),1)</f>
        <v>1</v>
      </c>
      <c r="T1344" s="199">
        <v>0</v>
      </c>
      <c r="U1344" s="115" t="str">
        <f t="shared" si="369"/>
        <v>y</v>
      </c>
      <c r="V1344" s="115" t="str">
        <f t="shared" si="359"/>
        <v/>
      </c>
      <c r="W1344" s="115" t="str">
        <f t="shared" si="359"/>
        <v/>
      </c>
      <c r="X1344" s="115" t="str">
        <f t="shared" si="359"/>
        <v/>
      </c>
      <c r="Y1344" s="273" t="str">
        <f t="shared" si="370"/>
        <v/>
      </c>
      <c r="AA1344" s="86">
        <f t="shared" si="360"/>
        <v>1</v>
      </c>
      <c r="AB1344" s="87" t="str">
        <f t="shared" si="361"/>
        <v/>
      </c>
      <c r="AC1344" s="87" t="str">
        <f t="shared" si="371"/>
        <v/>
      </c>
      <c r="AD1344" s="87" t="str">
        <f t="shared" si="372"/>
        <v/>
      </c>
      <c r="AE1344" s="87" t="str">
        <f t="shared" si="373"/>
        <v/>
      </c>
      <c r="AF1344" s="94">
        <f t="shared" si="362"/>
        <v>1</v>
      </c>
      <c r="AH1344" s="324">
        <f t="shared" si="363"/>
        <v>0</v>
      </c>
      <c r="AI1344" s="280" t="str">
        <f t="shared" si="364"/>
        <v/>
      </c>
      <c r="AJ1344" s="280" t="str">
        <f t="shared" si="365"/>
        <v/>
      </c>
      <c r="AK1344" s="280" t="str">
        <f t="shared" si="366"/>
        <v/>
      </c>
      <c r="AL1344" s="327" t="str">
        <f t="shared" si="367"/>
        <v/>
      </c>
    </row>
    <row r="1345" spans="2:38">
      <c r="B1345" s="176" t="s">
        <v>1185</v>
      </c>
      <c r="C1345" s="167"/>
      <c r="D1345" s="167" t="s">
        <v>2229</v>
      </c>
      <c r="E1345" s="167" t="s">
        <v>115</v>
      </c>
      <c r="F1345" s="167" t="s">
        <v>2233</v>
      </c>
      <c r="G1345" s="188"/>
      <c r="H1345" s="285">
        <v>1099.5</v>
      </c>
      <c r="I1345" s="143">
        <f t="shared" si="368"/>
        <v>396.06470921660849</v>
      </c>
      <c r="J1345" s="165">
        <v>435473.14778366103</v>
      </c>
      <c r="K1345" s="167"/>
      <c r="L1345" s="167">
        <v>1</v>
      </c>
      <c r="M1345" s="171">
        <f t="shared" si="375"/>
        <v>435473.14778366097</v>
      </c>
      <c r="N1345" s="170"/>
      <c r="O1345" s="285"/>
      <c r="P1345" s="114">
        <f t="shared" si="374"/>
        <v>0</v>
      </c>
      <c r="Q1345" s="173"/>
      <c r="R1345" s="177">
        <v>2016</v>
      </c>
      <c r="S1345" s="98">
        <f>IFERROR(('General Input Sheet'!$G$38/(VLOOKUP(R1345,'General Input Sheet'!$E$38:$G$44,3,FALSE))),1)</f>
        <v>1</v>
      </c>
      <c r="T1345" s="199">
        <v>435473.14778366103</v>
      </c>
      <c r="U1345" s="115" t="str">
        <f t="shared" si="369"/>
        <v>y</v>
      </c>
      <c r="V1345" s="115" t="str">
        <f t="shared" si="359"/>
        <v/>
      </c>
      <c r="W1345" s="115" t="str">
        <f t="shared" si="359"/>
        <v/>
      </c>
      <c r="X1345" s="115" t="str">
        <f t="shared" si="359"/>
        <v/>
      </c>
      <c r="Y1345" s="273" t="str">
        <f t="shared" si="370"/>
        <v/>
      </c>
      <c r="AA1345" s="86">
        <f t="shared" si="360"/>
        <v>1</v>
      </c>
      <c r="AB1345" s="87" t="str">
        <f t="shared" si="361"/>
        <v/>
      </c>
      <c r="AC1345" s="87" t="str">
        <f t="shared" si="371"/>
        <v/>
      </c>
      <c r="AD1345" s="87" t="str">
        <f t="shared" si="372"/>
        <v/>
      </c>
      <c r="AE1345" s="87" t="str">
        <f t="shared" si="373"/>
        <v/>
      </c>
      <c r="AF1345" s="94">
        <f t="shared" si="362"/>
        <v>1</v>
      </c>
      <c r="AH1345" s="324">
        <f t="shared" si="363"/>
        <v>435473.14778366103</v>
      </c>
      <c r="AI1345" s="280" t="str">
        <f t="shared" si="364"/>
        <v/>
      </c>
      <c r="AJ1345" s="280" t="str">
        <f t="shared" si="365"/>
        <v/>
      </c>
      <c r="AK1345" s="280" t="str">
        <f t="shared" si="366"/>
        <v/>
      </c>
      <c r="AL1345" s="327" t="str">
        <f t="shared" si="367"/>
        <v/>
      </c>
    </row>
    <row r="1346" spans="2:38">
      <c r="B1346" s="176" t="s">
        <v>1186</v>
      </c>
      <c r="C1346" s="167"/>
      <c r="D1346" s="167" t="s">
        <v>2229</v>
      </c>
      <c r="E1346" s="167" t="s">
        <v>115</v>
      </c>
      <c r="F1346" s="167" t="s">
        <v>2232</v>
      </c>
      <c r="G1346" s="188"/>
      <c r="H1346" s="285">
        <v>4599.47</v>
      </c>
      <c r="I1346" s="143">
        <f t="shared" si="368"/>
        <v>92.302528245403266</v>
      </c>
      <c r="J1346" s="165">
        <v>424542.70958888502</v>
      </c>
      <c r="K1346" s="167"/>
      <c r="L1346" s="167">
        <v>1</v>
      </c>
      <c r="M1346" s="171">
        <f t="shared" si="375"/>
        <v>424542.70958888502</v>
      </c>
      <c r="N1346" s="170"/>
      <c r="O1346" s="285">
        <v>4599.4854167062604</v>
      </c>
      <c r="P1346" s="114">
        <f t="shared" si="374"/>
        <v>91.314562814891232</v>
      </c>
      <c r="Q1346" s="173">
        <v>420000</v>
      </c>
      <c r="R1346" s="177">
        <v>2016</v>
      </c>
      <c r="S1346" s="98">
        <f>IFERROR(('General Input Sheet'!$G$38/(VLOOKUP(R1346,'General Input Sheet'!$E$38:$G$44,3,FALSE))),1)</f>
        <v>1</v>
      </c>
      <c r="T1346" s="199">
        <v>844542.70958888507</v>
      </c>
      <c r="U1346" s="115" t="str">
        <f t="shared" si="369"/>
        <v>y</v>
      </c>
      <c r="V1346" s="115" t="str">
        <f t="shared" si="359"/>
        <v/>
      </c>
      <c r="W1346" s="115" t="str">
        <f t="shared" si="359"/>
        <v/>
      </c>
      <c r="X1346" s="115" t="str">
        <f t="shared" si="359"/>
        <v/>
      </c>
      <c r="Y1346" s="273" t="str">
        <f t="shared" si="370"/>
        <v/>
      </c>
      <c r="AA1346" s="86">
        <f t="shared" si="360"/>
        <v>1</v>
      </c>
      <c r="AB1346" s="87" t="str">
        <f t="shared" si="361"/>
        <v/>
      </c>
      <c r="AC1346" s="87" t="str">
        <f t="shared" si="371"/>
        <v/>
      </c>
      <c r="AD1346" s="87" t="str">
        <f t="shared" si="372"/>
        <v/>
      </c>
      <c r="AE1346" s="87" t="str">
        <f t="shared" si="373"/>
        <v/>
      </c>
      <c r="AF1346" s="94">
        <f t="shared" si="362"/>
        <v>1</v>
      </c>
      <c r="AH1346" s="324">
        <f t="shared" si="363"/>
        <v>844542.70958888507</v>
      </c>
      <c r="AI1346" s="280" t="str">
        <f t="shared" si="364"/>
        <v/>
      </c>
      <c r="AJ1346" s="280" t="str">
        <f t="shared" si="365"/>
        <v/>
      </c>
      <c r="AK1346" s="280" t="str">
        <f t="shared" si="366"/>
        <v/>
      </c>
      <c r="AL1346" s="327" t="str">
        <f t="shared" si="367"/>
        <v/>
      </c>
    </row>
    <row r="1347" spans="2:38">
      <c r="B1347" s="176" t="s">
        <v>1187</v>
      </c>
      <c r="C1347" s="167"/>
      <c r="D1347" s="167" t="s">
        <v>2231</v>
      </c>
      <c r="E1347" s="167" t="s">
        <v>115</v>
      </c>
      <c r="F1347" s="167" t="s">
        <v>2236</v>
      </c>
      <c r="G1347" s="188"/>
      <c r="H1347" s="285"/>
      <c r="I1347" s="143">
        <f t="shared" si="368"/>
        <v>0</v>
      </c>
      <c r="J1347" s="165"/>
      <c r="K1347" s="167"/>
      <c r="L1347" s="167">
        <v>1</v>
      </c>
      <c r="M1347" s="171">
        <f t="shared" si="375"/>
        <v>0</v>
      </c>
      <c r="N1347" s="170"/>
      <c r="O1347" s="285">
        <v>0</v>
      </c>
      <c r="P1347" s="114">
        <f t="shared" si="374"/>
        <v>0</v>
      </c>
      <c r="Q1347" s="173">
        <v>0</v>
      </c>
      <c r="R1347" s="177">
        <v>2016</v>
      </c>
      <c r="S1347" s="98">
        <f>IFERROR(('General Input Sheet'!$G$38/(VLOOKUP(R1347,'General Input Sheet'!$E$38:$G$44,3,FALSE))),1)</f>
        <v>1</v>
      </c>
      <c r="T1347" s="199">
        <v>0</v>
      </c>
      <c r="U1347" s="115" t="str">
        <f t="shared" si="369"/>
        <v/>
      </c>
      <c r="V1347" s="115" t="str">
        <f t="shared" si="359"/>
        <v/>
      </c>
      <c r="W1347" s="115" t="str">
        <f t="shared" si="359"/>
        <v/>
      </c>
      <c r="X1347" s="115" t="str">
        <f t="shared" si="359"/>
        <v/>
      </c>
      <c r="Y1347" s="273" t="str">
        <f t="shared" si="370"/>
        <v>y</v>
      </c>
      <c r="AA1347" s="86" t="str">
        <f t="shared" si="360"/>
        <v/>
      </c>
      <c r="AB1347" s="87" t="str">
        <f t="shared" si="361"/>
        <v/>
      </c>
      <c r="AC1347" s="87" t="str">
        <f t="shared" si="371"/>
        <v/>
      </c>
      <c r="AD1347" s="87" t="str">
        <f t="shared" si="372"/>
        <v/>
      </c>
      <c r="AE1347" s="87">
        <f t="shared" si="373"/>
        <v>1</v>
      </c>
      <c r="AF1347" s="94">
        <f t="shared" si="362"/>
        <v>1</v>
      </c>
      <c r="AH1347" s="324" t="str">
        <f t="shared" si="363"/>
        <v/>
      </c>
      <c r="AI1347" s="280" t="str">
        <f t="shared" si="364"/>
        <v/>
      </c>
      <c r="AJ1347" s="280" t="str">
        <f t="shared" si="365"/>
        <v/>
      </c>
      <c r="AK1347" s="280" t="str">
        <f t="shared" si="366"/>
        <v/>
      </c>
      <c r="AL1347" s="327">
        <f t="shared" si="367"/>
        <v>0</v>
      </c>
    </row>
    <row r="1348" spans="2:38">
      <c r="B1348" s="176" t="s">
        <v>1188</v>
      </c>
      <c r="C1348" s="167"/>
      <c r="D1348" s="167" t="s">
        <v>2229</v>
      </c>
      <c r="E1348" s="167" t="s">
        <v>117</v>
      </c>
      <c r="F1348" s="167" t="s">
        <v>2233</v>
      </c>
      <c r="G1348" s="188"/>
      <c r="H1348" s="285">
        <v>4051.35</v>
      </c>
      <c r="I1348" s="143">
        <f t="shared" si="368"/>
        <v>134.36246604380563</v>
      </c>
      <c r="J1348" s="165">
        <v>544349.37680657196</v>
      </c>
      <c r="K1348" s="167"/>
      <c r="L1348" s="167">
        <v>1</v>
      </c>
      <c r="M1348" s="171">
        <f t="shared" si="375"/>
        <v>544349.37680657196</v>
      </c>
      <c r="N1348" s="170"/>
      <c r="O1348" s="285"/>
      <c r="P1348" s="114">
        <f t="shared" si="374"/>
        <v>0</v>
      </c>
      <c r="Q1348" s="173"/>
      <c r="R1348" s="177">
        <v>2016</v>
      </c>
      <c r="S1348" s="98">
        <f>IFERROR(('General Input Sheet'!$G$38/(VLOOKUP(R1348,'General Input Sheet'!$E$38:$G$44,3,FALSE))),1)</f>
        <v>1</v>
      </c>
      <c r="T1348" s="199">
        <v>544349.37680657196</v>
      </c>
      <c r="U1348" s="115" t="str">
        <f t="shared" si="369"/>
        <v/>
      </c>
      <c r="V1348" s="115" t="str">
        <f t="shared" si="359"/>
        <v/>
      </c>
      <c r="W1348" s="115" t="str">
        <f t="shared" si="359"/>
        <v>y</v>
      </c>
      <c r="X1348" s="115" t="str">
        <f t="shared" si="359"/>
        <v/>
      </c>
      <c r="Y1348" s="273" t="str">
        <f t="shared" si="370"/>
        <v/>
      </c>
      <c r="AA1348" s="86" t="str">
        <f t="shared" si="360"/>
        <v/>
      </c>
      <c r="AB1348" s="87" t="str">
        <f t="shared" si="361"/>
        <v/>
      </c>
      <c r="AC1348" s="87">
        <f t="shared" si="371"/>
        <v>1</v>
      </c>
      <c r="AD1348" s="87" t="str">
        <f t="shared" si="372"/>
        <v/>
      </c>
      <c r="AE1348" s="87" t="str">
        <f t="shared" si="373"/>
        <v/>
      </c>
      <c r="AF1348" s="94">
        <f t="shared" si="362"/>
        <v>1</v>
      </c>
      <c r="AH1348" s="324" t="str">
        <f t="shared" si="363"/>
        <v/>
      </c>
      <c r="AI1348" s="280" t="str">
        <f t="shared" si="364"/>
        <v/>
      </c>
      <c r="AJ1348" s="280">
        <f t="shared" si="365"/>
        <v>544349.37680657196</v>
      </c>
      <c r="AK1348" s="280" t="str">
        <f t="shared" si="366"/>
        <v/>
      </c>
      <c r="AL1348" s="327" t="str">
        <f t="shared" si="367"/>
        <v/>
      </c>
    </row>
    <row r="1349" spans="2:38">
      <c r="B1349" s="176" t="s">
        <v>1189</v>
      </c>
      <c r="C1349" s="167"/>
      <c r="D1349" s="167" t="s">
        <v>2229</v>
      </c>
      <c r="E1349" s="167" t="s">
        <v>115</v>
      </c>
      <c r="F1349" s="167" t="s">
        <v>2232</v>
      </c>
      <c r="G1349" s="188"/>
      <c r="H1349" s="285">
        <v>5241.3999999999996</v>
      </c>
      <c r="I1349" s="143">
        <f t="shared" si="368"/>
        <v>86.967335496715776</v>
      </c>
      <c r="J1349" s="165">
        <v>455830.59227248601</v>
      </c>
      <c r="K1349" s="167"/>
      <c r="L1349" s="167">
        <v>1</v>
      </c>
      <c r="M1349" s="171">
        <f t="shared" si="375"/>
        <v>455830.59227248607</v>
      </c>
      <c r="N1349" s="170"/>
      <c r="O1349" s="285"/>
      <c r="P1349" s="114">
        <f t="shared" si="374"/>
        <v>0</v>
      </c>
      <c r="Q1349" s="173"/>
      <c r="R1349" s="177">
        <v>2016</v>
      </c>
      <c r="S1349" s="98">
        <f>IFERROR(('General Input Sheet'!$G$38/(VLOOKUP(R1349,'General Input Sheet'!$E$38:$G$44,3,FALSE))),1)</f>
        <v>1</v>
      </c>
      <c r="T1349" s="199">
        <v>455830.59227248601</v>
      </c>
      <c r="U1349" s="115" t="str">
        <f t="shared" si="369"/>
        <v>y</v>
      </c>
      <c r="V1349" s="115" t="str">
        <f t="shared" si="359"/>
        <v/>
      </c>
      <c r="W1349" s="115" t="str">
        <f t="shared" si="359"/>
        <v/>
      </c>
      <c r="X1349" s="115" t="str">
        <f t="shared" si="359"/>
        <v/>
      </c>
      <c r="Y1349" s="273" t="str">
        <f t="shared" si="370"/>
        <v/>
      </c>
      <c r="AA1349" s="86">
        <f t="shared" si="360"/>
        <v>1</v>
      </c>
      <c r="AB1349" s="87" t="str">
        <f t="shared" si="361"/>
        <v/>
      </c>
      <c r="AC1349" s="87" t="str">
        <f t="shared" si="371"/>
        <v/>
      </c>
      <c r="AD1349" s="87" t="str">
        <f t="shared" si="372"/>
        <v/>
      </c>
      <c r="AE1349" s="87" t="str">
        <f t="shared" si="373"/>
        <v/>
      </c>
      <c r="AF1349" s="94">
        <f t="shared" si="362"/>
        <v>1</v>
      </c>
      <c r="AH1349" s="324">
        <f t="shared" si="363"/>
        <v>455830.59227248601</v>
      </c>
      <c r="AI1349" s="280" t="str">
        <f t="shared" si="364"/>
        <v/>
      </c>
      <c r="AJ1349" s="280" t="str">
        <f t="shared" si="365"/>
        <v/>
      </c>
      <c r="AK1349" s="280" t="str">
        <f t="shared" si="366"/>
        <v/>
      </c>
      <c r="AL1349" s="327" t="str">
        <f t="shared" si="367"/>
        <v/>
      </c>
    </row>
    <row r="1350" spans="2:38">
      <c r="B1350" s="176" t="s">
        <v>1189</v>
      </c>
      <c r="C1350" s="167"/>
      <c r="D1350" s="167" t="s">
        <v>2229</v>
      </c>
      <c r="E1350" s="167" t="s">
        <v>115</v>
      </c>
      <c r="F1350" s="167" t="s">
        <v>2233</v>
      </c>
      <c r="G1350" s="188"/>
      <c r="H1350" s="285">
        <v>1885.52</v>
      </c>
      <c r="I1350" s="143">
        <f t="shared" si="368"/>
        <v>246.33244994572371</v>
      </c>
      <c r="J1350" s="165">
        <v>464464.76102166099</v>
      </c>
      <c r="K1350" s="167"/>
      <c r="L1350" s="167">
        <v>1</v>
      </c>
      <c r="M1350" s="171">
        <f t="shared" si="375"/>
        <v>464464.76102166099</v>
      </c>
      <c r="N1350" s="170"/>
      <c r="O1350" s="285"/>
      <c r="P1350" s="114">
        <f t="shared" si="374"/>
        <v>0</v>
      </c>
      <c r="Q1350" s="173"/>
      <c r="R1350" s="177">
        <v>2016</v>
      </c>
      <c r="S1350" s="98">
        <f>IFERROR(('General Input Sheet'!$G$38/(VLOOKUP(R1350,'General Input Sheet'!$E$38:$G$44,3,FALSE))),1)</f>
        <v>1</v>
      </c>
      <c r="T1350" s="199">
        <v>464464.76102166099</v>
      </c>
      <c r="U1350" s="115" t="str">
        <f t="shared" si="369"/>
        <v>y</v>
      </c>
      <c r="V1350" s="115" t="str">
        <f t="shared" si="359"/>
        <v/>
      </c>
      <c r="W1350" s="115" t="str">
        <f t="shared" si="359"/>
        <v/>
      </c>
      <c r="X1350" s="115" t="str">
        <f t="shared" si="359"/>
        <v/>
      </c>
      <c r="Y1350" s="273" t="str">
        <f t="shared" si="370"/>
        <v/>
      </c>
      <c r="AA1350" s="86">
        <f t="shared" si="360"/>
        <v>1</v>
      </c>
      <c r="AB1350" s="87" t="str">
        <f t="shared" si="361"/>
        <v/>
      </c>
      <c r="AC1350" s="87" t="str">
        <f t="shared" si="371"/>
        <v/>
      </c>
      <c r="AD1350" s="87" t="str">
        <f t="shared" si="372"/>
        <v/>
      </c>
      <c r="AE1350" s="87" t="str">
        <f t="shared" si="373"/>
        <v/>
      </c>
      <c r="AF1350" s="94">
        <f t="shared" si="362"/>
        <v>1</v>
      </c>
      <c r="AH1350" s="324">
        <f t="shared" si="363"/>
        <v>464464.76102166099</v>
      </c>
      <c r="AI1350" s="280" t="str">
        <f t="shared" si="364"/>
        <v/>
      </c>
      <c r="AJ1350" s="280" t="str">
        <f t="shared" si="365"/>
        <v/>
      </c>
      <c r="AK1350" s="280" t="str">
        <f t="shared" si="366"/>
        <v/>
      </c>
      <c r="AL1350" s="327" t="str">
        <f t="shared" si="367"/>
        <v/>
      </c>
    </row>
    <row r="1351" spans="2:38">
      <c r="B1351" s="176" t="s">
        <v>1190</v>
      </c>
      <c r="C1351" s="167"/>
      <c r="D1351" s="167" t="s">
        <v>2229</v>
      </c>
      <c r="E1351" s="167" t="s">
        <v>117</v>
      </c>
      <c r="F1351" s="167" t="s">
        <v>2233</v>
      </c>
      <c r="G1351" s="188"/>
      <c r="H1351" s="285">
        <v>10182.629999999999</v>
      </c>
      <c r="I1351" s="143">
        <f t="shared" si="368"/>
        <v>67.761633528207639</v>
      </c>
      <c r="J1351" s="165">
        <v>689991.64241333294</v>
      </c>
      <c r="K1351" s="167"/>
      <c r="L1351" s="167">
        <v>1</v>
      </c>
      <c r="M1351" s="171">
        <f t="shared" si="375"/>
        <v>689991.64241333294</v>
      </c>
      <c r="N1351" s="170"/>
      <c r="O1351" s="285">
        <v>10182.6258030626</v>
      </c>
      <c r="P1351" s="114">
        <f t="shared" si="374"/>
        <v>202.38129534134379</v>
      </c>
      <c r="Q1351" s="173">
        <v>2060773</v>
      </c>
      <c r="R1351" s="177">
        <v>2016</v>
      </c>
      <c r="S1351" s="98">
        <f>IFERROR(('General Input Sheet'!$G$38/(VLOOKUP(R1351,'General Input Sheet'!$E$38:$G$44,3,FALSE))),1)</f>
        <v>1</v>
      </c>
      <c r="T1351" s="199">
        <v>2750764.6424133331</v>
      </c>
      <c r="U1351" s="115" t="str">
        <f t="shared" si="369"/>
        <v/>
      </c>
      <c r="V1351" s="115" t="str">
        <f t="shared" si="359"/>
        <v/>
      </c>
      <c r="W1351" s="115" t="str">
        <f t="shared" si="359"/>
        <v>y</v>
      </c>
      <c r="X1351" s="115" t="str">
        <f t="shared" si="359"/>
        <v/>
      </c>
      <c r="Y1351" s="273" t="str">
        <f t="shared" si="370"/>
        <v/>
      </c>
      <c r="AA1351" s="86" t="str">
        <f t="shared" si="360"/>
        <v/>
      </c>
      <c r="AB1351" s="87" t="str">
        <f t="shared" si="361"/>
        <v/>
      </c>
      <c r="AC1351" s="87">
        <f t="shared" si="371"/>
        <v>1</v>
      </c>
      <c r="AD1351" s="87" t="str">
        <f t="shared" si="372"/>
        <v/>
      </c>
      <c r="AE1351" s="87" t="str">
        <f t="shared" si="373"/>
        <v/>
      </c>
      <c r="AF1351" s="94">
        <f t="shared" si="362"/>
        <v>1</v>
      </c>
      <c r="AH1351" s="324" t="str">
        <f t="shared" si="363"/>
        <v/>
      </c>
      <c r="AI1351" s="280" t="str">
        <f t="shared" si="364"/>
        <v/>
      </c>
      <c r="AJ1351" s="280">
        <f t="shared" si="365"/>
        <v>2750764.6424133331</v>
      </c>
      <c r="AK1351" s="280" t="str">
        <f t="shared" si="366"/>
        <v/>
      </c>
      <c r="AL1351" s="327" t="str">
        <f t="shared" si="367"/>
        <v/>
      </c>
    </row>
    <row r="1352" spans="2:38">
      <c r="B1352" s="176" t="s">
        <v>1191</v>
      </c>
      <c r="C1352" s="167"/>
      <c r="D1352" s="167" t="s">
        <v>2229</v>
      </c>
      <c r="E1352" s="167" t="s">
        <v>117</v>
      </c>
      <c r="F1352" s="167" t="s">
        <v>2236</v>
      </c>
      <c r="G1352" s="188"/>
      <c r="H1352" s="285"/>
      <c r="I1352" s="143">
        <f t="shared" si="368"/>
        <v>0</v>
      </c>
      <c r="J1352" s="165"/>
      <c r="K1352" s="167"/>
      <c r="L1352" s="167">
        <v>1</v>
      </c>
      <c r="M1352" s="171">
        <f t="shared" si="375"/>
        <v>0</v>
      </c>
      <c r="N1352" s="170"/>
      <c r="O1352" s="285">
        <v>0</v>
      </c>
      <c r="P1352" s="114">
        <f t="shared" si="374"/>
        <v>0</v>
      </c>
      <c r="Q1352" s="173">
        <v>0</v>
      </c>
      <c r="R1352" s="177">
        <v>2016</v>
      </c>
      <c r="S1352" s="98">
        <f>IFERROR(('General Input Sheet'!$G$38/(VLOOKUP(R1352,'General Input Sheet'!$E$38:$G$44,3,FALSE))),1)</f>
        <v>1</v>
      </c>
      <c r="T1352" s="199">
        <v>0</v>
      </c>
      <c r="U1352" s="115" t="str">
        <f t="shared" si="369"/>
        <v/>
      </c>
      <c r="V1352" s="115" t="str">
        <f t="shared" si="359"/>
        <v/>
      </c>
      <c r="W1352" s="115" t="str">
        <f t="shared" si="359"/>
        <v>y</v>
      </c>
      <c r="X1352" s="115" t="str">
        <f t="shared" si="359"/>
        <v/>
      </c>
      <c r="Y1352" s="273" t="str">
        <f t="shared" si="370"/>
        <v/>
      </c>
      <c r="AA1352" s="86" t="str">
        <f t="shared" si="360"/>
        <v/>
      </c>
      <c r="AB1352" s="87" t="str">
        <f t="shared" si="361"/>
        <v/>
      </c>
      <c r="AC1352" s="87">
        <f t="shared" si="371"/>
        <v>1</v>
      </c>
      <c r="AD1352" s="87" t="str">
        <f t="shared" si="372"/>
        <v/>
      </c>
      <c r="AE1352" s="87" t="str">
        <f t="shared" si="373"/>
        <v/>
      </c>
      <c r="AF1352" s="94">
        <f t="shared" si="362"/>
        <v>1</v>
      </c>
      <c r="AH1352" s="324" t="str">
        <f t="shared" si="363"/>
        <v/>
      </c>
      <c r="AI1352" s="280" t="str">
        <f t="shared" si="364"/>
        <v/>
      </c>
      <c r="AJ1352" s="280">
        <f t="shared" si="365"/>
        <v>0</v>
      </c>
      <c r="AK1352" s="280" t="str">
        <f t="shared" si="366"/>
        <v/>
      </c>
      <c r="AL1352" s="327" t="str">
        <f t="shared" si="367"/>
        <v/>
      </c>
    </row>
    <row r="1353" spans="2:38">
      <c r="B1353" s="176" t="s">
        <v>1192</v>
      </c>
      <c r="C1353" s="167"/>
      <c r="D1353" s="167" t="s">
        <v>2229</v>
      </c>
      <c r="E1353" s="167" t="s">
        <v>116</v>
      </c>
      <c r="F1353" s="167" t="s">
        <v>2233</v>
      </c>
      <c r="G1353" s="188"/>
      <c r="H1353" s="285">
        <v>3352.66</v>
      </c>
      <c r="I1353" s="143">
        <f t="shared" si="368"/>
        <v>154.67683839604226</v>
      </c>
      <c r="J1353" s="165">
        <v>518578.84901687503</v>
      </c>
      <c r="K1353" s="167"/>
      <c r="L1353" s="167">
        <v>1</v>
      </c>
      <c r="M1353" s="171">
        <f t="shared" si="375"/>
        <v>518578.84901687503</v>
      </c>
      <c r="N1353" s="170"/>
      <c r="O1353" s="285"/>
      <c r="P1353" s="114">
        <f t="shared" si="374"/>
        <v>0</v>
      </c>
      <c r="Q1353" s="173"/>
      <c r="R1353" s="177">
        <v>2016</v>
      </c>
      <c r="S1353" s="98">
        <f>IFERROR(('General Input Sheet'!$G$38/(VLOOKUP(R1353,'General Input Sheet'!$E$38:$G$44,3,FALSE))),1)</f>
        <v>1</v>
      </c>
      <c r="T1353" s="199">
        <v>518578.84901687503</v>
      </c>
      <c r="U1353" s="115" t="str">
        <f t="shared" si="369"/>
        <v/>
      </c>
      <c r="V1353" s="115" t="str">
        <f t="shared" si="359"/>
        <v>y</v>
      </c>
      <c r="W1353" s="115" t="str">
        <f t="shared" si="359"/>
        <v/>
      </c>
      <c r="X1353" s="115" t="str">
        <f t="shared" si="359"/>
        <v/>
      </c>
      <c r="Y1353" s="273" t="str">
        <f t="shared" si="370"/>
        <v/>
      </c>
      <c r="AA1353" s="86" t="str">
        <f t="shared" si="360"/>
        <v/>
      </c>
      <c r="AB1353" s="87">
        <f t="shared" si="361"/>
        <v>1</v>
      </c>
      <c r="AC1353" s="87" t="str">
        <f t="shared" si="371"/>
        <v/>
      </c>
      <c r="AD1353" s="87" t="str">
        <f t="shared" si="372"/>
        <v/>
      </c>
      <c r="AE1353" s="87" t="str">
        <f t="shared" si="373"/>
        <v/>
      </c>
      <c r="AF1353" s="94">
        <f t="shared" si="362"/>
        <v>1</v>
      </c>
      <c r="AH1353" s="324" t="str">
        <f t="shared" si="363"/>
        <v/>
      </c>
      <c r="AI1353" s="280">
        <f t="shared" si="364"/>
        <v>518578.84901687503</v>
      </c>
      <c r="AJ1353" s="280" t="str">
        <f t="shared" si="365"/>
        <v/>
      </c>
      <c r="AK1353" s="280" t="str">
        <f t="shared" si="366"/>
        <v/>
      </c>
      <c r="AL1353" s="327" t="str">
        <f t="shared" si="367"/>
        <v/>
      </c>
    </row>
    <row r="1354" spans="2:38">
      <c r="B1354" s="176" t="s">
        <v>1193</v>
      </c>
      <c r="C1354" s="167"/>
      <c r="D1354" s="167" t="s">
        <v>2229</v>
      </c>
      <c r="E1354" s="167" t="s">
        <v>117</v>
      </c>
      <c r="F1354" s="167" t="s">
        <v>2233</v>
      </c>
      <c r="G1354" s="188"/>
      <c r="H1354" s="285">
        <v>3137.29</v>
      </c>
      <c r="I1354" s="143">
        <f t="shared" si="368"/>
        <v>162.76312607694825</v>
      </c>
      <c r="J1354" s="165">
        <v>510635.12780994899</v>
      </c>
      <c r="K1354" s="167"/>
      <c r="L1354" s="167">
        <v>1</v>
      </c>
      <c r="M1354" s="171">
        <f t="shared" si="375"/>
        <v>510635.12780994899</v>
      </c>
      <c r="N1354" s="170"/>
      <c r="O1354" s="285"/>
      <c r="P1354" s="114">
        <f t="shared" si="374"/>
        <v>0</v>
      </c>
      <c r="Q1354" s="173"/>
      <c r="R1354" s="177">
        <v>2016</v>
      </c>
      <c r="S1354" s="98">
        <f>IFERROR(('General Input Sheet'!$G$38/(VLOOKUP(R1354,'General Input Sheet'!$E$38:$G$44,3,FALSE))),1)</f>
        <v>1</v>
      </c>
      <c r="T1354" s="199">
        <v>510635.12780994899</v>
      </c>
      <c r="U1354" s="115" t="str">
        <f t="shared" si="369"/>
        <v/>
      </c>
      <c r="V1354" s="115" t="str">
        <f t="shared" si="359"/>
        <v/>
      </c>
      <c r="W1354" s="115" t="str">
        <f t="shared" si="359"/>
        <v>y</v>
      </c>
      <c r="X1354" s="115" t="str">
        <f t="shared" si="359"/>
        <v/>
      </c>
      <c r="Y1354" s="273" t="str">
        <f t="shared" si="370"/>
        <v/>
      </c>
      <c r="AA1354" s="86" t="str">
        <f t="shared" si="360"/>
        <v/>
      </c>
      <c r="AB1354" s="87" t="str">
        <f t="shared" si="361"/>
        <v/>
      </c>
      <c r="AC1354" s="87">
        <f t="shared" si="371"/>
        <v>1</v>
      </c>
      <c r="AD1354" s="87" t="str">
        <f t="shared" si="372"/>
        <v/>
      </c>
      <c r="AE1354" s="87" t="str">
        <f t="shared" si="373"/>
        <v/>
      </c>
      <c r="AF1354" s="94">
        <f t="shared" si="362"/>
        <v>1</v>
      </c>
      <c r="AH1354" s="324" t="str">
        <f t="shared" si="363"/>
        <v/>
      </c>
      <c r="AI1354" s="280" t="str">
        <f t="shared" si="364"/>
        <v/>
      </c>
      <c r="AJ1354" s="280">
        <f t="shared" si="365"/>
        <v>510635.12780994899</v>
      </c>
      <c r="AK1354" s="280" t="str">
        <f t="shared" si="366"/>
        <v/>
      </c>
      <c r="AL1354" s="327" t="str">
        <f t="shared" si="367"/>
        <v/>
      </c>
    </row>
    <row r="1355" spans="2:38">
      <c r="B1355" s="176" t="s">
        <v>1194</v>
      </c>
      <c r="C1355" s="167"/>
      <c r="D1355" s="167" t="s">
        <v>2229</v>
      </c>
      <c r="E1355" s="167" t="s">
        <v>117</v>
      </c>
      <c r="F1355" s="167" t="s">
        <v>2232</v>
      </c>
      <c r="G1355" s="188"/>
      <c r="H1355" s="285">
        <v>33483.769999999997</v>
      </c>
      <c r="I1355" s="143">
        <f t="shared" si="368"/>
        <v>17.62900885964439</v>
      </c>
      <c r="J1355" s="165">
        <v>590285.67798429495</v>
      </c>
      <c r="K1355" s="167"/>
      <c r="L1355" s="167">
        <v>1</v>
      </c>
      <c r="M1355" s="171">
        <f t="shared" si="375"/>
        <v>590285.67798429495</v>
      </c>
      <c r="N1355" s="170"/>
      <c r="O1355" s="285"/>
      <c r="P1355" s="114">
        <f t="shared" si="374"/>
        <v>0</v>
      </c>
      <c r="Q1355" s="173"/>
      <c r="R1355" s="177">
        <v>2016</v>
      </c>
      <c r="S1355" s="98">
        <f>IFERROR(('General Input Sheet'!$G$38/(VLOOKUP(R1355,'General Input Sheet'!$E$38:$G$44,3,FALSE))),1)</f>
        <v>1</v>
      </c>
      <c r="T1355" s="199">
        <v>590285.67798429495</v>
      </c>
      <c r="U1355" s="115" t="str">
        <f t="shared" si="369"/>
        <v/>
      </c>
      <c r="V1355" s="115" t="str">
        <f t="shared" si="359"/>
        <v/>
      </c>
      <c r="W1355" s="115" t="str">
        <f t="shared" si="359"/>
        <v>y</v>
      </c>
      <c r="X1355" s="115" t="str">
        <f t="shared" si="359"/>
        <v/>
      </c>
      <c r="Y1355" s="273" t="str">
        <f t="shared" si="370"/>
        <v/>
      </c>
      <c r="AA1355" s="86" t="str">
        <f t="shared" si="360"/>
        <v/>
      </c>
      <c r="AB1355" s="87" t="str">
        <f t="shared" si="361"/>
        <v/>
      </c>
      <c r="AC1355" s="87">
        <f t="shared" si="371"/>
        <v>1</v>
      </c>
      <c r="AD1355" s="87" t="str">
        <f t="shared" si="372"/>
        <v/>
      </c>
      <c r="AE1355" s="87" t="str">
        <f t="shared" si="373"/>
        <v/>
      </c>
      <c r="AF1355" s="94">
        <f t="shared" si="362"/>
        <v>1</v>
      </c>
      <c r="AH1355" s="324" t="str">
        <f t="shared" si="363"/>
        <v/>
      </c>
      <c r="AI1355" s="280" t="str">
        <f t="shared" si="364"/>
        <v/>
      </c>
      <c r="AJ1355" s="280">
        <f t="shared" si="365"/>
        <v>590285.67798429495</v>
      </c>
      <c r="AK1355" s="280" t="str">
        <f t="shared" si="366"/>
        <v/>
      </c>
      <c r="AL1355" s="327" t="str">
        <f t="shared" si="367"/>
        <v/>
      </c>
    </row>
    <row r="1356" spans="2:38">
      <c r="B1356" s="176" t="s">
        <v>1194</v>
      </c>
      <c r="C1356" s="167"/>
      <c r="D1356" s="167" t="s">
        <v>2229</v>
      </c>
      <c r="E1356" s="167" t="s">
        <v>117</v>
      </c>
      <c r="F1356" s="167" t="s">
        <v>2233</v>
      </c>
      <c r="G1356" s="188"/>
      <c r="H1356" s="285">
        <v>9519.94</v>
      </c>
      <c r="I1356" s="143">
        <f t="shared" si="368"/>
        <v>72.478570496592724</v>
      </c>
      <c r="J1356" s="165">
        <v>689991.64241333294</v>
      </c>
      <c r="K1356" s="167"/>
      <c r="L1356" s="167">
        <v>1</v>
      </c>
      <c r="M1356" s="171">
        <f t="shared" si="375"/>
        <v>689991.64241333294</v>
      </c>
      <c r="N1356" s="170"/>
      <c r="O1356" s="285"/>
      <c r="P1356" s="114">
        <f t="shared" si="374"/>
        <v>0</v>
      </c>
      <c r="Q1356" s="173"/>
      <c r="R1356" s="177">
        <v>2016</v>
      </c>
      <c r="S1356" s="98">
        <f>IFERROR(('General Input Sheet'!$G$38/(VLOOKUP(R1356,'General Input Sheet'!$E$38:$G$44,3,FALSE))),1)</f>
        <v>1</v>
      </c>
      <c r="T1356" s="199">
        <v>689991.64241333294</v>
      </c>
      <c r="U1356" s="115" t="str">
        <f t="shared" si="369"/>
        <v/>
      </c>
      <c r="V1356" s="115" t="str">
        <f t="shared" si="359"/>
        <v/>
      </c>
      <c r="W1356" s="115" t="str">
        <f t="shared" si="359"/>
        <v>y</v>
      </c>
      <c r="X1356" s="115" t="str">
        <f t="shared" si="359"/>
        <v/>
      </c>
      <c r="Y1356" s="273" t="str">
        <f t="shared" si="370"/>
        <v/>
      </c>
      <c r="AA1356" s="86" t="str">
        <f t="shared" si="360"/>
        <v/>
      </c>
      <c r="AB1356" s="87" t="str">
        <f t="shared" si="361"/>
        <v/>
      </c>
      <c r="AC1356" s="87">
        <f t="shared" si="371"/>
        <v>1</v>
      </c>
      <c r="AD1356" s="87" t="str">
        <f t="shared" si="372"/>
        <v/>
      </c>
      <c r="AE1356" s="87" t="str">
        <f t="shared" si="373"/>
        <v/>
      </c>
      <c r="AF1356" s="94">
        <f t="shared" si="362"/>
        <v>1</v>
      </c>
      <c r="AH1356" s="324" t="str">
        <f t="shared" si="363"/>
        <v/>
      </c>
      <c r="AI1356" s="280" t="str">
        <f t="shared" si="364"/>
        <v/>
      </c>
      <c r="AJ1356" s="280">
        <f t="shared" si="365"/>
        <v>689991.64241333294</v>
      </c>
      <c r="AK1356" s="280" t="str">
        <f t="shared" si="366"/>
        <v/>
      </c>
      <c r="AL1356" s="327" t="str">
        <f t="shared" si="367"/>
        <v/>
      </c>
    </row>
    <row r="1357" spans="2:38">
      <c r="B1357" s="176" t="s">
        <v>1195</v>
      </c>
      <c r="C1357" s="167"/>
      <c r="D1357" s="167" t="s">
        <v>2229</v>
      </c>
      <c r="E1357" s="167" t="s">
        <v>115</v>
      </c>
      <c r="F1357" s="167" t="s">
        <v>2233</v>
      </c>
      <c r="G1357" s="188"/>
      <c r="H1357" s="285">
        <v>1451.56</v>
      </c>
      <c r="I1357" s="143">
        <f t="shared" si="368"/>
        <v>308.94937303080616</v>
      </c>
      <c r="J1357" s="165">
        <v>448458.551916597</v>
      </c>
      <c r="K1357" s="167"/>
      <c r="L1357" s="167">
        <v>1</v>
      </c>
      <c r="M1357" s="171">
        <f t="shared" si="375"/>
        <v>448458.551916597</v>
      </c>
      <c r="N1357" s="170"/>
      <c r="O1357" s="285"/>
      <c r="P1357" s="114">
        <f t="shared" si="374"/>
        <v>0</v>
      </c>
      <c r="Q1357" s="173"/>
      <c r="R1357" s="177">
        <v>2016</v>
      </c>
      <c r="S1357" s="98">
        <f>IFERROR(('General Input Sheet'!$G$38/(VLOOKUP(R1357,'General Input Sheet'!$E$38:$G$44,3,FALSE))),1)</f>
        <v>1</v>
      </c>
      <c r="T1357" s="199">
        <v>448458.551916597</v>
      </c>
      <c r="U1357" s="115" t="str">
        <f t="shared" si="369"/>
        <v>y</v>
      </c>
      <c r="V1357" s="115" t="str">
        <f t="shared" si="359"/>
        <v/>
      </c>
      <c r="W1357" s="115" t="str">
        <f t="shared" si="359"/>
        <v/>
      </c>
      <c r="X1357" s="115" t="str">
        <f t="shared" si="359"/>
        <v/>
      </c>
      <c r="Y1357" s="273" t="str">
        <f t="shared" si="370"/>
        <v/>
      </c>
      <c r="AA1357" s="86">
        <f t="shared" si="360"/>
        <v>1</v>
      </c>
      <c r="AB1357" s="87" t="str">
        <f t="shared" si="361"/>
        <v/>
      </c>
      <c r="AC1357" s="87" t="str">
        <f t="shared" si="371"/>
        <v/>
      </c>
      <c r="AD1357" s="87" t="str">
        <f t="shared" si="372"/>
        <v/>
      </c>
      <c r="AE1357" s="87" t="str">
        <f t="shared" si="373"/>
        <v/>
      </c>
      <c r="AF1357" s="94">
        <f t="shared" si="362"/>
        <v>1</v>
      </c>
      <c r="AH1357" s="324">
        <f t="shared" si="363"/>
        <v>448458.551916597</v>
      </c>
      <c r="AI1357" s="280" t="str">
        <f t="shared" si="364"/>
        <v/>
      </c>
      <c r="AJ1357" s="280" t="str">
        <f t="shared" si="365"/>
        <v/>
      </c>
      <c r="AK1357" s="280" t="str">
        <f t="shared" si="366"/>
        <v/>
      </c>
      <c r="AL1357" s="327" t="str">
        <f t="shared" si="367"/>
        <v/>
      </c>
    </row>
    <row r="1358" spans="2:38">
      <c r="B1358" s="176" t="s">
        <v>1196</v>
      </c>
      <c r="C1358" s="167"/>
      <c r="D1358" s="167" t="s">
        <v>2229</v>
      </c>
      <c r="E1358" s="167" t="s">
        <v>115</v>
      </c>
      <c r="F1358" s="167" t="s">
        <v>2233</v>
      </c>
      <c r="G1358" s="188"/>
      <c r="H1358" s="285">
        <v>1598.41</v>
      </c>
      <c r="I1358" s="143">
        <f t="shared" si="368"/>
        <v>283.95403992032016</v>
      </c>
      <c r="J1358" s="165">
        <v>453874.97694903897</v>
      </c>
      <c r="K1358" s="167"/>
      <c r="L1358" s="167">
        <v>1</v>
      </c>
      <c r="M1358" s="171">
        <f t="shared" si="375"/>
        <v>453874.97694903897</v>
      </c>
      <c r="N1358" s="170"/>
      <c r="O1358" s="285"/>
      <c r="P1358" s="114">
        <f t="shared" si="374"/>
        <v>0</v>
      </c>
      <c r="Q1358" s="173"/>
      <c r="R1358" s="177">
        <v>2016</v>
      </c>
      <c r="S1358" s="98">
        <f>IFERROR(('General Input Sheet'!$G$38/(VLOOKUP(R1358,'General Input Sheet'!$E$38:$G$44,3,FALSE))),1)</f>
        <v>1</v>
      </c>
      <c r="T1358" s="199">
        <v>453874.97694903897</v>
      </c>
      <c r="U1358" s="115" t="str">
        <f t="shared" si="369"/>
        <v>y</v>
      </c>
      <c r="V1358" s="115" t="str">
        <f t="shared" si="369"/>
        <v/>
      </c>
      <c r="W1358" s="115" t="str">
        <f t="shared" si="369"/>
        <v/>
      </c>
      <c r="X1358" s="115" t="str">
        <f t="shared" si="369"/>
        <v/>
      </c>
      <c r="Y1358" s="273" t="str">
        <f t="shared" si="370"/>
        <v/>
      </c>
      <c r="AA1358" s="86">
        <f t="shared" ref="AA1358:AA1421" si="376">IF(U1358="y",1,"")</f>
        <v>1</v>
      </c>
      <c r="AB1358" s="87" t="str">
        <f t="shared" ref="AB1358:AB1421" si="377">IF(V1358="y",1,"")</f>
        <v/>
      </c>
      <c r="AC1358" s="87" t="str">
        <f t="shared" si="371"/>
        <v/>
      </c>
      <c r="AD1358" s="87" t="str">
        <f t="shared" si="372"/>
        <v/>
      </c>
      <c r="AE1358" s="87" t="str">
        <f t="shared" si="373"/>
        <v/>
      </c>
      <c r="AF1358" s="94">
        <f t="shared" ref="AF1358:AF1421" si="378">SUM(AA1358:AE1358)</f>
        <v>1</v>
      </c>
      <c r="AH1358" s="324">
        <f t="shared" ref="AH1358:AH1421" si="379">IF(AA1358="","",(AA1358/$AF1358)*$T1358)</f>
        <v>453874.97694903897</v>
      </c>
      <c r="AI1358" s="280" t="str">
        <f t="shared" ref="AI1358:AI1421" si="380">IF(AB1358="","",(AB1358/$AF1358)*$T1358)</f>
        <v/>
      </c>
      <c r="AJ1358" s="280" t="str">
        <f t="shared" ref="AJ1358:AJ1421" si="381">IF(AC1358="","",(AC1358/$AF1358)*$T1358)</f>
        <v/>
      </c>
      <c r="AK1358" s="280" t="str">
        <f t="shared" ref="AK1358:AK1421" si="382">IF(AD1358="","",(AD1358/$AF1358)*$T1358)</f>
        <v/>
      </c>
      <c r="AL1358" s="327" t="str">
        <f t="shared" ref="AL1358:AL1421" si="383">IF(AE1358="","",(AE1358/$AF1358)*$T1358)</f>
        <v/>
      </c>
    </row>
    <row r="1359" spans="2:38">
      <c r="B1359" s="176" t="s">
        <v>1197</v>
      </c>
      <c r="C1359" s="167"/>
      <c r="D1359" s="167" t="s">
        <v>2229</v>
      </c>
      <c r="E1359" s="167" t="s">
        <v>117</v>
      </c>
      <c r="F1359" s="167" t="s">
        <v>2232</v>
      </c>
      <c r="G1359" s="188"/>
      <c r="H1359" s="285">
        <v>9443.69</v>
      </c>
      <c r="I1359" s="143">
        <f t="shared" ref="I1359:I1422" si="384">IFERROR(J1359/H1359,0)</f>
        <v>62.505829605196162</v>
      </c>
      <c r="J1359" s="165">
        <v>590285.67798429495</v>
      </c>
      <c r="K1359" s="167"/>
      <c r="L1359" s="167">
        <v>1</v>
      </c>
      <c r="M1359" s="171">
        <f t="shared" si="375"/>
        <v>590285.67798429495</v>
      </c>
      <c r="N1359" s="170"/>
      <c r="O1359" s="285"/>
      <c r="P1359" s="114">
        <f t="shared" si="374"/>
        <v>0</v>
      </c>
      <c r="Q1359" s="173"/>
      <c r="R1359" s="177">
        <v>2016</v>
      </c>
      <c r="S1359" s="98">
        <f>IFERROR(('General Input Sheet'!$G$38/(VLOOKUP(R1359,'General Input Sheet'!$E$38:$G$44,3,FALSE))),1)</f>
        <v>1</v>
      </c>
      <c r="T1359" s="199">
        <v>590285.67798429495</v>
      </c>
      <c r="U1359" s="115" t="str">
        <f t="shared" ref="U1359:X1422" si="385">IF(AND(U$10=$E1359,$D1359="Local"),"y","")</f>
        <v/>
      </c>
      <c r="V1359" s="115" t="str">
        <f t="shared" si="385"/>
        <v/>
      </c>
      <c r="W1359" s="115" t="str">
        <f t="shared" si="385"/>
        <v>y</v>
      </c>
      <c r="X1359" s="115" t="str">
        <f t="shared" si="385"/>
        <v/>
      </c>
      <c r="Y1359" s="273" t="str">
        <f t="shared" ref="Y1359:Y1422" si="386">IF($D1359&lt;&gt;"Local","y","")</f>
        <v/>
      </c>
      <c r="AA1359" s="86" t="str">
        <f t="shared" si="376"/>
        <v/>
      </c>
      <c r="AB1359" s="87" t="str">
        <f t="shared" si="377"/>
        <v/>
      </c>
      <c r="AC1359" s="87">
        <f t="shared" ref="AC1359:AC1422" si="387">IF(W1359="y",1,"")</f>
        <v>1</v>
      </c>
      <c r="AD1359" s="87" t="str">
        <f t="shared" ref="AD1359:AD1422" si="388">IF(X1359="y",1,"")</f>
        <v/>
      </c>
      <c r="AE1359" s="87" t="str">
        <f t="shared" ref="AE1359:AE1422" si="389">IF(Y1359="y",1,"")</f>
        <v/>
      </c>
      <c r="AF1359" s="94">
        <f t="shared" si="378"/>
        <v>1</v>
      </c>
      <c r="AH1359" s="324" t="str">
        <f t="shared" si="379"/>
        <v/>
      </c>
      <c r="AI1359" s="280" t="str">
        <f t="shared" si="380"/>
        <v/>
      </c>
      <c r="AJ1359" s="280">
        <f t="shared" si="381"/>
        <v>590285.67798429495</v>
      </c>
      <c r="AK1359" s="280" t="str">
        <f t="shared" si="382"/>
        <v/>
      </c>
      <c r="AL1359" s="327" t="str">
        <f t="shared" si="383"/>
        <v/>
      </c>
    </row>
    <row r="1360" spans="2:38">
      <c r="B1360" s="176" t="s">
        <v>1198</v>
      </c>
      <c r="C1360" s="167"/>
      <c r="D1360" s="167" t="s">
        <v>2229</v>
      </c>
      <c r="E1360" s="167" t="s">
        <v>117</v>
      </c>
      <c r="F1360" s="167" t="s">
        <v>2232</v>
      </c>
      <c r="G1360" s="188"/>
      <c r="H1360" s="285">
        <v>17872.34</v>
      </c>
      <c r="I1360" s="143">
        <f t="shared" si="384"/>
        <v>33.027889911690075</v>
      </c>
      <c r="J1360" s="165">
        <v>590285.67798429495</v>
      </c>
      <c r="K1360" s="167"/>
      <c r="L1360" s="167">
        <v>1</v>
      </c>
      <c r="M1360" s="171">
        <f t="shared" si="375"/>
        <v>590285.67798429495</v>
      </c>
      <c r="N1360" s="170"/>
      <c r="O1360" s="285"/>
      <c r="P1360" s="114">
        <f t="shared" ref="P1360:P1423" si="390">IFERROR(Q1360/O1360,0)</f>
        <v>0</v>
      </c>
      <c r="Q1360" s="173"/>
      <c r="R1360" s="177">
        <v>2016</v>
      </c>
      <c r="S1360" s="98">
        <f>IFERROR(('General Input Sheet'!$G$38/(VLOOKUP(R1360,'General Input Sheet'!$E$38:$G$44,3,FALSE))),1)</f>
        <v>1</v>
      </c>
      <c r="T1360" s="199">
        <v>590285.67798429495</v>
      </c>
      <c r="U1360" s="115" t="str">
        <f t="shared" si="385"/>
        <v/>
      </c>
      <c r="V1360" s="115" t="str">
        <f t="shared" si="385"/>
        <v/>
      </c>
      <c r="W1360" s="115" t="str">
        <f t="shared" si="385"/>
        <v>y</v>
      </c>
      <c r="X1360" s="115" t="str">
        <f t="shared" si="385"/>
        <v/>
      </c>
      <c r="Y1360" s="273" t="str">
        <f t="shared" si="386"/>
        <v/>
      </c>
      <c r="AA1360" s="86" t="str">
        <f t="shared" si="376"/>
        <v/>
      </c>
      <c r="AB1360" s="87" t="str">
        <f t="shared" si="377"/>
        <v/>
      </c>
      <c r="AC1360" s="87">
        <f t="shared" si="387"/>
        <v>1</v>
      </c>
      <c r="AD1360" s="87" t="str">
        <f t="shared" si="388"/>
        <v/>
      </c>
      <c r="AE1360" s="87" t="str">
        <f t="shared" si="389"/>
        <v/>
      </c>
      <c r="AF1360" s="94">
        <f t="shared" si="378"/>
        <v>1</v>
      </c>
      <c r="AH1360" s="324" t="str">
        <f t="shared" si="379"/>
        <v/>
      </c>
      <c r="AI1360" s="280" t="str">
        <f t="shared" si="380"/>
        <v/>
      </c>
      <c r="AJ1360" s="280">
        <f t="shared" si="381"/>
        <v>590285.67798429495</v>
      </c>
      <c r="AK1360" s="280" t="str">
        <f t="shared" si="382"/>
        <v/>
      </c>
      <c r="AL1360" s="327" t="str">
        <f t="shared" si="383"/>
        <v/>
      </c>
    </row>
    <row r="1361" spans="2:38">
      <c r="B1361" s="176" t="s">
        <v>1199</v>
      </c>
      <c r="C1361" s="167"/>
      <c r="D1361" s="167" t="s">
        <v>2229</v>
      </c>
      <c r="E1361" s="167" t="s">
        <v>117</v>
      </c>
      <c r="F1361" s="167" t="s">
        <v>2233</v>
      </c>
      <c r="G1361" s="188"/>
      <c r="H1361" s="285">
        <v>8597.9</v>
      </c>
      <c r="I1361" s="143">
        <f t="shared" si="384"/>
        <v>80.251182546125563</v>
      </c>
      <c r="J1361" s="165">
        <v>689991.64241333294</v>
      </c>
      <c r="K1361" s="167"/>
      <c r="L1361" s="167">
        <v>1</v>
      </c>
      <c r="M1361" s="171">
        <f t="shared" si="375"/>
        <v>689991.64241333294</v>
      </c>
      <c r="N1361" s="170"/>
      <c r="O1361" s="285"/>
      <c r="P1361" s="114">
        <f t="shared" si="390"/>
        <v>0</v>
      </c>
      <c r="Q1361" s="173"/>
      <c r="R1361" s="177">
        <v>2016</v>
      </c>
      <c r="S1361" s="98">
        <f>IFERROR(('General Input Sheet'!$G$38/(VLOOKUP(R1361,'General Input Sheet'!$E$38:$G$44,3,FALSE))),1)</f>
        <v>1</v>
      </c>
      <c r="T1361" s="199">
        <v>689991.64241333294</v>
      </c>
      <c r="U1361" s="115" t="str">
        <f t="shared" si="385"/>
        <v/>
      </c>
      <c r="V1361" s="115" t="str">
        <f t="shared" si="385"/>
        <v/>
      </c>
      <c r="W1361" s="115" t="str">
        <f t="shared" si="385"/>
        <v>y</v>
      </c>
      <c r="X1361" s="115" t="str">
        <f t="shared" si="385"/>
        <v/>
      </c>
      <c r="Y1361" s="273" t="str">
        <f t="shared" si="386"/>
        <v/>
      </c>
      <c r="AA1361" s="86" t="str">
        <f t="shared" si="376"/>
        <v/>
      </c>
      <c r="AB1361" s="87" t="str">
        <f t="shared" si="377"/>
        <v/>
      </c>
      <c r="AC1361" s="87">
        <f t="shared" si="387"/>
        <v>1</v>
      </c>
      <c r="AD1361" s="87" t="str">
        <f t="shared" si="388"/>
        <v/>
      </c>
      <c r="AE1361" s="87" t="str">
        <f t="shared" si="389"/>
        <v/>
      </c>
      <c r="AF1361" s="94">
        <f t="shared" si="378"/>
        <v>1</v>
      </c>
      <c r="AH1361" s="324" t="str">
        <f t="shared" si="379"/>
        <v/>
      </c>
      <c r="AI1361" s="280" t="str">
        <f t="shared" si="380"/>
        <v/>
      </c>
      <c r="AJ1361" s="280">
        <f t="shared" si="381"/>
        <v>689991.64241333294</v>
      </c>
      <c r="AK1361" s="280" t="str">
        <f t="shared" si="382"/>
        <v/>
      </c>
      <c r="AL1361" s="327" t="str">
        <f t="shared" si="383"/>
        <v/>
      </c>
    </row>
    <row r="1362" spans="2:38">
      <c r="B1362" s="176" t="s">
        <v>1200</v>
      </c>
      <c r="C1362" s="167"/>
      <c r="D1362" s="167" t="s">
        <v>2229</v>
      </c>
      <c r="E1362" s="167" t="s">
        <v>115</v>
      </c>
      <c r="F1362" s="167" t="s">
        <v>2233</v>
      </c>
      <c r="G1362" s="188"/>
      <c r="H1362" s="285">
        <v>21052.63</v>
      </c>
      <c r="I1362" s="143">
        <f t="shared" si="384"/>
        <v>32.774605472728723</v>
      </c>
      <c r="J1362" s="165">
        <v>689991.64241333294</v>
      </c>
      <c r="K1362" s="167"/>
      <c r="L1362" s="167">
        <v>1</v>
      </c>
      <c r="M1362" s="171">
        <f t="shared" si="375"/>
        <v>689991.64241333294</v>
      </c>
      <c r="N1362" s="170"/>
      <c r="O1362" s="285"/>
      <c r="P1362" s="114">
        <f t="shared" si="390"/>
        <v>0</v>
      </c>
      <c r="Q1362" s="173"/>
      <c r="R1362" s="177">
        <v>2016</v>
      </c>
      <c r="S1362" s="98">
        <f>IFERROR(('General Input Sheet'!$G$38/(VLOOKUP(R1362,'General Input Sheet'!$E$38:$G$44,3,FALSE))),1)</f>
        <v>1</v>
      </c>
      <c r="T1362" s="199">
        <v>689991.64241333294</v>
      </c>
      <c r="U1362" s="115" t="str">
        <f t="shared" si="385"/>
        <v>y</v>
      </c>
      <c r="V1362" s="115" t="str">
        <f t="shared" si="385"/>
        <v/>
      </c>
      <c r="W1362" s="115" t="str">
        <f t="shared" si="385"/>
        <v/>
      </c>
      <c r="X1362" s="115" t="str">
        <f t="shared" si="385"/>
        <v/>
      </c>
      <c r="Y1362" s="273" t="str">
        <f t="shared" si="386"/>
        <v/>
      </c>
      <c r="AA1362" s="86">
        <f t="shared" si="376"/>
        <v>1</v>
      </c>
      <c r="AB1362" s="87" t="str">
        <f t="shared" si="377"/>
        <v/>
      </c>
      <c r="AC1362" s="87" t="str">
        <f t="shared" si="387"/>
        <v/>
      </c>
      <c r="AD1362" s="87" t="str">
        <f t="shared" si="388"/>
        <v/>
      </c>
      <c r="AE1362" s="87" t="str">
        <f t="shared" si="389"/>
        <v/>
      </c>
      <c r="AF1362" s="94">
        <f t="shared" si="378"/>
        <v>1</v>
      </c>
      <c r="AH1362" s="324">
        <f t="shared" si="379"/>
        <v>689991.64241333294</v>
      </c>
      <c r="AI1362" s="280" t="str">
        <f t="shared" si="380"/>
        <v/>
      </c>
      <c r="AJ1362" s="280" t="str">
        <f t="shared" si="381"/>
        <v/>
      </c>
      <c r="AK1362" s="280" t="str">
        <f t="shared" si="382"/>
        <v/>
      </c>
      <c r="AL1362" s="327" t="str">
        <f t="shared" si="383"/>
        <v/>
      </c>
    </row>
    <row r="1363" spans="2:38">
      <c r="B1363" s="176" t="s">
        <v>1201</v>
      </c>
      <c r="C1363" s="167"/>
      <c r="D1363" s="167" t="s">
        <v>2231</v>
      </c>
      <c r="E1363" s="167" t="s">
        <v>117</v>
      </c>
      <c r="F1363" s="167" t="s">
        <v>2236</v>
      </c>
      <c r="G1363" s="188"/>
      <c r="H1363" s="285"/>
      <c r="I1363" s="143">
        <f t="shared" si="384"/>
        <v>0</v>
      </c>
      <c r="J1363" s="165"/>
      <c r="K1363" s="167"/>
      <c r="L1363" s="167">
        <v>1</v>
      </c>
      <c r="M1363" s="171">
        <f t="shared" ref="M1363:M1394" si="391">IFERROR(J1363/100*100*L1363,0)</f>
        <v>0</v>
      </c>
      <c r="N1363" s="170"/>
      <c r="O1363" s="285">
        <v>0</v>
      </c>
      <c r="P1363" s="114">
        <f t="shared" si="390"/>
        <v>0</v>
      </c>
      <c r="Q1363" s="173">
        <v>0</v>
      </c>
      <c r="R1363" s="177">
        <v>2016</v>
      </c>
      <c r="S1363" s="98">
        <f>IFERROR(('General Input Sheet'!$G$38/(VLOOKUP(R1363,'General Input Sheet'!$E$38:$G$44,3,FALSE))),1)</f>
        <v>1</v>
      </c>
      <c r="T1363" s="199">
        <v>0</v>
      </c>
      <c r="U1363" s="115" t="str">
        <f t="shared" si="385"/>
        <v/>
      </c>
      <c r="V1363" s="115" t="str">
        <f t="shared" si="385"/>
        <v/>
      </c>
      <c r="W1363" s="115" t="str">
        <f t="shared" si="385"/>
        <v/>
      </c>
      <c r="X1363" s="115" t="str">
        <f t="shared" si="385"/>
        <v/>
      </c>
      <c r="Y1363" s="273" t="str">
        <f t="shared" si="386"/>
        <v>y</v>
      </c>
      <c r="AA1363" s="86" t="str">
        <f t="shared" si="376"/>
        <v/>
      </c>
      <c r="AB1363" s="87" t="str">
        <f t="shared" si="377"/>
        <v/>
      </c>
      <c r="AC1363" s="87" t="str">
        <f t="shared" si="387"/>
        <v/>
      </c>
      <c r="AD1363" s="87" t="str">
        <f t="shared" si="388"/>
        <v/>
      </c>
      <c r="AE1363" s="87">
        <f t="shared" si="389"/>
        <v>1</v>
      </c>
      <c r="AF1363" s="94">
        <f t="shared" si="378"/>
        <v>1</v>
      </c>
      <c r="AH1363" s="324" t="str">
        <f t="shared" si="379"/>
        <v/>
      </c>
      <c r="AI1363" s="280" t="str">
        <f t="shared" si="380"/>
        <v/>
      </c>
      <c r="AJ1363" s="280" t="str">
        <f t="shared" si="381"/>
        <v/>
      </c>
      <c r="AK1363" s="280" t="str">
        <f t="shared" si="382"/>
        <v/>
      </c>
      <c r="AL1363" s="327">
        <f t="shared" si="383"/>
        <v>0</v>
      </c>
    </row>
    <row r="1364" spans="2:38">
      <c r="B1364" s="176" t="s">
        <v>1202</v>
      </c>
      <c r="C1364" s="167"/>
      <c r="D1364" s="167" t="s">
        <v>2229</v>
      </c>
      <c r="E1364" s="167" t="s">
        <v>117</v>
      </c>
      <c r="F1364" s="167" t="s">
        <v>2233</v>
      </c>
      <c r="G1364" s="188"/>
      <c r="H1364" s="285">
        <v>23784.7</v>
      </c>
      <c r="I1364" s="143">
        <f t="shared" si="384"/>
        <v>29.009894697571671</v>
      </c>
      <c r="J1364" s="165">
        <v>689991.64241333294</v>
      </c>
      <c r="K1364" s="167"/>
      <c r="L1364" s="167">
        <v>1</v>
      </c>
      <c r="M1364" s="171">
        <f t="shared" si="391"/>
        <v>689991.64241333294</v>
      </c>
      <c r="N1364" s="170"/>
      <c r="O1364" s="285"/>
      <c r="P1364" s="114">
        <f t="shared" si="390"/>
        <v>0</v>
      </c>
      <c r="Q1364" s="173"/>
      <c r="R1364" s="177">
        <v>2016</v>
      </c>
      <c r="S1364" s="98">
        <f>IFERROR(('General Input Sheet'!$G$38/(VLOOKUP(R1364,'General Input Sheet'!$E$38:$G$44,3,FALSE))),1)</f>
        <v>1</v>
      </c>
      <c r="T1364" s="199">
        <v>689991.64241333294</v>
      </c>
      <c r="U1364" s="115" t="str">
        <f t="shared" si="385"/>
        <v/>
      </c>
      <c r="V1364" s="115" t="str">
        <f t="shared" si="385"/>
        <v/>
      </c>
      <c r="W1364" s="115" t="str">
        <f t="shared" si="385"/>
        <v>y</v>
      </c>
      <c r="X1364" s="115" t="str">
        <f t="shared" si="385"/>
        <v/>
      </c>
      <c r="Y1364" s="273" t="str">
        <f t="shared" si="386"/>
        <v/>
      </c>
      <c r="AA1364" s="86" t="str">
        <f t="shared" si="376"/>
        <v/>
      </c>
      <c r="AB1364" s="87" t="str">
        <f t="shared" si="377"/>
        <v/>
      </c>
      <c r="AC1364" s="87">
        <f t="shared" si="387"/>
        <v>1</v>
      </c>
      <c r="AD1364" s="87" t="str">
        <f t="shared" si="388"/>
        <v/>
      </c>
      <c r="AE1364" s="87" t="str">
        <f t="shared" si="389"/>
        <v/>
      </c>
      <c r="AF1364" s="94">
        <f t="shared" si="378"/>
        <v>1</v>
      </c>
      <c r="AH1364" s="324" t="str">
        <f t="shared" si="379"/>
        <v/>
      </c>
      <c r="AI1364" s="280" t="str">
        <f t="shared" si="380"/>
        <v/>
      </c>
      <c r="AJ1364" s="280">
        <f t="shared" si="381"/>
        <v>689991.64241333294</v>
      </c>
      <c r="AK1364" s="280" t="str">
        <f t="shared" si="382"/>
        <v/>
      </c>
      <c r="AL1364" s="327" t="str">
        <f t="shared" si="383"/>
        <v/>
      </c>
    </row>
    <row r="1365" spans="2:38">
      <c r="B1365" s="176" t="s">
        <v>1203</v>
      </c>
      <c r="C1365" s="167"/>
      <c r="D1365" s="167" t="s">
        <v>2229</v>
      </c>
      <c r="E1365" s="167" t="s">
        <v>116</v>
      </c>
      <c r="F1365" s="167" t="s">
        <v>2233</v>
      </c>
      <c r="G1365" s="188"/>
      <c r="H1365" s="285">
        <v>24707.15</v>
      </c>
      <c r="I1365" s="143">
        <f t="shared" si="384"/>
        <v>27.926800234480016</v>
      </c>
      <c r="J1365" s="165">
        <v>689991.64241333294</v>
      </c>
      <c r="K1365" s="167"/>
      <c r="L1365" s="167">
        <v>1</v>
      </c>
      <c r="M1365" s="171">
        <f t="shared" si="391"/>
        <v>689991.64241333294</v>
      </c>
      <c r="N1365" s="170"/>
      <c r="O1365" s="285"/>
      <c r="P1365" s="114">
        <f t="shared" si="390"/>
        <v>0</v>
      </c>
      <c r="Q1365" s="173"/>
      <c r="R1365" s="177">
        <v>2016</v>
      </c>
      <c r="S1365" s="98">
        <f>IFERROR(('General Input Sheet'!$G$38/(VLOOKUP(R1365,'General Input Sheet'!$E$38:$G$44,3,FALSE))),1)</f>
        <v>1</v>
      </c>
      <c r="T1365" s="199">
        <v>689991.64241333294</v>
      </c>
      <c r="U1365" s="115" t="str">
        <f t="shared" si="385"/>
        <v/>
      </c>
      <c r="V1365" s="115" t="str">
        <f t="shared" si="385"/>
        <v>y</v>
      </c>
      <c r="W1365" s="115" t="str">
        <f t="shared" si="385"/>
        <v/>
      </c>
      <c r="X1365" s="115" t="str">
        <f t="shared" si="385"/>
        <v/>
      </c>
      <c r="Y1365" s="273" t="str">
        <f t="shared" si="386"/>
        <v/>
      </c>
      <c r="AA1365" s="86" t="str">
        <f t="shared" si="376"/>
        <v/>
      </c>
      <c r="AB1365" s="87">
        <f t="shared" si="377"/>
        <v>1</v>
      </c>
      <c r="AC1365" s="87" t="str">
        <f t="shared" si="387"/>
        <v/>
      </c>
      <c r="AD1365" s="87" t="str">
        <f t="shared" si="388"/>
        <v/>
      </c>
      <c r="AE1365" s="87" t="str">
        <f t="shared" si="389"/>
        <v/>
      </c>
      <c r="AF1365" s="94">
        <f t="shared" si="378"/>
        <v>1</v>
      </c>
      <c r="AH1365" s="324" t="str">
        <f t="shared" si="379"/>
        <v/>
      </c>
      <c r="AI1365" s="280">
        <f t="shared" si="380"/>
        <v>689991.64241333294</v>
      </c>
      <c r="AJ1365" s="280" t="str">
        <f t="shared" si="381"/>
        <v/>
      </c>
      <c r="AK1365" s="280" t="str">
        <f t="shared" si="382"/>
        <v/>
      </c>
      <c r="AL1365" s="327" t="str">
        <f t="shared" si="383"/>
        <v/>
      </c>
    </row>
    <row r="1366" spans="2:38">
      <c r="B1366" s="176" t="s">
        <v>1204</v>
      </c>
      <c r="C1366" s="167"/>
      <c r="D1366" s="167" t="s">
        <v>2229</v>
      </c>
      <c r="E1366" s="167" t="s">
        <v>116</v>
      </c>
      <c r="F1366" s="167" t="s">
        <v>2233</v>
      </c>
      <c r="G1366" s="188"/>
      <c r="H1366" s="285">
        <v>2811.26</v>
      </c>
      <c r="I1366" s="143">
        <f t="shared" si="384"/>
        <v>177.36168689641619</v>
      </c>
      <c r="J1366" s="165">
        <v>498609.815904419</v>
      </c>
      <c r="K1366" s="167"/>
      <c r="L1366" s="167">
        <v>1</v>
      </c>
      <c r="M1366" s="171">
        <f t="shared" si="391"/>
        <v>498609.815904419</v>
      </c>
      <c r="N1366" s="170"/>
      <c r="O1366" s="285"/>
      <c r="P1366" s="114">
        <f t="shared" si="390"/>
        <v>0</v>
      </c>
      <c r="Q1366" s="173"/>
      <c r="R1366" s="177">
        <v>2016</v>
      </c>
      <c r="S1366" s="98">
        <f>IFERROR(('General Input Sheet'!$G$38/(VLOOKUP(R1366,'General Input Sheet'!$E$38:$G$44,3,FALSE))),1)</f>
        <v>1</v>
      </c>
      <c r="T1366" s="199">
        <v>498609.815904419</v>
      </c>
      <c r="U1366" s="115" t="str">
        <f t="shared" si="385"/>
        <v/>
      </c>
      <c r="V1366" s="115" t="str">
        <f t="shared" si="385"/>
        <v>y</v>
      </c>
      <c r="W1366" s="115" t="str">
        <f t="shared" si="385"/>
        <v/>
      </c>
      <c r="X1366" s="115" t="str">
        <f t="shared" si="385"/>
        <v/>
      </c>
      <c r="Y1366" s="273" t="str">
        <f t="shared" si="386"/>
        <v/>
      </c>
      <c r="AA1366" s="86" t="str">
        <f t="shared" si="376"/>
        <v/>
      </c>
      <c r="AB1366" s="87">
        <f t="shared" si="377"/>
        <v>1</v>
      </c>
      <c r="AC1366" s="87" t="str">
        <f t="shared" si="387"/>
        <v/>
      </c>
      <c r="AD1366" s="87" t="str">
        <f t="shared" si="388"/>
        <v/>
      </c>
      <c r="AE1366" s="87" t="str">
        <f t="shared" si="389"/>
        <v/>
      </c>
      <c r="AF1366" s="94">
        <f t="shared" si="378"/>
        <v>1</v>
      </c>
      <c r="AH1366" s="324" t="str">
        <f t="shared" si="379"/>
        <v/>
      </c>
      <c r="AI1366" s="280">
        <f t="shared" si="380"/>
        <v>498609.815904419</v>
      </c>
      <c r="AJ1366" s="280" t="str">
        <f t="shared" si="381"/>
        <v/>
      </c>
      <c r="AK1366" s="280" t="str">
        <f t="shared" si="382"/>
        <v/>
      </c>
      <c r="AL1366" s="327" t="str">
        <f t="shared" si="383"/>
        <v/>
      </c>
    </row>
    <row r="1367" spans="2:38">
      <c r="B1367" s="176" t="s">
        <v>1205</v>
      </c>
      <c r="C1367" s="167"/>
      <c r="D1367" s="167" t="s">
        <v>2229</v>
      </c>
      <c r="E1367" s="167" t="s">
        <v>117</v>
      </c>
      <c r="F1367" s="167" t="s">
        <v>2233</v>
      </c>
      <c r="G1367" s="188"/>
      <c r="H1367" s="285">
        <v>15429.54</v>
      </c>
      <c r="I1367" s="143">
        <f t="shared" si="384"/>
        <v>44.718873175307422</v>
      </c>
      <c r="J1367" s="165">
        <v>689991.64241333294</v>
      </c>
      <c r="K1367" s="167"/>
      <c r="L1367" s="167">
        <v>1</v>
      </c>
      <c r="M1367" s="171">
        <f t="shared" si="391"/>
        <v>689991.64241333294</v>
      </c>
      <c r="N1367" s="170"/>
      <c r="O1367" s="285"/>
      <c r="P1367" s="114">
        <f t="shared" si="390"/>
        <v>0</v>
      </c>
      <c r="Q1367" s="173"/>
      <c r="R1367" s="177">
        <v>2016</v>
      </c>
      <c r="S1367" s="98">
        <f>IFERROR(('General Input Sheet'!$G$38/(VLOOKUP(R1367,'General Input Sheet'!$E$38:$G$44,3,FALSE))),1)</f>
        <v>1</v>
      </c>
      <c r="T1367" s="199">
        <v>689991.64241333294</v>
      </c>
      <c r="U1367" s="115" t="str">
        <f t="shared" si="385"/>
        <v/>
      </c>
      <c r="V1367" s="115" t="str">
        <f t="shared" si="385"/>
        <v/>
      </c>
      <c r="W1367" s="115" t="str">
        <f t="shared" si="385"/>
        <v>y</v>
      </c>
      <c r="X1367" s="115" t="str">
        <f t="shared" si="385"/>
        <v/>
      </c>
      <c r="Y1367" s="273" t="str">
        <f t="shared" si="386"/>
        <v/>
      </c>
      <c r="AA1367" s="86" t="str">
        <f t="shared" si="376"/>
        <v/>
      </c>
      <c r="AB1367" s="87" t="str">
        <f t="shared" si="377"/>
        <v/>
      </c>
      <c r="AC1367" s="87">
        <f t="shared" si="387"/>
        <v>1</v>
      </c>
      <c r="AD1367" s="87" t="str">
        <f t="shared" si="388"/>
        <v/>
      </c>
      <c r="AE1367" s="87" t="str">
        <f t="shared" si="389"/>
        <v/>
      </c>
      <c r="AF1367" s="94">
        <f t="shared" si="378"/>
        <v>1</v>
      </c>
      <c r="AH1367" s="324" t="str">
        <f t="shared" si="379"/>
        <v/>
      </c>
      <c r="AI1367" s="280" t="str">
        <f t="shared" si="380"/>
        <v/>
      </c>
      <c r="AJ1367" s="280">
        <f t="shared" si="381"/>
        <v>689991.64241333294</v>
      </c>
      <c r="AK1367" s="280" t="str">
        <f t="shared" si="382"/>
        <v/>
      </c>
      <c r="AL1367" s="327" t="str">
        <f t="shared" si="383"/>
        <v/>
      </c>
    </row>
    <row r="1368" spans="2:38">
      <c r="B1368" s="176" t="s">
        <v>1206</v>
      </c>
      <c r="C1368" s="167"/>
      <c r="D1368" s="167" t="s">
        <v>2229</v>
      </c>
      <c r="E1368" s="167" t="s">
        <v>118</v>
      </c>
      <c r="F1368" s="167" t="s">
        <v>2232</v>
      </c>
      <c r="G1368" s="188"/>
      <c r="H1368" s="285">
        <v>26970.2</v>
      </c>
      <c r="I1368" s="143">
        <f t="shared" si="384"/>
        <v>21.886588827086744</v>
      </c>
      <c r="J1368" s="165">
        <v>590285.67798429495</v>
      </c>
      <c r="K1368" s="167"/>
      <c r="L1368" s="167">
        <v>1</v>
      </c>
      <c r="M1368" s="171">
        <f t="shared" si="391"/>
        <v>590285.67798429495</v>
      </c>
      <c r="N1368" s="170"/>
      <c r="O1368" s="285"/>
      <c r="P1368" s="114">
        <f t="shared" si="390"/>
        <v>0</v>
      </c>
      <c r="Q1368" s="173"/>
      <c r="R1368" s="177">
        <v>2016</v>
      </c>
      <c r="S1368" s="98">
        <f>IFERROR(('General Input Sheet'!$G$38/(VLOOKUP(R1368,'General Input Sheet'!$E$38:$G$44,3,FALSE))),1)</f>
        <v>1</v>
      </c>
      <c r="T1368" s="199">
        <v>590285.67798429495</v>
      </c>
      <c r="U1368" s="115" t="str">
        <f t="shared" si="385"/>
        <v/>
      </c>
      <c r="V1368" s="115" t="str">
        <f t="shared" si="385"/>
        <v/>
      </c>
      <c r="W1368" s="115" t="str">
        <f t="shared" si="385"/>
        <v/>
      </c>
      <c r="X1368" s="115" t="str">
        <f t="shared" si="385"/>
        <v>y</v>
      </c>
      <c r="Y1368" s="273" t="str">
        <f t="shared" si="386"/>
        <v/>
      </c>
      <c r="AA1368" s="86" t="str">
        <f t="shared" si="376"/>
        <v/>
      </c>
      <c r="AB1368" s="87" t="str">
        <f t="shared" si="377"/>
        <v/>
      </c>
      <c r="AC1368" s="87" t="str">
        <f t="shared" si="387"/>
        <v/>
      </c>
      <c r="AD1368" s="87">
        <f t="shared" si="388"/>
        <v>1</v>
      </c>
      <c r="AE1368" s="87" t="str">
        <f t="shared" si="389"/>
        <v/>
      </c>
      <c r="AF1368" s="94">
        <f t="shared" si="378"/>
        <v>1</v>
      </c>
      <c r="AH1368" s="324" t="str">
        <f t="shared" si="379"/>
        <v/>
      </c>
      <c r="AI1368" s="280" t="str">
        <f t="shared" si="380"/>
        <v/>
      </c>
      <c r="AJ1368" s="280" t="str">
        <f t="shared" si="381"/>
        <v/>
      </c>
      <c r="AK1368" s="280">
        <f t="shared" si="382"/>
        <v>590285.67798429495</v>
      </c>
      <c r="AL1368" s="327" t="str">
        <f t="shared" si="383"/>
        <v/>
      </c>
    </row>
    <row r="1369" spans="2:38">
      <c r="B1369" s="176" t="s">
        <v>1206</v>
      </c>
      <c r="C1369" s="167"/>
      <c r="D1369" s="167" t="s">
        <v>2229</v>
      </c>
      <c r="E1369" s="167" t="s">
        <v>118</v>
      </c>
      <c r="F1369" s="167" t="s">
        <v>2233</v>
      </c>
      <c r="G1369" s="188"/>
      <c r="H1369" s="285">
        <v>2951.71</v>
      </c>
      <c r="I1369" s="143">
        <f t="shared" si="384"/>
        <v>170.67739815803756</v>
      </c>
      <c r="J1369" s="165">
        <v>503790.18291706103</v>
      </c>
      <c r="K1369" s="167"/>
      <c r="L1369" s="167">
        <v>1</v>
      </c>
      <c r="M1369" s="171">
        <f t="shared" si="391"/>
        <v>503790.18291706109</v>
      </c>
      <c r="N1369" s="170"/>
      <c r="O1369" s="285"/>
      <c r="P1369" s="114">
        <f t="shared" si="390"/>
        <v>0</v>
      </c>
      <c r="Q1369" s="173"/>
      <c r="R1369" s="177">
        <v>2016</v>
      </c>
      <c r="S1369" s="98">
        <f>IFERROR(('General Input Sheet'!$G$38/(VLOOKUP(R1369,'General Input Sheet'!$E$38:$G$44,3,FALSE))),1)</f>
        <v>1</v>
      </c>
      <c r="T1369" s="199">
        <v>503790.18291706103</v>
      </c>
      <c r="U1369" s="115" t="str">
        <f t="shared" si="385"/>
        <v/>
      </c>
      <c r="V1369" s="115" t="str">
        <f t="shared" si="385"/>
        <v/>
      </c>
      <c r="W1369" s="115" t="str">
        <f t="shared" si="385"/>
        <v/>
      </c>
      <c r="X1369" s="115" t="str">
        <f t="shared" si="385"/>
        <v>y</v>
      </c>
      <c r="Y1369" s="273" t="str">
        <f t="shared" si="386"/>
        <v/>
      </c>
      <c r="AA1369" s="86" t="str">
        <f t="shared" si="376"/>
        <v/>
      </c>
      <c r="AB1369" s="87" t="str">
        <f t="shared" si="377"/>
        <v/>
      </c>
      <c r="AC1369" s="87" t="str">
        <f t="shared" si="387"/>
        <v/>
      </c>
      <c r="AD1369" s="87">
        <f t="shared" si="388"/>
        <v>1</v>
      </c>
      <c r="AE1369" s="87" t="str">
        <f t="shared" si="389"/>
        <v/>
      </c>
      <c r="AF1369" s="94">
        <f t="shared" si="378"/>
        <v>1</v>
      </c>
      <c r="AH1369" s="324" t="str">
        <f t="shared" si="379"/>
        <v/>
      </c>
      <c r="AI1369" s="280" t="str">
        <f t="shared" si="380"/>
        <v/>
      </c>
      <c r="AJ1369" s="280" t="str">
        <f t="shared" si="381"/>
        <v/>
      </c>
      <c r="AK1369" s="280">
        <f t="shared" si="382"/>
        <v>503790.18291706103</v>
      </c>
      <c r="AL1369" s="327" t="str">
        <f t="shared" si="383"/>
        <v/>
      </c>
    </row>
    <row r="1370" spans="2:38">
      <c r="B1370" s="176" t="s">
        <v>1207</v>
      </c>
      <c r="C1370" s="167"/>
      <c r="D1370" s="167" t="s">
        <v>2229</v>
      </c>
      <c r="E1370" s="167" t="s">
        <v>118</v>
      </c>
      <c r="F1370" s="167" t="s">
        <v>2232</v>
      </c>
      <c r="G1370" s="188"/>
      <c r="H1370" s="285">
        <v>51784.480000000003</v>
      </c>
      <c r="I1370" s="143">
        <f t="shared" si="384"/>
        <v>11.398891675349351</v>
      </c>
      <c r="J1370" s="165">
        <v>590285.67798429495</v>
      </c>
      <c r="K1370" s="167"/>
      <c r="L1370" s="167">
        <v>1</v>
      </c>
      <c r="M1370" s="171">
        <f t="shared" si="391"/>
        <v>590285.67798429495</v>
      </c>
      <c r="N1370" s="170"/>
      <c r="O1370" s="285">
        <v>604.23181686423504</v>
      </c>
      <c r="P1370" s="114">
        <f t="shared" si="390"/>
        <v>347.54872904546988</v>
      </c>
      <c r="Q1370" s="173">
        <v>210000</v>
      </c>
      <c r="R1370" s="177">
        <v>2016</v>
      </c>
      <c r="S1370" s="98">
        <f>IFERROR(('General Input Sheet'!$G$38/(VLOOKUP(R1370,'General Input Sheet'!$E$38:$G$44,3,FALSE))),1)</f>
        <v>1</v>
      </c>
      <c r="T1370" s="199">
        <v>800285.67798429495</v>
      </c>
      <c r="U1370" s="115" t="str">
        <f t="shared" si="385"/>
        <v/>
      </c>
      <c r="V1370" s="115" t="str">
        <f t="shared" si="385"/>
        <v/>
      </c>
      <c r="W1370" s="115" t="str">
        <f t="shared" si="385"/>
        <v/>
      </c>
      <c r="X1370" s="115" t="str">
        <f t="shared" si="385"/>
        <v>y</v>
      </c>
      <c r="Y1370" s="273" t="str">
        <f t="shared" si="386"/>
        <v/>
      </c>
      <c r="AA1370" s="86" t="str">
        <f t="shared" si="376"/>
        <v/>
      </c>
      <c r="AB1370" s="87" t="str">
        <f t="shared" si="377"/>
        <v/>
      </c>
      <c r="AC1370" s="87" t="str">
        <f t="shared" si="387"/>
        <v/>
      </c>
      <c r="AD1370" s="87">
        <f t="shared" si="388"/>
        <v>1</v>
      </c>
      <c r="AE1370" s="87" t="str">
        <f t="shared" si="389"/>
        <v/>
      </c>
      <c r="AF1370" s="94">
        <f t="shared" si="378"/>
        <v>1</v>
      </c>
      <c r="AH1370" s="324" t="str">
        <f t="shared" si="379"/>
        <v/>
      </c>
      <c r="AI1370" s="280" t="str">
        <f t="shared" si="380"/>
        <v/>
      </c>
      <c r="AJ1370" s="280" t="str">
        <f t="shared" si="381"/>
        <v/>
      </c>
      <c r="AK1370" s="280">
        <f t="shared" si="382"/>
        <v>800285.67798429495</v>
      </c>
      <c r="AL1370" s="327" t="str">
        <f t="shared" si="383"/>
        <v/>
      </c>
    </row>
    <row r="1371" spans="2:38">
      <c r="B1371" s="176" t="s">
        <v>1207</v>
      </c>
      <c r="C1371" s="167"/>
      <c r="D1371" s="167" t="s">
        <v>2229</v>
      </c>
      <c r="E1371" s="167" t="s">
        <v>118</v>
      </c>
      <c r="F1371" s="167" t="s">
        <v>2233</v>
      </c>
      <c r="G1371" s="188"/>
      <c r="H1371" s="285">
        <v>3482.5</v>
      </c>
      <c r="I1371" s="143">
        <f t="shared" si="384"/>
        <v>150.28510440590611</v>
      </c>
      <c r="J1371" s="165">
        <v>523367.87609356799</v>
      </c>
      <c r="K1371" s="167"/>
      <c r="L1371" s="167">
        <v>1</v>
      </c>
      <c r="M1371" s="171">
        <f t="shared" si="391"/>
        <v>523367.87609356799</v>
      </c>
      <c r="N1371" s="170"/>
      <c r="O1371" s="285"/>
      <c r="P1371" s="114">
        <f t="shared" si="390"/>
        <v>0</v>
      </c>
      <c r="Q1371" s="173"/>
      <c r="R1371" s="177">
        <v>2016</v>
      </c>
      <c r="S1371" s="98">
        <f>IFERROR(('General Input Sheet'!$G$38/(VLOOKUP(R1371,'General Input Sheet'!$E$38:$G$44,3,FALSE))),1)</f>
        <v>1</v>
      </c>
      <c r="T1371" s="199">
        <v>523367.87609356799</v>
      </c>
      <c r="U1371" s="115" t="str">
        <f t="shared" si="385"/>
        <v/>
      </c>
      <c r="V1371" s="115" t="str">
        <f t="shared" si="385"/>
        <v/>
      </c>
      <c r="W1371" s="115" t="str">
        <f t="shared" si="385"/>
        <v/>
      </c>
      <c r="X1371" s="115" t="str">
        <f t="shared" si="385"/>
        <v>y</v>
      </c>
      <c r="Y1371" s="273" t="str">
        <f t="shared" si="386"/>
        <v/>
      </c>
      <c r="AA1371" s="86" t="str">
        <f t="shared" si="376"/>
        <v/>
      </c>
      <c r="AB1371" s="87" t="str">
        <f t="shared" si="377"/>
        <v/>
      </c>
      <c r="AC1371" s="87" t="str">
        <f t="shared" si="387"/>
        <v/>
      </c>
      <c r="AD1371" s="87">
        <f t="shared" si="388"/>
        <v>1</v>
      </c>
      <c r="AE1371" s="87" t="str">
        <f t="shared" si="389"/>
        <v/>
      </c>
      <c r="AF1371" s="94">
        <f t="shared" si="378"/>
        <v>1</v>
      </c>
      <c r="AH1371" s="324" t="str">
        <f t="shared" si="379"/>
        <v/>
      </c>
      <c r="AI1371" s="280" t="str">
        <f t="shared" si="380"/>
        <v/>
      </c>
      <c r="AJ1371" s="280" t="str">
        <f t="shared" si="381"/>
        <v/>
      </c>
      <c r="AK1371" s="280">
        <f t="shared" si="382"/>
        <v>523367.87609356799</v>
      </c>
      <c r="AL1371" s="327" t="str">
        <f t="shared" si="383"/>
        <v/>
      </c>
    </row>
    <row r="1372" spans="2:38">
      <c r="B1372" s="176" t="s">
        <v>1208</v>
      </c>
      <c r="C1372" s="167"/>
      <c r="D1372" s="167" t="s">
        <v>2229</v>
      </c>
      <c r="E1372" s="167" t="s">
        <v>115</v>
      </c>
      <c r="F1372" s="167" t="s">
        <v>2233</v>
      </c>
      <c r="G1372" s="188"/>
      <c r="H1372" s="285">
        <v>2486.87</v>
      </c>
      <c r="I1372" s="143">
        <f t="shared" si="384"/>
        <v>195.68573904806527</v>
      </c>
      <c r="J1372" s="165">
        <v>486644.99386646203</v>
      </c>
      <c r="K1372" s="167"/>
      <c r="L1372" s="167">
        <v>1</v>
      </c>
      <c r="M1372" s="171">
        <f t="shared" si="391"/>
        <v>486644.99386646203</v>
      </c>
      <c r="N1372" s="170"/>
      <c r="O1372" s="285"/>
      <c r="P1372" s="114">
        <f t="shared" si="390"/>
        <v>0</v>
      </c>
      <c r="Q1372" s="173"/>
      <c r="R1372" s="177">
        <v>2016</v>
      </c>
      <c r="S1372" s="98">
        <f>IFERROR(('General Input Sheet'!$G$38/(VLOOKUP(R1372,'General Input Sheet'!$E$38:$G$44,3,FALSE))),1)</f>
        <v>1</v>
      </c>
      <c r="T1372" s="199">
        <v>486644.99386646203</v>
      </c>
      <c r="U1372" s="115" t="str">
        <f t="shared" si="385"/>
        <v>y</v>
      </c>
      <c r="V1372" s="115" t="str">
        <f t="shared" si="385"/>
        <v/>
      </c>
      <c r="W1372" s="115" t="str">
        <f t="shared" si="385"/>
        <v/>
      </c>
      <c r="X1372" s="115" t="str">
        <f t="shared" si="385"/>
        <v/>
      </c>
      <c r="Y1372" s="273" t="str">
        <f t="shared" si="386"/>
        <v/>
      </c>
      <c r="AA1372" s="86">
        <f t="shared" si="376"/>
        <v>1</v>
      </c>
      <c r="AB1372" s="87" t="str">
        <f t="shared" si="377"/>
        <v/>
      </c>
      <c r="AC1372" s="87" t="str">
        <f t="shared" si="387"/>
        <v/>
      </c>
      <c r="AD1372" s="87" t="str">
        <f t="shared" si="388"/>
        <v/>
      </c>
      <c r="AE1372" s="87" t="str">
        <f t="shared" si="389"/>
        <v/>
      </c>
      <c r="AF1372" s="94">
        <f t="shared" si="378"/>
        <v>1</v>
      </c>
      <c r="AH1372" s="324">
        <f t="shared" si="379"/>
        <v>486644.99386646203</v>
      </c>
      <c r="AI1372" s="280" t="str">
        <f t="shared" si="380"/>
        <v/>
      </c>
      <c r="AJ1372" s="280" t="str">
        <f t="shared" si="381"/>
        <v/>
      </c>
      <c r="AK1372" s="280" t="str">
        <f t="shared" si="382"/>
        <v/>
      </c>
      <c r="AL1372" s="327" t="str">
        <f t="shared" si="383"/>
        <v/>
      </c>
    </row>
    <row r="1373" spans="2:38">
      <c r="B1373" s="176" t="s">
        <v>1209</v>
      </c>
      <c r="C1373" s="167"/>
      <c r="D1373" s="167" t="s">
        <v>2229</v>
      </c>
      <c r="E1373" s="167" t="s">
        <v>115</v>
      </c>
      <c r="F1373" s="167" t="s">
        <v>2232</v>
      </c>
      <c r="G1373" s="188"/>
      <c r="H1373" s="285">
        <v>11436.67</v>
      </c>
      <c r="I1373" s="143">
        <f t="shared" si="384"/>
        <v>51.613422262275201</v>
      </c>
      <c r="J1373" s="165">
        <v>590285.67798429495</v>
      </c>
      <c r="K1373" s="167"/>
      <c r="L1373" s="167">
        <v>1</v>
      </c>
      <c r="M1373" s="171">
        <f t="shared" si="391"/>
        <v>590285.67798429495</v>
      </c>
      <c r="N1373" s="170"/>
      <c r="O1373" s="285"/>
      <c r="P1373" s="114">
        <f t="shared" si="390"/>
        <v>0</v>
      </c>
      <c r="Q1373" s="173"/>
      <c r="R1373" s="177">
        <v>2016</v>
      </c>
      <c r="S1373" s="98">
        <f>IFERROR(('General Input Sheet'!$G$38/(VLOOKUP(R1373,'General Input Sheet'!$E$38:$G$44,3,FALSE))),1)</f>
        <v>1</v>
      </c>
      <c r="T1373" s="199">
        <v>590285.67798429495</v>
      </c>
      <c r="U1373" s="115" t="str">
        <f t="shared" si="385"/>
        <v>y</v>
      </c>
      <c r="V1373" s="115" t="str">
        <f t="shared" si="385"/>
        <v/>
      </c>
      <c r="W1373" s="115" t="str">
        <f t="shared" si="385"/>
        <v/>
      </c>
      <c r="X1373" s="115" t="str">
        <f t="shared" si="385"/>
        <v/>
      </c>
      <c r="Y1373" s="273" t="str">
        <f t="shared" si="386"/>
        <v/>
      </c>
      <c r="AA1373" s="86">
        <f t="shared" si="376"/>
        <v>1</v>
      </c>
      <c r="AB1373" s="87" t="str">
        <f t="shared" si="377"/>
        <v/>
      </c>
      <c r="AC1373" s="87" t="str">
        <f t="shared" si="387"/>
        <v/>
      </c>
      <c r="AD1373" s="87" t="str">
        <f t="shared" si="388"/>
        <v/>
      </c>
      <c r="AE1373" s="87" t="str">
        <f t="shared" si="389"/>
        <v/>
      </c>
      <c r="AF1373" s="94">
        <f t="shared" si="378"/>
        <v>1</v>
      </c>
      <c r="AH1373" s="324">
        <f t="shared" si="379"/>
        <v>590285.67798429495</v>
      </c>
      <c r="AI1373" s="280" t="str">
        <f t="shared" si="380"/>
        <v/>
      </c>
      <c r="AJ1373" s="280" t="str">
        <f t="shared" si="381"/>
        <v/>
      </c>
      <c r="AK1373" s="280" t="str">
        <f t="shared" si="382"/>
        <v/>
      </c>
      <c r="AL1373" s="327" t="str">
        <f t="shared" si="383"/>
        <v/>
      </c>
    </row>
    <row r="1374" spans="2:38">
      <c r="B1374" s="176" t="s">
        <v>1210</v>
      </c>
      <c r="C1374" s="167"/>
      <c r="D1374" s="167" t="s">
        <v>2229</v>
      </c>
      <c r="E1374" s="167" t="s">
        <v>116</v>
      </c>
      <c r="F1374" s="167" t="s">
        <v>2233</v>
      </c>
      <c r="G1374" s="188"/>
      <c r="H1374" s="285">
        <v>3401.02</v>
      </c>
      <c r="I1374" s="143">
        <f t="shared" si="384"/>
        <v>153.00191190554276</v>
      </c>
      <c r="J1374" s="165">
        <v>520362.56242898898</v>
      </c>
      <c r="K1374" s="167"/>
      <c r="L1374" s="167">
        <v>1</v>
      </c>
      <c r="M1374" s="171">
        <f t="shared" si="391"/>
        <v>520362.56242898898</v>
      </c>
      <c r="N1374" s="170"/>
      <c r="O1374" s="285">
        <v>972.98011899561902</v>
      </c>
      <c r="P1374" s="114">
        <f t="shared" si="390"/>
        <v>610.08440810975378</v>
      </c>
      <c r="Q1374" s="173">
        <v>593600</v>
      </c>
      <c r="R1374" s="177">
        <v>2016</v>
      </c>
      <c r="S1374" s="98">
        <f>IFERROR(('General Input Sheet'!$G$38/(VLOOKUP(R1374,'General Input Sheet'!$E$38:$G$44,3,FALSE))),1)</f>
        <v>1</v>
      </c>
      <c r="T1374" s="199">
        <v>1113962.562428989</v>
      </c>
      <c r="U1374" s="115" t="str">
        <f t="shared" si="385"/>
        <v/>
      </c>
      <c r="V1374" s="115" t="str">
        <f t="shared" si="385"/>
        <v>y</v>
      </c>
      <c r="W1374" s="115" t="str">
        <f t="shared" si="385"/>
        <v/>
      </c>
      <c r="X1374" s="115" t="str">
        <f t="shared" si="385"/>
        <v/>
      </c>
      <c r="Y1374" s="273" t="str">
        <f t="shared" si="386"/>
        <v/>
      </c>
      <c r="AA1374" s="86" t="str">
        <f t="shared" si="376"/>
        <v/>
      </c>
      <c r="AB1374" s="87">
        <f t="shared" si="377"/>
        <v>1</v>
      </c>
      <c r="AC1374" s="87" t="str">
        <f t="shared" si="387"/>
        <v/>
      </c>
      <c r="AD1374" s="87" t="str">
        <f t="shared" si="388"/>
        <v/>
      </c>
      <c r="AE1374" s="87" t="str">
        <f t="shared" si="389"/>
        <v/>
      </c>
      <c r="AF1374" s="94">
        <f t="shared" si="378"/>
        <v>1</v>
      </c>
      <c r="AH1374" s="324" t="str">
        <f t="shared" si="379"/>
        <v/>
      </c>
      <c r="AI1374" s="280">
        <f t="shared" si="380"/>
        <v>1113962.562428989</v>
      </c>
      <c r="AJ1374" s="280" t="str">
        <f t="shared" si="381"/>
        <v/>
      </c>
      <c r="AK1374" s="280" t="str">
        <f t="shared" si="382"/>
        <v/>
      </c>
      <c r="AL1374" s="327" t="str">
        <f t="shared" si="383"/>
        <v/>
      </c>
    </row>
    <row r="1375" spans="2:38">
      <c r="B1375" s="176" t="s">
        <v>1211</v>
      </c>
      <c r="C1375" s="167"/>
      <c r="D1375" s="167" t="s">
        <v>2229</v>
      </c>
      <c r="E1375" s="167" t="s">
        <v>115</v>
      </c>
      <c r="F1375" s="167" t="s">
        <v>2233</v>
      </c>
      <c r="G1375" s="188"/>
      <c r="H1375" s="285">
        <v>5887</v>
      </c>
      <c r="I1375" s="143">
        <f t="shared" si="384"/>
        <v>103.96731982567351</v>
      </c>
      <c r="J1375" s="165">
        <v>612055.61181373999</v>
      </c>
      <c r="K1375" s="167"/>
      <c r="L1375" s="167">
        <v>1</v>
      </c>
      <c r="M1375" s="171">
        <f t="shared" si="391"/>
        <v>612055.61181373999</v>
      </c>
      <c r="N1375" s="170"/>
      <c r="O1375" s="285"/>
      <c r="P1375" s="114">
        <f t="shared" si="390"/>
        <v>0</v>
      </c>
      <c r="Q1375" s="173"/>
      <c r="R1375" s="177">
        <v>2016</v>
      </c>
      <c r="S1375" s="98">
        <f>IFERROR(('General Input Sheet'!$G$38/(VLOOKUP(R1375,'General Input Sheet'!$E$38:$G$44,3,FALSE))),1)</f>
        <v>1</v>
      </c>
      <c r="T1375" s="199">
        <v>612055.61181373999</v>
      </c>
      <c r="U1375" s="115" t="str">
        <f t="shared" si="385"/>
        <v>y</v>
      </c>
      <c r="V1375" s="115" t="str">
        <f t="shared" si="385"/>
        <v/>
      </c>
      <c r="W1375" s="115" t="str">
        <f t="shared" si="385"/>
        <v/>
      </c>
      <c r="X1375" s="115" t="str">
        <f t="shared" si="385"/>
        <v/>
      </c>
      <c r="Y1375" s="273" t="str">
        <f t="shared" si="386"/>
        <v/>
      </c>
      <c r="AA1375" s="86">
        <f t="shared" si="376"/>
        <v>1</v>
      </c>
      <c r="AB1375" s="87" t="str">
        <f t="shared" si="377"/>
        <v/>
      </c>
      <c r="AC1375" s="87" t="str">
        <f t="shared" si="387"/>
        <v/>
      </c>
      <c r="AD1375" s="87" t="str">
        <f t="shared" si="388"/>
        <v/>
      </c>
      <c r="AE1375" s="87" t="str">
        <f t="shared" si="389"/>
        <v/>
      </c>
      <c r="AF1375" s="94">
        <f t="shared" si="378"/>
        <v>1</v>
      </c>
      <c r="AH1375" s="324">
        <f t="shared" si="379"/>
        <v>612055.61181373999</v>
      </c>
      <c r="AI1375" s="280" t="str">
        <f t="shared" si="380"/>
        <v/>
      </c>
      <c r="AJ1375" s="280" t="str">
        <f t="shared" si="381"/>
        <v/>
      </c>
      <c r="AK1375" s="280" t="str">
        <f t="shared" si="382"/>
        <v/>
      </c>
      <c r="AL1375" s="327" t="str">
        <f t="shared" si="383"/>
        <v/>
      </c>
    </row>
    <row r="1376" spans="2:38">
      <c r="B1376" s="176" t="s">
        <v>1212</v>
      </c>
      <c r="C1376" s="167"/>
      <c r="D1376" s="167" t="s">
        <v>2229</v>
      </c>
      <c r="E1376" s="167" t="s">
        <v>116</v>
      </c>
      <c r="F1376" s="167" t="s">
        <v>2233</v>
      </c>
      <c r="G1376" s="188"/>
      <c r="H1376" s="285">
        <v>12311.23</v>
      </c>
      <c r="I1376" s="143">
        <f t="shared" si="384"/>
        <v>56.045711306939516</v>
      </c>
      <c r="J1376" s="165">
        <v>689991.64241333294</v>
      </c>
      <c r="K1376" s="167"/>
      <c r="L1376" s="167">
        <v>1</v>
      </c>
      <c r="M1376" s="171">
        <f t="shared" si="391"/>
        <v>689991.64241333294</v>
      </c>
      <c r="N1376" s="170"/>
      <c r="O1376" s="285"/>
      <c r="P1376" s="114">
        <f t="shared" si="390"/>
        <v>0</v>
      </c>
      <c r="Q1376" s="173"/>
      <c r="R1376" s="177">
        <v>2016</v>
      </c>
      <c r="S1376" s="98">
        <f>IFERROR(('General Input Sheet'!$G$38/(VLOOKUP(R1376,'General Input Sheet'!$E$38:$G$44,3,FALSE))),1)</f>
        <v>1</v>
      </c>
      <c r="T1376" s="199">
        <v>689991.64241333294</v>
      </c>
      <c r="U1376" s="115" t="str">
        <f t="shared" si="385"/>
        <v/>
      </c>
      <c r="V1376" s="115" t="str">
        <f t="shared" si="385"/>
        <v>y</v>
      </c>
      <c r="W1376" s="115" t="str">
        <f t="shared" si="385"/>
        <v/>
      </c>
      <c r="X1376" s="115" t="str">
        <f t="shared" si="385"/>
        <v/>
      </c>
      <c r="Y1376" s="273" t="str">
        <f t="shared" si="386"/>
        <v/>
      </c>
      <c r="AA1376" s="86" t="str">
        <f t="shared" si="376"/>
        <v/>
      </c>
      <c r="AB1376" s="87">
        <f t="shared" si="377"/>
        <v>1</v>
      </c>
      <c r="AC1376" s="87" t="str">
        <f t="shared" si="387"/>
        <v/>
      </c>
      <c r="AD1376" s="87" t="str">
        <f t="shared" si="388"/>
        <v/>
      </c>
      <c r="AE1376" s="87" t="str">
        <f t="shared" si="389"/>
        <v/>
      </c>
      <c r="AF1376" s="94">
        <f t="shared" si="378"/>
        <v>1</v>
      </c>
      <c r="AH1376" s="324" t="str">
        <f t="shared" si="379"/>
        <v/>
      </c>
      <c r="AI1376" s="280">
        <f t="shared" si="380"/>
        <v>689991.64241333294</v>
      </c>
      <c r="AJ1376" s="280" t="str">
        <f t="shared" si="381"/>
        <v/>
      </c>
      <c r="AK1376" s="280" t="str">
        <f t="shared" si="382"/>
        <v/>
      </c>
      <c r="AL1376" s="327" t="str">
        <f t="shared" si="383"/>
        <v/>
      </c>
    </row>
    <row r="1377" spans="2:38">
      <c r="B1377" s="176" t="s">
        <v>1213</v>
      </c>
      <c r="C1377" s="167"/>
      <c r="D1377" s="167" t="s">
        <v>2229</v>
      </c>
      <c r="E1377" s="167" t="s">
        <v>117</v>
      </c>
      <c r="F1377" s="167" t="s">
        <v>2233</v>
      </c>
      <c r="G1377" s="188"/>
      <c r="H1377" s="285">
        <v>14667.7</v>
      </c>
      <c r="I1377" s="143">
        <f t="shared" si="384"/>
        <v>47.041570417538736</v>
      </c>
      <c r="J1377" s="165">
        <v>689991.64241333294</v>
      </c>
      <c r="K1377" s="167"/>
      <c r="L1377" s="167">
        <v>1</v>
      </c>
      <c r="M1377" s="171">
        <f t="shared" si="391"/>
        <v>689991.64241333294</v>
      </c>
      <c r="N1377" s="170"/>
      <c r="O1377" s="285"/>
      <c r="P1377" s="114">
        <f t="shared" si="390"/>
        <v>0</v>
      </c>
      <c r="Q1377" s="173"/>
      <c r="R1377" s="177">
        <v>2016</v>
      </c>
      <c r="S1377" s="98">
        <f>IFERROR(('General Input Sheet'!$G$38/(VLOOKUP(R1377,'General Input Sheet'!$E$38:$G$44,3,FALSE))),1)</f>
        <v>1</v>
      </c>
      <c r="T1377" s="199">
        <v>689991.64241333294</v>
      </c>
      <c r="U1377" s="115" t="str">
        <f t="shared" si="385"/>
        <v/>
      </c>
      <c r="V1377" s="115" t="str">
        <f t="shared" si="385"/>
        <v/>
      </c>
      <c r="W1377" s="115" t="str">
        <f t="shared" si="385"/>
        <v>y</v>
      </c>
      <c r="X1377" s="115" t="str">
        <f t="shared" si="385"/>
        <v/>
      </c>
      <c r="Y1377" s="273" t="str">
        <f t="shared" si="386"/>
        <v/>
      </c>
      <c r="AA1377" s="86" t="str">
        <f t="shared" si="376"/>
        <v/>
      </c>
      <c r="AB1377" s="87" t="str">
        <f t="shared" si="377"/>
        <v/>
      </c>
      <c r="AC1377" s="87">
        <f t="shared" si="387"/>
        <v>1</v>
      </c>
      <c r="AD1377" s="87" t="str">
        <f t="shared" si="388"/>
        <v/>
      </c>
      <c r="AE1377" s="87" t="str">
        <f t="shared" si="389"/>
        <v/>
      </c>
      <c r="AF1377" s="94">
        <f t="shared" si="378"/>
        <v>1</v>
      </c>
      <c r="AH1377" s="324" t="str">
        <f t="shared" si="379"/>
        <v/>
      </c>
      <c r="AI1377" s="280" t="str">
        <f t="shared" si="380"/>
        <v/>
      </c>
      <c r="AJ1377" s="280">
        <f t="shared" si="381"/>
        <v>689991.64241333294</v>
      </c>
      <c r="AK1377" s="280" t="str">
        <f t="shared" si="382"/>
        <v/>
      </c>
      <c r="AL1377" s="327" t="str">
        <f t="shared" si="383"/>
        <v/>
      </c>
    </row>
    <row r="1378" spans="2:38">
      <c r="B1378" s="176" t="s">
        <v>1214</v>
      </c>
      <c r="C1378" s="167"/>
      <c r="D1378" s="167" t="s">
        <v>2229</v>
      </c>
      <c r="E1378" s="167" t="s">
        <v>115</v>
      </c>
      <c r="F1378" s="167" t="s">
        <v>2233</v>
      </c>
      <c r="G1378" s="188"/>
      <c r="H1378" s="285">
        <v>1745.3</v>
      </c>
      <c r="I1378" s="143">
        <f t="shared" si="384"/>
        <v>263.15984492299606</v>
      </c>
      <c r="J1378" s="165">
        <v>459292.87734410499</v>
      </c>
      <c r="K1378" s="167"/>
      <c r="L1378" s="167">
        <v>1</v>
      </c>
      <c r="M1378" s="171">
        <f t="shared" si="391"/>
        <v>459292.87734410499</v>
      </c>
      <c r="N1378" s="170"/>
      <c r="O1378" s="285"/>
      <c r="P1378" s="114">
        <f t="shared" si="390"/>
        <v>0</v>
      </c>
      <c r="Q1378" s="173"/>
      <c r="R1378" s="177">
        <v>2016</v>
      </c>
      <c r="S1378" s="98">
        <f>IFERROR(('General Input Sheet'!$G$38/(VLOOKUP(R1378,'General Input Sheet'!$E$38:$G$44,3,FALSE))),1)</f>
        <v>1</v>
      </c>
      <c r="T1378" s="199">
        <v>459292.87734410499</v>
      </c>
      <c r="U1378" s="115" t="str">
        <f t="shared" si="385"/>
        <v>y</v>
      </c>
      <c r="V1378" s="115" t="str">
        <f t="shared" si="385"/>
        <v/>
      </c>
      <c r="W1378" s="115" t="str">
        <f t="shared" si="385"/>
        <v/>
      </c>
      <c r="X1378" s="115" t="str">
        <f t="shared" si="385"/>
        <v/>
      </c>
      <c r="Y1378" s="273" t="str">
        <f t="shared" si="386"/>
        <v/>
      </c>
      <c r="AA1378" s="86">
        <f t="shared" si="376"/>
        <v>1</v>
      </c>
      <c r="AB1378" s="87" t="str">
        <f t="shared" si="377"/>
        <v/>
      </c>
      <c r="AC1378" s="87" t="str">
        <f t="shared" si="387"/>
        <v/>
      </c>
      <c r="AD1378" s="87" t="str">
        <f t="shared" si="388"/>
        <v/>
      </c>
      <c r="AE1378" s="87" t="str">
        <f t="shared" si="389"/>
        <v/>
      </c>
      <c r="AF1378" s="94">
        <f t="shared" si="378"/>
        <v>1</v>
      </c>
      <c r="AH1378" s="324">
        <f t="shared" si="379"/>
        <v>459292.87734410499</v>
      </c>
      <c r="AI1378" s="280" t="str">
        <f t="shared" si="380"/>
        <v/>
      </c>
      <c r="AJ1378" s="280" t="str">
        <f t="shared" si="381"/>
        <v/>
      </c>
      <c r="AK1378" s="280" t="str">
        <f t="shared" si="382"/>
        <v/>
      </c>
      <c r="AL1378" s="327" t="str">
        <f t="shared" si="383"/>
        <v/>
      </c>
    </row>
    <row r="1379" spans="2:38">
      <c r="B1379" s="176" t="s">
        <v>1215</v>
      </c>
      <c r="C1379" s="167"/>
      <c r="D1379" s="167" t="s">
        <v>2229</v>
      </c>
      <c r="E1379" s="167" t="s">
        <v>117</v>
      </c>
      <c r="F1379" s="167" t="s">
        <v>2233</v>
      </c>
      <c r="G1379" s="188"/>
      <c r="H1379" s="285">
        <v>6790.41</v>
      </c>
      <c r="I1379" s="143">
        <f t="shared" si="384"/>
        <v>95.042426821324341</v>
      </c>
      <c r="J1379" s="165">
        <v>645377.04551178904</v>
      </c>
      <c r="K1379" s="167"/>
      <c r="L1379" s="167">
        <v>1</v>
      </c>
      <c r="M1379" s="171">
        <f t="shared" si="391"/>
        <v>645377.04551178904</v>
      </c>
      <c r="N1379" s="170"/>
      <c r="O1379" s="285"/>
      <c r="P1379" s="114">
        <f t="shared" si="390"/>
        <v>0</v>
      </c>
      <c r="Q1379" s="173"/>
      <c r="R1379" s="177">
        <v>2016</v>
      </c>
      <c r="S1379" s="98">
        <f>IFERROR(('General Input Sheet'!$G$38/(VLOOKUP(R1379,'General Input Sheet'!$E$38:$G$44,3,FALSE))),1)</f>
        <v>1</v>
      </c>
      <c r="T1379" s="199">
        <v>645377.04551178904</v>
      </c>
      <c r="U1379" s="115" t="str">
        <f t="shared" si="385"/>
        <v/>
      </c>
      <c r="V1379" s="115" t="str">
        <f t="shared" si="385"/>
        <v/>
      </c>
      <c r="W1379" s="115" t="str">
        <f t="shared" si="385"/>
        <v>y</v>
      </c>
      <c r="X1379" s="115" t="str">
        <f t="shared" si="385"/>
        <v/>
      </c>
      <c r="Y1379" s="273" t="str">
        <f t="shared" si="386"/>
        <v/>
      </c>
      <c r="AA1379" s="86" t="str">
        <f t="shared" si="376"/>
        <v/>
      </c>
      <c r="AB1379" s="87" t="str">
        <f t="shared" si="377"/>
        <v/>
      </c>
      <c r="AC1379" s="87">
        <f t="shared" si="387"/>
        <v>1</v>
      </c>
      <c r="AD1379" s="87" t="str">
        <f t="shared" si="388"/>
        <v/>
      </c>
      <c r="AE1379" s="87" t="str">
        <f t="shared" si="389"/>
        <v/>
      </c>
      <c r="AF1379" s="94">
        <f t="shared" si="378"/>
        <v>1</v>
      </c>
      <c r="AH1379" s="324" t="str">
        <f t="shared" si="379"/>
        <v/>
      </c>
      <c r="AI1379" s="280" t="str">
        <f t="shared" si="380"/>
        <v/>
      </c>
      <c r="AJ1379" s="280">
        <f t="shared" si="381"/>
        <v>645377.04551178904</v>
      </c>
      <c r="AK1379" s="280" t="str">
        <f t="shared" si="382"/>
        <v/>
      </c>
      <c r="AL1379" s="327" t="str">
        <f t="shared" si="383"/>
        <v/>
      </c>
    </row>
    <row r="1380" spans="2:38">
      <c r="B1380" s="176" t="s">
        <v>1216</v>
      </c>
      <c r="C1380" s="167"/>
      <c r="D1380" s="167" t="s">
        <v>2231</v>
      </c>
      <c r="E1380" s="167" t="s">
        <v>118</v>
      </c>
      <c r="F1380" s="167" t="s">
        <v>2232</v>
      </c>
      <c r="G1380" s="188"/>
      <c r="H1380" s="285">
        <v>44905.49</v>
      </c>
      <c r="I1380" s="143">
        <f t="shared" si="384"/>
        <v>51.440214067164618</v>
      </c>
      <c r="J1380" s="165">
        <v>2309948.01839092</v>
      </c>
      <c r="K1380" s="167"/>
      <c r="L1380" s="167">
        <v>1</v>
      </c>
      <c r="M1380" s="171">
        <f t="shared" si="391"/>
        <v>2309948.01839092</v>
      </c>
      <c r="N1380" s="170"/>
      <c r="O1380" s="285">
        <v>81102.458870225397</v>
      </c>
      <c r="P1380" s="114">
        <f t="shared" si="390"/>
        <v>28.393713730489761</v>
      </c>
      <c r="Q1380" s="173">
        <v>2302800</v>
      </c>
      <c r="R1380" s="177">
        <v>2016</v>
      </c>
      <c r="S1380" s="98">
        <f>IFERROR(('General Input Sheet'!$G$38/(VLOOKUP(R1380,'General Input Sheet'!$E$38:$G$44,3,FALSE))),1)</f>
        <v>1</v>
      </c>
      <c r="T1380" s="199">
        <v>4612748.01839092</v>
      </c>
      <c r="U1380" s="115" t="str">
        <f t="shared" si="385"/>
        <v/>
      </c>
      <c r="V1380" s="115" t="str">
        <f t="shared" si="385"/>
        <v/>
      </c>
      <c r="W1380" s="115" t="str">
        <f t="shared" si="385"/>
        <v/>
      </c>
      <c r="X1380" s="115" t="str">
        <f t="shared" si="385"/>
        <v/>
      </c>
      <c r="Y1380" s="273" t="str">
        <f t="shared" si="386"/>
        <v>y</v>
      </c>
      <c r="AA1380" s="86" t="str">
        <f t="shared" si="376"/>
        <v/>
      </c>
      <c r="AB1380" s="87" t="str">
        <f t="shared" si="377"/>
        <v/>
      </c>
      <c r="AC1380" s="87" t="str">
        <f t="shared" si="387"/>
        <v/>
      </c>
      <c r="AD1380" s="87" t="str">
        <f t="shared" si="388"/>
        <v/>
      </c>
      <c r="AE1380" s="87">
        <f t="shared" si="389"/>
        <v>1</v>
      </c>
      <c r="AF1380" s="94">
        <f t="shared" si="378"/>
        <v>1</v>
      </c>
      <c r="AH1380" s="324" t="str">
        <f t="shared" si="379"/>
        <v/>
      </c>
      <c r="AI1380" s="280" t="str">
        <f t="shared" si="380"/>
        <v/>
      </c>
      <c r="AJ1380" s="280" t="str">
        <f t="shared" si="381"/>
        <v/>
      </c>
      <c r="AK1380" s="280" t="str">
        <f t="shared" si="382"/>
        <v/>
      </c>
      <c r="AL1380" s="327">
        <f t="shared" si="383"/>
        <v>4612748.01839092</v>
      </c>
    </row>
    <row r="1381" spans="2:38">
      <c r="B1381" s="176" t="s">
        <v>1216</v>
      </c>
      <c r="C1381" s="167"/>
      <c r="D1381" s="167" t="s">
        <v>2231</v>
      </c>
      <c r="E1381" s="167" t="s">
        <v>118</v>
      </c>
      <c r="F1381" s="167" t="s">
        <v>2233</v>
      </c>
      <c r="G1381" s="188"/>
      <c r="H1381" s="285">
        <v>37251.019999999997</v>
      </c>
      <c r="I1381" s="143">
        <f t="shared" si="384"/>
        <v>219.09649490750428</v>
      </c>
      <c r="J1381" s="165">
        <v>8161567.9137293398</v>
      </c>
      <c r="K1381" s="167"/>
      <c r="L1381" s="167">
        <v>1</v>
      </c>
      <c r="M1381" s="171">
        <f t="shared" si="391"/>
        <v>8161567.9137293398</v>
      </c>
      <c r="N1381" s="170"/>
      <c r="O1381" s="285"/>
      <c r="P1381" s="114">
        <f t="shared" si="390"/>
        <v>0</v>
      </c>
      <c r="Q1381" s="173"/>
      <c r="R1381" s="177">
        <v>2016</v>
      </c>
      <c r="S1381" s="98">
        <f>IFERROR(('General Input Sheet'!$G$38/(VLOOKUP(R1381,'General Input Sheet'!$E$38:$G$44,3,FALSE))),1)</f>
        <v>1</v>
      </c>
      <c r="T1381" s="199">
        <v>8161567.9137293398</v>
      </c>
      <c r="U1381" s="115" t="str">
        <f t="shared" si="385"/>
        <v/>
      </c>
      <c r="V1381" s="115" t="str">
        <f t="shared" si="385"/>
        <v/>
      </c>
      <c r="W1381" s="115" t="str">
        <f t="shared" si="385"/>
        <v/>
      </c>
      <c r="X1381" s="115" t="str">
        <f t="shared" si="385"/>
        <v/>
      </c>
      <c r="Y1381" s="273" t="str">
        <f t="shared" si="386"/>
        <v>y</v>
      </c>
      <c r="AA1381" s="86" t="str">
        <f t="shared" si="376"/>
        <v/>
      </c>
      <c r="AB1381" s="87" t="str">
        <f t="shared" si="377"/>
        <v/>
      </c>
      <c r="AC1381" s="87" t="str">
        <f t="shared" si="387"/>
        <v/>
      </c>
      <c r="AD1381" s="87" t="str">
        <f t="shared" si="388"/>
        <v/>
      </c>
      <c r="AE1381" s="87">
        <f t="shared" si="389"/>
        <v>1</v>
      </c>
      <c r="AF1381" s="94">
        <f t="shared" si="378"/>
        <v>1</v>
      </c>
      <c r="AH1381" s="324" t="str">
        <f t="shared" si="379"/>
        <v/>
      </c>
      <c r="AI1381" s="280" t="str">
        <f t="shared" si="380"/>
        <v/>
      </c>
      <c r="AJ1381" s="280" t="str">
        <f t="shared" si="381"/>
        <v/>
      </c>
      <c r="AK1381" s="280" t="str">
        <f t="shared" si="382"/>
        <v/>
      </c>
      <c r="AL1381" s="327">
        <f t="shared" si="383"/>
        <v>8161567.9137293398</v>
      </c>
    </row>
    <row r="1382" spans="2:38">
      <c r="B1382" s="176" t="s">
        <v>1217</v>
      </c>
      <c r="C1382" s="167"/>
      <c r="D1382" s="167" t="s">
        <v>2229</v>
      </c>
      <c r="E1382" s="167" t="s">
        <v>118</v>
      </c>
      <c r="F1382" s="167" t="s">
        <v>2233</v>
      </c>
      <c r="G1382" s="188"/>
      <c r="H1382" s="285">
        <v>7571.14</v>
      </c>
      <c r="I1382" s="143">
        <f t="shared" si="384"/>
        <v>89.045182369207012</v>
      </c>
      <c r="J1382" s="165">
        <v>674173.54204279801</v>
      </c>
      <c r="K1382" s="167"/>
      <c r="L1382" s="167">
        <v>1</v>
      </c>
      <c r="M1382" s="171">
        <f t="shared" si="391"/>
        <v>674173.54204279801</v>
      </c>
      <c r="N1382" s="170"/>
      <c r="O1382" s="285"/>
      <c r="P1382" s="114">
        <f t="shared" si="390"/>
        <v>0</v>
      </c>
      <c r="Q1382" s="173"/>
      <c r="R1382" s="177">
        <v>2016</v>
      </c>
      <c r="S1382" s="98">
        <f>IFERROR(('General Input Sheet'!$G$38/(VLOOKUP(R1382,'General Input Sheet'!$E$38:$G$44,3,FALSE))),1)</f>
        <v>1</v>
      </c>
      <c r="T1382" s="199">
        <v>674173.54204279801</v>
      </c>
      <c r="U1382" s="115" t="str">
        <f t="shared" si="385"/>
        <v/>
      </c>
      <c r="V1382" s="115" t="str">
        <f t="shared" si="385"/>
        <v/>
      </c>
      <c r="W1382" s="115" t="str">
        <f t="shared" si="385"/>
        <v/>
      </c>
      <c r="X1382" s="115" t="str">
        <f t="shared" si="385"/>
        <v>y</v>
      </c>
      <c r="Y1382" s="273" t="str">
        <f t="shared" si="386"/>
        <v/>
      </c>
      <c r="AA1382" s="86" t="str">
        <f t="shared" si="376"/>
        <v/>
      </c>
      <c r="AB1382" s="87" t="str">
        <f t="shared" si="377"/>
        <v/>
      </c>
      <c r="AC1382" s="87" t="str">
        <f t="shared" si="387"/>
        <v/>
      </c>
      <c r="AD1382" s="87">
        <f t="shared" si="388"/>
        <v>1</v>
      </c>
      <c r="AE1382" s="87" t="str">
        <f t="shared" si="389"/>
        <v/>
      </c>
      <c r="AF1382" s="94">
        <f t="shared" si="378"/>
        <v>1</v>
      </c>
      <c r="AH1382" s="324" t="str">
        <f t="shared" si="379"/>
        <v/>
      </c>
      <c r="AI1382" s="280" t="str">
        <f t="shared" si="380"/>
        <v/>
      </c>
      <c r="AJ1382" s="280" t="str">
        <f t="shared" si="381"/>
        <v/>
      </c>
      <c r="AK1382" s="280">
        <f t="shared" si="382"/>
        <v>674173.54204279801</v>
      </c>
      <c r="AL1382" s="327" t="str">
        <f t="shared" si="383"/>
        <v/>
      </c>
    </row>
    <row r="1383" spans="2:38">
      <c r="B1383" s="176" t="s">
        <v>1218</v>
      </c>
      <c r="C1383" s="167"/>
      <c r="D1383" s="167" t="s">
        <v>2229</v>
      </c>
      <c r="E1383" s="167" t="s">
        <v>117</v>
      </c>
      <c r="F1383" s="167" t="s">
        <v>2233</v>
      </c>
      <c r="G1383" s="188"/>
      <c r="H1383" s="285">
        <v>8259.91</v>
      </c>
      <c r="I1383" s="143">
        <f t="shared" si="384"/>
        <v>83.535007332202525</v>
      </c>
      <c r="J1383" s="165">
        <v>689991.64241333294</v>
      </c>
      <c r="K1383" s="167"/>
      <c r="L1383" s="167">
        <v>1</v>
      </c>
      <c r="M1383" s="171">
        <f t="shared" si="391"/>
        <v>689991.64241333294</v>
      </c>
      <c r="N1383" s="170"/>
      <c r="O1383" s="285"/>
      <c r="P1383" s="114">
        <f t="shared" si="390"/>
        <v>0</v>
      </c>
      <c r="Q1383" s="173"/>
      <c r="R1383" s="177">
        <v>2016</v>
      </c>
      <c r="S1383" s="98">
        <f>IFERROR(('General Input Sheet'!$G$38/(VLOOKUP(R1383,'General Input Sheet'!$E$38:$G$44,3,FALSE))),1)</f>
        <v>1</v>
      </c>
      <c r="T1383" s="199">
        <v>689991.64241333294</v>
      </c>
      <c r="U1383" s="115" t="str">
        <f t="shared" si="385"/>
        <v/>
      </c>
      <c r="V1383" s="115" t="str">
        <f t="shared" si="385"/>
        <v/>
      </c>
      <c r="W1383" s="115" t="str">
        <f t="shared" si="385"/>
        <v>y</v>
      </c>
      <c r="X1383" s="115" t="str">
        <f t="shared" si="385"/>
        <v/>
      </c>
      <c r="Y1383" s="273" t="str">
        <f t="shared" si="386"/>
        <v/>
      </c>
      <c r="AA1383" s="86" t="str">
        <f t="shared" si="376"/>
        <v/>
      </c>
      <c r="AB1383" s="87" t="str">
        <f t="shared" si="377"/>
        <v/>
      </c>
      <c r="AC1383" s="87">
        <f t="shared" si="387"/>
        <v>1</v>
      </c>
      <c r="AD1383" s="87" t="str">
        <f t="shared" si="388"/>
        <v/>
      </c>
      <c r="AE1383" s="87" t="str">
        <f t="shared" si="389"/>
        <v/>
      </c>
      <c r="AF1383" s="94">
        <f t="shared" si="378"/>
        <v>1</v>
      </c>
      <c r="AH1383" s="324" t="str">
        <f t="shared" si="379"/>
        <v/>
      </c>
      <c r="AI1383" s="280" t="str">
        <f t="shared" si="380"/>
        <v/>
      </c>
      <c r="AJ1383" s="280">
        <f t="shared" si="381"/>
        <v>689991.64241333294</v>
      </c>
      <c r="AK1383" s="280" t="str">
        <f t="shared" si="382"/>
        <v/>
      </c>
      <c r="AL1383" s="327" t="str">
        <f t="shared" si="383"/>
        <v/>
      </c>
    </row>
    <row r="1384" spans="2:38">
      <c r="B1384" s="176" t="s">
        <v>1219</v>
      </c>
      <c r="C1384" s="167"/>
      <c r="D1384" s="167" t="s">
        <v>2229</v>
      </c>
      <c r="E1384" s="167" t="s">
        <v>116</v>
      </c>
      <c r="F1384" s="167" t="s">
        <v>2233</v>
      </c>
      <c r="G1384" s="188"/>
      <c r="H1384" s="285">
        <v>1552.91</v>
      </c>
      <c r="I1384" s="143">
        <f t="shared" si="384"/>
        <v>291.1931483244515</v>
      </c>
      <c r="J1384" s="165">
        <v>452196.75196452398</v>
      </c>
      <c r="K1384" s="167"/>
      <c r="L1384" s="167">
        <v>1</v>
      </c>
      <c r="M1384" s="171">
        <f t="shared" si="391"/>
        <v>452196.75196452398</v>
      </c>
      <c r="N1384" s="170"/>
      <c r="O1384" s="285"/>
      <c r="P1384" s="114">
        <f t="shared" si="390"/>
        <v>0</v>
      </c>
      <c r="Q1384" s="173"/>
      <c r="R1384" s="177">
        <v>2016</v>
      </c>
      <c r="S1384" s="98">
        <f>IFERROR(('General Input Sheet'!$G$38/(VLOOKUP(R1384,'General Input Sheet'!$E$38:$G$44,3,FALSE))),1)</f>
        <v>1</v>
      </c>
      <c r="T1384" s="199">
        <v>452196.75196452398</v>
      </c>
      <c r="U1384" s="115" t="str">
        <f t="shared" si="385"/>
        <v/>
      </c>
      <c r="V1384" s="115" t="str">
        <f t="shared" si="385"/>
        <v>y</v>
      </c>
      <c r="W1384" s="115" t="str">
        <f t="shared" si="385"/>
        <v/>
      </c>
      <c r="X1384" s="115" t="str">
        <f t="shared" si="385"/>
        <v/>
      </c>
      <c r="Y1384" s="273" t="str">
        <f t="shared" si="386"/>
        <v/>
      </c>
      <c r="AA1384" s="86" t="str">
        <f t="shared" si="376"/>
        <v/>
      </c>
      <c r="AB1384" s="87">
        <f t="shared" si="377"/>
        <v>1</v>
      </c>
      <c r="AC1384" s="87" t="str">
        <f t="shared" si="387"/>
        <v/>
      </c>
      <c r="AD1384" s="87" t="str">
        <f t="shared" si="388"/>
        <v/>
      </c>
      <c r="AE1384" s="87" t="str">
        <f t="shared" si="389"/>
        <v/>
      </c>
      <c r="AF1384" s="94">
        <f t="shared" si="378"/>
        <v>1</v>
      </c>
      <c r="AH1384" s="324" t="str">
        <f t="shared" si="379"/>
        <v/>
      </c>
      <c r="AI1384" s="280">
        <f t="shared" si="380"/>
        <v>452196.75196452398</v>
      </c>
      <c r="AJ1384" s="280" t="str">
        <f t="shared" si="381"/>
        <v/>
      </c>
      <c r="AK1384" s="280" t="str">
        <f t="shared" si="382"/>
        <v/>
      </c>
      <c r="AL1384" s="327" t="str">
        <f t="shared" si="383"/>
        <v/>
      </c>
    </row>
    <row r="1385" spans="2:38">
      <c r="B1385" s="176" t="s">
        <v>1220</v>
      </c>
      <c r="C1385" s="167"/>
      <c r="D1385" s="167" t="s">
        <v>2229</v>
      </c>
      <c r="E1385" s="167" t="s">
        <v>116</v>
      </c>
      <c r="F1385" s="167" t="s">
        <v>2233</v>
      </c>
      <c r="G1385" s="188"/>
      <c r="H1385" s="285">
        <v>3337.32</v>
      </c>
      <c r="I1385" s="143">
        <f t="shared" si="384"/>
        <v>155.21827318047625</v>
      </c>
      <c r="J1385" s="165">
        <v>518013.04745066701</v>
      </c>
      <c r="K1385" s="167"/>
      <c r="L1385" s="167">
        <v>1</v>
      </c>
      <c r="M1385" s="171">
        <f t="shared" si="391"/>
        <v>518013.04745066701</v>
      </c>
      <c r="N1385" s="170"/>
      <c r="O1385" s="285"/>
      <c r="P1385" s="114">
        <f t="shared" si="390"/>
        <v>0</v>
      </c>
      <c r="Q1385" s="173"/>
      <c r="R1385" s="177">
        <v>2016</v>
      </c>
      <c r="S1385" s="98">
        <f>IFERROR(('General Input Sheet'!$G$38/(VLOOKUP(R1385,'General Input Sheet'!$E$38:$G$44,3,FALSE))),1)</f>
        <v>1</v>
      </c>
      <c r="T1385" s="199">
        <v>518013.04745066701</v>
      </c>
      <c r="U1385" s="115" t="str">
        <f t="shared" si="385"/>
        <v/>
      </c>
      <c r="V1385" s="115" t="str">
        <f t="shared" si="385"/>
        <v>y</v>
      </c>
      <c r="W1385" s="115" t="str">
        <f t="shared" si="385"/>
        <v/>
      </c>
      <c r="X1385" s="115" t="str">
        <f t="shared" si="385"/>
        <v/>
      </c>
      <c r="Y1385" s="273" t="str">
        <f t="shared" si="386"/>
        <v/>
      </c>
      <c r="AA1385" s="86" t="str">
        <f t="shared" si="376"/>
        <v/>
      </c>
      <c r="AB1385" s="87">
        <f t="shared" si="377"/>
        <v>1</v>
      </c>
      <c r="AC1385" s="87" t="str">
        <f t="shared" si="387"/>
        <v/>
      </c>
      <c r="AD1385" s="87" t="str">
        <f t="shared" si="388"/>
        <v/>
      </c>
      <c r="AE1385" s="87" t="str">
        <f t="shared" si="389"/>
        <v/>
      </c>
      <c r="AF1385" s="94">
        <f t="shared" si="378"/>
        <v>1</v>
      </c>
      <c r="AH1385" s="324" t="str">
        <f t="shared" si="379"/>
        <v/>
      </c>
      <c r="AI1385" s="280">
        <f t="shared" si="380"/>
        <v>518013.04745066701</v>
      </c>
      <c r="AJ1385" s="280" t="str">
        <f t="shared" si="381"/>
        <v/>
      </c>
      <c r="AK1385" s="280" t="str">
        <f t="shared" si="382"/>
        <v/>
      </c>
      <c r="AL1385" s="327" t="str">
        <f t="shared" si="383"/>
        <v/>
      </c>
    </row>
    <row r="1386" spans="2:38">
      <c r="B1386" s="176" t="s">
        <v>1221</v>
      </c>
      <c r="C1386" s="167"/>
      <c r="D1386" s="167" t="s">
        <v>2229</v>
      </c>
      <c r="E1386" s="167" t="s">
        <v>118</v>
      </c>
      <c r="F1386" s="167" t="s">
        <v>2233</v>
      </c>
      <c r="G1386" s="188"/>
      <c r="H1386" s="285">
        <v>2481.17</v>
      </c>
      <c r="I1386" s="143">
        <f t="shared" si="384"/>
        <v>196.05055465469033</v>
      </c>
      <c r="J1386" s="165">
        <v>486434.75469257799</v>
      </c>
      <c r="K1386" s="167"/>
      <c r="L1386" s="167">
        <v>1</v>
      </c>
      <c r="M1386" s="171">
        <f t="shared" si="391"/>
        <v>486434.75469257799</v>
      </c>
      <c r="N1386" s="170"/>
      <c r="O1386" s="285"/>
      <c r="P1386" s="114">
        <f t="shared" si="390"/>
        <v>0</v>
      </c>
      <c r="Q1386" s="173"/>
      <c r="R1386" s="177">
        <v>2016</v>
      </c>
      <c r="S1386" s="98">
        <f>IFERROR(('General Input Sheet'!$G$38/(VLOOKUP(R1386,'General Input Sheet'!$E$38:$G$44,3,FALSE))),1)</f>
        <v>1</v>
      </c>
      <c r="T1386" s="199">
        <v>486434.75469257799</v>
      </c>
      <c r="U1386" s="115" t="str">
        <f t="shared" si="385"/>
        <v/>
      </c>
      <c r="V1386" s="115" t="str">
        <f t="shared" si="385"/>
        <v/>
      </c>
      <c r="W1386" s="115" t="str">
        <f t="shared" si="385"/>
        <v/>
      </c>
      <c r="X1386" s="115" t="str">
        <f t="shared" si="385"/>
        <v>y</v>
      </c>
      <c r="Y1386" s="273" t="str">
        <f t="shared" si="386"/>
        <v/>
      </c>
      <c r="AA1386" s="86" t="str">
        <f t="shared" si="376"/>
        <v/>
      </c>
      <c r="AB1386" s="87" t="str">
        <f t="shared" si="377"/>
        <v/>
      </c>
      <c r="AC1386" s="87" t="str">
        <f t="shared" si="387"/>
        <v/>
      </c>
      <c r="AD1386" s="87">
        <f t="shared" si="388"/>
        <v>1</v>
      </c>
      <c r="AE1386" s="87" t="str">
        <f t="shared" si="389"/>
        <v/>
      </c>
      <c r="AF1386" s="94">
        <f t="shared" si="378"/>
        <v>1</v>
      </c>
      <c r="AH1386" s="324" t="str">
        <f t="shared" si="379"/>
        <v/>
      </c>
      <c r="AI1386" s="280" t="str">
        <f t="shared" si="380"/>
        <v/>
      </c>
      <c r="AJ1386" s="280" t="str">
        <f t="shared" si="381"/>
        <v/>
      </c>
      <c r="AK1386" s="280">
        <f t="shared" si="382"/>
        <v>486434.75469257799</v>
      </c>
      <c r="AL1386" s="327" t="str">
        <f t="shared" si="383"/>
        <v/>
      </c>
    </row>
    <row r="1387" spans="2:38">
      <c r="B1387" s="176" t="s">
        <v>1222</v>
      </c>
      <c r="C1387" s="167"/>
      <c r="D1387" s="167" t="s">
        <v>2229</v>
      </c>
      <c r="E1387" s="167" t="s">
        <v>116</v>
      </c>
      <c r="F1387" s="167" t="s">
        <v>2233</v>
      </c>
      <c r="G1387" s="188"/>
      <c r="H1387" s="285">
        <v>3302.85</v>
      </c>
      <c r="I1387" s="143">
        <f t="shared" si="384"/>
        <v>156.45326118644533</v>
      </c>
      <c r="J1387" s="165">
        <v>516741.65370965097</v>
      </c>
      <c r="K1387" s="167"/>
      <c r="L1387" s="167">
        <v>1</v>
      </c>
      <c r="M1387" s="171">
        <f t="shared" si="391"/>
        <v>516741.65370965091</v>
      </c>
      <c r="N1387" s="170"/>
      <c r="O1387" s="285">
        <v>3302.8593830237201</v>
      </c>
      <c r="P1387" s="114">
        <f t="shared" si="390"/>
        <v>176.06592729588928</v>
      </c>
      <c r="Q1387" s="173">
        <v>581521</v>
      </c>
      <c r="R1387" s="177">
        <v>2016</v>
      </c>
      <c r="S1387" s="98">
        <f>IFERROR(('General Input Sheet'!$G$38/(VLOOKUP(R1387,'General Input Sheet'!$E$38:$G$44,3,FALSE))),1)</f>
        <v>1</v>
      </c>
      <c r="T1387" s="199">
        <v>1098262.653709651</v>
      </c>
      <c r="U1387" s="115" t="str">
        <f t="shared" si="385"/>
        <v/>
      </c>
      <c r="V1387" s="115" t="str">
        <f t="shared" si="385"/>
        <v>y</v>
      </c>
      <c r="W1387" s="115" t="str">
        <f t="shared" si="385"/>
        <v/>
      </c>
      <c r="X1387" s="115" t="str">
        <f t="shared" si="385"/>
        <v/>
      </c>
      <c r="Y1387" s="273" t="str">
        <f t="shared" si="386"/>
        <v/>
      </c>
      <c r="AA1387" s="86" t="str">
        <f t="shared" si="376"/>
        <v/>
      </c>
      <c r="AB1387" s="87">
        <f t="shared" si="377"/>
        <v>1</v>
      </c>
      <c r="AC1387" s="87" t="str">
        <f t="shared" si="387"/>
        <v/>
      </c>
      <c r="AD1387" s="87" t="str">
        <f t="shared" si="388"/>
        <v/>
      </c>
      <c r="AE1387" s="87" t="str">
        <f t="shared" si="389"/>
        <v/>
      </c>
      <c r="AF1387" s="94">
        <f t="shared" si="378"/>
        <v>1</v>
      </c>
      <c r="AH1387" s="324" t="str">
        <f t="shared" si="379"/>
        <v/>
      </c>
      <c r="AI1387" s="280">
        <f t="shared" si="380"/>
        <v>1098262.653709651</v>
      </c>
      <c r="AJ1387" s="280" t="str">
        <f t="shared" si="381"/>
        <v/>
      </c>
      <c r="AK1387" s="280" t="str">
        <f t="shared" si="382"/>
        <v/>
      </c>
      <c r="AL1387" s="327" t="str">
        <f t="shared" si="383"/>
        <v/>
      </c>
    </row>
    <row r="1388" spans="2:38">
      <c r="B1388" s="176" t="s">
        <v>1223</v>
      </c>
      <c r="C1388" s="167"/>
      <c r="D1388" s="167" t="s">
        <v>2229</v>
      </c>
      <c r="E1388" s="167" t="s">
        <v>117</v>
      </c>
      <c r="F1388" s="167" t="s">
        <v>2233</v>
      </c>
      <c r="G1388" s="188"/>
      <c r="H1388" s="285">
        <v>1405.33</v>
      </c>
      <c r="I1388" s="143">
        <f t="shared" si="384"/>
        <v>317.89928455536995</v>
      </c>
      <c r="J1388" s="165">
        <v>446753.40156419802</v>
      </c>
      <c r="K1388" s="167"/>
      <c r="L1388" s="167">
        <v>1</v>
      </c>
      <c r="M1388" s="171">
        <f t="shared" si="391"/>
        <v>446753.40156419808</v>
      </c>
      <c r="N1388" s="170"/>
      <c r="O1388" s="285"/>
      <c r="P1388" s="114">
        <f t="shared" si="390"/>
        <v>0</v>
      </c>
      <c r="Q1388" s="173"/>
      <c r="R1388" s="177">
        <v>2016</v>
      </c>
      <c r="S1388" s="98">
        <f>IFERROR(('General Input Sheet'!$G$38/(VLOOKUP(R1388,'General Input Sheet'!$E$38:$G$44,3,FALSE))),1)</f>
        <v>1</v>
      </c>
      <c r="T1388" s="199">
        <v>446753.40156419802</v>
      </c>
      <c r="U1388" s="115" t="str">
        <f t="shared" si="385"/>
        <v/>
      </c>
      <c r="V1388" s="115" t="str">
        <f t="shared" si="385"/>
        <v/>
      </c>
      <c r="W1388" s="115" t="str">
        <f t="shared" si="385"/>
        <v>y</v>
      </c>
      <c r="X1388" s="115" t="str">
        <f t="shared" si="385"/>
        <v/>
      </c>
      <c r="Y1388" s="273" t="str">
        <f t="shared" si="386"/>
        <v/>
      </c>
      <c r="AA1388" s="86" t="str">
        <f t="shared" si="376"/>
        <v/>
      </c>
      <c r="AB1388" s="87" t="str">
        <f t="shared" si="377"/>
        <v/>
      </c>
      <c r="AC1388" s="87">
        <f t="shared" si="387"/>
        <v>1</v>
      </c>
      <c r="AD1388" s="87" t="str">
        <f t="shared" si="388"/>
        <v/>
      </c>
      <c r="AE1388" s="87" t="str">
        <f t="shared" si="389"/>
        <v/>
      </c>
      <c r="AF1388" s="94">
        <f t="shared" si="378"/>
        <v>1</v>
      </c>
      <c r="AH1388" s="324" t="str">
        <f t="shared" si="379"/>
        <v/>
      </c>
      <c r="AI1388" s="280" t="str">
        <f t="shared" si="380"/>
        <v/>
      </c>
      <c r="AJ1388" s="280">
        <f t="shared" si="381"/>
        <v>446753.40156419802</v>
      </c>
      <c r="AK1388" s="280" t="str">
        <f t="shared" si="382"/>
        <v/>
      </c>
      <c r="AL1388" s="327" t="str">
        <f t="shared" si="383"/>
        <v/>
      </c>
    </row>
    <row r="1389" spans="2:38">
      <c r="B1389" s="176" t="s">
        <v>1224</v>
      </c>
      <c r="C1389" s="167"/>
      <c r="D1389" s="167" t="s">
        <v>2229</v>
      </c>
      <c r="E1389" s="167" t="s">
        <v>117</v>
      </c>
      <c r="F1389" s="167" t="s">
        <v>2233</v>
      </c>
      <c r="G1389" s="188"/>
      <c r="H1389" s="285">
        <v>15687.22</v>
      </c>
      <c r="I1389" s="143">
        <f t="shared" si="384"/>
        <v>43.98431604920011</v>
      </c>
      <c r="J1389" s="165">
        <v>689991.64241333294</v>
      </c>
      <c r="K1389" s="167"/>
      <c r="L1389" s="167">
        <v>1</v>
      </c>
      <c r="M1389" s="171">
        <f t="shared" si="391"/>
        <v>689991.64241333294</v>
      </c>
      <c r="N1389" s="170"/>
      <c r="O1389" s="285"/>
      <c r="P1389" s="114">
        <f t="shared" si="390"/>
        <v>0</v>
      </c>
      <c r="Q1389" s="173"/>
      <c r="R1389" s="177">
        <v>2016</v>
      </c>
      <c r="S1389" s="98">
        <f>IFERROR(('General Input Sheet'!$G$38/(VLOOKUP(R1389,'General Input Sheet'!$E$38:$G$44,3,FALSE))),1)</f>
        <v>1</v>
      </c>
      <c r="T1389" s="199">
        <v>689991.64241333294</v>
      </c>
      <c r="U1389" s="115" t="str">
        <f t="shared" si="385"/>
        <v/>
      </c>
      <c r="V1389" s="115" t="str">
        <f t="shared" si="385"/>
        <v/>
      </c>
      <c r="W1389" s="115" t="str">
        <f t="shared" si="385"/>
        <v>y</v>
      </c>
      <c r="X1389" s="115" t="str">
        <f t="shared" si="385"/>
        <v/>
      </c>
      <c r="Y1389" s="273" t="str">
        <f t="shared" si="386"/>
        <v/>
      </c>
      <c r="AA1389" s="86" t="str">
        <f t="shared" si="376"/>
        <v/>
      </c>
      <c r="AB1389" s="87" t="str">
        <f t="shared" si="377"/>
        <v/>
      </c>
      <c r="AC1389" s="87">
        <f t="shared" si="387"/>
        <v>1</v>
      </c>
      <c r="AD1389" s="87" t="str">
        <f t="shared" si="388"/>
        <v/>
      </c>
      <c r="AE1389" s="87" t="str">
        <f t="shared" si="389"/>
        <v/>
      </c>
      <c r="AF1389" s="94">
        <f t="shared" si="378"/>
        <v>1</v>
      </c>
      <c r="AH1389" s="324" t="str">
        <f t="shared" si="379"/>
        <v/>
      </c>
      <c r="AI1389" s="280" t="str">
        <f t="shared" si="380"/>
        <v/>
      </c>
      <c r="AJ1389" s="280">
        <f t="shared" si="381"/>
        <v>689991.64241333294</v>
      </c>
      <c r="AK1389" s="280" t="str">
        <f t="shared" si="382"/>
        <v/>
      </c>
      <c r="AL1389" s="327" t="str">
        <f t="shared" si="383"/>
        <v/>
      </c>
    </row>
    <row r="1390" spans="2:38">
      <c r="B1390" s="176" t="s">
        <v>1225</v>
      </c>
      <c r="C1390" s="167"/>
      <c r="D1390" s="167" t="s">
        <v>2231</v>
      </c>
      <c r="E1390" s="167" t="s">
        <v>117</v>
      </c>
      <c r="F1390" s="167" t="s">
        <v>2232</v>
      </c>
      <c r="G1390" s="188"/>
      <c r="H1390" s="285">
        <v>45848.12</v>
      </c>
      <c r="I1390" s="143">
        <f t="shared" si="384"/>
        <v>50.38261150928151</v>
      </c>
      <c r="J1390" s="165">
        <v>2309948.01839092</v>
      </c>
      <c r="K1390" s="167"/>
      <c r="L1390" s="167">
        <v>1</v>
      </c>
      <c r="M1390" s="171">
        <f t="shared" si="391"/>
        <v>2309948.01839092</v>
      </c>
      <c r="N1390" s="170"/>
      <c r="O1390" s="285"/>
      <c r="P1390" s="114">
        <f t="shared" si="390"/>
        <v>0</v>
      </c>
      <c r="Q1390" s="173"/>
      <c r="R1390" s="177">
        <v>2016</v>
      </c>
      <c r="S1390" s="98">
        <f>IFERROR(('General Input Sheet'!$G$38/(VLOOKUP(R1390,'General Input Sheet'!$E$38:$G$44,3,FALSE))),1)</f>
        <v>1</v>
      </c>
      <c r="T1390" s="199">
        <v>2309948.01839092</v>
      </c>
      <c r="U1390" s="115" t="str">
        <f t="shared" si="385"/>
        <v/>
      </c>
      <c r="V1390" s="115" t="str">
        <f t="shared" si="385"/>
        <v/>
      </c>
      <c r="W1390" s="115" t="str">
        <f t="shared" si="385"/>
        <v/>
      </c>
      <c r="X1390" s="115" t="str">
        <f t="shared" si="385"/>
        <v/>
      </c>
      <c r="Y1390" s="273" t="str">
        <f t="shared" si="386"/>
        <v>y</v>
      </c>
      <c r="AA1390" s="86" t="str">
        <f t="shared" si="376"/>
        <v/>
      </c>
      <c r="AB1390" s="87" t="str">
        <f t="shared" si="377"/>
        <v/>
      </c>
      <c r="AC1390" s="87" t="str">
        <f t="shared" si="387"/>
        <v/>
      </c>
      <c r="AD1390" s="87" t="str">
        <f t="shared" si="388"/>
        <v/>
      </c>
      <c r="AE1390" s="87">
        <f t="shared" si="389"/>
        <v>1</v>
      </c>
      <c r="AF1390" s="94">
        <f t="shared" si="378"/>
        <v>1</v>
      </c>
      <c r="AH1390" s="324" t="str">
        <f t="shared" si="379"/>
        <v/>
      </c>
      <c r="AI1390" s="280" t="str">
        <f t="shared" si="380"/>
        <v/>
      </c>
      <c r="AJ1390" s="280" t="str">
        <f t="shared" si="381"/>
        <v/>
      </c>
      <c r="AK1390" s="280" t="str">
        <f t="shared" si="382"/>
        <v/>
      </c>
      <c r="AL1390" s="327">
        <f t="shared" si="383"/>
        <v>2309948.01839092</v>
      </c>
    </row>
    <row r="1391" spans="2:38">
      <c r="B1391" s="176" t="s">
        <v>1226</v>
      </c>
      <c r="C1391" s="167"/>
      <c r="D1391" s="167" t="s">
        <v>2229</v>
      </c>
      <c r="E1391" s="167" t="s">
        <v>117</v>
      </c>
      <c r="F1391" s="167" t="s">
        <v>2233</v>
      </c>
      <c r="G1391" s="188"/>
      <c r="H1391" s="285">
        <v>33533.699999999997</v>
      </c>
      <c r="I1391" s="143">
        <f t="shared" si="384"/>
        <v>20.576066536449392</v>
      </c>
      <c r="J1391" s="165">
        <v>689991.64241333294</v>
      </c>
      <c r="K1391" s="167"/>
      <c r="L1391" s="167">
        <v>1</v>
      </c>
      <c r="M1391" s="171">
        <f t="shared" si="391"/>
        <v>689991.64241333294</v>
      </c>
      <c r="N1391" s="170"/>
      <c r="O1391" s="285"/>
      <c r="P1391" s="114">
        <f t="shared" si="390"/>
        <v>0</v>
      </c>
      <c r="Q1391" s="173"/>
      <c r="R1391" s="177">
        <v>2016</v>
      </c>
      <c r="S1391" s="98">
        <f>IFERROR(('General Input Sheet'!$G$38/(VLOOKUP(R1391,'General Input Sheet'!$E$38:$G$44,3,FALSE))),1)</f>
        <v>1</v>
      </c>
      <c r="T1391" s="199">
        <v>689991.64241333294</v>
      </c>
      <c r="U1391" s="115" t="str">
        <f t="shared" si="385"/>
        <v/>
      </c>
      <c r="V1391" s="115" t="str">
        <f t="shared" si="385"/>
        <v/>
      </c>
      <c r="W1391" s="115" t="str">
        <f t="shared" si="385"/>
        <v>y</v>
      </c>
      <c r="X1391" s="115" t="str">
        <f t="shared" si="385"/>
        <v/>
      </c>
      <c r="Y1391" s="273" t="str">
        <f t="shared" si="386"/>
        <v/>
      </c>
      <c r="AA1391" s="86" t="str">
        <f t="shared" si="376"/>
        <v/>
      </c>
      <c r="AB1391" s="87" t="str">
        <f t="shared" si="377"/>
        <v/>
      </c>
      <c r="AC1391" s="87">
        <f t="shared" si="387"/>
        <v>1</v>
      </c>
      <c r="AD1391" s="87" t="str">
        <f t="shared" si="388"/>
        <v/>
      </c>
      <c r="AE1391" s="87" t="str">
        <f t="shared" si="389"/>
        <v/>
      </c>
      <c r="AF1391" s="94">
        <f t="shared" si="378"/>
        <v>1</v>
      </c>
      <c r="AH1391" s="324" t="str">
        <f t="shared" si="379"/>
        <v/>
      </c>
      <c r="AI1391" s="280" t="str">
        <f t="shared" si="380"/>
        <v/>
      </c>
      <c r="AJ1391" s="280">
        <f t="shared" si="381"/>
        <v>689991.64241333294</v>
      </c>
      <c r="AK1391" s="280" t="str">
        <f t="shared" si="382"/>
        <v/>
      </c>
      <c r="AL1391" s="327" t="str">
        <f t="shared" si="383"/>
        <v/>
      </c>
    </row>
    <row r="1392" spans="2:38">
      <c r="B1392" s="176" t="s">
        <v>1227</v>
      </c>
      <c r="C1392" s="167"/>
      <c r="D1392" s="167" t="s">
        <v>2229</v>
      </c>
      <c r="E1392" s="167" t="s">
        <v>115</v>
      </c>
      <c r="F1392" s="167" t="s">
        <v>2236</v>
      </c>
      <c r="G1392" s="188"/>
      <c r="H1392" s="285"/>
      <c r="I1392" s="143">
        <f t="shared" si="384"/>
        <v>0</v>
      </c>
      <c r="J1392" s="165"/>
      <c r="K1392" s="167"/>
      <c r="L1392" s="167">
        <v>1</v>
      </c>
      <c r="M1392" s="171">
        <f t="shared" si="391"/>
        <v>0</v>
      </c>
      <c r="N1392" s="170"/>
      <c r="O1392" s="285">
        <v>0</v>
      </c>
      <c r="P1392" s="114">
        <f t="shared" si="390"/>
        <v>0</v>
      </c>
      <c r="Q1392" s="173">
        <v>0</v>
      </c>
      <c r="R1392" s="177">
        <v>2016</v>
      </c>
      <c r="S1392" s="98">
        <f>IFERROR(('General Input Sheet'!$G$38/(VLOOKUP(R1392,'General Input Sheet'!$E$38:$G$44,3,FALSE))),1)</f>
        <v>1</v>
      </c>
      <c r="T1392" s="199">
        <v>0</v>
      </c>
      <c r="U1392" s="115" t="str">
        <f t="shared" si="385"/>
        <v>y</v>
      </c>
      <c r="V1392" s="115" t="str">
        <f t="shared" si="385"/>
        <v/>
      </c>
      <c r="W1392" s="115" t="str">
        <f t="shared" si="385"/>
        <v/>
      </c>
      <c r="X1392" s="115" t="str">
        <f t="shared" si="385"/>
        <v/>
      </c>
      <c r="Y1392" s="273" t="str">
        <f t="shared" si="386"/>
        <v/>
      </c>
      <c r="AA1392" s="86">
        <f t="shared" si="376"/>
        <v>1</v>
      </c>
      <c r="AB1392" s="87" t="str">
        <f t="shared" si="377"/>
        <v/>
      </c>
      <c r="AC1392" s="87" t="str">
        <f t="shared" si="387"/>
        <v/>
      </c>
      <c r="AD1392" s="87" t="str">
        <f t="shared" si="388"/>
        <v/>
      </c>
      <c r="AE1392" s="87" t="str">
        <f t="shared" si="389"/>
        <v/>
      </c>
      <c r="AF1392" s="94">
        <f t="shared" si="378"/>
        <v>1</v>
      </c>
      <c r="AH1392" s="324">
        <f t="shared" si="379"/>
        <v>0</v>
      </c>
      <c r="AI1392" s="280" t="str">
        <f t="shared" si="380"/>
        <v/>
      </c>
      <c r="AJ1392" s="280" t="str">
        <f t="shared" si="381"/>
        <v/>
      </c>
      <c r="AK1392" s="280" t="str">
        <f t="shared" si="382"/>
        <v/>
      </c>
      <c r="AL1392" s="327" t="str">
        <f t="shared" si="383"/>
        <v/>
      </c>
    </row>
    <row r="1393" spans="2:38">
      <c r="B1393" s="176" t="s">
        <v>1228</v>
      </c>
      <c r="C1393" s="167"/>
      <c r="D1393" s="167" t="s">
        <v>2231</v>
      </c>
      <c r="E1393" s="167" t="s">
        <v>115</v>
      </c>
      <c r="F1393" s="167" t="s">
        <v>2232</v>
      </c>
      <c r="G1393" s="188"/>
      <c r="H1393" s="285">
        <v>79466.649999999994</v>
      </c>
      <c r="I1393" s="143">
        <f t="shared" si="384"/>
        <v>29.068143911828674</v>
      </c>
      <c r="J1393" s="165">
        <v>2309948.01839092</v>
      </c>
      <c r="K1393" s="167"/>
      <c r="L1393" s="167">
        <v>1</v>
      </c>
      <c r="M1393" s="171">
        <f t="shared" si="391"/>
        <v>2309948.01839092</v>
      </c>
      <c r="N1393" s="170"/>
      <c r="O1393" s="285">
        <v>55576.003207638903</v>
      </c>
      <c r="P1393" s="114">
        <f t="shared" si="390"/>
        <v>39.915128867976826</v>
      </c>
      <c r="Q1393" s="173">
        <v>2218323.33</v>
      </c>
      <c r="R1393" s="177">
        <v>2016</v>
      </c>
      <c r="S1393" s="98">
        <f>IFERROR(('General Input Sheet'!$G$38/(VLOOKUP(R1393,'General Input Sheet'!$E$38:$G$44,3,FALSE))),1)</f>
        <v>1</v>
      </c>
      <c r="T1393" s="199">
        <v>4528271.3483909201</v>
      </c>
      <c r="U1393" s="115" t="str">
        <f t="shared" si="385"/>
        <v/>
      </c>
      <c r="V1393" s="115" t="str">
        <f t="shared" si="385"/>
        <v/>
      </c>
      <c r="W1393" s="115" t="str">
        <f t="shared" si="385"/>
        <v/>
      </c>
      <c r="X1393" s="115" t="str">
        <f t="shared" si="385"/>
        <v/>
      </c>
      <c r="Y1393" s="273" t="str">
        <f t="shared" si="386"/>
        <v>y</v>
      </c>
      <c r="AA1393" s="86" t="str">
        <f t="shared" si="376"/>
        <v/>
      </c>
      <c r="AB1393" s="87" t="str">
        <f t="shared" si="377"/>
        <v/>
      </c>
      <c r="AC1393" s="87" t="str">
        <f t="shared" si="387"/>
        <v/>
      </c>
      <c r="AD1393" s="87" t="str">
        <f t="shared" si="388"/>
        <v/>
      </c>
      <c r="AE1393" s="87">
        <f t="shared" si="389"/>
        <v>1</v>
      </c>
      <c r="AF1393" s="94">
        <f t="shared" si="378"/>
        <v>1</v>
      </c>
      <c r="AH1393" s="324" t="str">
        <f t="shared" si="379"/>
        <v/>
      </c>
      <c r="AI1393" s="280" t="str">
        <f t="shared" si="380"/>
        <v/>
      </c>
      <c r="AJ1393" s="280" t="str">
        <f t="shared" si="381"/>
        <v/>
      </c>
      <c r="AK1393" s="280" t="str">
        <f t="shared" si="382"/>
        <v/>
      </c>
      <c r="AL1393" s="327">
        <f t="shared" si="383"/>
        <v>4528271.3483909201</v>
      </c>
    </row>
    <row r="1394" spans="2:38">
      <c r="B1394" s="176" t="s">
        <v>1229</v>
      </c>
      <c r="C1394" s="167"/>
      <c r="D1394" s="167" t="s">
        <v>2231</v>
      </c>
      <c r="E1394" s="167" t="s">
        <v>115</v>
      </c>
      <c r="F1394" s="167" t="s">
        <v>2240</v>
      </c>
      <c r="G1394" s="188"/>
      <c r="H1394" s="285">
        <v>9368.2099999999991</v>
      </c>
      <c r="I1394" s="143">
        <f t="shared" si="384"/>
        <v>258.07763273587591</v>
      </c>
      <c r="J1394" s="165">
        <v>2417725.4597725598</v>
      </c>
      <c r="K1394" s="167"/>
      <c r="L1394" s="167">
        <v>1</v>
      </c>
      <c r="M1394" s="171">
        <f t="shared" si="391"/>
        <v>2417725.4597725598</v>
      </c>
      <c r="N1394" s="170"/>
      <c r="O1394" s="285"/>
      <c r="P1394" s="114">
        <f t="shared" si="390"/>
        <v>0</v>
      </c>
      <c r="Q1394" s="173"/>
      <c r="R1394" s="177">
        <v>2016</v>
      </c>
      <c r="S1394" s="98">
        <f>IFERROR(('General Input Sheet'!$G$38/(VLOOKUP(R1394,'General Input Sheet'!$E$38:$G$44,3,FALSE))),1)</f>
        <v>1</v>
      </c>
      <c r="T1394" s="199">
        <v>2417725.4597725598</v>
      </c>
      <c r="U1394" s="115" t="str">
        <f t="shared" si="385"/>
        <v/>
      </c>
      <c r="V1394" s="115" t="str">
        <f t="shared" si="385"/>
        <v/>
      </c>
      <c r="W1394" s="115" t="str">
        <f t="shared" si="385"/>
        <v/>
      </c>
      <c r="X1394" s="115" t="str">
        <f t="shared" si="385"/>
        <v/>
      </c>
      <c r="Y1394" s="273" t="str">
        <f t="shared" si="386"/>
        <v>y</v>
      </c>
      <c r="AA1394" s="86" t="str">
        <f t="shared" si="376"/>
        <v/>
      </c>
      <c r="AB1394" s="87" t="str">
        <f t="shared" si="377"/>
        <v/>
      </c>
      <c r="AC1394" s="87" t="str">
        <f t="shared" si="387"/>
        <v/>
      </c>
      <c r="AD1394" s="87" t="str">
        <f t="shared" si="388"/>
        <v/>
      </c>
      <c r="AE1394" s="87">
        <f t="shared" si="389"/>
        <v>1</v>
      </c>
      <c r="AF1394" s="94">
        <f t="shared" si="378"/>
        <v>1</v>
      </c>
      <c r="AH1394" s="324" t="str">
        <f t="shared" si="379"/>
        <v/>
      </c>
      <c r="AI1394" s="280" t="str">
        <f t="shared" si="380"/>
        <v/>
      </c>
      <c r="AJ1394" s="280" t="str">
        <f t="shared" si="381"/>
        <v/>
      </c>
      <c r="AK1394" s="280" t="str">
        <f t="shared" si="382"/>
        <v/>
      </c>
      <c r="AL1394" s="327">
        <f t="shared" si="383"/>
        <v>2417725.4597725598</v>
      </c>
    </row>
    <row r="1395" spans="2:38">
      <c r="B1395" s="176" t="s">
        <v>1230</v>
      </c>
      <c r="C1395" s="167"/>
      <c r="D1395" s="167" t="s">
        <v>2230</v>
      </c>
      <c r="E1395" s="167" t="s">
        <v>115</v>
      </c>
      <c r="F1395" s="167" t="s">
        <v>2232</v>
      </c>
      <c r="G1395" s="188"/>
      <c r="H1395" s="171">
        <v>6208.68</v>
      </c>
      <c r="I1395" s="143">
        <f t="shared" si="384"/>
        <v>201.89764164806689</v>
      </c>
      <c r="J1395" s="165">
        <v>1253517.8497475199</v>
      </c>
      <c r="K1395" s="167"/>
      <c r="L1395" s="167"/>
      <c r="M1395" s="171">
        <v>449620.76882345602</v>
      </c>
      <c r="N1395" s="170"/>
      <c r="O1395" s="285"/>
      <c r="P1395" s="114">
        <f t="shared" si="390"/>
        <v>0</v>
      </c>
      <c r="Q1395" s="173"/>
      <c r="R1395" s="177">
        <v>2016</v>
      </c>
      <c r="S1395" s="32"/>
      <c r="T1395" s="195">
        <v>1253517.8497475199</v>
      </c>
      <c r="U1395" s="115" t="str">
        <f t="shared" si="385"/>
        <v/>
      </c>
      <c r="V1395" s="115" t="str">
        <f t="shared" si="385"/>
        <v/>
      </c>
      <c r="W1395" s="115" t="str">
        <f t="shared" si="385"/>
        <v/>
      </c>
      <c r="X1395" s="115" t="str">
        <f t="shared" si="385"/>
        <v/>
      </c>
      <c r="Y1395" s="273" t="str">
        <f t="shared" si="386"/>
        <v>y</v>
      </c>
      <c r="AA1395" s="86" t="str">
        <f t="shared" si="376"/>
        <v/>
      </c>
      <c r="AB1395" s="87" t="str">
        <f t="shared" si="377"/>
        <v/>
      </c>
      <c r="AC1395" s="87" t="str">
        <f t="shared" si="387"/>
        <v/>
      </c>
      <c r="AD1395" s="87" t="str">
        <f t="shared" si="388"/>
        <v/>
      </c>
      <c r="AE1395" s="87">
        <f t="shared" si="389"/>
        <v>1</v>
      </c>
      <c r="AF1395" s="94">
        <f t="shared" si="378"/>
        <v>1</v>
      </c>
      <c r="AH1395" s="324" t="str">
        <f t="shared" si="379"/>
        <v/>
      </c>
      <c r="AI1395" s="280" t="str">
        <f t="shared" si="380"/>
        <v/>
      </c>
      <c r="AJ1395" s="280" t="str">
        <f t="shared" si="381"/>
        <v/>
      </c>
      <c r="AK1395" s="280" t="str">
        <f t="shared" si="382"/>
        <v/>
      </c>
      <c r="AL1395" s="327">
        <f t="shared" si="383"/>
        <v>1253517.8497475199</v>
      </c>
    </row>
    <row r="1396" spans="2:38">
      <c r="B1396" s="176" t="s">
        <v>1231</v>
      </c>
      <c r="C1396" s="167"/>
      <c r="D1396" s="167" t="s">
        <v>2230</v>
      </c>
      <c r="E1396" s="167" t="s">
        <v>116</v>
      </c>
      <c r="F1396" s="167" t="s">
        <v>2232</v>
      </c>
      <c r="G1396" s="188"/>
      <c r="H1396" s="171">
        <v>164483.74</v>
      </c>
      <c r="I1396" s="143">
        <f t="shared" si="384"/>
        <v>14.044630041834958</v>
      </c>
      <c r="J1396" s="165">
        <v>2310113.2761973701</v>
      </c>
      <c r="K1396" s="167"/>
      <c r="L1396" s="167"/>
      <c r="M1396" s="171">
        <v>674821.96391593595</v>
      </c>
      <c r="N1396" s="170"/>
      <c r="O1396" s="285">
        <v>139806.39285164699</v>
      </c>
      <c r="P1396" s="114">
        <f t="shared" si="390"/>
        <v>0.24857926230081254</v>
      </c>
      <c r="Q1396" s="173">
        <v>34752.97</v>
      </c>
      <c r="R1396" s="177">
        <v>2016</v>
      </c>
      <c r="S1396" s="32"/>
      <c r="T1396" s="195">
        <v>2344866.2461973703</v>
      </c>
      <c r="U1396" s="115" t="str">
        <f t="shared" si="385"/>
        <v/>
      </c>
      <c r="V1396" s="115" t="str">
        <f t="shared" si="385"/>
        <v/>
      </c>
      <c r="W1396" s="115" t="str">
        <f t="shared" si="385"/>
        <v/>
      </c>
      <c r="X1396" s="115" t="str">
        <f t="shared" si="385"/>
        <v/>
      </c>
      <c r="Y1396" s="273" t="str">
        <f t="shared" si="386"/>
        <v>y</v>
      </c>
      <c r="AA1396" s="86" t="str">
        <f t="shared" si="376"/>
        <v/>
      </c>
      <c r="AB1396" s="87" t="str">
        <f t="shared" si="377"/>
        <v/>
      </c>
      <c r="AC1396" s="87" t="str">
        <f t="shared" si="387"/>
        <v/>
      </c>
      <c r="AD1396" s="87" t="str">
        <f t="shared" si="388"/>
        <v/>
      </c>
      <c r="AE1396" s="87">
        <f t="shared" si="389"/>
        <v>1</v>
      </c>
      <c r="AF1396" s="94">
        <f t="shared" si="378"/>
        <v>1</v>
      </c>
      <c r="AH1396" s="324" t="str">
        <f t="shared" si="379"/>
        <v/>
      </c>
      <c r="AI1396" s="280" t="str">
        <f t="shared" si="380"/>
        <v/>
      </c>
      <c r="AJ1396" s="280" t="str">
        <f t="shared" si="381"/>
        <v/>
      </c>
      <c r="AK1396" s="280" t="str">
        <f t="shared" si="382"/>
        <v/>
      </c>
      <c r="AL1396" s="327">
        <f t="shared" si="383"/>
        <v>2344866.2461973703</v>
      </c>
    </row>
    <row r="1397" spans="2:38">
      <c r="B1397" s="176" t="s">
        <v>1231</v>
      </c>
      <c r="C1397" s="167"/>
      <c r="D1397" s="167" t="s">
        <v>2230</v>
      </c>
      <c r="E1397" s="167" t="s">
        <v>116</v>
      </c>
      <c r="F1397" s="167" t="s">
        <v>2240</v>
      </c>
      <c r="G1397" s="188"/>
      <c r="H1397" s="171">
        <v>26027.79</v>
      </c>
      <c r="I1397" s="143">
        <f t="shared" si="384"/>
        <v>104.3945716704653</v>
      </c>
      <c r="J1397" s="165">
        <v>2717159.9885788201</v>
      </c>
      <c r="K1397" s="167"/>
      <c r="L1397" s="167"/>
      <c r="M1397" s="171">
        <v>590285.67798429495</v>
      </c>
      <c r="N1397" s="170"/>
      <c r="O1397" s="285"/>
      <c r="P1397" s="114">
        <f t="shared" si="390"/>
        <v>0</v>
      </c>
      <c r="Q1397" s="173"/>
      <c r="R1397" s="177">
        <v>2016</v>
      </c>
      <c r="S1397" s="32"/>
      <c r="T1397" s="195">
        <v>2717159.9885788201</v>
      </c>
      <c r="U1397" s="115" t="str">
        <f t="shared" si="385"/>
        <v/>
      </c>
      <c r="V1397" s="115" t="str">
        <f t="shared" si="385"/>
        <v/>
      </c>
      <c r="W1397" s="115" t="str">
        <f t="shared" si="385"/>
        <v/>
      </c>
      <c r="X1397" s="115" t="str">
        <f t="shared" si="385"/>
        <v/>
      </c>
      <c r="Y1397" s="273" t="str">
        <f t="shared" si="386"/>
        <v>y</v>
      </c>
      <c r="AA1397" s="86" t="str">
        <f t="shared" si="376"/>
        <v/>
      </c>
      <c r="AB1397" s="87" t="str">
        <f t="shared" si="377"/>
        <v/>
      </c>
      <c r="AC1397" s="87" t="str">
        <f t="shared" si="387"/>
        <v/>
      </c>
      <c r="AD1397" s="87" t="str">
        <f t="shared" si="388"/>
        <v/>
      </c>
      <c r="AE1397" s="87">
        <f t="shared" si="389"/>
        <v>1</v>
      </c>
      <c r="AF1397" s="94">
        <f t="shared" si="378"/>
        <v>1</v>
      </c>
      <c r="AH1397" s="324" t="str">
        <f t="shared" si="379"/>
        <v/>
      </c>
      <c r="AI1397" s="280" t="str">
        <f t="shared" si="380"/>
        <v/>
      </c>
      <c r="AJ1397" s="280" t="str">
        <f t="shared" si="381"/>
        <v/>
      </c>
      <c r="AK1397" s="280" t="str">
        <f t="shared" si="382"/>
        <v/>
      </c>
      <c r="AL1397" s="327">
        <f t="shared" si="383"/>
        <v>2717159.9885788201</v>
      </c>
    </row>
    <row r="1398" spans="2:38">
      <c r="B1398" s="176" t="s">
        <v>1232</v>
      </c>
      <c r="C1398" s="167"/>
      <c r="D1398" s="167" t="s">
        <v>2231</v>
      </c>
      <c r="E1398" s="167" t="s">
        <v>118</v>
      </c>
      <c r="F1398" s="167" t="s">
        <v>2236</v>
      </c>
      <c r="G1398" s="188"/>
      <c r="H1398" s="285"/>
      <c r="I1398" s="143">
        <f t="shared" si="384"/>
        <v>0</v>
      </c>
      <c r="J1398" s="165"/>
      <c r="K1398" s="167"/>
      <c r="L1398" s="167">
        <v>1</v>
      </c>
      <c r="M1398" s="171">
        <f t="shared" ref="M1398:M1427" si="392">IFERROR(J1398/100*100*L1398,0)</f>
        <v>0</v>
      </c>
      <c r="N1398" s="170"/>
      <c r="O1398" s="285">
        <v>0</v>
      </c>
      <c r="P1398" s="114">
        <f t="shared" si="390"/>
        <v>0</v>
      </c>
      <c r="Q1398" s="173">
        <v>0</v>
      </c>
      <c r="R1398" s="177">
        <v>2016</v>
      </c>
      <c r="S1398" s="98">
        <f>IFERROR(('General Input Sheet'!$G$38/(VLOOKUP(R1398,'General Input Sheet'!$E$38:$G$44,3,FALSE))),1)</f>
        <v>1</v>
      </c>
      <c r="T1398" s="199">
        <v>0</v>
      </c>
      <c r="U1398" s="115" t="str">
        <f t="shared" si="385"/>
        <v/>
      </c>
      <c r="V1398" s="115" t="str">
        <f t="shared" si="385"/>
        <v/>
      </c>
      <c r="W1398" s="115" t="str">
        <f t="shared" si="385"/>
        <v/>
      </c>
      <c r="X1398" s="115" t="str">
        <f t="shared" si="385"/>
        <v/>
      </c>
      <c r="Y1398" s="273" t="str">
        <f t="shared" si="386"/>
        <v>y</v>
      </c>
      <c r="AA1398" s="86" t="str">
        <f t="shared" si="376"/>
        <v/>
      </c>
      <c r="AB1398" s="87" t="str">
        <f t="shared" si="377"/>
        <v/>
      </c>
      <c r="AC1398" s="87" t="str">
        <f t="shared" si="387"/>
        <v/>
      </c>
      <c r="AD1398" s="87" t="str">
        <f t="shared" si="388"/>
        <v/>
      </c>
      <c r="AE1398" s="87">
        <f t="shared" si="389"/>
        <v>1</v>
      </c>
      <c r="AF1398" s="94">
        <f t="shared" si="378"/>
        <v>1</v>
      </c>
      <c r="AH1398" s="324" t="str">
        <f t="shared" si="379"/>
        <v/>
      </c>
      <c r="AI1398" s="280" t="str">
        <f t="shared" si="380"/>
        <v/>
      </c>
      <c r="AJ1398" s="280" t="str">
        <f t="shared" si="381"/>
        <v/>
      </c>
      <c r="AK1398" s="280" t="str">
        <f t="shared" si="382"/>
        <v/>
      </c>
      <c r="AL1398" s="327">
        <f t="shared" si="383"/>
        <v>0</v>
      </c>
    </row>
    <row r="1399" spans="2:38">
      <c r="B1399" s="176" t="s">
        <v>1233</v>
      </c>
      <c r="C1399" s="167"/>
      <c r="D1399" s="167" t="s">
        <v>2229</v>
      </c>
      <c r="E1399" s="167" t="s">
        <v>118</v>
      </c>
      <c r="F1399" s="167" t="s">
        <v>2232</v>
      </c>
      <c r="G1399" s="188"/>
      <c r="H1399" s="285">
        <v>5982.27</v>
      </c>
      <c r="I1399" s="143">
        <f t="shared" si="384"/>
        <v>82.233139529680201</v>
      </c>
      <c r="J1399" s="165">
        <v>491940.84361421998</v>
      </c>
      <c r="K1399" s="167"/>
      <c r="L1399" s="167">
        <v>1</v>
      </c>
      <c r="M1399" s="171">
        <f t="shared" si="392"/>
        <v>491940.84361422004</v>
      </c>
      <c r="N1399" s="170"/>
      <c r="O1399" s="285"/>
      <c r="P1399" s="114">
        <f t="shared" si="390"/>
        <v>0</v>
      </c>
      <c r="Q1399" s="173"/>
      <c r="R1399" s="177">
        <v>2016</v>
      </c>
      <c r="S1399" s="98">
        <f>IFERROR(('General Input Sheet'!$G$38/(VLOOKUP(R1399,'General Input Sheet'!$E$38:$G$44,3,FALSE))),1)</f>
        <v>1</v>
      </c>
      <c r="T1399" s="199">
        <v>491940.84361421998</v>
      </c>
      <c r="U1399" s="115" t="str">
        <f t="shared" si="385"/>
        <v/>
      </c>
      <c r="V1399" s="115" t="str">
        <f t="shared" si="385"/>
        <v/>
      </c>
      <c r="W1399" s="115" t="str">
        <f t="shared" si="385"/>
        <v/>
      </c>
      <c r="X1399" s="115" t="str">
        <f t="shared" si="385"/>
        <v>y</v>
      </c>
      <c r="Y1399" s="273" t="str">
        <f t="shared" si="386"/>
        <v/>
      </c>
      <c r="AA1399" s="86" t="str">
        <f t="shared" si="376"/>
        <v/>
      </c>
      <c r="AB1399" s="87" t="str">
        <f t="shared" si="377"/>
        <v/>
      </c>
      <c r="AC1399" s="87" t="str">
        <f t="shared" si="387"/>
        <v/>
      </c>
      <c r="AD1399" s="87">
        <f t="shared" si="388"/>
        <v>1</v>
      </c>
      <c r="AE1399" s="87" t="str">
        <f t="shared" si="389"/>
        <v/>
      </c>
      <c r="AF1399" s="94">
        <f t="shared" si="378"/>
        <v>1</v>
      </c>
      <c r="AH1399" s="324" t="str">
        <f t="shared" si="379"/>
        <v/>
      </c>
      <c r="AI1399" s="280" t="str">
        <f t="shared" si="380"/>
        <v/>
      </c>
      <c r="AJ1399" s="280" t="str">
        <f t="shared" si="381"/>
        <v/>
      </c>
      <c r="AK1399" s="280">
        <f t="shared" si="382"/>
        <v>491940.84361421998</v>
      </c>
      <c r="AL1399" s="327" t="str">
        <f t="shared" si="383"/>
        <v/>
      </c>
    </row>
    <row r="1400" spans="2:38">
      <c r="B1400" s="176" t="s">
        <v>1233</v>
      </c>
      <c r="C1400" s="167"/>
      <c r="D1400" s="167" t="s">
        <v>2229</v>
      </c>
      <c r="E1400" s="167" t="s">
        <v>118</v>
      </c>
      <c r="F1400" s="167" t="s">
        <v>2233</v>
      </c>
      <c r="G1400" s="188"/>
      <c r="H1400" s="285">
        <v>1939.24</v>
      </c>
      <c r="I1400" s="143">
        <f t="shared" si="384"/>
        <v>240.530400066705</v>
      </c>
      <c r="J1400" s="165">
        <v>466446.17302535701</v>
      </c>
      <c r="K1400" s="167"/>
      <c r="L1400" s="167">
        <v>1</v>
      </c>
      <c r="M1400" s="171">
        <f t="shared" si="392"/>
        <v>466446.17302535695</v>
      </c>
      <c r="N1400" s="170"/>
      <c r="O1400" s="285"/>
      <c r="P1400" s="114">
        <f t="shared" si="390"/>
        <v>0</v>
      </c>
      <c r="Q1400" s="173"/>
      <c r="R1400" s="177">
        <v>2016</v>
      </c>
      <c r="S1400" s="98">
        <f>IFERROR(('General Input Sheet'!$G$38/(VLOOKUP(R1400,'General Input Sheet'!$E$38:$G$44,3,FALSE))),1)</f>
        <v>1</v>
      </c>
      <c r="T1400" s="199">
        <v>466446.17302535701</v>
      </c>
      <c r="U1400" s="115" t="str">
        <f t="shared" si="385"/>
        <v/>
      </c>
      <c r="V1400" s="115" t="str">
        <f t="shared" si="385"/>
        <v/>
      </c>
      <c r="W1400" s="115" t="str">
        <f t="shared" si="385"/>
        <v/>
      </c>
      <c r="X1400" s="115" t="str">
        <f t="shared" si="385"/>
        <v>y</v>
      </c>
      <c r="Y1400" s="273" t="str">
        <f t="shared" si="386"/>
        <v/>
      </c>
      <c r="AA1400" s="86" t="str">
        <f t="shared" si="376"/>
        <v/>
      </c>
      <c r="AB1400" s="87" t="str">
        <f t="shared" si="377"/>
        <v/>
      </c>
      <c r="AC1400" s="87" t="str">
        <f t="shared" si="387"/>
        <v/>
      </c>
      <c r="AD1400" s="87">
        <f t="shared" si="388"/>
        <v>1</v>
      </c>
      <c r="AE1400" s="87" t="str">
        <f t="shared" si="389"/>
        <v/>
      </c>
      <c r="AF1400" s="94">
        <f t="shared" si="378"/>
        <v>1</v>
      </c>
      <c r="AH1400" s="324" t="str">
        <f t="shared" si="379"/>
        <v/>
      </c>
      <c r="AI1400" s="280" t="str">
        <f t="shared" si="380"/>
        <v/>
      </c>
      <c r="AJ1400" s="280" t="str">
        <f t="shared" si="381"/>
        <v/>
      </c>
      <c r="AK1400" s="280">
        <f t="shared" si="382"/>
        <v>466446.17302535701</v>
      </c>
      <c r="AL1400" s="327" t="str">
        <f t="shared" si="383"/>
        <v/>
      </c>
    </row>
    <row r="1401" spans="2:38">
      <c r="B1401" s="176" t="s">
        <v>1234</v>
      </c>
      <c r="C1401" s="167"/>
      <c r="D1401" s="167" t="s">
        <v>2229</v>
      </c>
      <c r="E1401" s="167" t="s">
        <v>116</v>
      </c>
      <c r="F1401" s="167" t="s">
        <v>2233</v>
      </c>
      <c r="G1401" s="188"/>
      <c r="H1401" s="285">
        <v>3804.37</v>
      </c>
      <c r="I1401" s="143">
        <f t="shared" si="384"/>
        <v>140.69077147759762</v>
      </c>
      <c r="J1401" s="165">
        <v>535239.75028622802</v>
      </c>
      <c r="K1401" s="167"/>
      <c r="L1401" s="167">
        <v>1</v>
      </c>
      <c r="M1401" s="171">
        <f t="shared" si="392"/>
        <v>535239.75028622802</v>
      </c>
      <c r="N1401" s="170"/>
      <c r="O1401" s="285">
        <v>3804.40316381303</v>
      </c>
      <c r="P1401" s="114">
        <f t="shared" si="390"/>
        <v>278.29858046349619</v>
      </c>
      <c r="Q1401" s="173">
        <v>1058760</v>
      </c>
      <c r="R1401" s="177">
        <v>2016</v>
      </c>
      <c r="S1401" s="98">
        <f>IFERROR(('General Input Sheet'!$G$38/(VLOOKUP(R1401,'General Input Sheet'!$E$38:$G$44,3,FALSE))),1)</f>
        <v>1</v>
      </c>
      <c r="T1401" s="199">
        <v>1593999.750286228</v>
      </c>
      <c r="U1401" s="115" t="str">
        <f t="shared" si="385"/>
        <v/>
      </c>
      <c r="V1401" s="115" t="str">
        <f t="shared" si="385"/>
        <v>y</v>
      </c>
      <c r="W1401" s="115" t="str">
        <f t="shared" si="385"/>
        <v/>
      </c>
      <c r="X1401" s="115" t="str">
        <f t="shared" si="385"/>
        <v/>
      </c>
      <c r="Y1401" s="273" t="str">
        <f t="shared" si="386"/>
        <v/>
      </c>
      <c r="AA1401" s="86" t="str">
        <f t="shared" si="376"/>
        <v/>
      </c>
      <c r="AB1401" s="87">
        <f t="shared" si="377"/>
        <v>1</v>
      </c>
      <c r="AC1401" s="87" t="str">
        <f t="shared" si="387"/>
        <v/>
      </c>
      <c r="AD1401" s="87" t="str">
        <f t="shared" si="388"/>
        <v/>
      </c>
      <c r="AE1401" s="87" t="str">
        <f t="shared" si="389"/>
        <v/>
      </c>
      <c r="AF1401" s="94">
        <f t="shared" si="378"/>
        <v>1</v>
      </c>
      <c r="AH1401" s="324" t="str">
        <f t="shared" si="379"/>
        <v/>
      </c>
      <c r="AI1401" s="280">
        <f t="shared" si="380"/>
        <v>1593999.750286228</v>
      </c>
      <c r="AJ1401" s="280" t="str">
        <f t="shared" si="381"/>
        <v/>
      </c>
      <c r="AK1401" s="280" t="str">
        <f t="shared" si="382"/>
        <v/>
      </c>
      <c r="AL1401" s="327" t="str">
        <f t="shared" si="383"/>
        <v/>
      </c>
    </row>
    <row r="1402" spans="2:38">
      <c r="B1402" s="176" t="s">
        <v>1235</v>
      </c>
      <c r="C1402" s="167"/>
      <c r="D1402" s="167" t="s">
        <v>2231</v>
      </c>
      <c r="E1402" s="167" t="s">
        <v>116</v>
      </c>
      <c r="F1402" s="167" t="s">
        <v>2236</v>
      </c>
      <c r="G1402" s="188"/>
      <c r="H1402" s="285"/>
      <c r="I1402" s="143">
        <f t="shared" si="384"/>
        <v>0</v>
      </c>
      <c r="J1402" s="165"/>
      <c r="K1402" s="167"/>
      <c r="L1402" s="167">
        <v>1</v>
      </c>
      <c r="M1402" s="171">
        <f t="shared" si="392"/>
        <v>0</v>
      </c>
      <c r="N1402" s="170"/>
      <c r="O1402" s="285">
        <v>0</v>
      </c>
      <c r="P1402" s="114">
        <f t="shared" si="390"/>
        <v>0</v>
      </c>
      <c r="Q1402" s="173">
        <v>0</v>
      </c>
      <c r="R1402" s="177">
        <v>2016</v>
      </c>
      <c r="S1402" s="98">
        <f>IFERROR(('General Input Sheet'!$G$38/(VLOOKUP(R1402,'General Input Sheet'!$E$38:$G$44,3,FALSE))),1)</f>
        <v>1</v>
      </c>
      <c r="T1402" s="199">
        <v>0</v>
      </c>
      <c r="U1402" s="115" t="str">
        <f t="shared" si="385"/>
        <v/>
      </c>
      <c r="V1402" s="115" t="str">
        <f t="shared" si="385"/>
        <v/>
      </c>
      <c r="W1402" s="115" t="str">
        <f t="shared" si="385"/>
        <v/>
      </c>
      <c r="X1402" s="115" t="str">
        <f t="shared" si="385"/>
        <v/>
      </c>
      <c r="Y1402" s="273" t="str">
        <f t="shared" si="386"/>
        <v>y</v>
      </c>
      <c r="AA1402" s="86" t="str">
        <f t="shared" si="376"/>
        <v/>
      </c>
      <c r="AB1402" s="87" t="str">
        <f t="shared" si="377"/>
        <v/>
      </c>
      <c r="AC1402" s="87" t="str">
        <f t="shared" si="387"/>
        <v/>
      </c>
      <c r="AD1402" s="87" t="str">
        <f t="shared" si="388"/>
        <v/>
      </c>
      <c r="AE1402" s="87">
        <f t="shared" si="389"/>
        <v>1</v>
      </c>
      <c r="AF1402" s="94">
        <f t="shared" si="378"/>
        <v>1</v>
      </c>
      <c r="AH1402" s="324" t="str">
        <f t="shared" si="379"/>
        <v/>
      </c>
      <c r="AI1402" s="280" t="str">
        <f t="shared" si="380"/>
        <v/>
      </c>
      <c r="AJ1402" s="280" t="str">
        <f t="shared" si="381"/>
        <v/>
      </c>
      <c r="AK1402" s="280" t="str">
        <f t="shared" si="382"/>
        <v/>
      </c>
      <c r="AL1402" s="327">
        <f t="shared" si="383"/>
        <v>0</v>
      </c>
    </row>
    <row r="1403" spans="2:38">
      <c r="B1403" s="176" t="s">
        <v>1236</v>
      </c>
      <c r="C1403" s="167"/>
      <c r="D1403" s="167" t="s">
        <v>2229</v>
      </c>
      <c r="E1403" s="167" t="s">
        <v>116</v>
      </c>
      <c r="F1403" s="167" t="s">
        <v>2233</v>
      </c>
      <c r="G1403" s="188"/>
      <c r="H1403" s="285">
        <v>640.24664319999999</v>
      </c>
      <c r="I1403" s="143">
        <f t="shared" si="384"/>
        <v>653.70747553698379</v>
      </c>
      <c r="J1403" s="165">
        <v>418534.01684729999</v>
      </c>
      <c r="K1403" s="167"/>
      <c r="L1403" s="167">
        <v>1</v>
      </c>
      <c r="M1403" s="171">
        <f t="shared" si="392"/>
        <v>418534.01684729999</v>
      </c>
      <c r="N1403" s="170"/>
      <c r="O1403" s="285">
        <v>640.23180365901305</v>
      </c>
      <c r="P1403" s="114">
        <f t="shared" si="390"/>
        <v>111.86885685882893</v>
      </c>
      <c r="Q1403" s="173">
        <v>71622</v>
      </c>
      <c r="R1403" s="177">
        <v>2016</v>
      </c>
      <c r="S1403" s="98">
        <f>IFERROR(('General Input Sheet'!$G$38/(VLOOKUP(R1403,'General Input Sheet'!$E$38:$G$44,3,FALSE))),1)</f>
        <v>1</v>
      </c>
      <c r="T1403" s="199">
        <v>490156.01684729999</v>
      </c>
      <c r="U1403" s="115" t="str">
        <f t="shared" si="385"/>
        <v/>
      </c>
      <c r="V1403" s="115" t="str">
        <f t="shared" si="385"/>
        <v>y</v>
      </c>
      <c r="W1403" s="115" t="str">
        <f t="shared" si="385"/>
        <v/>
      </c>
      <c r="X1403" s="115" t="str">
        <f t="shared" si="385"/>
        <v/>
      </c>
      <c r="Y1403" s="273" t="str">
        <f t="shared" si="386"/>
        <v/>
      </c>
      <c r="AA1403" s="86" t="str">
        <f t="shared" si="376"/>
        <v/>
      </c>
      <c r="AB1403" s="87">
        <f t="shared" si="377"/>
        <v>1</v>
      </c>
      <c r="AC1403" s="87" t="str">
        <f t="shared" si="387"/>
        <v/>
      </c>
      <c r="AD1403" s="87" t="str">
        <f t="shared" si="388"/>
        <v/>
      </c>
      <c r="AE1403" s="87" t="str">
        <f t="shared" si="389"/>
        <v/>
      </c>
      <c r="AF1403" s="94">
        <f t="shared" si="378"/>
        <v>1</v>
      </c>
      <c r="AH1403" s="324" t="str">
        <f t="shared" si="379"/>
        <v/>
      </c>
      <c r="AI1403" s="280">
        <f t="shared" si="380"/>
        <v>490156.01684729999</v>
      </c>
      <c r="AJ1403" s="280" t="str">
        <f t="shared" si="381"/>
        <v/>
      </c>
      <c r="AK1403" s="280" t="str">
        <f t="shared" si="382"/>
        <v/>
      </c>
      <c r="AL1403" s="327" t="str">
        <f t="shared" si="383"/>
        <v/>
      </c>
    </row>
    <row r="1404" spans="2:38">
      <c r="B1404" s="176" t="s">
        <v>1237</v>
      </c>
      <c r="C1404" s="167"/>
      <c r="D1404" s="167" t="s">
        <v>2231</v>
      </c>
      <c r="E1404" s="167" t="s">
        <v>116</v>
      </c>
      <c r="F1404" s="167" t="s">
        <v>2240</v>
      </c>
      <c r="G1404" s="188"/>
      <c r="H1404" s="285">
        <v>4110.12</v>
      </c>
      <c r="I1404" s="143">
        <f t="shared" si="384"/>
        <v>570.85603570712783</v>
      </c>
      <c r="J1404" s="165">
        <v>2346286.80948058</v>
      </c>
      <c r="K1404" s="167"/>
      <c r="L1404" s="167">
        <v>1</v>
      </c>
      <c r="M1404" s="171">
        <f t="shared" si="392"/>
        <v>2346286.80948058</v>
      </c>
      <c r="N1404" s="170"/>
      <c r="O1404" s="285">
        <v>2206.4765480105302</v>
      </c>
      <c r="P1404" s="114">
        <f t="shared" si="390"/>
        <v>104.90662146792748</v>
      </c>
      <c r="Q1404" s="173">
        <v>231474</v>
      </c>
      <c r="R1404" s="177">
        <v>2016</v>
      </c>
      <c r="S1404" s="98">
        <f>IFERROR(('General Input Sheet'!$G$38/(VLOOKUP(R1404,'General Input Sheet'!$E$38:$G$44,3,FALSE))),1)</f>
        <v>1</v>
      </c>
      <c r="T1404" s="199">
        <v>2577760.80948058</v>
      </c>
      <c r="U1404" s="115" t="str">
        <f t="shared" si="385"/>
        <v/>
      </c>
      <c r="V1404" s="115" t="str">
        <f t="shared" si="385"/>
        <v/>
      </c>
      <c r="W1404" s="115" t="str">
        <f t="shared" si="385"/>
        <v/>
      </c>
      <c r="X1404" s="115" t="str">
        <f t="shared" si="385"/>
        <v/>
      </c>
      <c r="Y1404" s="273" t="str">
        <f t="shared" si="386"/>
        <v>y</v>
      </c>
      <c r="AA1404" s="86" t="str">
        <f t="shared" si="376"/>
        <v/>
      </c>
      <c r="AB1404" s="87" t="str">
        <f t="shared" si="377"/>
        <v/>
      </c>
      <c r="AC1404" s="87" t="str">
        <f t="shared" si="387"/>
        <v/>
      </c>
      <c r="AD1404" s="87" t="str">
        <f t="shared" si="388"/>
        <v/>
      </c>
      <c r="AE1404" s="87">
        <f t="shared" si="389"/>
        <v>1</v>
      </c>
      <c r="AF1404" s="94">
        <f t="shared" si="378"/>
        <v>1</v>
      </c>
      <c r="AH1404" s="324" t="str">
        <f t="shared" si="379"/>
        <v/>
      </c>
      <c r="AI1404" s="280" t="str">
        <f t="shared" si="380"/>
        <v/>
      </c>
      <c r="AJ1404" s="280" t="str">
        <f t="shared" si="381"/>
        <v/>
      </c>
      <c r="AK1404" s="280" t="str">
        <f t="shared" si="382"/>
        <v/>
      </c>
      <c r="AL1404" s="327">
        <f t="shared" si="383"/>
        <v>2577760.80948058</v>
      </c>
    </row>
    <row r="1405" spans="2:38">
      <c r="B1405" s="176" t="s">
        <v>1238</v>
      </c>
      <c r="C1405" s="167"/>
      <c r="D1405" s="167" t="s">
        <v>2229</v>
      </c>
      <c r="E1405" s="167" t="s">
        <v>116</v>
      </c>
      <c r="F1405" s="167" t="s">
        <v>2233</v>
      </c>
      <c r="G1405" s="188"/>
      <c r="H1405" s="285">
        <v>2503.34</v>
      </c>
      <c r="I1405" s="143">
        <f t="shared" si="384"/>
        <v>194.64094946223486</v>
      </c>
      <c r="J1405" s="165">
        <v>487252.47442679101</v>
      </c>
      <c r="K1405" s="167"/>
      <c r="L1405" s="167">
        <v>1</v>
      </c>
      <c r="M1405" s="171">
        <f t="shared" si="392"/>
        <v>487252.47442679101</v>
      </c>
      <c r="N1405" s="170"/>
      <c r="O1405" s="285">
        <v>2503.3403825792102</v>
      </c>
      <c r="P1405" s="114">
        <f t="shared" si="390"/>
        <v>108.22259804752207</v>
      </c>
      <c r="Q1405" s="173">
        <v>270918</v>
      </c>
      <c r="R1405" s="177">
        <v>2016</v>
      </c>
      <c r="S1405" s="98">
        <f>IFERROR(('General Input Sheet'!$G$38/(VLOOKUP(R1405,'General Input Sheet'!$E$38:$G$44,3,FALSE))),1)</f>
        <v>1</v>
      </c>
      <c r="T1405" s="199">
        <v>758170.47442679107</v>
      </c>
      <c r="U1405" s="115" t="str">
        <f t="shared" si="385"/>
        <v/>
      </c>
      <c r="V1405" s="115" t="str">
        <f t="shared" si="385"/>
        <v>y</v>
      </c>
      <c r="W1405" s="115" t="str">
        <f t="shared" si="385"/>
        <v/>
      </c>
      <c r="X1405" s="115" t="str">
        <f t="shared" si="385"/>
        <v/>
      </c>
      <c r="Y1405" s="273" t="str">
        <f t="shared" si="386"/>
        <v/>
      </c>
      <c r="AA1405" s="86" t="str">
        <f t="shared" si="376"/>
        <v/>
      </c>
      <c r="AB1405" s="87">
        <f t="shared" si="377"/>
        <v>1</v>
      </c>
      <c r="AC1405" s="87" t="str">
        <f t="shared" si="387"/>
        <v/>
      </c>
      <c r="AD1405" s="87" t="str">
        <f t="shared" si="388"/>
        <v/>
      </c>
      <c r="AE1405" s="87" t="str">
        <f t="shared" si="389"/>
        <v/>
      </c>
      <c r="AF1405" s="94">
        <f t="shared" si="378"/>
        <v>1</v>
      </c>
      <c r="AH1405" s="324" t="str">
        <f t="shared" si="379"/>
        <v/>
      </c>
      <c r="AI1405" s="280">
        <f t="shared" si="380"/>
        <v>758170.47442679107</v>
      </c>
      <c r="AJ1405" s="280" t="str">
        <f t="shared" si="381"/>
        <v/>
      </c>
      <c r="AK1405" s="280" t="str">
        <f t="shared" si="382"/>
        <v/>
      </c>
      <c r="AL1405" s="327" t="str">
        <f t="shared" si="383"/>
        <v/>
      </c>
    </row>
    <row r="1406" spans="2:38">
      <c r="B1406" s="176" t="s">
        <v>1239</v>
      </c>
      <c r="C1406" s="167"/>
      <c r="D1406" s="167" t="s">
        <v>2229</v>
      </c>
      <c r="E1406" s="167" t="s">
        <v>116</v>
      </c>
      <c r="F1406" s="167" t="s">
        <v>2233</v>
      </c>
      <c r="G1406" s="188"/>
      <c r="H1406" s="285">
        <v>3996.82</v>
      </c>
      <c r="I1406" s="143">
        <f t="shared" si="384"/>
        <v>135.69239763355492</v>
      </c>
      <c r="J1406" s="165">
        <v>542338.08870974497</v>
      </c>
      <c r="K1406" s="167"/>
      <c r="L1406" s="167">
        <v>1</v>
      </c>
      <c r="M1406" s="171">
        <f t="shared" si="392"/>
        <v>542338.08870974497</v>
      </c>
      <c r="N1406" s="170"/>
      <c r="O1406" s="285">
        <v>3996.8264956584999</v>
      </c>
      <c r="P1406" s="114">
        <f t="shared" si="390"/>
        <v>51.941208912997041</v>
      </c>
      <c r="Q1406" s="173">
        <v>207600</v>
      </c>
      <c r="R1406" s="177">
        <v>2016</v>
      </c>
      <c r="S1406" s="98">
        <f>IFERROR(('General Input Sheet'!$G$38/(VLOOKUP(R1406,'General Input Sheet'!$E$38:$G$44,3,FALSE))),1)</f>
        <v>1</v>
      </c>
      <c r="T1406" s="199">
        <v>749938.08870974497</v>
      </c>
      <c r="U1406" s="115" t="str">
        <f t="shared" si="385"/>
        <v/>
      </c>
      <c r="V1406" s="115" t="str">
        <f t="shared" si="385"/>
        <v>y</v>
      </c>
      <c r="W1406" s="115" t="str">
        <f t="shared" si="385"/>
        <v/>
      </c>
      <c r="X1406" s="115" t="str">
        <f t="shared" si="385"/>
        <v/>
      </c>
      <c r="Y1406" s="273" t="str">
        <f t="shared" si="386"/>
        <v/>
      </c>
      <c r="AA1406" s="86" t="str">
        <f t="shared" si="376"/>
        <v/>
      </c>
      <c r="AB1406" s="87">
        <f t="shared" si="377"/>
        <v>1</v>
      </c>
      <c r="AC1406" s="87" t="str">
        <f t="shared" si="387"/>
        <v/>
      </c>
      <c r="AD1406" s="87" t="str">
        <f t="shared" si="388"/>
        <v/>
      </c>
      <c r="AE1406" s="87" t="str">
        <f t="shared" si="389"/>
        <v/>
      </c>
      <c r="AF1406" s="94">
        <f t="shared" si="378"/>
        <v>1</v>
      </c>
      <c r="AH1406" s="324" t="str">
        <f t="shared" si="379"/>
        <v/>
      </c>
      <c r="AI1406" s="280">
        <f t="shared" si="380"/>
        <v>749938.08870974497</v>
      </c>
      <c r="AJ1406" s="280" t="str">
        <f t="shared" si="381"/>
        <v/>
      </c>
      <c r="AK1406" s="280" t="str">
        <f t="shared" si="382"/>
        <v/>
      </c>
      <c r="AL1406" s="327" t="str">
        <f t="shared" si="383"/>
        <v/>
      </c>
    </row>
    <row r="1407" spans="2:38">
      <c r="B1407" s="176" t="s">
        <v>1240</v>
      </c>
      <c r="C1407" s="167"/>
      <c r="D1407" s="167" t="s">
        <v>2231</v>
      </c>
      <c r="E1407" s="167" t="s">
        <v>117</v>
      </c>
      <c r="F1407" s="167" t="s">
        <v>2234</v>
      </c>
      <c r="G1407" s="188"/>
      <c r="H1407" s="285">
        <v>50898.58</v>
      </c>
      <c r="I1407" s="143">
        <f t="shared" si="384"/>
        <v>165.03894501431216</v>
      </c>
      <c r="J1407" s="165">
        <v>8400247.9459265694</v>
      </c>
      <c r="K1407" s="167"/>
      <c r="L1407" s="167">
        <v>1</v>
      </c>
      <c r="M1407" s="171">
        <f t="shared" si="392"/>
        <v>8400247.9459265694</v>
      </c>
      <c r="N1407" s="170"/>
      <c r="O1407" s="285">
        <v>53927.473273156204</v>
      </c>
      <c r="P1407" s="114">
        <f t="shared" si="390"/>
        <v>81.368522826457735</v>
      </c>
      <c r="Q1407" s="173">
        <v>4387998.84</v>
      </c>
      <c r="R1407" s="177">
        <v>2016</v>
      </c>
      <c r="S1407" s="98">
        <f>IFERROR(('General Input Sheet'!$G$38/(VLOOKUP(R1407,'General Input Sheet'!$E$38:$G$44,3,FALSE))),1)</f>
        <v>1</v>
      </c>
      <c r="T1407" s="199">
        <v>12788246.785926569</v>
      </c>
      <c r="U1407" s="115" t="str">
        <f t="shared" si="385"/>
        <v/>
      </c>
      <c r="V1407" s="115" t="str">
        <f t="shared" si="385"/>
        <v/>
      </c>
      <c r="W1407" s="115" t="str">
        <f t="shared" si="385"/>
        <v/>
      </c>
      <c r="X1407" s="115" t="str">
        <f t="shared" si="385"/>
        <v/>
      </c>
      <c r="Y1407" s="273" t="str">
        <f t="shared" si="386"/>
        <v>y</v>
      </c>
      <c r="AA1407" s="86" t="str">
        <f t="shared" si="376"/>
        <v/>
      </c>
      <c r="AB1407" s="87" t="str">
        <f t="shared" si="377"/>
        <v/>
      </c>
      <c r="AC1407" s="87" t="str">
        <f t="shared" si="387"/>
        <v/>
      </c>
      <c r="AD1407" s="87" t="str">
        <f t="shared" si="388"/>
        <v/>
      </c>
      <c r="AE1407" s="87">
        <f t="shared" si="389"/>
        <v>1</v>
      </c>
      <c r="AF1407" s="94">
        <f t="shared" si="378"/>
        <v>1</v>
      </c>
      <c r="AH1407" s="324" t="str">
        <f t="shared" si="379"/>
        <v/>
      </c>
      <c r="AI1407" s="280" t="str">
        <f t="shared" si="380"/>
        <v/>
      </c>
      <c r="AJ1407" s="280" t="str">
        <f t="shared" si="381"/>
        <v/>
      </c>
      <c r="AK1407" s="280" t="str">
        <f t="shared" si="382"/>
        <v/>
      </c>
      <c r="AL1407" s="327">
        <f t="shared" si="383"/>
        <v>12788246.785926569</v>
      </c>
    </row>
    <row r="1408" spans="2:38">
      <c r="B1408" s="176" t="s">
        <v>1241</v>
      </c>
      <c r="C1408" s="167"/>
      <c r="D1408" s="167" t="s">
        <v>2229</v>
      </c>
      <c r="E1408" s="167" t="s">
        <v>117</v>
      </c>
      <c r="F1408" s="167" t="s">
        <v>2232</v>
      </c>
      <c r="G1408" s="188"/>
      <c r="H1408" s="285">
        <v>3764.1479392000001</v>
      </c>
      <c r="I1408" s="143">
        <f t="shared" si="384"/>
        <v>101.9696461044846</v>
      </c>
      <c r="J1408" s="165">
        <v>383828.833245149</v>
      </c>
      <c r="K1408" s="167"/>
      <c r="L1408" s="167">
        <v>1</v>
      </c>
      <c r="M1408" s="171">
        <f t="shared" si="392"/>
        <v>383828.833245149</v>
      </c>
      <c r="N1408" s="170"/>
      <c r="O1408" s="285">
        <v>735.39945491495405</v>
      </c>
      <c r="P1408" s="114">
        <f t="shared" si="390"/>
        <v>201.25160415996723</v>
      </c>
      <c r="Q1408" s="173">
        <v>148000.32000000001</v>
      </c>
      <c r="R1408" s="177">
        <v>2016</v>
      </c>
      <c r="S1408" s="98">
        <f>IFERROR(('General Input Sheet'!$G$38/(VLOOKUP(R1408,'General Input Sheet'!$E$38:$G$44,3,FALSE))),1)</f>
        <v>1</v>
      </c>
      <c r="T1408" s="199">
        <v>531829.15324514895</v>
      </c>
      <c r="U1408" s="115" t="str">
        <f t="shared" si="385"/>
        <v/>
      </c>
      <c r="V1408" s="115" t="str">
        <f t="shared" si="385"/>
        <v/>
      </c>
      <c r="W1408" s="115" t="str">
        <f t="shared" si="385"/>
        <v>y</v>
      </c>
      <c r="X1408" s="115" t="str">
        <f t="shared" si="385"/>
        <v/>
      </c>
      <c r="Y1408" s="273" t="str">
        <f t="shared" si="386"/>
        <v/>
      </c>
      <c r="AA1408" s="86" t="str">
        <f t="shared" si="376"/>
        <v/>
      </c>
      <c r="AB1408" s="87" t="str">
        <f t="shared" si="377"/>
        <v/>
      </c>
      <c r="AC1408" s="87">
        <f t="shared" si="387"/>
        <v>1</v>
      </c>
      <c r="AD1408" s="87" t="str">
        <f t="shared" si="388"/>
        <v/>
      </c>
      <c r="AE1408" s="87" t="str">
        <f t="shared" si="389"/>
        <v/>
      </c>
      <c r="AF1408" s="94">
        <f t="shared" si="378"/>
        <v>1</v>
      </c>
      <c r="AH1408" s="324" t="str">
        <f t="shared" si="379"/>
        <v/>
      </c>
      <c r="AI1408" s="280" t="str">
        <f t="shared" si="380"/>
        <v/>
      </c>
      <c r="AJ1408" s="280">
        <f t="shared" si="381"/>
        <v>531829.15324514895</v>
      </c>
      <c r="AK1408" s="280" t="str">
        <f t="shared" si="382"/>
        <v/>
      </c>
      <c r="AL1408" s="327" t="str">
        <f t="shared" si="383"/>
        <v/>
      </c>
    </row>
    <row r="1409" spans="2:38">
      <c r="B1409" s="176" t="s">
        <v>1242</v>
      </c>
      <c r="C1409" s="167"/>
      <c r="D1409" s="167" t="s">
        <v>2229</v>
      </c>
      <c r="E1409" s="167" t="s">
        <v>118</v>
      </c>
      <c r="F1409" s="167" t="s">
        <v>2232</v>
      </c>
      <c r="G1409" s="188"/>
      <c r="H1409" s="285">
        <v>11541.88</v>
      </c>
      <c r="I1409" s="143">
        <f t="shared" si="384"/>
        <v>51.142940143572361</v>
      </c>
      <c r="J1409" s="165">
        <v>590285.67798429495</v>
      </c>
      <c r="K1409" s="167"/>
      <c r="L1409" s="167">
        <v>1</v>
      </c>
      <c r="M1409" s="171">
        <f t="shared" si="392"/>
        <v>590285.67798429495</v>
      </c>
      <c r="N1409" s="170"/>
      <c r="O1409" s="285"/>
      <c r="P1409" s="114">
        <f t="shared" si="390"/>
        <v>0</v>
      </c>
      <c r="Q1409" s="173"/>
      <c r="R1409" s="177">
        <v>2016</v>
      </c>
      <c r="S1409" s="98">
        <f>IFERROR(('General Input Sheet'!$G$38/(VLOOKUP(R1409,'General Input Sheet'!$E$38:$G$44,3,FALSE))),1)</f>
        <v>1</v>
      </c>
      <c r="T1409" s="199">
        <v>590285.67798429495</v>
      </c>
      <c r="U1409" s="115" t="str">
        <f t="shared" si="385"/>
        <v/>
      </c>
      <c r="V1409" s="115" t="str">
        <f t="shared" si="385"/>
        <v/>
      </c>
      <c r="W1409" s="115" t="str">
        <f t="shared" si="385"/>
        <v/>
      </c>
      <c r="X1409" s="115" t="str">
        <f t="shared" si="385"/>
        <v>y</v>
      </c>
      <c r="Y1409" s="273" t="str">
        <f t="shared" si="386"/>
        <v/>
      </c>
      <c r="AA1409" s="86" t="str">
        <f t="shared" si="376"/>
        <v/>
      </c>
      <c r="AB1409" s="87" t="str">
        <f t="shared" si="377"/>
        <v/>
      </c>
      <c r="AC1409" s="87" t="str">
        <f t="shared" si="387"/>
        <v/>
      </c>
      <c r="AD1409" s="87">
        <f t="shared" si="388"/>
        <v>1</v>
      </c>
      <c r="AE1409" s="87" t="str">
        <f t="shared" si="389"/>
        <v/>
      </c>
      <c r="AF1409" s="94">
        <f t="shared" si="378"/>
        <v>1</v>
      </c>
      <c r="AH1409" s="324" t="str">
        <f t="shared" si="379"/>
        <v/>
      </c>
      <c r="AI1409" s="280" t="str">
        <f t="shared" si="380"/>
        <v/>
      </c>
      <c r="AJ1409" s="280" t="str">
        <f t="shared" si="381"/>
        <v/>
      </c>
      <c r="AK1409" s="280">
        <f t="shared" si="382"/>
        <v>590285.67798429495</v>
      </c>
      <c r="AL1409" s="327" t="str">
        <f t="shared" si="383"/>
        <v/>
      </c>
    </row>
    <row r="1410" spans="2:38">
      <c r="B1410" s="176" t="s">
        <v>1243</v>
      </c>
      <c r="C1410" s="167"/>
      <c r="D1410" s="167" t="s">
        <v>2231</v>
      </c>
      <c r="E1410" s="167" t="s">
        <v>115</v>
      </c>
      <c r="F1410" s="167" t="s">
        <v>2236</v>
      </c>
      <c r="G1410" s="188"/>
      <c r="H1410" s="285"/>
      <c r="I1410" s="143">
        <f t="shared" si="384"/>
        <v>0</v>
      </c>
      <c r="J1410" s="165"/>
      <c r="K1410" s="167"/>
      <c r="L1410" s="167">
        <v>1</v>
      </c>
      <c r="M1410" s="171">
        <f t="shared" si="392"/>
        <v>0</v>
      </c>
      <c r="N1410" s="170"/>
      <c r="O1410" s="285">
        <v>0</v>
      </c>
      <c r="P1410" s="114">
        <f t="shared" si="390"/>
        <v>0</v>
      </c>
      <c r="Q1410" s="173">
        <v>0</v>
      </c>
      <c r="R1410" s="177">
        <v>2016</v>
      </c>
      <c r="S1410" s="98">
        <f>IFERROR(('General Input Sheet'!$G$38/(VLOOKUP(R1410,'General Input Sheet'!$E$38:$G$44,3,FALSE))),1)</f>
        <v>1</v>
      </c>
      <c r="T1410" s="199">
        <v>0</v>
      </c>
      <c r="U1410" s="115" t="str">
        <f t="shared" si="385"/>
        <v/>
      </c>
      <c r="V1410" s="115" t="str">
        <f t="shared" si="385"/>
        <v/>
      </c>
      <c r="W1410" s="115" t="str">
        <f t="shared" si="385"/>
        <v/>
      </c>
      <c r="X1410" s="115" t="str">
        <f t="shared" si="385"/>
        <v/>
      </c>
      <c r="Y1410" s="273" t="str">
        <f t="shared" si="386"/>
        <v>y</v>
      </c>
      <c r="AA1410" s="86" t="str">
        <f t="shared" si="376"/>
        <v/>
      </c>
      <c r="AB1410" s="87" t="str">
        <f t="shared" si="377"/>
        <v/>
      </c>
      <c r="AC1410" s="87" t="str">
        <f t="shared" si="387"/>
        <v/>
      </c>
      <c r="AD1410" s="87" t="str">
        <f t="shared" si="388"/>
        <v/>
      </c>
      <c r="AE1410" s="87">
        <f t="shared" si="389"/>
        <v>1</v>
      </c>
      <c r="AF1410" s="94">
        <f t="shared" si="378"/>
        <v>1</v>
      </c>
      <c r="AH1410" s="324" t="str">
        <f t="shared" si="379"/>
        <v/>
      </c>
      <c r="AI1410" s="280" t="str">
        <f t="shared" si="380"/>
        <v/>
      </c>
      <c r="AJ1410" s="280" t="str">
        <f t="shared" si="381"/>
        <v/>
      </c>
      <c r="AK1410" s="280" t="str">
        <f t="shared" si="382"/>
        <v/>
      </c>
      <c r="AL1410" s="327">
        <f t="shared" si="383"/>
        <v>0</v>
      </c>
    </row>
    <row r="1411" spans="2:38">
      <c r="B1411" s="176" t="s">
        <v>1244</v>
      </c>
      <c r="C1411" s="167"/>
      <c r="D1411" s="167" t="s">
        <v>2229</v>
      </c>
      <c r="E1411" s="167" t="s">
        <v>118</v>
      </c>
      <c r="F1411" s="167" t="s">
        <v>2233</v>
      </c>
      <c r="G1411" s="188"/>
      <c r="H1411" s="285">
        <v>45379.69</v>
      </c>
      <c r="I1411" s="143">
        <f t="shared" si="384"/>
        <v>15.204855793711523</v>
      </c>
      <c r="J1411" s="165">
        <v>689991.64241333294</v>
      </c>
      <c r="K1411" s="167"/>
      <c r="L1411" s="167">
        <v>1</v>
      </c>
      <c r="M1411" s="171">
        <f t="shared" si="392"/>
        <v>689991.64241333294</v>
      </c>
      <c r="N1411" s="170"/>
      <c r="O1411" s="285"/>
      <c r="P1411" s="114">
        <f t="shared" si="390"/>
        <v>0</v>
      </c>
      <c r="Q1411" s="173"/>
      <c r="R1411" s="177">
        <v>2016</v>
      </c>
      <c r="S1411" s="98">
        <f>IFERROR(('General Input Sheet'!$G$38/(VLOOKUP(R1411,'General Input Sheet'!$E$38:$G$44,3,FALSE))),1)</f>
        <v>1</v>
      </c>
      <c r="T1411" s="199">
        <v>689991.64241333294</v>
      </c>
      <c r="U1411" s="115" t="str">
        <f t="shared" si="385"/>
        <v/>
      </c>
      <c r="V1411" s="115" t="str">
        <f t="shared" si="385"/>
        <v/>
      </c>
      <c r="W1411" s="115" t="str">
        <f t="shared" si="385"/>
        <v/>
      </c>
      <c r="X1411" s="115" t="str">
        <f t="shared" si="385"/>
        <v>y</v>
      </c>
      <c r="Y1411" s="273" t="str">
        <f t="shared" si="386"/>
        <v/>
      </c>
      <c r="AA1411" s="86" t="str">
        <f t="shared" si="376"/>
        <v/>
      </c>
      <c r="AB1411" s="87" t="str">
        <f t="shared" si="377"/>
        <v/>
      </c>
      <c r="AC1411" s="87" t="str">
        <f t="shared" si="387"/>
        <v/>
      </c>
      <c r="AD1411" s="87">
        <f t="shared" si="388"/>
        <v>1</v>
      </c>
      <c r="AE1411" s="87" t="str">
        <f t="shared" si="389"/>
        <v/>
      </c>
      <c r="AF1411" s="94">
        <f t="shared" si="378"/>
        <v>1</v>
      </c>
      <c r="AH1411" s="324" t="str">
        <f t="shared" si="379"/>
        <v/>
      </c>
      <c r="AI1411" s="280" t="str">
        <f t="shared" si="380"/>
        <v/>
      </c>
      <c r="AJ1411" s="280" t="str">
        <f t="shared" si="381"/>
        <v/>
      </c>
      <c r="AK1411" s="280">
        <f t="shared" si="382"/>
        <v>689991.64241333294</v>
      </c>
      <c r="AL1411" s="327" t="str">
        <f t="shared" si="383"/>
        <v/>
      </c>
    </row>
    <row r="1412" spans="2:38">
      <c r="B1412" s="176" t="s">
        <v>1245</v>
      </c>
      <c r="C1412" s="167"/>
      <c r="D1412" s="167" t="s">
        <v>2229</v>
      </c>
      <c r="E1412" s="167" t="s">
        <v>117</v>
      </c>
      <c r="F1412" s="167" t="s">
        <v>2233</v>
      </c>
      <c r="G1412" s="188"/>
      <c r="H1412" s="285">
        <v>13773.17</v>
      </c>
      <c r="I1412" s="143">
        <f t="shared" si="384"/>
        <v>50.096792707367506</v>
      </c>
      <c r="J1412" s="165">
        <v>689991.64241333294</v>
      </c>
      <c r="K1412" s="167"/>
      <c r="L1412" s="167">
        <v>1</v>
      </c>
      <c r="M1412" s="171">
        <f t="shared" si="392"/>
        <v>689991.64241333294</v>
      </c>
      <c r="N1412" s="170"/>
      <c r="O1412" s="285">
        <v>12292.3214072137</v>
      </c>
      <c r="P1412" s="114">
        <f t="shared" si="390"/>
        <v>134.91332882223335</v>
      </c>
      <c r="Q1412" s="173">
        <v>1658398</v>
      </c>
      <c r="R1412" s="177">
        <v>2016</v>
      </c>
      <c r="S1412" s="98">
        <f>IFERROR(('General Input Sheet'!$G$38/(VLOOKUP(R1412,'General Input Sheet'!$E$38:$G$44,3,FALSE))),1)</f>
        <v>1</v>
      </c>
      <c r="T1412" s="199">
        <v>2348389.6424133331</v>
      </c>
      <c r="U1412" s="115" t="str">
        <f t="shared" si="385"/>
        <v/>
      </c>
      <c r="V1412" s="115" t="str">
        <f t="shared" si="385"/>
        <v/>
      </c>
      <c r="W1412" s="115" t="str">
        <f t="shared" si="385"/>
        <v>y</v>
      </c>
      <c r="X1412" s="115" t="str">
        <f t="shared" si="385"/>
        <v/>
      </c>
      <c r="Y1412" s="273" t="str">
        <f t="shared" si="386"/>
        <v/>
      </c>
      <c r="AA1412" s="86" t="str">
        <f t="shared" si="376"/>
        <v/>
      </c>
      <c r="AB1412" s="87" t="str">
        <f t="shared" si="377"/>
        <v/>
      </c>
      <c r="AC1412" s="87">
        <f t="shared" si="387"/>
        <v>1</v>
      </c>
      <c r="AD1412" s="87" t="str">
        <f t="shared" si="388"/>
        <v/>
      </c>
      <c r="AE1412" s="87" t="str">
        <f t="shared" si="389"/>
        <v/>
      </c>
      <c r="AF1412" s="94">
        <f t="shared" si="378"/>
        <v>1</v>
      </c>
      <c r="AH1412" s="324" t="str">
        <f t="shared" si="379"/>
        <v/>
      </c>
      <c r="AI1412" s="280" t="str">
        <f t="shared" si="380"/>
        <v/>
      </c>
      <c r="AJ1412" s="280">
        <f t="shared" si="381"/>
        <v>2348389.6424133331</v>
      </c>
      <c r="AK1412" s="280" t="str">
        <f t="shared" si="382"/>
        <v/>
      </c>
      <c r="AL1412" s="327" t="str">
        <f t="shared" si="383"/>
        <v/>
      </c>
    </row>
    <row r="1413" spans="2:38">
      <c r="B1413" s="176" t="s">
        <v>1246</v>
      </c>
      <c r="C1413" s="167"/>
      <c r="D1413" s="167" t="s">
        <v>2229</v>
      </c>
      <c r="E1413" s="167" t="s">
        <v>115</v>
      </c>
      <c r="F1413" s="167" t="s">
        <v>2233</v>
      </c>
      <c r="G1413" s="188"/>
      <c r="H1413" s="285">
        <v>4066.54</v>
      </c>
      <c r="I1413" s="143">
        <f t="shared" si="384"/>
        <v>133.99834890667276</v>
      </c>
      <c r="J1413" s="165">
        <v>544909.64576294099</v>
      </c>
      <c r="K1413" s="167"/>
      <c r="L1413" s="167">
        <v>1</v>
      </c>
      <c r="M1413" s="171">
        <f t="shared" si="392"/>
        <v>544909.64576294099</v>
      </c>
      <c r="N1413" s="170"/>
      <c r="O1413" s="285"/>
      <c r="P1413" s="114">
        <f t="shared" si="390"/>
        <v>0</v>
      </c>
      <c r="Q1413" s="173"/>
      <c r="R1413" s="177">
        <v>2016</v>
      </c>
      <c r="S1413" s="98">
        <f>IFERROR(('General Input Sheet'!$G$38/(VLOOKUP(R1413,'General Input Sheet'!$E$38:$G$44,3,FALSE))),1)</f>
        <v>1</v>
      </c>
      <c r="T1413" s="199">
        <v>544909.64576294099</v>
      </c>
      <c r="U1413" s="115" t="str">
        <f t="shared" si="385"/>
        <v>y</v>
      </c>
      <c r="V1413" s="115" t="str">
        <f t="shared" si="385"/>
        <v/>
      </c>
      <c r="W1413" s="115" t="str">
        <f t="shared" si="385"/>
        <v/>
      </c>
      <c r="X1413" s="115" t="str">
        <f t="shared" si="385"/>
        <v/>
      </c>
      <c r="Y1413" s="273" t="str">
        <f t="shared" si="386"/>
        <v/>
      </c>
      <c r="AA1413" s="86">
        <f t="shared" si="376"/>
        <v>1</v>
      </c>
      <c r="AB1413" s="87" t="str">
        <f t="shared" si="377"/>
        <v/>
      </c>
      <c r="AC1413" s="87" t="str">
        <f t="shared" si="387"/>
        <v/>
      </c>
      <c r="AD1413" s="87" t="str">
        <f t="shared" si="388"/>
        <v/>
      </c>
      <c r="AE1413" s="87" t="str">
        <f t="shared" si="389"/>
        <v/>
      </c>
      <c r="AF1413" s="94">
        <f t="shared" si="378"/>
        <v>1</v>
      </c>
      <c r="AH1413" s="324">
        <f t="shared" si="379"/>
        <v>544909.64576294099</v>
      </c>
      <c r="AI1413" s="280" t="str">
        <f t="shared" si="380"/>
        <v/>
      </c>
      <c r="AJ1413" s="280" t="str">
        <f t="shared" si="381"/>
        <v/>
      </c>
      <c r="AK1413" s="280" t="str">
        <f t="shared" si="382"/>
        <v/>
      </c>
      <c r="AL1413" s="327" t="str">
        <f t="shared" si="383"/>
        <v/>
      </c>
    </row>
    <row r="1414" spans="2:38">
      <c r="B1414" s="176" t="s">
        <v>1247</v>
      </c>
      <c r="C1414" s="167"/>
      <c r="D1414" s="167" t="s">
        <v>2229</v>
      </c>
      <c r="E1414" s="167" t="s">
        <v>115</v>
      </c>
      <c r="F1414" s="167" t="s">
        <v>2232</v>
      </c>
      <c r="G1414" s="188"/>
      <c r="H1414" s="285">
        <v>44397.05</v>
      </c>
      <c r="I1414" s="143">
        <f t="shared" si="384"/>
        <v>13.295605856341691</v>
      </c>
      <c r="J1414" s="165">
        <v>590285.67798429495</v>
      </c>
      <c r="K1414" s="167"/>
      <c r="L1414" s="167">
        <v>1</v>
      </c>
      <c r="M1414" s="171">
        <f t="shared" si="392"/>
        <v>590285.67798429495</v>
      </c>
      <c r="N1414" s="170"/>
      <c r="O1414" s="285"/>
      <c r="P1414" s="114">
        <f t="shared" si="390"/>
        <v>0</v>
      </c>
      <c r="Q1414" s="173"/>
      <c r="R1414" s="177">
        <v>2016</v>
      </c>
      <c r="S1414" s="98">
        <f>IFERROR(('General Input Sheet'!$G$38/(VLOOKUP(R1414,'General Input Sheet'!$E$38:$G$44,3,FALSE))),1)</f>
        <v>1</v>
      </c>
      <c r="T1414" s="199">
        <v>590285.67798429495</v>
      </c>
      <c r="U1414" s="115" t="str">
        <f t="shared" si="385"/>
        <v>y</v>
      </c>
      <c r="V1414" s="115" t="str">
        <f t="shared" si="385"/>
        <v/>
      </c>
      <c r="W1414" s="115" t="str">
        <f t="shared" si="385"/>
        <v/>
      </c>
      <c r="X1414" s="115" t="str">
        <f t="shared" si="385"/>
        <v/>
      </c>
      <c r="Y1414" s="273" t="str">
        <f t="shared" si="386"/>
        <v/>
      </c>
      <c r="AA1414" s="86">
        <f t="shared" si="376"/>
        <v>1</v>
      </c>
      <c r="AB1414" s="87" t="str">
        <f t="shared" si="377"/>
        <v/>
      </c>
      <c r="AC1414" s="87" t="str">
        <f t="shared" si="387"/>
        <v/>
      </c>
      <c r="AD1414" s="87" t="str">
        <f t="shared" si="388"/>
        <v/>
      </c>
      <c r="AE1414" s="87" t="str">
        <f t="shared" si="389"/>
        <v/>
      </c>
      <c r="AF1414" s="94">
        <f t="shared" si="378"/>
        <v>1</v>
      </c>
      <c r="AH1414" s="324">
        <f t="shared" si="379"/>
        <v>590285.67798429495</v>
      </c>
      <c r="AI1414" s="280" t="str">
        <f t="shared" si="380"/>
        <v/>
      </c>
      <c r="AJ1414" s="280" t="str">
        <f t="shared" si="381"/>
        <v/>
      </c>
      <c r="AK1414" s="280" t="str">
        <f t="shared" si="382"/>
        <v/>
      </c>
      <c r="AL1414" s="327" t="str">
        <f t="shared" si="383"/>
        <v/>
      </c>
    </row>
    <row r="1415" spans="2:38">
      <c r="B1415" s="176" t="s">
        <v>1248</v>
      </c>
      <c r="C1415" s="167"/>
      <c r="D1415" s="167" t="s">
        <v>2229</v>
      </c>
      <c r="E1415" s="167" t="s">
        <v>116</v>
      </c>
      <c r="F1415" s="167" t="s">
        <v>2236</v>
      </c>
      <c r="G1415" s="188"/>
      <c r="H1415" s="285"/>
      <c r="I1415" s="143">
        <f t="shared" si="384"/>
        <v>0</v>
      </c>
      <c r="J1415" s="165"/>
      <c r="K1415" s="167"/>
      <c r="L1415" s="167">
        <v>1</v>
      </c>
      <c r="M1415" s="171">
        <f t="shared" si="392"/>
        <v>0</v>
      </c>
      <c r="N1415" s="170"/>
      <c r="O1415" s="285">
        <v>0</v>
      </c>
      <c r="P1415" s="114">
        <f t="shared" si="390"/>
        <v>0</v>
      </c>
      <c r="Q1415" s="173">
        <v>0</v>
      </c>
      <c r="R1415" s="177">
        <v>2016</v>
      </c>
      <c r="S1415" s="98">
        <f>IFERROR(('General Input Sheet'!$G$38/(VLOOKUP(R1415,'General Input Sheet'!$E$38:$G$44,3,FALSE))),1)</f>
        <v>1</v>
      </c>
      <c r="T1415" s="199">
        <v>0</v>
      </c>
      <c r="U1415" s="115" t="str">
        <f t="shared" si="385"/>
        <v/>
      </c>
      <c r="V1415" s="115" t="str">
        <f t="shared" si="385"/>
        <v>y</v>
      </c>
      <c r="W1415" s="115" t="str">
        <f t="shared" si="385"/>
        <v/>
      </c>
      <c r="X1415" s="115" t="str">
        <f t="shared" si="385"/>
        <v/>
      </c>
      <c r="Y1415" s="273" t="str">
        <f t="shared" si="386"/>
        <v/>
      </c>
      <c r="AA1415" s="86" t="str">
        <f t="shared" si="376"/>
        <v/>
      </c>
      <c r="AB1415" s="87">
        <f t="shared" si="377"/>
        <v>1</v>
      </c>
      <c r="AC1415" s="87" t="str">
        <f t="shared" si="387"/>
        <v/>
      </c>
      <c r="AD1415" s="87" t="str">
        <f t="shared" si="388"/>
        <v/>
      </c>
      <c r="AE1415" s="87" t="str">
        <f t="shared" si="389"/>
        <v/>
      </c>
      <c r="AF1415" s="94">
        <f t="shared" si="378"/>
        <v>1</v>
      </c>
      <c r="AH1415" s="324" t="str">
        <f t="shared" si="379"/>
        <v/>
      </c>
      <c r="AI1415" s="280">
        <f t="shared" si="380"/>
        <v>0</v>
      </c>
      <c r="AJ1415" s="280" t="str">
        <f t="shared" si="381"/>
        <v/>
      </c>
      <c r="AK1415" s="280" t="str">
        <f t="shared" si="382"/>
        <v/>
      </c>
      <c r="AL1415" s="327" t="str">
        <f t="shared" si="383"/>
        <v/>
      </c>
    </row>
    <row r="1416" spans="2:38">
      <c r="B1416" s="176" t="s">
        <v>1249</v>
      </c>
      <c r="C1416" s="167"/>
      <c r="D1416" s="167" t="s">
        <v>2229</v>
      </c>
      <c r="E1416" s="167" t="s">
        <v>117</v>
      </c>
      <c r="F1416" s="167" t="s">
        <v>2233</v>
      </c>
      <c r="G1416" s="188"/>
      <c r="H1416" s="285">
        <v>35515.620000000003</v>
      </c>
      <c r="I1416" s="143">
        <f t="shared" si="384"/>
        <v>19.427836045473313</v>
      </c>
      <c r="J1416" s="165">
        <v>689991.64241333294</v>
      </c>
      <c r="K1416" s="167"/>
      <c r="L1416" s="167">
        <v>1</v>
      </c>
      <c r="M1416" s="171">
        <f t="shared" si="392"/>
        <v>689991.64241333294</v>
      </c>
      <c r="N1416" s="170"/>
      <c r="O1416" s="285"/>
      <c r="P1416" s="114">
        <f t="shared" si="390"/>
        <v>0</v>
      </c>
      <c r="Q1416" s="173"/>
      <c r="R1416" s="177">
        <v>2016</v>
      </c>
      <c r="S1416" s="98">
        <f>IFERROR(('General Input Sheet'!$G$38/(VLOOKUP(R1416,'General Input Sheet'!$E$38:$G$44,3,FALSE))),1)</f>
        <v>1</v>
      </c>
      <c r="T1416" s="199">
        <v>689991.64241333294</v>
      </c>
      <c r="U1416" s="115" t="str">
        <f t="shared" si="385"/>
        <v/>
      </c>
      <c r="V1416" s="115" t="str">
        <f t="shared" si="385"/>
        <v/>
      </c>
      <c r="W1416" s="115" t="str">
        <f t="shared" si="385"/>
        <v>y</v>
      </c>
      <c r="X1416" s="115" t="str">
        <f t="shared" si="385"/>
        <v/>
      </c>
      <c r="Y1416" s="273" t="str">
        <f t="shared" si="386"/>
        <v/>
      </c>
      <c r="AA1416" s="86" t="str">
        <f t="shared" si="376"/>
        <v/>
      </c>
      <c r="AB1416" s="87" t="str">
        <f t="shared" si="377"/>
        <v/>
      </c>
      <c r="AC1416" s="87">
        <f t="shared" si="387"/>
        <v>1</v>
      </c>
      <c r="AD1416" s="87" t="str">
        <f t="shared" si="388"/>
        <v/>
      </c>
      <c r="AE1416" s="87" t="str">
        <f t="shared" si="389"/>
        <v/>
      </c>
      <c r="AF1416" s="94">
        <f t="shared" si="378"/>
        <v>1</v>
      </c>
      <c r="AH1416" s="324" t="str">
        <f t="shared" si="379"/>
        <v/>
      </c>
      <c r="AI1416" s="280" t="str">
        <f t="shared" si="380"/>
        <v/>
      </c>
      <c r="AJ1416" s="280">
        <f t="shared" si="381"/>
        <v>689991.64241333294</v>
      </c>
      <c r="AK1416" s="280" t="str">
        <f t="shared" si="382"/>
        <v/>
      </c>
      <c r="AL1416" s="327" t="str">
        <f t="shared" si="383"/>
        <v/>
      </c>
    </row>
    <row r="1417" spans="2:38">
      <c r="B1417" s="176" t="s">
        <v>1250</v>
      </c>
      <c r="C1417" s="167"/>
      <c r="D1417" s="167" t="s">
        <v>2229</v>
      </c>
      <c r="E1417" s="167" t="s">
        <v>115</v>
      </c>
      <c r="F1417" s="167" t="s">
        <v>2232</v>
      </c>
      <c r="G1417" s="188"/>
      <c r="H1417" s="285">
        <v>13869.25</v>
      </c>
      <c r="I1417" s="143">
        <f t="shared" si="384"/>
        <v>42.5607497149662</v>
      </c>
      <c r="J1417" s="165">
        <v>590285.67798429495</v>
      </c>
      <c r="K1417" s="167"/>
      <c r="L1417" s="167">
        <v>1</v>
      </c>
      <c r="M1417" s="171">
        <f t="shared" si="392"/>
        <v>590285.67798429495</v>
      </c>
      <c r="N1417" s="170"/>
      <c r="O1417" s="285">
        <v>18770.507634453199</v>
      </c>
      <c r="P1417" s="114">
        <f t="shared" si="390"/>
        <v>173.67670941494848</v>
      </c>
      <c r="Q1417" s="173">
        <v>3260000</v>
      </c>
      <c r="R1417" s="177">
        <v>2016</v>
      </c>
      <c r="S1417" s="98">
        <f>IFERROR(('General Input Sheet'!$G$38/(VLOOKUP(R1417,'General Input Sheet'!$E$38:$G$44,3,FALSE))),1)</f>
        <v>1</v>
      </c>
      <c r="T1417" s="199">
        <v>3850285.6779842949</v>
      </c>
      <c r="U1417" s="115" t="str">
        <f t="shared" si="385"/>
        <v>y</v>
      </c>
      <c r="V1417" s="115" t="str">
        <f t="shared" si="385"/>
        <v/>
      </c>
      <c r="W1417" s="115" t="str">
        <f t="shared" si="385"/>
        <v/>
      </c>
      <c r="X1417" s="115" t="str">
        <f t="shared" si="385"/>
        <v/>
      </c>
      <c r="Y1417" s="273" t="str">
        <f t="shared" si="386"/>
        <v/>
      </c>
      <c r="AA1417" s="86">
        <f t="shared" si="376"/>
        <v>1</v>
      </c>
      <c r="AB1417" s="87" t="str">
        <f t="shared" si="377"/>
        <v/>
      </c>
      <c r="AC1417" s="87" t="str">
        <f t="shared" si="387"/>
        <v/>
      </c>
      <c r="AD1417" s="87" t="str">
        <f t="shared" si="388"/>
        <v/>
      </c>
      <c r="AE1417" s="87" t="str">
        <f t="shared" si="389"/>
        <v/>
      </c>
      <c r="AF1417" s="94">
        <f t="shared" si="378"/>
        <v>1</v>
      </c>
      <c r="AH1417" s="324">
        <f t="shared" si="379"/>
        <v>3850285.6779842949</v>
      </c>
      <c r="AI1417" s="280" t="str">
        <f t="shared" si="380"/>
        <v/>
      </c>
      <c r="AJ1417" s="280" t="str">
        <f t="shared" si="381"/>
        <v/>
      </c>
      <c r="AK1417" s="280" t="str">
        <f t="shared" si="382"/>
        <v/>
      </c>
      <c r="AL1417" s="327" t="str">
        <f t="shared" si="383"/>
        <v/>
      </c>
    </row>
    <row r="1418" spans="2:38">
      <c r="B1418" s="176" t="s">
        <v>1250</v>
      </c>
      <c r="C1418" s="167"/>
      <c r="D1418" s="167" t="s">
        <v>2229</v>
      </c>
      <c r="E1418" s="167" t="s">
        <v>115</v>
      </c>
      <c r="F1418" s="167" t="s">
        <v>2233</v>
      </c>
      <c r="G1418" s="188"/>
      <c r="H1418" s="285">
        <v>4901.1899999999996</v>
      </c>
      <c r="I1418" s="143">
        <f t="shared" si="384"/>
        <v>117.46023539400942</v>
      </c>
      <c r="J1418" s="165">
        <v>575694.93111076497</v>
      </c>
      <c r="K1418" s="167"/>
      <c r="L1418" s="167">
        <v>1</v>
      </c>
      <c r="M1418" s="171">
        <f t="shared" si="392"/>
        <v>575694.93111076497</v>
      </c>
      <c r="N1418" s="170"/>
      <c r="O1418" s="285"/>
      <c r="P1418" s="114">
        <f t="shared" si="390"/>
        <v>0</v>
      </c>
      <c r="Q1418" s="173"/>
      <c r="R1418" s="177">
        <v>2016</v>
      </c>
      <c r="S1418" s="98">
        <f>IFERROR(('General Input Sheet'!$G$38/(VLOOKUP(R1418,'General Input Sheet'!$E$38:$G$44,3,FALSE))),1)</f>
        <v>1</v>
      </c>
      <c r="T1418" s="199">
        <v>575694.93111076497</v>
      </c>
      <c r="U1418" s="115" t="str">
        <f t="shared" si="385"/>
        <v>y</v>
      </c>
      <c r="V1418" s="115" t="str">
        <f t="shared" si="385"/>
        <v/>
      </c>
      <c r="W1418" s="115" t="str">
        <f t="shared" si="385"/>
        <v/>
      </c>
      <c r="X1418" s="115" t="str">
        <f t="shared" si="385"/>
        <v/>
      </c>
      <c r="Y1418" s="273" t="str">
        <f t="shared" si="386"/>
        <v/>
      </c>
      <c r="AA1418" s="86">
        <f t="shared" si="376"/>
        <v>1</v>
      </c>
      <c r="AB1418" s="87" t="str">
        <f t="shared" si="377"/>
        <v/>
      </c>
      <c r="AC1418" s="87" t="str">
        <f t="shared" si="387"/>
        <v/>
      </c>
      <c r="AD1418" s="87" t="str">
        <f t="shared" si="388"/>
        <v/>
      </c>
      <c r="AE1418" s="87" t="str">
        <f t="shared" si="389"/>
        <v/>
      </c>
      <c r="AF1418" s="94">
        <f t="shared" si="378"/>
        <v>1</v>
      </c>
      <c r="AH1418" s="324">
        <f t="shared" si="379"/>
        <v>575694.93111076497</v>
      </c>
      <c r="AI1418" s="280" t="str">
        <f t="shared" si="380"/>
        <v/>
      </c>
      <c r="AJ1418" s="280" t="str">
        <f t="shared" si="381"/>
        <v/>
      </c>
      <c r="AK1418" s="280" t="str">
        <f t="shared" si="382"/>
        <v/>
      </c>
      <c r="AL1418" s="327" t="str">
        <f t="shared" si="383"/>
        <v/>
      </c>
    </row>
    <row r="1419" spans="2:38">
      <c r="B1419" s="176" t="s">
        <v>1251</v>
      </c>
      <c r="C1419" s="167"/>
      <c r="D1419" s="167" t="s">
        <v>2229</v>
      </c>
      <c r="E1419" s="167" t="s">
        <v>116</v>
      </c>
      <c r="F1419" s="167" t="s">
        <v>2233</v>
      </c>
      <c r="G1419" s="188"/>
      <c r="H1419" s="285">
        <v>2988.98</v>
      </c>
      <c r="I1419" s="143">
        <f t="shared" si="384"/>
        <v>169.00911081430456</v>
      </c>
      <c r="J1419" s="165">
        <v>505164.85204174003</v>
      </c>
      <c r="K1419" s="167"/>
      <c r="L1419" s="167">
        <v>1</v>
      </c>
      <c r="M1419" s="171">
        <f t="shared" si="392"/>
        <v>505164.85204174003</v>
      </c>
      <c r="N1419" s="170"/>
      <c r="O1419" s="285"/>
      <c r="P1419" s="114">
        <f t="shared" si="390"/>
        <v>0</v>
      </c>
      <c r="Q1419" s="173"/>
      <c r="R1419" s="177">
        <v>2016</v>
      </c>
      <c r="S1419" s="98">
        <f>IFERROR(('General Input Sheet'!$G$38/(VLOOKUP(R1419,'General Input Sheet'!$E$38:$G$44,3,FALSE))),1)</f>
        <v>1</v>
      </c>
      <c r="T1419" s="199">
        <v>505164.85204174003</v>
      </c>
      <c r="U1419" s="115" t="str">
        <f t="shared" si="385"/>
        <v/>
      </c>
      <c r="V1419" s="115" t="str">
        <f t="shared" si="385"/>
        <v>y</v>
      </c>
      <c r="W1419" s="115" t="str">
        <f t="shared" si="385"/>
        <v/>
      </c>
      <c r="X1419" s="115" t="str">
        <f t="shared" si="385"/>
        <v/>
      </c>
      <c r="Y1419" s="273" t="str">
        <f t="shared" si="386"/>
        <v/>
      </c>
      <c r="AA1419" s="86" t="str">
        <f t="shared" si="376"/>
        <v/>
      </c>
      <c r="AB1419" s="87">
        <f t="shared" si="377"/>
        <v>1</v>
      </c>
      <c r="AC1419" s="87" t="str">
        <f t="shared" si="387"/>
        <v/>
      </c>
      <c r="AD1419" s="87" t="str">
        <f t="shared" si="388"/>
        <v/>
      </c>
      <c r="AE1419" s="87" t="str">
        <f t="shared" si="389"/>
        <v/>
      </c>
      <c r="AF1419" s="94">
        <f t="shared" si="378"/>
        <v>1</v>
      </c>
      <c r="AH1419" s="324" t="str">
        <f t="shared" si="379"/>
        <v/>
      </c>
      <c r="AI1419" s="280">
        <f t="shared" si="380"/>
        <v>505164.85204174003</v>
      </c>
      <c r="AJ1419" s="280" t="str">
        <f t="shared" si="381"/>
        <v/>
      </c>
      <c r="AK1419" s="280" t="str">
        <f t="shared" si="382"/>
        <v/>
      </c>
      <c r="AL1419" s="327" t="str">
        <f t="shared" si="383"/>
        <v/>
      </c>
    </row>
    <row r="1420" spans="2:38">
      <c r="B1420" s="176" t="s">
        <v>1252</v>
      </c>
      <c r="C1420" s="167"/>
      <c r="D1420" s="167" t="s">
        <v>2229</v>
      </c>
      <c r="E1420" s="167" t="s">
        <v>115</v>
      </c>
      <c r="F1420" s="167" t="s">
        <v>2233</v>
      </c>
      <c r="G1420" s="188"/>
      <c r="H1420" s="285">
        <v>11040</v>
      </c>
      <c r="I1420" s="143">
        <f t="shared" si="384"/>
        <v>62.499242972222184</v>
      </c>
      <c r="J1420" s="165">
        <v>689991.64241333294</v>
      </c>
      <c r="K1420" s="167"/>
      <c r="L1420" s="167">
        <v>1</v>
      </c>
      <c r="M1420" s="171">
        <f t="shared" si="392"/>
        <v>689991.64241333294</v>
      </c>
      <c r="N1420" s="170"/>
      <c r="O1420" s="285"/>
      <c r="P1420" s="114">
        <f t="shared" si="390"/>
        <v>0</v>
      </c>
      <c r="Q1420" s="173"/>
      <c r="R1420" s="177">
        <v>2016</v>
      </c>
      <c r="S1420" s="98">
        <f>IFERROR(('General Input Sheet'!$G$38/(VLOOKUP(R1420,'General Input Sheet'!$E$38:$G$44,3,FALSE))),1)</f>
        <v>1</v>
      </c>
      <c r="T1420" s="199">
        <v>689991.64241333294</v>
      </c>
      <c r="U1420" s="115" t="str">
        <f t="shared" si="385"/>
        <v>y</v>
      </c>
      <c r="V1420" s="115" t="str">
        <f t="shared" si="385"/>
        <v/>
      </c>
      <c r="W1420" s="115" t="str">
        <f t="shared" si="385"/>
        <v/>
      </c>
      <c r="X1420" s="115" t="str">
        <f t="shared" si="385"/>
        <v/>
      </c>
      <c r="Y1420" s="273" t="str">
        <f t="shared" si="386"/>
        <v/>
      </c>
      <c r="AA1420" s="86">
        <f t="shared" si="376"/>
        <v>1</v>
      </c>
      <c r="AB1420" s="87" t="str">
        <f t="shared" si="377"/>
        <v/>
      </c>
      <c r="AC1420" s="87" t="str">
        <f t="shared" si="387"/>
        <v/>
      </c>
      <c r="AD1420" s="87" t="str">
        <f t="shared" si="388"/>
        <v/>
      </c>
      <c r="AE1420" s="87" t="str">
        <f t="shared" si="389"/>
        <v/>
      </c>
      <c r="AF1420" s="94">
        <f t="shared" si="378"/>
        <v>1</v>
      </c>
      <c r="AH1420" s="324">
        <f t="shared" si="379"/>
        <v>689991.64241333294</v>
      </c>
      <c r="AI1420" s="280" t="str">
        <f t="shared" si="380"/>
        <v/>
      </c>
      <c r="AJ1420" s="280" t="str">
        <f t="shared" si="381"/>
        <v/>
      </c>
      <c r="AK1420" s="280" t="str">
        <f t="shared" si="382"/>
        <v/>
      </c>
      <c r="AL1420" s="327" t="str">
        <f t="shared" si="383"/>
        <v/>
      </c>
    </row>
    <row r="1421" spans="2:38">
      <c r="B1421" s="176" t="s">
        <v>1253</v>
      </c>
      <c r="C1421" s="167"/>
      <c r="D1421" s="167" t="s">
        <v>2231</v>
      </c>
      <c r="E1421" s="167" t="s">
        <v>118</v>
      </c>
      <c r="F1421" s="167" t="s">
        <v>2232</v>
      </c>
      <c r="G1421" s="188"/>
      <c r="H1421" s="285">
        <v>59238.29</v>
      </c>
      <c r="I1421" s="143">
        <f t="shared" si="384"/>
        <v>38.99417114151877</v>
      </c>
      <c r="J1421" s="165">
        <v>2309948.01839092</v>
      </c>
      <c r="K1421" s="167"/>
      <c r="L1421" s="167">
        <v>1</v>
      </c>
      <c r="M1421" s="171">
        <f t="shared" si="392"/>
        <v>2309948.01839092</v>
      </c>
      <c r="N1421" s="170"/>
      <c r="O1421" s="285"/>
      <c r="P1421" s="114">
        <f t="shared" si="390"/>
        <v>0</v>
      </c>
      <c r="Q1421" s="173"/>
      <c r="R1421" s="177">
        <v>2016</v>
      </c>
      <c r="S1421" s="98">
        <f>IFERROR(('General Input Sheet'!$G$38/(VLOOKUP(R1421,'General Input Sheet'!$E$38:$G$44,3,FALSE))),1)</f>
        <v>1</v>
      </c>
      <c r="T1421" s="199">
        <v>2309948.01839092</v>
      </c>
      <c r="U1421" s="115" t="str">
        <f t="shared" si="385"/>
        <v/>
      </c>
      <c r="V1421" s="115" t="str">
        <f t="shared" si="385"/>
        <v/>
      </c>
      <c r="W1421" s="115" t="str">
        <f t="shared" si="385"/>
        <v/>
      </c>
      <c r="X1421" s="115" t="str">
        <f t="shared" si="385"/>
        <v/>
      </c>
      <c r="Y1421" s="273" t="str">
        <f t="shared" si="386"/>
        <v>y</v>
      </c>
      <c r="AA1421" s="86" t="str">
        <f t="shared" si="376"/>
        <v/>
      </c>
      <c r="AB1421" s="87" t="str">
        <f t="shared" si="377"/>
        <v/>
      </c>
      <c r="AC1421" s="87" t="str">
        <f t="shared" si="387"/>
        <v/>
      </c>
      <c r="AD1421" s="87" t="str">
        <f t="shared" si="388"/>
        <v/>
      </c>
      <c r="AE1421" s="87">
        <f t="shared" si="389"/>
        <v>1</v>
      </c>
      <c r="AF1421" s="94">
        <f t="shared" si="378"/>
        <v>1</v>
      </c>
      <c r="AH1421" s="324" t="str">
        <f t="shared" si="379"/>
        <v/>
      </c>
      <c r="AI1421" s="280" t="str">
        <f t="shared" si="380"/>
        <v/>
      </c>
      <c r="AJ1421" s="280" t="str">
        <f t="shared" si="381"/>
        <v/>
      </c>
      <c r="AK1421" s="280" t="str">
        <f t="shared" si="382"/>
        <v/>
      </c>
      <c r="AL1421" s="327">
        <f t="shared" si="383"/>
        <v>2309948.01839092</v>
      </c>
    </row>
    <row r="1422" spans="2:38">
      <c r="B1422" s="176" t="s">
        <v>1254</v>
      </c>
      <c r="C1422" s="167"/>
      <c r="D1422" s="167" t="s">
        <v>2229</v>
      </c>
      <c r="E1422" s="167" t="s">
        <v>118</v>
      </c>
      <c r="F1422" s="167" t="s">
        <v>2233</v>
      </c>
      <c r="G1422" s="188"/>
      <c r="H1422" s="285">
        <v>5434.67</v>
      </c>
      <c r="I1422" s="143">
        <f t="shared" si="384"/>
        <v>109.55068889623823</v>
      </c>
      <c r="J1422" s="165">
        <v>595371.842423719</v>
      </c>
      <c r="K1422" s="167"/>
      <c r="L1422" s="167">
        <v>1</v>
      </c>
      <c r="M1422" s="171">
        <f t="shared" si="392"/>
        <v>595371.842423719</v>
      </c>
      <c r="N1422" s="170"/>
      <c r="O1422" s="285"/>
      <c r="P1422" s="114">
        <f t="shared" si="390"/>
        <v>0</v>
      </c>
      <c r="Q1422" s="173"/>
      <c r="R1422" s="177">
        <v>2016</v>
      </c>
      <c r="S1422" s="98">
        <f>IFERROR(('General Input Sheet'!$G$38/(VLOOKUP(R1422,'General Input Sheet'!$E$38:$G$44,3,FALSE))),1)</f>
        <v>1</v>
      </c>
      <c r="T1422" s="199">
        <v>595371.842423719</v>
      </c>
      <c r="U1422" s="115" t="str">
        <f t="shared" si="385"/>
        <v/>
      </c>
      <c r="V1422" s="115" t="str">
        <f t="shared" si="385"/>
        <v/>
      </c>
      <c r="W1422" s="115" t="str">
        <f t="shared" si="385"/>
        <v/>
      </c>
      <c r="X1422" s="115" t="str">
        <f t="shared" ref="V1422:X1485" si="393">IF(AND(X$10=$E1422,$D1422="Local"),"y","")</f>
        <v>y</v>
      </c>
      <c r="Y1422" s="273" t="str">
        <f t="shared" si="386"/>
        <v/>
      </c>
      <c r="AA1422" s="86" t="str">
        <f t="shared" ref="AA1422:AA1485" si="394">IF(U1422="y",1,"")</f>
        <v/>
      </c>
      <c r="AB1422" s="87" t="str">
        <f t="shared" ref="AB1422:AB1485" si="395">IF(V1422="y",1,"")</f>
        <v/>
      </c>
      <c r="AC1422" s="87" t="str">
        <f t="shared" si="387"/>
        <v/>
      </c>
      <c r="AD1422" s="87">
        <f t="shared" si="388"/>
        <v>1</v>
      </c>
      <c r="AE1422" s="87" t="str">
        <f t="shared" si="389"/>
        <v/>
      </c>
      <c r="AF1422" s="94">
        <f t="shared" ref="AF1422:AF1485" si="396">SUM(AA1422:AE1422)</f>
        <v>1</v>
      </c>
      <c r="AH1422" s="324" t="str">
        <f t="shared" ref="AH1422:AH1485" si="397">IF(AA1422="","",(AA1422/$AF1422)*$T1422)</f>
        <v/>
      </c>
      <c r="AI1422" s="280" t="str">
        <f t="shared" ref="AI1422:AI1485" si="398">IF(AB1422="","",(AB1422/$AF1422)*$T1422)</f>
        <v/>
      </c>
      <c r="AJ1422" s="280" t="str">
        <f t="shared" ref="AJ1422:AJ1485" si="399">IF(AC1422="","",(AC1422/$AF1422)*$T1422)</f>
        <v/>
      </c>
      <c r="AK1422" s="280">
        <f t="shared" ref="AK1422:AK1485" si="400">IF(AD1422="","",(AD1422/$AF1422)*$T1422)</f>
        <v>595371.842423719</v>
      </c>
      <c r="AL1422" s="327" t="str">
        <f t="shared" ref="AL1422:AL1485" si="401">IF(AE1422="","",(AE1422/$AF1422)*$T1422)</f>
        <v/>
      </c>
    </row>
    <row r="1423" spans="2:38">
      <c r="B1423" s="176" t="s">
        <v>1255</v>
      </c>
      <c r="C1423" s="167"/>
      <c r="D1423" s="167" t="s">
        <v>2229</v>
      </c>
      <c r="E1423" s="167" t="s">
        <v>115</v>
      </c>
      <c r="F1423" s="167" t="s">
        <v>2232</v>
      </c>
      <c r="G1423" s="188"/>
      <c r="H1423" s="285">
        <v>6075.5</v>
      </c>
      <c r="I1423" s="143">
        <f t="shared" ref="I1423:I1486" si="402">IFERROR(J1423/H1423,0)</f>
        <v>81.719184423423755</v>
      </c>
      <c r="J1423" s="165">
        <v>496484.90496451099</v>
      </c>
      <c r="K1423" s="167"/>
      <c r="L1423" s="167">
        <v>1</v>
      </c>
      <c r="M1423" s="171">
        <f t="shared" si="392"/>
        <v>496484.90496451093</v>
      </c>
      <c r="N1423" s="170"/>
      <c r="O1423" s="285"/>
      <c r="P1423" s="114">
        <f t="shared" si="390"/>
        <v>0</v>
      </c>
      <c r="Q1423" s="173"/>
      <c r="R1423" s="177">
        <v>2016</v>
      </c>
      <c r="S1423" s="98">
        <f>IFERROR(('General Input Sheet'!$G$38/(VLOOKUP(R1423,'General Input Sheet'!$E$38:$G$44,3,FALSE))),1)</f>
        <v>1</v>
      </c>
      <c r="T1423" s="199">
        <v>496484.90496451099</v>
      </c>
      <c r="U1423" s="115" t="str">
        <f t="shared" ref="U1423:X1486" si="403">IF(AND(U$10=$E1423,$D1423="Local"),"y","")</f>
        <v>y</v>
      </c>
      <c r="V1423" s="115" t="str">
        <f t="shared" si="393"/>
        <v/>
      </c>
      <c r="W1423" s="115" t="str">
        <f t="shared" si="393"/>
        <v/>
      </c>
      <c r="X1423" s="115" t="str">
        <f t="shared" si="393"/>
        <v/>
      </c>
      <c r="Y1423" s="273" t="str">
        <f t="shared" ref="Y1423:Y1486" si="404">IF($D1423&lt;&gt;"Local","y","")</f>
        <v/>
      </c>
      <c r="AA1423" s="86">
        <f t="shared" si="394"/>
        <v>1</v>
      </c>
      <c r="AB1423" s="87" t="str">
        <f t="shared" si="395"/>
        <v/>
      </c>
      <c r="AC1423" s="87" t="str">
        <f t="shared" ref="AC1423:AC1486" si="405">IF(W1423="y",1,"")</f>
        <v/>
      </c>
      <c r="AD1423" s="87" t="str">
        <f t="shared" ref="AD1423:AD1486" si="406">IF(X1423="y",1,"")</f>
        <v/>
      </c>
      <c r="AE1423" s="87" t="str">
        <f t="shared" ref="AE1423:AE1486" si="407">IF(Y1423="y",1,"")</f>
        <v/>
      </c>
      <c r="AF1423" s="94">
        <f t="shared" si="396"/>
        <v>1</v>
      </c>
      <c r="AH1423" s="324">
        <f t="shared" si="397"/>
        <v>496484.90496451099</v>
      </c>
      <c r="AI1423" s="280" t="str">
        <f t="shared" si="398"/>
        <v/>
      </c>
      <c r="AJ1423" s="280" t="str">
        <f t="shared" si="399"/>
        <v/>
      </c>
      <c r="AK1423" s="280" t="str">
        <f t="shared" si="400"/>
        <v/>
      </c>
      <c r="AL1423" s="327" t="str">
        <f t="shared" si="401"/>
        <v/>
      </c>
    </row>
    <row r="1424" spans="2:38">
      <c r="B1424" s="176" t="s">
        <v>1256</v>
      </c>
      <c r="C1424" s="167"/>
      <c r="D1424" s="167" t="s">
        <v>2229</v>
      </c>
      <c r="E1424" s="167" t="s">
        <v>117</v>
      </c>
      <c r="F1424" s="167" t="s">
        <v>2233</v>
      </c>
      <c r="G1424" s="188"/>
      <c r="H1424" s="285">
        <v>2717.07</v>
      </c>
      <c r="I1424" s="143">
        <f t="shared" si="402"/>
        <v>182.23148677293702</v>
      </c>
      <c r="J1424" s="165">
        <v>495135.70576614398</v>
      </c>
      <c r="K1424" s="167"/>
      <c r="L1424" s="167">
        <v>1</v>
      </c>
      <c r="M1424" s="171">
        <f t="shared" si="392"/>
        <v>495135.70576614403</v>
      </c>
      <c r="N1424" s="170"/>
      <c r="O1424" s="285"/>
      <c r="P1424" s="114">
        <f t="shared" ref="P1424:P1487" si="408">IFERROR(Q1424/O1424,0)</f>
        <v>0</v>
      </c>
      <c r="Q1424" s="173"/>
      <c r="R1424" s="177">
        <v>2016</v>
      </c>
      <c r="S1424" s="98">
        <f>IFERROR(('General Input Sheet'!$G$38/(VLOOKUP(R1424,'General Input Sheet'!$E$38:$G$44,3,FALSE))),1)</f>
        <v>1</v>
      </c>
      <c r="T1424" s="199">
        <v>495135.70576614398</v>
      </c>
      <c r="U1424" s="115" t="str">
        <f t="shared" si="403"/>
        <v/>
      </c>
      <c r="V1424" s="115" t="str">
        <f t="shared" si="393"/>
        <v/>
      </c>
      <c r="W1424" s="115" t="str">
        <f t="shared" si="393"/>
        <v>y</v>
      </c>
      <c r="X1424" s="115" t="str">
        <f t="shared" si="393"/>
        <v/>
      </c>
      <c r="Y1424" s="273" t="str">
        <f t="shared" si="404"/>
        <v/>
      </c>
      <c r="AA1424" s="86" t="str">
        <f t="shared" si="394"/>
        <v/>
      </c>
      <c r="AB1424" s="87" t="str">
        <f t="shared" si="395"/>
        <v/>
      </c>
      <c r="AC1424" s="87">
        <f t="shared" si="405"/>
        <v>1</v>
      </c>
      <c r="AD1424" s="87" t="str">
        <f t="shared" si="406"/>
        <v/>
      </c>
      <c r="AE1424" s="87" t="str">
        <f t="shared" si="407"/>
        <v/>
      </c>
      <c r="AF1424" s="94">
        <f t="shared" si="396"/>
        <v>1</v>
      </c>
      <c r="AH1424" s="324" t="str">
        <f t="shared" si="397"/>
        <v/>
      </c>
      <c r="AI1424" s="280" t="str">
        <f t="shared" si="398"/>
        <v/>
      </c>
      <c r="AJ1424" s="280">
        <f t="shared" si="399"/>
        <v>495135.70576614398</v>
      </c>
      <c r="AK1424" s="280" t="str">
        <f t="shared" si="400"/>
        <v/>
      </c>
      <c r="AL1424" s="327" t="str">
        <f t="shared" si="401"/>
        <v/>
      </c>
    </row>
    <row r="1425" spans="2:38">
      <c r="B1425" s="176" t="s">
        <v>1257</v>
      </c>
      <c r="C1425" s="167"/>
      <c r="D1425" s="167" t="s">
        <v>2229</v>
      </c>
      <c r="E1425" s="167" t="s">
        <v>116</v>
      </c>
      <c r="F1425" s="167" t="s">
        <v>2233</v>
      </c>
      <c r="G1425" s="188"/>
      <c r="H1425" s="285">
        <v>11599.52</v>
      </c>
      <c r="I1425" s="143">
        <f t="shared" si="402"/>
        <v>59.484499566648701</v>
      </c>
      <c r="J1425" s="165">
        <v>689991.64241333294</v>
      </c>
      <c r="K1425" s="167"/>
      <c r="L1425" s="167">
        <v>1</v>
      </c>
      <c r="M1425" s="171">
        <f t="shared" si="392"/>
        <v>689991.64241333294</v>
      </c>
      <c r="N1425" s="170"/>
      <c r="O1425" s="285"/>
      <c r="P1425" s="114">
        <f t="shared" si="408"/>
        <v>0</v>
      </c>
      <c r="Q1425" s="173"/>
      <c r="R1425" s="177">
        <v>2016</v>
      </c>
      <c r="S1425" s="98">
        <f>IFERROR(('General Input Sheet'!$G$38/(VLOOKUP(R1425,'General Input Sheet'!$E$38:$G$44,3,FALSE))),1)</f>
        <v>1</v>
      </c>
      <c r="T1425" s="199">
        <v>689991.64241333294</v>
      </c>
      <c r="U1425" s="115" t="str">
        <f t="shared" si="403"/>
        <v/>
      </c>
      <c r="V1425" s="115" t="str">
        <f t="shared" si="393"/>
        <v>y</v>
      </c>
      <c r="W1425" s="115" t="str">
        <f t="shared" si="393"/>
        <v/>
      </c>
      <c r="X1425" s="115" t="str">
        <f t="shared" si="393"/>
        <v/>
      </c>
      <c r="Y1425" s="273" t="str">
        <f t="shared" si="404"/>
        <v/>
      </c>
      <c r="AA1425" s="86" t="str">
        <f t="shared" si="394"/>
        <v/>
      </c>
      <c r="AB1425" s="87">
        <f t="shared" si="395"/>
        <v>1</v>
      </c>
      <c r="AC1425" s="87" t="str">
        <f t="shared" si="405"/>
        <v/>
      </c>
      <c r="AD1425" s="87" t="str">
        <f t="shared" si="406"/>
        <v/>
      </c>
      <c r="AE1425" s="87" t="str">
        <f t="shared" si="407"/>
        <v/>
      </c>
      <c r="AF1425" s="94">
        <f t="shared" si="396"/>
        <v>1</v>
      </c>
      <c r="AH1425" s="324" t="str">
        <f t="shared" si="397"/>
        <v/>
      </c>
      <c r="AI1425" s="280">
        <f t="shared" si="398"/>
        <v>689991.64241333294</v>
      </c>
      <c r="AJ1425" s="280" t="str">
        <f t="shared" si="399"/>
        <v/>
      </c>
      <c r="AK1425" s="280" t="str">
        <f t="shared" si="400"/>
        <v/>
      </c>
      <c r="AL1425" s="327" t="str">
        <f t="shared" si="401"/>
        <v/>
      </c>
    </row>
    <row r="1426" spans="2:38">
      <c r="B1426" s="176" t="s">
        <v>1258</v>
      </c>
      <c r="C1426" s="167"/>
      <c r="D1426" s="167" t="s">
        <v>2231</v>
      </c>
      <c r="E1426" s="167" t="s">
        <v>117</v>
      </c>
      <c r="F1426" s="167" t="s">
        <v>2236</v>
      </c>
      <c r="G1426" s="188"/>
      <c r="H1426" s="285"/>
      <c r="I1426" s="143">
        <f t="shared" si="402"/>
        <v>0</v>
      </c>
      <c r="J1426" s="165"/>
      <c r="K1426" s="167"/>
      <c r="L1426" s="167">
        <v>1</v>
      </c>
      <c r="M1426" s="171">
        <f t="shared" si="392"/>
        <v>0</v>
      </c>
      <c r="N1426" s="170"/>
      <c r="O1426" s="285">
        <v>0</v>
      </c>
      <c r="P1426" s="114">
        <f t="shared" si="408"/>
        <v>0</v>
      </c>
      <c r="Q1426" s="173">
        <v>0</v>
      </c>
      <c r="R1426" s="177">
        <v>2016</v>
      </c>
      <c r="S1426" s="98">
        <f>IFERROR(('General Input Sheet'!$G$38/(VLOOKUP(R1426,'General Input Sheet'!$E$38:$G$44,3,FALSE))),1)</f>
        <v>1</v>
      </c>
      <c r="T1426" s="199">
        <v>0</v>
      </c>
      <c r="U1426" s="115" t="str">
        <f t="shared" si="403"/>
        <v/>
      </c>
      <c r="V1426" s="115" t="str">
        <f t="shared" si="393"/>
        <v/>
      </c>
      <c r="W1426" s="115" t="str">
        <f t="shared" si="393"/>
        <v/>
      </c>
      <c r="X1426" s="115" t="str">
        <f t="shared" si="393"/>
        <v/>
      </c>
      <c r="Y1426" s="273" t="str">
        <f t="shared" si="404"/>
        <v>y</v>
      </c>
      <c r="AA1426" s="86" t="str">
        <f t="shared" si="394"/>
        <v/>
      </c>
      <c r="AB1426" s="87" t="str">
        <f t="shared" si="395"/>
        <v/>
      </c>
      <c r="AC1426" s="87" t="str">
        <f t="shared" si="405"/>
        <v/>
      </c>
      <c r="AD1426" s="87" t="str">
        <f t="shared" si="406"/>
        <v/>
      </c>
      <c r="AE1426" s="87">
        <f t="shared" si="407"/>
        <v>1</v>
      </c>
      <c r="AF1426" s="94">
        <f t="shared" si="396"/>
        <v>1</v>
      </c>
      <c r="AH1426" s="324" t="str">
        <f t="shared" si="397"/>
        <v/>
      </c>
      <c r="AI1426" s="280" t="str">
        <f t="shared" si="398"/>
        <v/>
      </c>
      <c r="AJ1426" s="280" t="str">
        <f t="shared" si="399"/>
        <v/>
      </c>
      <c r="AK1426" s="280" t="str">
        <f t="shared" si="400"/>
        <v/>
      </c>
      <c r="AL1426" s="327">
        <f t="shared" si="401"/>
        <v>0</v>
      </c>
    </row>
    <row r="1427" spans="2:38">
      <c r="B1427" s="176" t="s">
        <v>1259</v>
      </c>
      <c r="C1427" s="167"/>
      <c r="D1427" s="167" t="s">
        <v>2231</v>
      </c>
      <c r="E1427" s="167" t="s">
        <v>118</v>
      </c>
      <c r="F1427" s="167" t="s">
        <v>2233</v>
      </c>
      <c r="G1427" s="188"/>
      <c r="H1427" s="285">
        <v>12409.06</v>
      </c>
      <c r="I1427" s="143">
        <f t="shared" si="402"/>
        <v>580.35070302051975</v>
      </c>
      <c r="J1427" s="165">
        <v>7201606.6948238099</v>
      </c>
      <c r="K1427" s="167"/>
      <c r="L1427" s="167">
        <v>1</v>
      </c>
      <c r="M1427" s="171">
        <f t="shared" si="392"/>
        <v>7201606.6948238108</v>
      </c>
      <c r="N1427" s="170"/>
      <c r="O1427" s="285">
        <v>5162.4124166027104</v>
      </c>
      <c r="P1427" s="114">
        <f t="shared" si="408"/>
        <v>265.50745841069505</v>
      </c>
      <c r="Q1427" s="173">
        <v>1370659</v>
      </c>
      <c r="R1427" s="177">
        <v>2016</v>
      </c>
      <c r="S1427" s="98">
        <f>IFERROR(('General Input Sheet'!$G$38/(VLOOKUP(R1427,'General Input Sheet'!$E$38:$G$44,3,FALSE))),1)</f>
        <v>1</v>
      </c>
      <c r="T1427" s="199">
        <v>8572265.694823809</v>
      </c>
      <c r="U1427" s="115" t="str">
        <f t="shared" si="403"/>
        <v/>
      </c>
      <c r="V1427" s="115" t="str">
        <f t="shared" si="393"/>
        <v/>
      </c>
      <c r="W1427" s="115" t="str">
        <f t="shared" si="393"/>
        <v/>
      </c>
      <c r="X1427" s="115" t="str">
        <f t="shared" si="393"/>
        <v/>
      </c>
      <c r="Y1427" s="273" t="str">
        <f t="shared" si="404"/>
        <v>y</v>
      </c>
      <c r="AA1427" s="86" t="str">
        <f t="shared" si="394"/>
        <v/>
      </c>
      <c r="AB1427" s="87" t="str">
        <f t="shared" si="395"/>
        <v/>
      </c>
      <c r="AC1427" s="87" t="str">
        <f t="shared" si="405"/>
        <v/>
      </c>
      <c r="AD1427" s="87" t="str">
        <f t="shared" si="406"/>
        <v/>
      </c>
      <c r="AE1427" s="87">
        <f t="shared" si="407"/>
        <v>1</v>
      </c>
      <c r="AF1427" s="94">
        <f t="shared" si="396"/>
        <v>1</v>
      </c>
      <c r="AH1427" s="324" t="str">
        <f t="shared" si="397"/>
        <v/>
      </c>
      <c r="AI1427" s="280" t="str">
        <f t="shared" si="398"/>
        <v/>
      </c>
      <c r="AJ1427" s="280" t="str">
        <f t="shared" si="399"/>
        <v/>
      </c>
      <c r="AK1427" s="280" t="str">
        <f t="shared" si="400"/>
        <v/>
      </c>
      <c r="AL1427" s="327">
        <f t="shared" si="401"/>
        <v>8572265.694823809</v>
      </c>
    </row>
    <row r="1428" spans="2:38">
      <c r="B1428" s="176" t="s">
        <v>1260</v>
      </c>
      <c r="C1428" s="167"/>
      <c r="D1428" s="167" t="s">
        <v>2230</v>
      </c>
      <c r="E1428" s="167" t="s">
        <v>118</v>
      </c>
      <c r="F1428" s="167" t="s">
        <v>2236</v>
      </c>
      <c r="G1428" s="188"/>
      <c r="H1428" s="171"/>
      <c r="I1428" s="143">
        <f t="shared" si="402"/>
        <v>0</v>
      </c>
      <c r="J1428" s="165"/>
      <c r="K1428" s="167"/>
      <c r="L1428" s="167"/>
      <c r="M1428" s="171">
        <v>660904.49944544595</v>
      </c>
      <c r="N1428" s="170"/>
      <c r="O1428" s="285">
        <v>776.61538874208895</v>
      </c>
      <c r="P1428" s="114">
        <f t="shared" si="408"/>
        <v>312.71204964578919</v>
      </c>
      <c r="Q1428" s="173">
        <v>242856.99</v>
      </c>
      <c r="R1428" s="177">
        <v>2016</v>
      </c>
      <c r="S1428" s="32"/>
      <c r="T1428" s="195">
        <v>242856.99</v>
      </c>
      <c r="U1428" s="115" t="str">
        <f t="shared" si="403"/>
        <v/>
      </c>
      <c r="V1428" s="115" t="str">
        <f t="shared" si="393"/>
        <v/>
      </c>
      <c r="W1428" s="115" t="str">
        <f t="shared" si="393"/>
        <v/>
      </c>
      <c r="X1428" s="115" t="str">
        <f t="shared" si="393"/>
        <v/>
      </c>
      <c r="Y1428" s="273" t="str">
        <f t="shared" si="404"/>
        <v>y</v>
      </c>
      <c r="AA1428" s="86" t="str">
        <f t="shared" si="394"/>
        <v/>
      </c>
      <c r="AB1428" s="87" t="str">
        <f t="shared" si="395"/>
        <v/>
      </c>
      <c r="AC1428" s="87" t="str">
        <f t="shared" si="405"/>
        <v/>
      </c>
      <c r="AD1428" s="87" t="str">
        <f t="shared" si="406"/>
        <v/>
      </c>
      <c r="AE1428" s="87">
        <f t="shared" si="407"/>
        <v>1</v>
      </c>
      <c r="AF1428" s="94">
        <f t="shared" si="396"/>
        <v>1</v>
      </c>
      <c r="AH1428" s="324" t="str">
        <f t="shared" si="397"/>
        <v/>
      </c>
      <c r="AI1428" s="280" t="str">
        <f t="shared" si="398"/>
        <v/>
      </c>
      <c r="AJ1428" s="280" t="str">
        <f t="shared" si="399"/>
        <v/>
      </c>
      <c r="AK1428" s="280" t="str">
        <f t="shared" si="400"/>
        <v/>
      </c>
      <c r="AL1428" s="327">
        <f t="shared" si="401"/>
        <v>242856.99</v>
      </c>
    </row>
    <row r="1429" spans="2:38">
      <c r="B1429" s="176" t="s">
        <v>1261</v>
      </c>
      <c r="C1429" s="167"/>
      <c r="D1429" s="167" t="s">
        <v>2229</v>
      </c>
      <c r="E1429" s="167" t="s">
        <v>118</v>
      </c>
      <c r="F1429" s="167" t="s">
        <v>2232</v>
      </c>
      <c r="G1429" s="188"/>
      <c r="H1429" s="285">
        <v>543.94179689999999</v>
      </c>
      <c r="I1429" s="143">
        <f t="shared" si="402"/>
        <v>417.09409208371682</v>
      </c>
      <c r="J1429" s="165">
        <v>226874.90992439099</v>
      </c>
      <c r="K1429" s="167"/>
      <c r="L1429" s="167">
        <v>1</v>
      </c>
      <c r="M1429" s="171">
        <f t="shared" ref="M1429:M1492" si="409">IFERROR(J1429/100*100*L1429,0)</f>
        <v>226874.90992439099</v>
      </c>
      <c r="N1429" s="170"/>
      <c r="O1429" s="285">
        <v>513.35200180915501</v>
      </c>
      <c r="P1429" s="114">
        <f t="shared" si="408"/>
        <v>513.65382636226332</v>
      </c>
      <c r="Q1429" s="173">
        <v>263685.21999999997</v>
      </c>
      <c r="R1429" s="177">
        <v>2016</v>
      </c>
      <c r="S1429" s="98">
        <f>IFERROR(('General Input Sheet'!$G$38/(VLOOKUP(R1429,'General Input Sheet'!$E$38:$G$44,3,FALSE))),1)</f>
        <v>1</v>
      </c>
      <c r="T1429" s="199">
        <v>490560.12992439093</v>
      </c>
      <c r="U1429" s="115" t="str">
        <f t="shared" si="403"/>
        <v/>
      </c>
      <c r="V1429" s="115" t="str">
        <f t="shared" si="393"/>
        <v/>
      </c>
      <c r="W1429" s="115" t="str">
        <f t="shared" si="393"/>
        <v/>
      </c>
      <c r="X1429" s="115" t="str">
        <f t="shared" si="393"/>
        <v>y</v>
      </c>
      <c r="Y1429" s="273" t="str">
        <f t="shared" si="404"/>
        <v/>
      </c>
      <c r="AA1429" s="86" t="str">
        <f t="shared" si="394"/>
        <v/>
      </c>
      <c r="AB1429" s="87" t="str">
        <f t="shared" si="395"/>
        <v/>
      </c>
      <c r="AC1429" s="87" t="str">
        <f t="shared" si="405"/>
        <v/>
      </c>
      <c r="AD1429" s="87">
        <f t="shared" si="406"/>
        <v>1</v>
      </c>
      <c r="AE1429" s="87" t="str">
        <f t="shared" si="407"/>
        <v/>
      </c>
      <c r="AF1429" s="94">
        <f t="shared" si="396"/>
        <v>1</v>
      </c>
      <c r="AH1429" s="324" t="str">
        <f t="shared" si="397"/>
        <v/>
      </c>
      <c r="AI1429" s="280" t="str">
        <f t="shared" si="398"/>
        <v/>
      </c>
      <c r="AJ1429" s="280" t="str">
        <f t="shared" si="399"/>
        <v/>
      </c>
      <c r="AK1429" s="280">
        <f t="shared" si="400"/>
        <v>490560.12992439093</v>
      </c>
      <c r="AL1429" s="327" t="str">
        <f t="shared" si="401"/>
        <v/>
      </c>
    </row>
    <row r="1430" spans="2:38">
      <c r="B1430" s="176" t="s">
        <v>1262</v>
      </c>
      <c r="C1430" s="167"/>
      <c r="D1430" s="167" t="s">
        <v>2229</v>
      </c>
      <c r="E1430" s="167" t="s">
        <v>118</v>
      </c>
      <c r="F1430" s="167" t="s">
        <v>2232</v>
      </c>
      <c r="G1430" s="188"/>
      <c r="H1430" s="285">
        <v>1318.04</v>
      </c>
      <c r="I1430" s="143">
        <f t="shared" si="402"/>
        <v>200.75620996899031</v>
      </c>
      <c r="J1430" s="165">
        <v>264604.71498752799</v>
      </c>
      <c r="K1430" s="167"/>
      <c r="L1430" s="167">
        <v>1</v>
      </c>
      <c r="M1430" s="171">
        <f t="shared" si="409"/>
        <v>264604.71498752799</v>
      </c>
      <c r="N1430" s="170"/>
      <c r="O1430" s="285">
        <v>1318.042378093</v>
      </c>
      <c r="P1430" s="114">
        <f t="shared" si="408"/>
        <v>378.01515966495316</v>
      </c>
      <c r="Q1430" s="173">
        <v>498240</v>
      </c>
      <c r="R1430" s="177">
        <v>2016</v>
      </c>
      <c r="S1430" s="98">
        <f>IFERROR(('General Input Sheet'!$G$38/(VLOOKUP(R1430,'General Input Sheet'!$E$38:$G$44,3,FALSE))),1)</f>
        <v>1</v>
      </c>
      <c r="T1430" s="199">
        <v>762844.71498752804</v>
      </c>
      <c r="U1430" s="115" t="str">
        <f t="shared" si="403"/>
        <v/>
      </c>
      <c r="V1430" s="115" t="str">
        <f t="shared" si="393"/>
        <v/>
      </c>
      <c r="W1430" s="115" t="str">
        <f t="shared" si="393"/>
        <v/>
      </c>
      <c r="X1430" s="115" t="str">
        <f t="shared" si="393"/>
        <v>y</v>
      </c>
      <c r="Y1430" s="273" t="str">
        <f t="shared" si="404"/>
        <v/>
      </c>
      <c r="AA1430" s="86" t="str">
        <f t="shared" si="394"/>
        <v/>
      </c>
      <c r="AB1430" s="87" t="str">
        <f t="shared" si="395"/>
        <v/>
      </c>
      <c r="AC1430" s="87" t="str">
        <f t="shared" si="405"/>
        <v/>
      </c>
      <c r="AD1430" s="87">
        <f t="shared" si="406"/>
        <v>1</v>
      </c>
      <c r="AE1430" s="87" t="str">
        <f t="shared" si="407"/>
        <v/>
      </c>
      <c r="AF1430" s="94">
        <f t="shared" si="396"/>
        <v>1</v>
      </c>
      <c r="AH1430" s="324" t="str">
        <f t="shared" si="397"/>
        <v/>
      </c>
      <c r="AI1430" s="280" t="str">
        <f t="shared" si="398"/>
        <v/>
      </c>
      <c r="AJ1430" s="280" t="str">
        <f t="shared" si="399"/>
        <v/>
      </c>
      <c r="AK1430" s="280">
        <f t="shared" si="400"/>
        <v>762844.71498752804</v>
      </c>
      <c r="AL1430" s="327" t="str">
        <f t="shared" si="401"/>
        <v/>
      </c>
    </row>
    <row r="1431" spans="2:38">
      <c r="B1431" s="176" t="s">
        <v>1263</v>
      </c>
      <c r="C1431" s="167"/>
      <c r="D1431" s="167" t="s">
        <v>2229</v>
      </c>
      <c r="E1431" s="167" t="s">
        <v>118</v>
      </c>
      <c r="F1431" s="167" t="s">
        <v>2232</v>
      </c>
      <c r="G1431" s="188"/>
      <c r="H1431" s="285">
        <v>6432.26</v>
      </c>
      <c r="I1431" s="143">
        <f t="shared" si="402"/>
        <v>79.890039669765514</v>
      </c>
      <c r="J1431" s="165">
        <v>513873.50656624598</v>
      </c>
      <c r="K1431" s="167"/>
      <c r="L1431" s="167">
        <v>1</v>
      </c>
      <c r="M1431" s="171">
        <f t="shared" si="409"/>
        <v>513873.50656624592</v>
      </c>
      <c r="N1431" s="170"/>
      <c r="O1431" s="285"/>
      <c r="P1431" s="114">
        <f t="shared" si="408"/>
        <v>0</v>
      </c>
      <c r="Q1431" s="173"/>
      <c r="R1431" s="177">
        <v>2016</v>
      </c>
      <c r="S1431" s="98">
        <f>IFERROR(('General Input Sheet'!$G$38/(VLOOKUP(R1431,'General Input Sheet'!$E$38:$G$44,3,FALSE))),1)</f>
        <v>1</v>
      </c>
      <c r="T1431" s="199">
        <v>513873.50656624598</v>
      </c>
      <c r="U1431" s="115" t="str">
        <f t="shared" si="403"/>
        <v/>
      </c>
      <c r="V1431" s="115" t="str">
        <f t="shared" si="393"/>
        <v/>
      </c>
      <c r="W1431" s="115" t="str">
        <f t="shared" si="393"/>
        <v/>
      </c>
      <c r="X1431" s="115" t="str">
        <f t="shared" si="393"/>
        <v>y</v>
      </c>
      <c r="Y1431" s="273" t="str">
        <f t="shared" si="404"/>
        <v/>
      </c>
      <c r="AA1431" s="86" t="str">
        <f t="shared" si="394"/>
        <v/>
      </c>
      <c r="AB1431" s="87" t="str">
        <f t="shared" si="395"/>
        <v/>
      </c>
      <c r="AC1431" s="87" t="str">
        <f t="shared" si="405"/>
        <v/>
      </c>
      <c r="AD1431" s="87">
        <f t="shared" si="406"/>
        <v>1</v>
      </c>
      <c r="AE1431" s="87" t="str">
        <f t="shared" si="407"/>
        <v/>
      </c>
      <c r="AF1431" s="94">
        <f t="shared" si="396"/>
        <v>1</v>
      </c>
      <c r="AH1431" s="324" t="str">
        <f t="shared" si="397"/>
        <v/>
      </c>
      <c r="AI1431" s="280" t="str">
        <f t="shared" si="398"/>
        <v/>
      </c>
      <c r="AJ1431" s="280" t="str">
        <f t="shared" si="399"/>
        <v/>
      </c>
      <c r="AK1431" s="280">
        <f t="shared" si="400"/>
        <v>513873.50656624598</v>
      </c>
      <c r="AL1431" s="327" t="str">
        <f t="shared" si="401"/>
        <v/>
      </c>
    </row>
    <row r="1432" spans="2:38">
      <c r="B1432" s="176" t="s">
        <v>1264</v>
      </c>
      <c r="C1432" s="167"/>
      <c r="D1432" s="167" t="s">
        <v>2231</v>
      </c>
      <c r="E1432" s="167" t="s">
        <v>116</v>
      </c>
      <c r="F1432" s="167" t="s">
        <v>2232</v>
      </c>
      <c r="G1432" s="188"/>
      <c r="H1432" s="285">
        <v>14693.67</v>
      </c>
      <c r="I1432" s="143">
        <f t="shared" si="402"/>
        <v>110.80603981504962</v>
      </c>
      <c r="J1432" s="165">
        <v>1628147.3830492001</v>
      </c>
      <c r="K1432" s="167"/>
      <c r="L1432" s="167">
        <v>1</v>
      </c>
      <c r="M1432" s="171">
        <f t="shared" si="409"/>
        <v>1628147.3830492001</v>
      </c>
      <c r="N1432" s="170"/>
      <c r="O1432" s="285"/>
      <c r="P1432" s="114">
        <f t="shared" si="408"/>
        <v>0</v>
      </c>
      <c r="Q1432" s="173"/>
      <c r="R1432" s="177">
        <v>2016</v>
      </c>
      <c r="S1432" s="98">
        <f>IFERROR(('General Input Sheet'!$G$38/(VLOOKUP(R1432,'General Input Sheet'!$E$38:$G$44,3,FALSE))),1)</f>
        <v>1</v>
      </c>
      <c r="T1432" s="199">
        <v>1628147.3830492001</v>
      </c>
      <c r="U1432" s="115" t="str">
        <f t="shared" si="403"/>
        <v/>
      </c>
      <c r="V1432" s="115" t="str">
        <f t="shared" si="393"/>
        <v/>
      </c>
      <c r="W1432" s="115" t="str">
        <f t="shared" si="393"/>
        <v/>
      </c>
      <c r="X1432" s="115" t="str">
        <f t="shared" si="393"/>
        <v/>
      </c>
      <c r="Y1432" s="273" t="str">
        <f t="shared" si="404"/>
        <v>y</v>
      </c>
      <c r="AA1432" s="86" t="str">
        <f t="shared" si="394"/>
        <v/>
      </c>
      <c r="AB1432" s="87" t="str">
        <f t="shared" si="395"/>
        <v/>
      </c>
      <c r="AC1432" s="87" t="str">
        <f t="shared" si="405"/>
        <v/>
      </c>
      <c r="AD1432" s="87" t="str">
        <f t="shared" si="406"/>
        <v/>
      </c>
      <c r="AE1432" s="87">
        <f t="shared" si="407"/>
        <v>1</v>
      </c>
      <c r="AF1432" s="94">
        <f t="shared" si="396"/>
        <v>1</v>
      </c>
      <c r="AH1432" s="324" t="str">
        <f t="shared" si="397"/>
        <v/>
      </c>
      <c r="AI1432" s="280" t="str">
        <f t="shared" si="398"/>
        <v/>
      </c>
      <c r="AJ1432" s="280" t="str">
        <f t="shared" si="399"/>
        <v/>
      </c>
      <c r="AK1432" s="280" t="str">
        <f t="shared" si="400"/>
        <v/>
      </c>
      <c r="AL1432" s="327">
        <f t="shared" si="401"/>
        <v>1628147.3830492001</v>
      </c>
    </row>
    <row r="1433" spans="2:38">
      <c r="B1433" s="176" t="s">
        <v>1265</v>
      </c>
      <c r="C1433" s="167"/>
      <c r="D1433" s="167" t="s">
        <v>2229</v>
      </c>
      <c r="E1433" s="167" t="s">
        <v>115</v>
      </c>
      <c r="F1433" s="167" t="s">
        <v>2232</v>
      </c>
      <c r="G1433" s="188"/>
      <c r="H1433" s="285">
        <v>2110.5500000000002</v>
      </c>
      <c r="I1433" s="143">
        <f t="shared" si="402"/>
        <v>143.67435842949749</v>
      </c>
      <c r="J1433" s="165">
        <v>303231.91718337598</v>
      </c>
      <c r="K1433" s="167"/>
      <c r="L1433" s="167">
        <v>1</v>
      </c>
      <c r="M1433" s="171">
        <f t="shared" si="409"/>
        <v>303231.91718337598</v>
      </c>
      <c r="N1433" s="170"/>
      <c r="O1433" s="285"/>
      <c r="P1433" s="114">
        <f t="shared" si="408"/>
        <v>0</v>
      </c>
      <c r="Q1433" s="173"/>
      <c r="R1433" s="177">
        <v>2016</v>
      </c>
      <c r="S1433" s="98">
        <f>IFERROR(('General Input Sheet'!$G$38/(VLOOKUP(R1433,'General Input Sheet'!$E$38:$G$44,3,FALSE))),1)</f>
        <v>1</v>
      </c>
      <c r="T1433" s="199">
        <v>303231.91718337598</v>
      </c>
      <c r="U1433" s="115" t="str">
        <f t="shared" si="403"/>
        <v>y</v>
      </c>
      <c r="V1433" s="115" t="str">
        <f t="shared" si="393"/>
        <v/>
      </c>
      <c r="W1433" s="115" t="str">
        <f t="shared" si="393"/>
        <v/>
      </c>
      <c r="X1433" s="115" t="str">
        <f t="shared" si="393"/>
        <v/>
      </c>
      <c r="Y1433" s="273" t="str">
        <f t="shared" si="404"/>
        <v/>
      </c>
      <c r="AA1433" s="86">
        <f t="shared" si="394"/>
        <v>1</v>
      </c>
      <c r="AB1433" s="87" t="str">
        <f t="shared" si="395"/>
        <v/>
      </c>
      <c r="AC1433" s="87" t="str">
        <f t="shared" si="405"/>
        <v/>
      </c>
      <c r="AD1433" s="87" t="str">
        <f t="shared" si="406"/>
        <v/>
      </c>
      <c r="AE1433" s="87" t="str">
        <f t="shared" si="407"/>
        <v/>
      </c>
      <c r="AF1433" s="94">
        <f t="shared" si="396"/>
        <v>1</v>
      </c>
      <c r="AH1433" s="324">
        <f t="shared" si="397"/>
        <v>303231.91718337598</v>
      </c>
      <c r="AI1433" s="280" t="str">
        <f t="shared" si="398"/>
        <v/>
      </c>
      <c r="AJ1433" s="280" t="str">
        <f t="shared" si="399"/>
        <v/>
      </c>
      <c r="AK1433" s="280" t="str">
        <f t="shared" si="400"/>
        <v/>
      </c>
      <c r="AL1433" s="327" t="str">
        <f t="shared" si="401"/>
        <v/>
      </c>
    </row>
    <row r="1434" spans="2:38">
      <c r="B1434" s="176" t="s">
        <v>1266</v>
      </c>
      <c r="C1434" s="167"/>
      <c r="D1434" s="167" t="s">
        <v>2231</v>
      </c>
      <c r="E1434" s="167" t="s">
        <v>115</v>
      </c>
      <c r="F1434" s="167" t="s">
        <v>2232</v>
      </c>
      <c r="G1434" s="188"/>
      <c r="H1434" s="285">
        <v>190641.62</v>
      </c>
      <c r="I1434" s="143">
        <f t="shared" si="402"/>
        <v>12.116703678823754</v>
      </c>
      <c r="J1434" s="165">
        <v>2309948.01839092</v>
      </c>
      <c r="K1434" s="167"/>
      <c r="L1434" s="167">
        <v>1</v>
      </c>
      <c r="M1434" s="171">
        <f t="shared" si="409"/>
        <v>2309948.01839092</v>
      </c>
      <c r="N1434" s="170"/>
      <c r="O1434" s="285"/>
      <c r="P1434" s="114">
        <f t="shared" si="408"/>
        <v>0</v>
      </c>
      <c r="Q1434" s="173"/>
      <c r="R1434" s="177">
        <v>2016</v>
      </c>
      <c r="S1434" s="98">
        <f>IFERROR(('General Input Sheet'!$G$38/(VLOOKUP(R1434,'General Input Sheet'!$E$38:$G$44,3,FALSE))),1)</f>
        <v>1</v>
      </c>
      <c r="T1434" s="199">
        <v>2309948.01839092</v>
      </c>
      <c r="U1434" s="115" t="str">
        <f t="shared" si="403"/>
        <v/>
      </c>
      <c r="V1434" s="115" t="str">
        <f t="shared" si="393"/>
        <v/>
      </c>
      <c r="W1434" s="115" t="str">
        <f t="shared" si="393"/>
        <v/>
      </c>
      <c r="X1434" s="115" t="str">
        <f t="shared" si="393"/>
        <v/>
      </c>
      <c r="Y1434" s="273" t="str">
        <f t="shared" si="404"/>
        <v>y</v>
      </c>
      <c r="AA1434" s="86" t="str">
        <f t="shared" si="394"/>
        <v/>
      </c>
      <c r="AB1434" s="87" t="str">
        <f t="shared" si="395"/>
        <v/>
      </c>
      <c r="AC1434" s="87" t="str">
        <f t="shared" si="405"/>
        <v/>
      </c>
      <c r="AD1434" s="87" t="str">
        <f t="shared" si="406"/>
        <v/>
      </c>
      <c r="AE1434" s="87">
        <f t="shared" si="407"/>
        <v>1</v>
      </c>
      <c r="AF1434" s="94">
        <f t="shared" si="396"/>
        <v>1</v>
      </c>
      <c r="AH1434" s="324" t="str">
        <f t="shared" si="397"/>
        <v/>
      </c>
      <c r="AI1434" s="280" t="str">
        <f t="shared" si="398"/>
        <v/>
      </c>
      <c r="AJ1434" s="280" t="str">
        <f t="shared" si="399"/>
        <v/>
      </c>
      <c r="AK1434" s="280" t="str">
        <f t="shared" si="400"/>
        <v/>
      </c>
      <c r="AL1434" s="327">
        <f t="shared" si="401"/>
        <v>2309948.01839092</v>
      </c>
    </row>
    <row r="1435" spans="2:38">
      <c r="B1435" s="176" t="s">
        <v>1267</v>
      </c>
      <c r="C1435" s="167"/>
      <c r="D1435" s="167" t="s">
        <v>2229</v>
      </c>
      <c r="E1435" s="167" t="s">
        <v>115</v>
      </c>
      <c r="F1435" s="167" t="s">
        <v>2233</v>
      </c>
      <c r="G1435" s="188"/>
      <c r="H1435" s="285">
        <v>4161.6099999999997</v>
      </c>
      <c r="I1435" s="143">
        <f t="shared" si="402"/>
        <v>131.77981931967173</v>
      </c>
      <c r="J1435" s="165">
        <v>548416.21387893904</v>
      </c>
      <c r="K1435" s="167"/>
      <c r="L1435" s="167">
        <v>1</v>
      </c>
      <c r="M1435" s="171">
        <f t="shared" si="409"/>
        <v>548416.21387893904</v>
      </c>
      <c r="N1435" s="170"/>
      <c r="O1435" s="285"/>
      <c r="P1435" s="114">
        <f t="shared" si="408"/>
        <v>0</v>
      </c>
      <c r="Q1435" s="173"/>
      <c r="R1435" s="177">
        <v>2016</v>
      </c>
      <c r="S1435" s="98">
        <f>IFERROR(('General Input Sheet'!$G$38/(VLOOKUP(R1435,'General Input Sheet'!$E$38:$G$44,3,FALSE))),1)</f>
        <v>1</v>
      </c>
      <c r="T1435" s="199">
        <v>548416.21387893904</v>
      </c>
      <c r="U1435" s="115" t="str">
        <f t="shared" si="403"/>
        <v>y</v>
      </c>
      <c r="V1435" s="115" t="str">
        <f t="shared" si="393"/>
        <v/>
      </c>
      <c r="W1435" s="115" t="str">
        <f t="shared" si="393"/>
        <v/>
      </c>
      <c r="X1435" s="115" t="str">
        <f t="shared" si="393"/>
        <v/>
      </c>
      <c r="Y1435" s="273" t="str">
        <f t="shared" si="404"/>
        <v/>
      </c>
      <c r="AA1435" s="86">
        <f t="shared" si="394"/>
        <v>1</v>
      </c>
      <c r="AB1435" s="87" t="str">
        <f t="shared" si="395"/>
        <v/>
      </c>
      <c r="AC1435" s="87" t="str">
        <f t="shared" si="405"/>
        <v/>
      </c>
      <c r="AD1435" s="87" t="str">
        <f t="shared" si="406"/>
        <v/>
      </c>
      <c r="AE1435" s="87" t="str">
        <f t="shared" si="407"/>
        <v/>
      </c>
      <c r="AF1435" s="94">
        <f t="shared" si="396"/>
        <v>1</v>
      </c>
      <c r="AH1435" s="324">
        <f t="shared" si="397"/>
        <v>548416.21387893904</v>
      </c>
      <c r="AI1435" s="280" t="str">
        <f t="shared" si="398"/>
        <v/>
      </c>
      <c r="AJ1435" s="280" t="str">
        <f t="shared" si="399"/>
        <v/>
      </c>
      <c r="AK1435" s="280" t="str">
        <f t="shared" si="400"/>
        <v/>
      </c>
      <c r="AL1435" s="327" t="str">
        <f t="shared" si="401"/>
        <v/>
      </c>
    </row>
    <row r="1436" spans="2:38">
      <c r="B1436" s="176" t="s">
        <v>1268</v>
      </c>
      <c r="C1436" s="167"/>
      <c r="D1436" s="167" t="s">
        <v>2229</v>
      </c>
      <c r="E1436" s="167" t="s">
        <v>117</v>
      </c>
      <c r="F1436" s="167" t="s">
        <v>2232</v>
      </c>
      <c r="G1436" s="188"/>
      <c r="H1436" s="285">
        <v>5256.35</v>
      </c>
      <c r="I1436" s="143">
        <f t="shared" si="402"/>
        <v>86.858611064260359</v>
      </c>
      <c r="J1436" s="165">
        <v>456559.26026762498</v>
      </c>
      <c r="K1436" s="167"/>
      <c r="L1436" s="167">
        <v>1</v>
      </c>
      <c r="M1436" s="171">
        <f t="shared" si="409"/>
        <v>456559.26026762498</v>
      </c>
      <c r="N1436" s="170"/>
      <c r="O1436" s="285"/>
      <c r="P1436" s="114">
        <f t="shared" si="408"/>
        <v>0</v>
      </c>
      <c r="Q1436" s="173"/>
      <c r="R1436" s="177">
        <v>2016</v>
      </c>
      <c r="S1436" s="98">
        <f>IFERROR(('General Input Sheet'!$G$38/(VLOOKUP(R1436,'General Input Sheet'!$E$38:$G$44,3,FALSE))),1)</f>
        <v>1</v>
      </c>
      <c r="T1436" s="199">
        <v>456559.26026762498</v>
      </c>
      <c r="U1436" s="115" t="str">
        <f t="shared" si="403"/>
        <v/>
      </c>
      <c r="V1436" s="115" t="str">
        <f t="shared" si="393"/>
        <v/>
      </c>
      <c r="W1436" s="115" t="str">
        <f t="shared" si="393"/>
        <v>y</v>
      </c>
      <c r="X1436" s="115" t="str">
        <f t="shared" si="393"/>
        <v/>
      </c>
      <c r="Y1436" s="273" t="str">
        <f t="shared" si="404"/>
        <v/>
      </c>
      <c r="AA1436" s="86" t="str">
        <f t="shared" si="394"/>
        <v/>
      </c>
      <c r="AB1436" s="87" t="str">
        <f t="shared" si="395"/>
        <v/>
      </c>
      <c r="AC1436" s="87">
        <f t="shared" si="405"/>
        <v>1</v>
      </c>
      <c r="AD1436" s="87" t="str">
        <f t="shared" si="406"/>
        <v/>
      </c>
      <c r="AE1436" s="87" t="str">
        <f t="shared" si="407"/>
        <v/>
      </c>
      <c r="AF1436" s="94">
        <f t="shared" si="396"/>
        <v>1</v>
      </c>
      <c r="AH1436" s="324" t="str">
        <f t="shared" si="397"/>
        <v/>
      </c>
      <c r="AI1436" s="280" t="str">
        <f t="shared" si="398"/>
        <v/>
      </c>
      <c r="AJ1436" s="280">
        <f t="shared" si="399"/>
        <v>456559.26026762498</v>
      </c>
      <c r="AK1436" s="280" t="str">
        <f t="shared" si="400"/>
        <v/>
      </c>
      <c r="AL1436" s="327" t="str">
        <f t="shared" si="401"/>
        <v/>
      </c>
    </row>
    <row r="1437" spans="2:38">
      <c r="B1437" s="176" t="s">
        <v>1268</v>
      </c>
      <c r="C1437" s="167"/>
      <c r="D1437" s="167" t="s">
        <v>2229</v>
      </c>
      <c r="E1437" s="167" t="s">
        <v>117</v>
      </c>
      <c r="F1437" s="167" t="s">
        <v>2233</v>
      </c>
      <c r="G1437" s="188"/>
      <c r="H1437" s="285">
        <v>6696.39</v>
      </c>
      <c r="I1437" s="143">
        <f t="shared" si="402"/>
        <v>95.85899352705934</v>
      </c>
      <c r="J1437" s="165">
        <v>641909.20566466497</v>
      </c>
      <c r="K1437" s="167"/>
      <c r="L1437" s="167">
        <v>1</v>
      </c>
      <c r="M1437" s="171">
        <f t="shared" si="409"/>
        <v>641909.20566466497</v>
      </c>
      <c r="N1437" s="170"/>
      <c r="O1437" s="285"/>
      <c r="P1437" s="114">
        <f t="shared" si="408"/>
        <v>0</v>
      </c>
      <c r="Q1437" s="173"/>
      <c r="R1437" s="177">
        <v>2016</v>
      </c>
      <c r="S1437" s="98">
        <f>IFERROR(('General Input Sheet'!$G$38/(VLOOKUP(R1437,'General Input Sheet'!$E$38:$G$44,3,FALSE))),1)</f>
        <v>1</v>
      </c>
      <c r="T1437" s="199">
        <v>641909.20566466497</v>
      </c>
      <c r="U1437" s="115" t="str">
        <f t="shared" si="403"/>
        <v/>
      </c>
      <c r="V1437" s="115" t="str">
        <f t="shared" si="393"/>
        <v/>
      </c>
      <c r="W1437" s="115" t="str">
        <f t="shared" si="393"/>
        <v>y</v>
      </c>
      <c r="X1437" s="115" t="str">
        <f t="shared" si="393"/>
        <v/>
      </c>
      <c r="Y1437" s="273" t="str">
        <f t="shared" si="404"/>
        <v/>
      </c>
      <c r="AA1437" s="86" t="str">
        <f t="shared" si="394"/>
        <v/>
      </c>
      <c r="AB1437" s="87" t="str">
        <f t="shared" si="395"/>
        <v/>
      </c>
      <c r="AC1437" s="87">
        <f t="shared" si="405"/>
        <v>1</v>
      </c>
      <c r="AD1437" s="87" t="str">
        <f t="shared" si="406"/>
        <v/>
      </c>
      <c r="AE1437" s="87" t="str">
        <f t="shared" si="407"/>
        <v/>
      </c>
      <c r="AF1437" s="94">
        <f t="shared" si="396"/>
        <v>1</v>
      </c>
      <c r="AH1437" s="324" t="str">
        <f t="shared" si="397"/>
        <v/>
      </c>
      <c r="AI1437" s="280" t="str">
        <f t="shared" si="398"/>
        <v/>
      </c>
      <c r="AJ1437" s="280">
        <f t="shared" si="399"/>
        <v>641909.20566466497</v>
      </c>
      <c r="AK1437" s="280" t="str">
        <f t="shared" si="400"/>
        <v/>
      </c>
      <c r="AL1437" s="327" t="str">
        <f t="shared" si="401"/>
        <v/>
      </c>
    </row>
    <row r="1438" spans="2:38">
      <c r="B1438" s="176" t="s">
        <v>1269</v>
      </c>
      <c r="C1438" s="167"/>
      <c r="D1438" s="167" t="s">
        <v>2229</v>
      </c>
      <c r="E1438" s="167" t="s">
        <v>115</v>
      </c>
      <c r="F1438" s="167" t="s">
        <v>2233</v>
      </c>
      <c r="G1438" s="188"/>
      <c r="H1438" s="285">
        <v>4201.91</v>
      </c>
      <c r="I1438" s="143">
        <f t="shared" si="402"/>
        <v>130.86968586246897</v>
      </c>
      <c r="J1438" s="165">
        <v>549902.64172236703</v>
      </c>
      <c r="K1438" s="167"/>
      <c r="L1438" s="167">
        <v>1</v>
      </c>
      <c r="M1438" s="171">
        <f t="shared" si="409"/>
        <v>549902.64172236703</v>
      </c>
      <c r="N1438" s="170"/>
      <c r="O1438" s="285"/>
      <c r="P1438" s="114">
        <f t="shared" si="408"/>
        <v>0</v>
      </c>
      <c r="Q1438" s="173"/>
      <c r="R1438" s="177">
        <v>2016</v>
      </c>
      <c r="S1438" s="98">
        <f>IFERROR(('General Input Sheet'!$G$38/(VLOOKUP(R1438,'General Input Sheet'!$E$38:$G$44,3,FALSE))),1)</f>
        <v>1</v>
      </c>
      <c r="T1438" s="199">
        <v>549902.64172236703</v>
      </c>
      <c r="U1438" s="115" t="str">
        <f t="shared" si="403"/>
        <v>y</v>
      </c>
      <c r="V1438" s="115" t="str">
        <f t="shared" si="393"/>
        <v/>
      </c>
      <c r="W1438" s="115" t="str">
        <f t="shared" si="393"/>
        <v/>
      </c>
      <c r="X1438" s="115" t="str">
        <f t="shared" si="393"/>
        <v/>
      </c>
      <c r="Y1438" s="273" t="str">
        <f t="shared" si="404"/>
        <v/>
      </c>
      <c r="AA1438" s="86">
        <f t="shared" si="394"/>
        <v>1</v>
      </c>
      <c r="AB1438" s="87" t="str">
        <f t="shared" si="395"/>
        <v/>
      </c>
      <c r="AC1438" s="87" t="str">
        <f t="shared" si="405"/>
        <v/>
      </c>
      <c r="AD1438" s="87" t="str">
        <f t="shared" si="406"/>
        <v/>
      </c>
      <c r="AE1438" s="87" t="str">
        <f t="shared" si="407"/>
        <v/>
      </c>
      <c r="AF1438" s="94">
        <f t="shared" si="396"/>
        <v>1</v>
      </c>
      <c r="AH1438" s="324">
        <f t="shared" si="397"/>
        <v>549902.64172236703</v>
      </c>
      <c r="AI1438" s="280" t="str">
        <f t="shared" si="398"/>
        <v/>
      </c>
      <c r="AJ1438" s="280" t="str">
        <f t="shared" si="399"/>
        <v/>
      </c>
      <c r="AK1438" s="280" t="str">
        <f t="shared" si="400"/>
        <v/>
      </c>
      <c r="AL1438" s="327" t="str">
        <f t="shared" si="401"/>
        <v/>
      </c>
    </row>
    <row r="1439" spans="2:38">
      <c r="B1439" s="176" t="s">
        <v>1270</v>
      </c>
      <c r="C1439" s="167"/>
      <c r="D1439" s="167" t="s">
        <v>2229</v>
      </c>
      <c r="E1439" s="167" t="s">
        <v>117</v>
      </c>
      <c r="F1439" s="167" t="s">
        <v>2232</v>
      </c>
      <c r="G1439" s="188"/>
      <c r="H1439" s="285">
        <v>6510.84</v>
      </c>
      <c r="I1439" s="143">
        <f t="shared" si="402"/>
        <v>79.514090658292019</v>
      </c>
      <c r="J1439" s="165">
        <v>517703.52202163398</v>
      </c>
      <c r="K1439" s="167"/>
      <c r="L1439" s="167">
        <v>1</v>
      </c>
      <c r="M1439" s="171">
        <f t="shared" si="409"/>
        <v>517703.52202163392</v>
      </c>
      <c r="N1439" s="170"/>
      <c r="O1439" s="285"/>
      <c r="P1439" s="114">
        <f t="shared" si="408"/>
        <v>0</v>
      </c>
      <c r="Q1439" s="173"/>
      <c r="R1439" s="177">
        <v>2016</v>
      </c>
      <c r="S1439" s="98">
        <f>IFERROR(('General Input Sheet'!$G$38/(VLOOKUP(R1439,'General Input Sheet'!$E$38:$G$44,3,FALSE))),1)</f>
        <v>1</v>
      </c>
      <c r="T1439" s="199">
        <v>517703.52202163398</v>
      </c>
      <c r="U1439" s="115" t="str">
        <f t="shared" si="403"/>
        <v/>
      </c>
      <c r="V1439" s="115" t="str">
        <f t="shared" si="393"/>
        <v/>
      </c>
      <c r="W1439" s="115" t="str">
        <f t="shared" si="393"/>
        <v>y</v>
      </c>
      <c r="X1439" s="115" t="str">
        <f t="shared" si="393"/>
        <v/>
      </c>
      <c r="Y1439" s="273" t="str">
        <f t="shared" si="404"/>
        <v/>
      </c>
      <c r="AA1439" s="86" t="str">
        <f t="shared" si="394"/>
        <v/>
      </c>
      <c r="AB1439" s="87" t="str">
        <f t="shared" si="395"/>
        <v/>
      </c>
      <c r="AC1439" s="87">
        <f t="shared" si="405"/>
        <v>1</v>
      </c>
      <c r="AD1439" s="87" t="str">
        <f t="shared" si="406"/>
        <v/>
      </c>
      <c r="AE1439" s="87" t="str">
        <f t="shared" si="407"/>
        <v/>
      </c>
      <c r="AF1439" s="94">
        <f t="shared" si="396"/>
        <v>1</v>
      </c>
      <c r="AH1439" s="324" t="str">
        <f t="shared" si="397"/>
        <v/>
      </c>
      <c r="AI1439" s="280" t="str">
        <f t="shared" si="398"/>
        <v/>
      </c>
      <c r="AJ1439" s="280">
        <f t="shared" si="399"/>
        <v>517703.52202163398</v>
      </c>
      <c r="AK1439" s="280" t="str">
        <f t="shared" si="400"/>
        <v/>
      </c>
      <c r="AL1439" s="327" t="str">
        <f t="shared" si="401"/>
        <v/>
      </c>
    </row>
    <row r="1440" spans="2:38">
      <c r="B1440" s="176" t="s">
        <v>1271</v>
      </c>
      <c r="C1440" s="167"/>
      <c r="D1440" s="167" t="s">
        <v>2229</v>
      </c>
      <c r="E1440" s="167" t="s">
        <v>117</v>
      </c>
      <c r="F1440" s="167" t="s">
        <v>2232</v>
      </c>
      <c r="G1440" s="188"/>
      <c r="H1440" s="285">
        <v>6866.63</v>
      </c>
      <c r="I1440" s="143">
        <f t="shared" si="402"/>
        <v>77.919568332539967</v>
      </c>
      <c r="J1440" s="165">
        <v>535044.84549926897</v>
      </c>
      <c r="K1440" s="167"/>
      <c r="L1440" s="167">
        <v>1</v>
      </c>
      <c r="M1440" s="171">
        <f t="shared" si="409"/>
        <v>535044.84549926897</v>
      </c>
      <c r="N1440" s="170"/>
      <c r="O1440" s="285"/>
      <c r="P1440" s="114">
        <f t="shared" si="408"/>
        <v>0</v>
      </c>
      <c r="Q1440" s="173"/>
      <c r="R1440" s="177">
        <v>2016</v>
      </c>
      <c r="S1440" s="98">
        <f>IFERROR(('General Input Sheet'!$G$38/(VLOOKUP(R1440,'General Input Sheet'!$E$38:$G$44,3,FALSE))),1)</f>
        <v>1</v>
      </c>
      <c r="T1440" s="199">
        <v>535044.84549926897</v>
      </c>
      <c r="U1440" s="115" t="str">
        <f t="shared" si="403"/>
        <v/>
      </c>
      <c r="V1440" s="115" t="str">
        <f t="shared" si="393"/>
        <v/>
      </c>
      <c r="W1440" s="115" t="str">
        <f t="shared" si="393"/>
        <v>y</v>
      </c>
      <c r="X1440" s="115" t="str">
        <f t="shared" si="393"/>
        <v/>
      </c>
      <c r="Y1440" s="273" t="str">
        <f t="shared" si="404"/>
        <v/>
      </c>
      <c r="AA1440" s="86" t="str">
        <f t="shared" si="394"/>
        <v/>
      </c>
      <c r="AB1440" s="87" t="str">
        <f t="shared" si="395"/>
        <v/>
      </c>
      <c r="AC1440" s="87">
        <f t="shared" si="405"/>
        <v>1</v>
      </c>
      <c r="AD1440" s="87" t="str">
        <f t="shared" si="406"/>
        <v/>
      </c>
      <c r="AE1440" s="87" t="str">
        <f t="shared" si="407"/>
        <v/>
      </c>
      <c r="AF1440" s="94">
        <f t="shared" si="396"/>
        <v>1</v>
      </c>
      <c r="AH1440" s="324" t="str">
        <f t="shared" si="397"/>
        <v/>
      </c>
      <c r="AI1440" s="280" t="str">
        <f t="shared" si="398"/>
        <v/>
      </c>
      <c r="AJ1440" s="280">
        <f t="shared" si="399"/>
        <v>535044.84549926897</v>
      </c>
      <c r="AK1440" s="280" t="str">
        <f t="shared" si="400"/>
        <v/>
      </c>
      <c r="AL1440" s="327" t="str">
        <f t="shared" si="401"/>
        <v/>
      </c>
    </row>
    <row r="1441" spans="2:38">
      <c r="B1441" s="176" t="s">
        <v>1271</v>
      </c>
      <c r="C1441" s="167"/>
      <c r="D1441" s="167" t="s">
        <v>2229</v>
      </c>
      <c r="E1441" s="167" t="s">
        <v>117</v>
      </c>
      <c r="F1441" s="167" t="s">
        <v>2233</v>
      </c>
      <c r="G1441" s="188"/>
      <c r="H1441" s="285">
        <v>9755.42</v>
      </c>
      <c r="I1441" s="143">
        <f t="shared" si="402"/>
        <v>70.729055480269736</v>
      </c>
      <c r="J1441" s="165">
        <v>689991.64241333294</v>
      </c>
      <c r="K1441" s="167"/>
      <c r="L1441" s="167">
        <v>1</v>
      </c>
      <c r="M1441" s="171">
        <f t="shared" si="409"/>
        <v>689991.64241333294</v>
      </c>
      <c r="N1441" s="170"/>
      <c r="O1441" s="285"/>
      <c r="P1441" s="114">
        <f t="shared" si="408"/>
        <v>0</v>
      </c>
      <c r="Q1441" s="173"/>
      <c r="R1441" s="177">
        <v>2016</v>
      </c>
      <c r="S1441" s="98">
        <f>IFERROR(('General Input Sheet'!$G$38/(VLOOKUP(R1441,'General Input Sheet'!$E$38:$G$44,3,FALSE))),1)</f>
        <v>1</v>
      </c>
      <c r="T1441" s="199">
        <v>689991.64241333294</v>
      </c>
      <c r="U1441" s="115" t="str">
        <f t="shared" si="403"/>
        <v/>
      </c>
      <c r="V1441" s="115" t="str">
        <f t="shared" si="393"/>
        <v/>
      </c>
      <c r="W1441" s="115" t="str">
        <f t="shared" si="393"/>
        <v>y</v>
      </c>
      <c r="X1441" s="115" t="str">
        <f t="shared" si="393"/>
        <v/>
      </c>
      <c r="Y1441" s="273" t="str">
        <f t="shared" si="404"/>
        <v/>
      </c>
      <c r="AA1441" s="86" t="str">
        <f t="shared" si="394"/>
        <v/>
      </c>
      <c r="AB1441" s="87" t="str">
        <f t="shared" si="395"/>
        <v/>
      </c>
      <c r="AC1441" s="87">
        <f t="shared" si="405"/>
        <v>1</v>
      </c>
      <c r="AD1441" s="87" t="str">
        <f t="shared" si="406"/>
        <v/>
      </c>
      <c r="AE1441" s="87" t="str">
        <f t="shared" si="407"/>
        <v/>
      </c>
      <c r="AF1441" s="94">
        <f t="shared" si="396"/>
        <v>1</v>
      </c>
      <c r="AH1441" s="324" t="str">
        <f t="shared" si="397"/>
        <v/>
      </c>
      <c r="AI1441" s="280" t="str">
        <f t="shared" si="398"/>
        <v/>
      </c>
      <c r="AJ1441" s="280">
        <f t="shared" si="399"/>
        <v>689991.64241333294</v>
      </c>
      <c r="AK1441" s="280" t="str">
        <f t="shared" si="400"/>
        <v/>
      </c>
      <c r="AL1441" s="327" t="str">
        <f t="shared" si="401"/>
        <v/>
      </c>
    </row>
    <row r="1442" spans="2:38">
      <c r="B1442" s="176" t="s">
        <v>1272</v>
      </c>
      <c r="C1442" s="167"/>
      <c r="D1442" s="167" t="s">
        <v>2229</v>
      </c>
      <c r="E1442" s="167" t="s">
        <v>115</v>
      </c>
      <c r="F1442" s="167" t="s">
        <v>2233</v>
      </c>
      <c r="G1442" s="188"/>
      <c r="H1442" s="285">
        <v>1402.37</v>
      </c>
      <c r="I1442" s="143">
        <f t="shared" si="402"/>
        <v>318.49242691304079</v>
      </c>
      <c r="J1442" s="165">
        <v>446644.22473004099</v>
      </c>
      <c r="K1442" s="167"/>
      <c r="L1442" s="167">
        <v>1</v>
      </c>
      <c r="M1442" s="171">
        <f t="shared" si="409"/>
        <v>446644.22473004099</v>
      </c>
      <c r="N1442" s="170"/>
      <c r="O1442" s="285">
        <v>1402.36468997773</v>
      </c>
      <c r="P1442" s="114">
        <f t="shared" si="408"/>
        <v>465.42386917226571</v>
      </c>
      <c r="Q1442" s="173">
        <v>652694</v>
      </c>
      <c r="R1442" s="177">
        <v>2016</v>
      </c>
      <c r="S1442" s="98">
        <f>IFERROR(('General Input Sheet'!$G$38/(VLOOKUP(R1442,'General Input Sheet'!$E$38:$G$44,3,FALSE))),1)</f>
        <v>1</v>
      </c>
      <c r="T1442" s="199">
        <v>1099338.2247300409</v>
      </c>
      <c r="U1442" s="115" t="str">
        <f t="shared" si="403"/>
        <v>y</v>
      </c>
      <c r="V1442" s="115" t="str">
        <f t="shared" si="393"/>
        <v/>
      </c>
      <c r="W1442" s="115" t="str">
        <f t="shared" si="393"/>
        <v/>
      </c>
      <c r="X1442" s="115" t="str">
        <f t="shared" si="393"/>
        <v/>
      </c>
      <c r="Y1442" s="273" t="str">
        <f t="shared" si="404"/>
        <v/>
      </c>
      <c r="AA1442" s="86">
        <f t="shared" si="394"/>
        <v>1</v>
      </c>
      <c r="AB1442" s="87" t="str">
        <f t="shared" si="395"/>
        <v/>
      </c>
      <c r="AC1442" s="87" t="str">
        <f t="shared" si="405"/>
        <v/>
      </c>
      <c r="AD1442" s="87" t="str">
        <f t="shared" si="406"/>
        <v/>
      </c>
      <c r="AE1442" s="87" t="str">
        <f t="shared" si="407"/>
        <v/>
      </c>
      <c r="AF1442" s="94">
        <f t="shared" si="396"/>
        <v>1</v>
      </c>
      <c r="AH1442" s="324">
        <f t="shared" si="397"/>
        <v>1099338.2247300409</v>
      </c>
      <c r="AI1442" s="280" t="str">
        <f t="shared" si="398"/>
        <v/>
      </c>
      <c r="AJ1442" s="280" t="str">
        <f t="shared" si="399"/>
        <v/>
      </c>
      <c r="AK1442" s="280" t="str">
        <f t="shared" si="400"/>
        <v/>
      </c>
      <c r="AL1442" s="327" t="str">
        <f t="shared" si="401"/>
        <v/>
      </c>
    </row>
    <row r="1443" spans="2:38">
      <c r="B1443" s="176" t="s">
        <v>1273</v>
      </c>
      <c r="C1443" s="167"/>
      <c r="D1443" s="167" t="s">
        <v>2229</v>
      </c>
      <c r="E1443" s="167" t="s">
        <v>115</v>
      </c>
      <c r="F1443" s="167" t="s">
        <v>2233</v>
      </c>
      <c r="G1443" s="188"/>
      <c r="H1443" s="285">
        <v>1631.9</v>
      </c>
      <c r="I1443" s="143">
        <f t="shared" si="402"/>
        <v>278.88364746968199</v>
      </c>
      <c r="J1443" s="165">
        <v>455110.22430577403</v>
      </c>
      <c r="K1443" s="167"/>
      <c r="L1443" s="167">
        <v>1</v>
      </c>
      <c r="M1443" s="171">
        <f t="shared" si="409"/>
        <v>455110.22430577403</v>
      </c>
      <c r="N1443" s="170"/>
      <c r="O1443" s="285">
        <v>1631.8527427167301</v>
      </c>
      <c r="P1443" s="114">
        <f t="shared" si="408"/>
        <v>368.93034784359025</v>
      </c>
      <c r="Q1443" s="173">
        <v>602040</v>
      </c>
      <c r="R1443" s="177">
        <v>2016</v>
      </c>
      <c r="S1443" s="98">
        <f>IFERROR(('General Input Sheet'!$G$38/(VLOOKUP(R1443,'General Input Sheet'!$E$38:$G$44,3,FALSE))),1)</f>
        <v>1</v>
      </c>
      <c r="T1443" s="199">
        <v>1057150.2243057741</v>
      </c>
      <c r="U1443" s="115" t="str">
        <f t="shared" si="403"/>
        <v>y</v>
      </c>
      <c r="V1443" s="115" t="str">
        <f t="shared" si="393"/>
        <v/>
      </c>
      <c r="W1443" s="115" t="str">
        <f t="shared" si="393"/>
        <v/>
      </c>
      <c r="X1443" s="115" t="str">
        <f t="shared" si="393"/>
        <v/>
      </c>
      <c r="Y1443" s="273" t="str">
        <f t="shared" si="404"/>
        <v/>
      </c>
      <c r="AA1443" s="86">
        <f t="shared" si="394"/>
        <v>1</v>
      </c>
      <c r="AB1443" s="87" t="str">
        <f t="shared" si="395"/>
        <v/>
      </c>
      <c r="AC1443" s="87" t="str">
        <f t="shared" si="405"/>
        <v/>
      </c>
      <c r="AD1443" s="87" t="str">
        <f t="shared" si="406"/>
        <v/>
      </c>
      <c r="AE1443" s="87" t="str">
        <f t="shared" si="407"/>
        <v/>
      </c>
      <c r="AF1443" s="94">
        <f t="shared" si="396"/>
        <v>1</v>
      </c>
      <c r="AH1443" s="324">
        <f t="shared" si="397"/>
        <v>1057150.2243057741</v>
      </c>
      <c r="AI1443" s="280" t="str">
        <f t="shared" si="398"/>
        <v/>
      </c>
      <c r="AJ1443" s="280" t="str">
        <f t="shared" si="399"/>
        <v/>
      </c>
      <c r="AK1443" s="280" t="str">
        <f t="shared" si="400"/>
        <v/>
      </c>
      <c r="AL1443" s="327" t="str">
        <f t="shared" si="401"/>
        <v/>
      </c>
    </row>
    <row r="1444" spans="2:38">
      <c r="B1444" s="176" t="s">
        <v>1274</v>
      </c>
      <c r="C1444" s="167"/>
      <c r="D1444" s="167" t="s">
        <v>2229</v>
      </c>
      <c r="E1444" s="167" t="s">
        <v>117</v>
      </c>
      <c r="F1444" s="167" t="s">
        <v>2233</v>
      </c>
      <c r="G1444" s="188"/>
      <c r="H1444" s="285">
        <v>6228.57</v>
      </c>
      <c r="I1444" s="143">
        <f t="shared" si="402"/>
        <v>100.28852563246411</v>
      </c>
      <c r="J1444" s="165">
        <v>624654.10209859698</v>
      </c>
      <c r="K1444" s="167"/>
      <c r="L1444" s="167">
        <v>1</v>
      </c>
      <c r="M1444" s="171">
        <f t="shared" si="409"/>
        <v>624654.10209859698</v>
      </c>
      <c r="N1444" s="170"/>
      <c r="O1444" s="285"/>
      <c r="P1444" s="114">
        <f t="shared" si="408"/>
        <v>0</v>
      </c>
      <c r="Q1444" s="173"/>
      <c r="R1444" s="177">
        <v>2016</v>
      </c>
      <c r="S1444" s="98">
        <f>IFERROR(('General Input Sheet'!$G$38/(VLOOKUP(R1444,'General Input Sheet'!$E$38:$G$44,3,FALSE))),1)</f>
        <v>1</v>
      </c>
      <c r="T1444" s="199">
        <v>624654.10209859698</v>
      </c>
      <c r="U1444" s="115" t="str">
        <f t="shared" si="403"/>
        <v/>
      </c>
      <c r="V1444" s="115" t="str">
        <f t="shared" si="393"/>
        <v/>
      </c>
      <c r="W1444" s="115" t="str">
        <f t="shared" si="393"/>
        <v>y</v>
      </c>
      <c r="X1444" s="115" t="str">
        <f t="shared" si="393"/>
        <v/>
      </c>
      <c r="Y1444" s="273" t="str">
        <f t="shared" si="404"/>
        <v/>
      </c>
      <c r="AA1444" s="86" t="str">
        <f t="shared" si="394"/>
        <v/>
      </c>
      <c r="AB1444" s="87" t="str">
        <f t="shared" si="395"/>
        <v/>
      </c>
      <c r="AC1444" s="87">
        <f t="shared" si="405"/>
        <v>1</v>
      </c>
      <c r="AD1444" s="87" t="str">
        <f t="shared" si="406"/>
        <v/>
      </c>
      <c r="AE1444" s="87" t="str">
        <f t="shared" si="407"/>
        <v/>
      </c>
      <c r="AF1444" s="94">
        <f t="shared" si="396"/>
        <v>1</v>
      </c>
      <c r="AH1444" s="324" t="str">
        <f t="shared" si="397"/>
        <v/>
      </c>
      <c r="AI1444" s="280" t="str">
        <f t="shared" si="398"/>
        <v/>
      </c>
      <c r="AJ1444" s="280">
        <f t="shared" si="399"/>
        <v>624654.10209859698</v>
      </c>
      <c r="AK1444" s="280" t="str">
        <f t="shared" si="400"/>
        <v/>
      </c>
      <c r="AL1444" s="327" t="str">
        <f t="shared" si="401"/>
        <v/>
      </c>
    </row>
    <row r="1445" spans="2:38">
      <c r="B1445" s="176" t="s">
        <v>1275</v>
      </c>
      <c r="C1445" s="167"/>
      <c r="D1445" s="167" t="s">
        <v>2229</v>
      </c>
      <c r="E1445" s="167" t="s">
        <v>115</v>
      </c>
      <c r="F1445" s="167" t="s">
        <v>2236</v>
      </c>
      <c r="G1445" s="188"/>
      <c r="H1445" s="285"/>
      <c r="I1445" s="143">
        <f t="shared" si="402"/>
        <v>0</v>
      </c>
      <c r="J1445" s="165"/>
      <c r="K1445" s="167"/>
      <c r="L1445" s="167">
        <v>1</v>
      </c>
      <c r="M1445" s="171">
        <f t="shared" si="409"/>
        <v>0</v>
      </c>
      <c r="N1445" s="170"/>
      <c r="O1445" s="285">
        <v>0</v>
      </c>
      <c r="P1445" s="114">
        <f t="shared" si="408"/>
        <v>0</v>
      </c>
      <c r="Q1445" s="173">
        <v>0</v>
      </c>
      <c r="R1445" s="177">
        <v>2016</v>
      </c>
      <c r="S1445" s="98">
        <f>IFERROR(('General Input Sheet'!$G$38/(VLOOKUP(R1445,'General Input Sheet'!$E$38:$G$44,3,FALSE))),1)</f>
        <v>1</v>
      </c>
      <c r="T1445" s="199">
        <v>0</v>
      </c>
      <c r="U1445" s="115" t="str">
        <f t="shared" si="403"/>
        <v>y</v>
      </c>
      <c r="V1445" s="115" t="str">
        <f t="shared" si="393"/>
        <v/>
      </c>
      <c r="W1445" s="115" t="str">
        <f t="shared" si="393"/>
        <v/>
      </c>
      <c r="X1445" s="115" t="str">
        <f t="shared" si="393"/>
        <v/>
      </c>
      <c r="Y1445" s="273" t="str">
        <f t="shared" si="404"/>
        <v/>
      </c>
      <c r="AA1445" s="86">
        <f t="shared" si="394"/>
        <v>1</v>
      </c>
      <c r="AB1445" s="87" t="str">
        <f t="shared" si="395"/>
        <v/>
      </c>
      <c r="AC1445" s="87" t="str">
        <f t="shared" si="405"/>
        <v/>
      </c>
      <c r="AD1445" s="87" t="str">
        <f t="shared" si="406"/>
        <v/>
      </c>
      <c r="AE1445" s="87" t="str">
        <f t="shared" si="407"/>
        <v/>
      </c>
      <c r="AF1445" s="94">
        <f t="shared" si="396"/>
        <v>1</v>
      </c>
      <c r="AH1445" s="324">
        <f t="shared" si="397"/>
        <v>0</v>
      </c>
      <c r="AI1445" s="280" t="str">
        <f t="shared" si="398"/>
        <v/>
      </c>
      <c r="AJ1445" s="280" t="str">
        <f t="shared" si="399"/>
        <v/>
      </c>
      <c r="AK1445" s="280" t="str">
        <f t="shared" si="400"/>
        <v/>
      </c>
      <c r="AL1445" s="327" t="str">
        <f t="shared" si="401"/>
        <v/>
      </c>
    </row>
    <row r="1446" spans="2:38">
      <c r="B1446" s="176" t="s">
        <v>1276</v>
      </c>
      <c r="C1446" s="167"/>
      <c r="D1446" s="167" t="s">
        <v>2229</v>
      </c>
      <c r="E1446" s="167" t="s">
        <v>115</v>
      </c>
      <c r="F1446" s="167" t="s">
        <v>2233</v>
      </c>
      <c r="G1446" s="188"/>
      <c r="H1446" s="285">
        <v>6273.9</v>
      </c>
      <c r="I1446" s="143">
        <f t="shared" si="402"/>
        <v>99.830417569926368</v>
      </c>
      <c r="J1446" s="165">
        <v>626326.05679196096</v>
      </c>
      <c r="K1446" s="167"/>
      <c r="L1446" s="167">
        <v>1</v>
      </c>
      <c r="M1446" s="171">
        <f t="shared" si="409"/>
        <v>626326.05679196096</v>
      </c>
      <c r="N1446" s="170"/>
      <c r="O1446" s="285">
        <v>6273.8570759166796</v>
      </c>
      <c r="P1446" s="114">
        <f t="shared" si="408"/>
        <v>15.479560472105623</v>
      </c>
      <c r="Q1446" s="173">
        <v>97116.55</v>
      </c>
      <c r="R1446" s="177">
        <v>2016</v>
      </c>
      <c r="S1446" s="98">
        <f>IFERROR(('General Input Sheet'!$G$38/(VLOOKUP(R1446,'General Input Sheet'!$E$38:$G$44,3,FALSE))),1)</f>
        <v>1</v>
      </c>
      <c r="T1446" s="199">
        <v>723442.60679196101</v>
      </c>
      <c r="U1446" s="115" t="str">
        <f t="shared" si="403"/>
        <v>y</v>
      </c>
      <c r="V1446" s="115" t="str">
        <f t="shared" si="393"/>
        <v/>
      </c>
      <c r="W1446" s="115" t="str">
        <f t="shared" si="393"/>
        <v/>
      </c>
      <c r="X1446" s="115" t="str">
        <f t="shared" si="393"/>
        <v/>
      </c>
      <c r="Y1446" s="273" t="str">
        <f t="shared" si="404"/>
        <v/>
      </c>
      <c r="AA1446" s="86">
        <f t="shared" si="394"/>
        <v>1</v>
      </c>
      <c r="AB1446" s="87" t="str">
        <f t="shared" si="395"/>
        <v/>
      </c>
      <c r="AC1446" s="87" t="str">
        <f t="shared" si="405"/>
        <v/>
      </c>
      <c r="AD1446" s="87" t="str">
        <f t="shared" si="406"/>
        <v/>
      </c>
      <c r="AE1446" s="87" t="str">
        <f t="shared" si="407"/>
        <v/>
      </c>
      <c r="AF1446" s="94">
        <f t="shared" si="396"/>
        <v>1</v>
      </c>
      <c r="AH1446" s="324">
        <f t="shared" si="397"/>
        <v>723442.60679196101</v>
      </c>
      <c r="AI1446" s="280" t="str">
        <f t="shared" si="398"/>
        <v/>
      </c>
      <c r="AJ1446" s="280" t="str">
        <f t="shared" si="399"/>
        <v/>
      </c>
      <c r="AK1446" s="280" t="str">
        <f t="shared" si="400"/>
        <v/>
      </c>
      <c r="AL1446" s="327" t="str">
        <f t="shared" si="401"/>
        <v/>
      </c>
    </row>
    <row r="1447" spans="2:38">
      <c r="B1447" s="176" t="s">
        <v>1277</v>
      </c>
      <c r="C1447" s="167"/>
      <c r="D1447" s="167" t="s">
        <v>2229</v>
      </c>
      <c r="E1447" s="167" t="s">
        <v>118</v>
      </c>
      <c r="F1447" s="167" t="s">
        <v>2233</v>
      </c>
      <c r="G1447" s="188"/>
      <c r="H1447" s="285">
        <v>1351</v>
      </c>
      <c r="I1447" s="143">
        <f t="shared" si="402"/>
        <v>329.20021486342711</v>
      </c>
      <c r="J1447" s="165">
        <v>444749.49028049002</v>
      </c>
      <c r="K1447" s="167"/>
      <c r="L1447" s="167">
        <v>1</v>
      </c>
      <c r="M1447" s="171">
        <f t="shared" si="409"/>
        <v>444749.49028049002</v>
      </c>
      <c r="N1447" s="170"/>
      <c r="O1447" s="285">
        <v>1351.0036396815799</v>
      </c>
      <c r="P1447" s="114">
        <f t="shared" si="408"/>
        <v>347.8895142804908</v>
      </c>
      <c r="Q1447" s="173">
        <v>470000</v>
      </c>
      <c r="R1447" s="177">
        <v>2016</v>
      </c>
      <c r="S1447" s="98">
        <f>IFERROR(('General Input Sheet'!$G$38/(VLOOKUP(R1447,'General Input Sheet'!$E$38:$G$44,3,FALSE))),1)</f>
        <v>1</v>
      </c>
      <c r="T1447" s="199">
        <v>914749.49028049002</v>
      </c>
      <c r="U1447" s="115" t="str">
        <f t="shared" si="403"/>
        <v/>
      </c>
      <c r="V1447" s="115" t="str">
        <f t="shared" si="393"/>
        <v/>
      </c>
      <c r="W1447" s="115" t="str">
        <f t="shared" si="393"/>
        <v/>
      </c>
      <c r="X1447" s="115" t="str">
        <f t="shared" si="393"/>
        <v>y</v>
      </c>
      <c r="Y1447" s="273" t="str">
        <f t="shared" si="404"/>
        <v/>
      </c>
      <c r="AA1447" s="86" t="str">
        <f t="shared" si="394"/>
        <v/>
      </c>
      <c r="AB1447" s="87" t="str">
        <f t="shared" si="395"/>
        <v/>
      </c>
      <c r="AC1447" s="87" t="str">
        <f t="shared" si="405"/>
        <v/>
      </c>
      <c r="AD1447" s="87">
        <f t="shared" si="406"/>
        <v>1</v>
      </c>
      <c r="AE1447" s="87" t="str">
        <f t="shared" si="407"/>
        <v/>
      </c>
      <c r="AF1447" s="94">
        <f t="shared" si="396"/>
        <v>1</v>
      </c>
      <c r="AH1447" s="324" t="str">
        <f t="shared" si="397"/>
        <v/>
      </c>
      <c r="AI1447" s="280" t="str">
        <f t="shared" si="398"/>
        <v/>
      </c>
      <c r="AJ1447" s="280" t="str">
        <f t="shared" si="399"/>
        <v/>
      </c>
      <c r="AK1447" s="280">
        <f t="shared" si="400"/>
        <v>914749.49028049002</v>
      </c>
      <c r="AL1447" s="327" t="str">
        <f t="shared" si="401"/>
        <v/>
      </c>
    </row>
    <row r="1448" spans="2:38">
      <c r="B1448" s="176" t="s">
        <v>1278</v>
      </c>
      <c r="C1448" s="167"/>
      <c r="D1448" s="167" t="s">
        <v>2229</v>
      </c>
      <c r="E1448" s="167" t="s">
        <v>118</v>
      </c>
      <c r="F1448" s="167" t="s">
        <v>2232</v>
      </c>
      <c r="G1448" s="188"/>
      <c r="H1448" s="285">
        <v>12771.02</v>
      </c>
      <c r="I1448" s="143">
        <f t="shared" si="402"/>
        <v>46.220715180486359</v>
      </c>
      <c r="J1448" s="165">
        <v>590285.67798429495</v>
      </c>
      <c r="K1448" s="167"/>
      <c r="L1448" s="167">
        <v>1</v>
      </c>
      <c r="M1448" s="171">
        <f t="shared" si="409"/>
        <v>590285.67798429495</v>
      </c>
      <c r="N1448" s="170"/>
      <c r="O1448" s="285"/>
      <c r="P1448" s="114">
        <f t="shared" si="408"/>
        <v>0</v>
      </c>
      <c r="Q1448" s="173"/>
      <c r="R1448" s="177">
        <v>2016</v>
      </c>
      <c r="S1448" s="98">
        <f>IFERROR(('General Input Sheet'!$G$38/(VLOOKUP(R1448,'General Input Sheet'!$E$38:$G$44,3,FALSE))),1)</f>
        <v>1</v>
      </c>
      <c r="T1448" s="199">
        <v>590285.67798429495</v>
      </c>
      <c r="U1448" s="115" t="str">
        <f t="shared" si="403"/>
        <v/>
      </c>
      <c r="V1448" s="115" t="str">
        <f t="shared" si="393"/>
        <v/>
      </c>
      <c r="W1448" s="115" t="str">
        <f t="shared" si="393"/>
        <v/>
      </c>
      <c r="X1448" s="115" t="str">
        <f t="shared" si="393"/>
        <v>y</v>
      </c>
      <c r="Y1448" s="273" t="str">
        <f t="shared" si="404"/>
        <v/>
      </c>
      <c r="AA1448" s="86" t="str">
        <f t="shared" si="394"/>
        <v/>
      </c>
      <c r="AB1448" s="87" t="str">
        <f t="shared" si="395"/>
        <v/>
      </c>
      <c r="AC1448" s="87" t="str">
        <f t="shared" si="405"/>
        <v/>
      </c>
      <c r="AD1448" s="87">
        <f t="shared" si="406"/>
        <v>1</v>
      </c>
      <c r="AE1448" s="87" t="str">
        <f t="shared" si="407"/>
        <v/>
      </c>
      <c r="AF1448" s="94">
        <f t="shared" si="396"/>
        <v>1</v>
      </c>
      <c r="AH1448" s="324" t="str">
        <f t="shared" si="397"/>
        <v/>
      </c>
      <c r="AI1448" s="280" t="str">
        <f t="shared" si="398"/>
        <v/>
      </c>
      <c r="AJ1448" s="280" t="str">
        <f t="shared" si="399"/>
        <v/>
      </c>
      <c r="AK1448" s="280">
        <f t="shared" si="400"/>
        <v>590285.67798429495</v>
      </c>
      <c r="AL1448" s="327" t="str">
        <f t="shared" si="401"/>
        <v/>
      </c>
    </row>
    <row r="1449" spans="2:38">
      <c r="B1449" s="176" t="s">
        <v>1278</v>
      </c>
      <c r="C1449" s="167"/>
      <c r="D1449" s="167" t="s">
        <v>2229</v>
      </c>
      <c r="E1449" s="167" t="s">
        <v>118</v>
      </c>
      <c r="F1449" s="167" t="s">
        <v>2233</v>
      </c>
      <c r="G1449" s="188"/>
      <c r="H1449" s="285">
        <v>2816.79</v>
      </c>
      <c r="I1449" s="143">
        <f t="shared" si="402"/>
        <v>177.08589734667902</v>
      </c>
      <c r="J1449" s="165">
        <v>498813.78478715202</v>
      </c>
      <c r="K1449" s="167"/>
      <c r="L1449" s="167">
        <v>1</v>
      </c>
      <c r="M1449" s="171">
        <f t="shared" si="409"/>
        <v>498813.78478715208</v>
      </c>
      <c r="N1449" s="170"/>
      <c r="O1449" s="285"/>
      <c r="P1449" s="114">
        <f t="shared" si="408"/>
        <v>0</v>
      </c>
      <c r="Q1449" s="173"/>
      <c r="R1449" s="177">
        <v>2016</v>
      </c>
      <c r="S1449" s="98">
        <f>IFERROR(('General Input Sheet'!$G$38/(VLOOKUP(R1449,'General Input Sheet'!$E$38:$G$44,3,FALSE))),1)</f>
        <v>1</v>
      </c>
      <c r="T1449" s="199">
        <v>498813.78478715202</v>
      </c>
      <c r="U1449" s="115" t="str">
        <f t="shared" si="403"/>
        <v/>
      </c>
      <c r="V1449" s="115" t="str">
        <f t="shared" si="393"/>
        <v/>
      </c>
      <c r="W1449" s="115" t="str">
        <f t="shared" si="393"/>
        <v/>
      </c>
      <c r="X1449" s="115" t="str">
        <f t="shared" si="393"/>
        <v>y</v>
      </c>
      <c r="Y1449" s="273" t="str">
        <f t="shared" si="404"/>
        <v/>
      </c>
      <c r="AA1449" s="86" t="str">
        <f t="shared" si="394"/>
        <v/>
      </c>
      <c r="AB1449" s="87" t="str">
        <f t="shared" si="395"/>
        <v/>
      </c>
      <c r="AC1449" s="87" t="str">
        <f t="shared" si="405"/>
        <v/>
      </c>
      <c r="AD1449" s="87">
        <f t="shared" si="406"/>
        <v>1</v>
      </c>
      <c r="AE1449" s="87" t="str">
        <f t="shared" si="407"/>
        <v/>
      </c>
      <c r="AF1449" s="94">
        <f t="shared" si="396"/>
        <v>1</v>
      </c>
      <c r="AH1449" s="324" t="str">
        <f t="shared" si="397"/>
        <v/>
      </c>
      <c r="AI1449" s="280" t="str">
        <f t="shared" si="398"/>
        <v/>
      </c>
      <c r="AJ1449" s="280" t="str">
        <f t="shared" si="399"/>
        <v/>
      </c>
      <c r="AK1449" s="280">
        <f t="shared" si="400"/>
        <v>498813.78478715202</v>
      </c>
      <c r="AL1449" s="327" t="str">
        <f t="shared" si="401"/>
        <v/>
      </c>
    </row>
    <row r="1450" spans="2:38">
      <c r="B1450" s="176" t="s">
        <v>1279</v>
      </c>
      <c r="C1450" s="167"/>
      <c r="D1450" s="167" t="s">
        <v>2229</v>
      </c>
      <c r="E1450" s="167" t="s">
        <v>117</v>
      </c>
      <c r="F1450" s="167" t="s">
        <v>2233</v>
      </c>
      <c r="G1450" s="188"/>
      <c r="H1450" s="285">
        <v>13223.86</v>
      </c>
      <c r="I1450" s="143">
        <f t="shared" si="402"/>
        <v>52.17777883411749</v>
      </c>
      <c r="J1450" s="165">
        <v>689991.64241333294</v>
      </c>
      <c r="K1450" s="167"/>
      <c r="L1450" s="167">
        <v>1</v>
      </c>
      <c r="M1450" s="171">
        <f t="shared" si="409"/>
        <v>689991.64241333294</v>
      </c>
      <c r="N1450" s="170"/>
      <c r="O1450" s="285"/>
      <c r="P1450" s="114">
        <f t="shared" si="408"/>
        <v>0</v>
      </c>
      <c r="Q1450" s="173"/>
      <c r="R1450" s="177">
        <v>2016</v>
      </c>
      <c r="S1450" s="98">
        <f>IFERROR(('General Input Sheet'!$G$38/(VLOOKUP(R1450,'General Input Sheet'!$E$38:$G$44,3,FALSE))),1)</f>
        <v>1</v>
      </c>
      <c r="T1450" s="199">
        <v>689991.64241333294</v>
      </c>
      <c r="U1450" s="115" t="str">
        <f t="shared" si="403"/>
        <v/>
      </c>
      <c r="V1450" s="115" t="str">
        <f t="shared" si="393"/>
        <v/>
      </c>
      <c r="W1450" s="115" t="str">
        <f t="shared" si="393"/>
        <v>y</v>
      </c>
      <c r="X1450" s="115" t="str">
        <f t="shared" si="393"/>
        <v/>
      </c>
      <c r="Y1450" s="273" t="str">
        <f t="shared" si="404"/>
        <v/>
      </c>
      <c r="AA1450" s="86" t="str">
        <f t="shared" si="394"/>
        <v/>
      </c>
      <c r="AB1450" s="87" t="str">
        <f t="shared" si="395"/>
        <v/>
      </c>
      <c r="AC1450" s="87">
        <f t="shared" si="405"/>
        <v>1</v>
      </c>
      <c r="AD1450" s="87" t="str">
        <f t="shared" si="406"/>
        <v/>
      </c>
      <c r="AE1450" s="87" t="str">
        <f t="shared" si="407"/>
        <v/>
      </c>
      <c r="AF1450" s="94">
        <f t="shared" si="396"/>
        <v>1</v>
      </c>
      <c r="AH1450" s="324" t="str">
        <f t="shared" si="397"/>
        <v/>
      </c>
      <c r="AI1450" s="280" t="str">
        <f t="shared" si="398"/>
        <v/>
      </c>
      <c r="AJ1450" s="280">
        <f t="shared" si="399"/>
        <v>689991.64241333294</v>
      </c>
      <c r="AK1450" s="280" t="str">
        <f t="shared" si="400"/>
        <v/>
      </c>
      <c r="AL1450" s="327" t="str">
        <f t="shared" si="401"/>
        <v/>
      </c>
    </row>
    <row r="1451" spans="2:38">
      <c r="B1451" s="176" t="s">
        <v>1280</v>
      </c>
      <c r="C1451" s="167"/>
      <c r="D1451" s="167" t="s">
        <v>2231</v>
      </c>
      <c r="E1451" s="167" t="s">
        <v>115</v>
      </c>
      <c r="F1451" s="167" t="s">
        <v>2236</v>
      </c>
      <c r="G1451" s="188"/>
      <c r="H1451" s="285"/>
      <c r="I1451" s="143">
        <f t="shared" si="402"/>
        <v>0</v>
      </c>
      <c r="J1451" s="165"/>
      <c r="K1451" s="167"/>
      <c r="L1451" s="167">
        <v>1</v>
      </c>
      <c r="M1451" s="171">
        <f t="shared" si="409"/>
        <v>0</v>
      </c>
      <c r="N1451" s="170"/>
      <c r="O1451" s="285">
        <v>1484.21116676106</v>
      </c>
      <c r="P1451" s="114">
        <f t="shared" si="408"/>
        <v>237.81971723759753</v>
      </c>
      <c r="Q1451" s="173">
        <v>352974.68</v>
      </c>
      <c r="R1451" s="177">
        <v>2016</v>
      </c>
      <c r="S1451" s="98">
        <f>IFERROR(('General Input Sheet'!$G$38/(VLOOKUP(R1451,'General Input Sheet'!$E$38:$G$44,3,FALSE))),1)</f>
        <v>1</v>
      </c>
      <c r="T1451" s="199">
        <v>352974.68</v>
      </c>
      <c r="U1451" s="115" t="str">
        <f t="shared" si="403"/>
        <v/>
      </c>
      <c r="V1451" s="115" t="str">
        <f t="shared" si="393"/>
        <v/>
      </c>
      <c r="W1451" s="115" t="str">
        <f t="shared" si="393"/>
        <v/>
      </c>
      <c r="X1451" s="115" t="str">
        <f t="shared" si="393"/>
        <v/>
      </c>
      <c r="Y1451" s="273" t="str">
        <f t="shared" si="404"/>
        <v>y</v>
      </c>
      <c r="AA1451" s="86" t="str">
        <f t="shared" si="394"/>
        <v/>
      </c>
      <c r="AB1451" s="87" t="str">
        <f t="shared" si="395"/>
        <v/>
      </c>
      <c r="AC1451" s="87" t="str">
        <f t="shared" si="405"/>
        <v/>
      </c>
      <c r="AD1451" s="87" t="str">
        <f t="shared" si="406"/>
        <v/>
      </c>
      <c r="AE1451" s="87">
        <f t="shared" si="407"/>
        <v>1</v>
      </c>
      <c r="AF1451" s="94">
        <f t="shared" si="396"/>
        <v>1</v>
      </c>
      <c r="AH1451" s="324" t="str">
        <f t="shared" si="397"/>
        <v/>
      </c>
      <c r="AI1451" s="280" t="str">
        <f t="shared" si="398"/>
        <v/>
      </c>
      <c r="AJ1451" s="280" t="str">
        <f t="shared" si="399"/>
        <v/>
      </c>
      <c r="AK1451" s="280" t="str">
        <f t="shared" si="400"/>
        <v/>
      </c>
      <c r="AL1451" s="327">
        <f t="shared" si="401"/>
        <v>352974.68</v>
      </c>
    </row>
    <row r="1452" spans="2:38">
      <c r="B1452" s="176" t="s">
        <v>1281</v>
      </c>
      <c r="C1452" s="167"/>
      <c r="D1452" s="167" t="s">
        <v>2229</v>
      </c>
      <c r="E1452" s="167" t="s">
        <v>115</v>
      </c>
      <c r="F1452" s="167" t="s">
        <v>2233</v>
      </c>
      <c r="G1452" s="188"/>
      <c r="H1452" s="285">
        <v>4921.3</v>
      </c>
      <c r="I1452" s="143">
        <f t="shared" si="402"/>
        <v>117.13097548815456</v>
      </c>
      <c r="J1452" s="165">
        <v>576436.66966985504</v>
      </c>
      <c r="K1452" s="167"/>
      <c r="L1452" s="167">
        <v>1</v>
      </c>
      <c r="M1452" s="171">
        <f t="shared" si="409"/>
        <v>576436.66966985504</v>
      </c>
      <c r="N1452" s="170"/>
      <c r="O1452" s="285"/>
      <c r="P1452" s="114">
        <f t="shared" si="408"/>
        <v>0</v>
      </c>
      <c r="Q1452" s="173"/>
      <c r="R1452" s="177">
        <v>2016</v>
      </c>
      <c r="S1452" s="98">
        <f>IFERROR(('General Input Sheet'!$G$38/(VLOOKUP(R1452,'General Input Sheet'!$E$38:$G$44,3,FALSE))),1)</f>
        <v>1</v>
      </c>
      <c r="T1452" s="199">
        <v>576436.66966985504</v>
      </c>
      <c r="U1452" s="115" t="str">
        <f t="shared" si="403"/>
        <v>y</v>
      </c>
      <c r="V1452" s="115" t="str">
        <f t="shared" si="393"/>
        <v/>
      </c>
      <c r="W1452" s="115" t="str">
        <f t="shared" si="393"/>
        <v/>
      </c>
      <c r="X1452" s="115" t="str">
        <f t="shared" si="393"/>
        <v/>
      </c>
      <c r="Y1452" s="273" t="str">
        <f t="shared" si="404"/>
        <v/>
      </c>
      <c r="AA1452" s="86">
        <f t="shared" si="394"/>
        <v>1</v>
      </c>
      <c r="AB1452" s="87" t="str">
        <f t="shared" si="395"/>
        <v/>
      </c>
      <c r="AC1452" s="87" t="str">
        <f t="shared" si="405"/>
        <v/>
      </c>
      <c r="AD1452" s="87" t="str">
        <f t="shared" si="406"/>
        <v/>
      </c>
      <c r="AE1452" s="87" t="str">
        <f t="shared" si="407"/>
        <v/>
      </c>
      <c r="AF1452" s="94">
        <f t="shared" si="396"/>
        <v>1</v>
      </c>
      <c r="AH1452" s="324">
        <f t="shared" si="397"/>
        <v>576436.66966985504</v>
      </c>
      <c r="AI1452" s="280" t="str">
        <f t="shared" si="398"/>
        <v/>
      </c>
      <c r="AJ1452" s="280" t="str">
        <f t="shared" si="399"/>
        <v/>
      </c>
      <c r="AK1452" s="280" t="str">
        <f t="shared" si="400"/>
        <v/>
      </c>
      <c r="AL1452" s="327" t="str">
        <f t="shared" si="401"/>
        <v/>
      </c>
    </row>
    <row r="1453" spans="2:38">
      <c r="B1453" s="176" t="s">
        <v>1282</v>
      </c>
      <c r="C1453" s="167"/>
      <c r="D1453" s="167" t="s">
        <v>2231</v>
      </c>
      <c r="E1453" s="167" t="s">
        <v>116</v>
      </c>
      <c r="F1453" s="167" t="s">
        <v>2233</v>
      </c>
      <c r="G1453" s="188"/>
      <c r="H1453" s="285">
        <v>28563.18</v>
      </c>
      <c r="I1453" s="143">
        <f t="shared" si="402"/>
        <v>282.99225495217269</v>
      </c>
      <c r="J1453" s="165">
        <v>8083158.7168047996</v>
      </c>
      <c r="K1453" s="167"/>
      <c r="L1453" s="167">
        <v>1</v>
      </c>
      <c r="M1453" s="171">
        <f t="shared" si="409"/>
        <v>8083158.7168047987</v>
      </c>
      <c r="N1453" s="170"/>
      <c r="O1453" s="285"/>
      <c r="P1453" s="114">
        <f t="shared" si="408"/>
        <v>0</v>
      </c>
      <c r="Q1453" s="173"/>
      <c r="R1453" s="177">
        <v>2016</v>
      </c>
      <c r="S1453" s="98">
        <f>IFERROR(('General Input Sheet'!$G$38/(VLOOKUP(R1453,'General Input Sheet'!$E$38:$G$44,3,FALSE))),1)</f>
        <v>1</v>
      </c>
      <c r="T1453" s="199">
        <v>8083158.7168047996</v>
      </c>
      <c r="U1453" s="115" t="str">
        <f t="shared" si="403"/>
        <v/>
      </c>
      <c r="V1453" s="115" t="str">
        <f t="shared" si="393"/>
        <v/>
      </c>
      <c r="W1453" s="115" t="str">
        <f t="shared" si="393"/>
        <v/>
      </c>
      <c r="X1453" s="115" t="str">
        <f t="shared" si="393"/>
        <v/>
      </c>
      <c r="Y1453" s="273" t="str">
        <f t="shared" si="404"/>
        <v>y</v>
      </c>
      <c r="AA1453" s="86" t="str">
        <f t="shared" si="394"/>
        <v/>
      </c>
      <c r="AB1453" s="87" t="str">
        <f t="shared" si="395"/>
        <v/>
      </c>
      <c r="AC1453" s="87" t="str">
        <f t="shared" si="405"/>
        <v/>
      </c>
      <c r="AD1453" s="87" t="str">
        <f t="shared" si="406"/>
        <v/>
      </c>
      <c r="AE1453" s="87">
        <f t="shared" si="407"/>
        <v>1</v>
      </c>
      <c r="AF1453" s="94">
        <f t="shared" si="396"/>
        <v>1</v>
      </c>
      <c r="AH1453" s="324" t="str">
        <f t="shared" si="397"/>
        <v/>
      </c>
      <c r="AI1453" s="280" t="str">
        <f t="shared" si="398"/>
        <v/>
      </c>
      <c r="AJ1453" s="280" t="str">
        <f t="shared" si="399"/>
        <v/>
      </c>
      <c r="AK1453" s="280" t="str">
        <f t="shared" si="400"/>
        <v/>
      </c>
      <c r="AL1453" s="327">
        <f t="shared" si="401"/>
        <v>8083158.7168047996</v>
      </c>
    </row>
    <row r="1454" spans="2:38">
      <c r="B1454" s="176" t="s">
        <v>1283</v>
      </c>
      <c r="C1454" s="167"/>
      <c r="D1454" s="167" t="s">
        <v>2229</v>
      </c>
      <c r="E1454" s="167" t="s">
        <v>118</v>
      </c>
      <c r="F1454" s="167" t="s">
        <v>2232</v>
      </c>
      <c r="G1454" s="188"/>
      <c r="H1454" s="285">
        <v>6717.04</v>
      </c>
      <c r="I1454" s="143">
        <f t="shared" si="402"/>
        <v>78.569396477883714</v>
      </c>
      <c r="J1454" s="165">
        <v>527753.77891780401</v>
      </c>
      <c r="K1454" s="167"/>
      <c r="L1454" s="167">
        <v>1</v>
      </c>
      <c r="M1454" s="171">
        <f t="shared" si="409"/>
        <v>527753.77891780401</v>
      </c>
      <c r="N1454" s="170"/>
      <c r="O1454" s="285"/>
      <c r="P1454" s="114">
        <f t="shared" si="408"/>
        <v>0</v>
      </c>
      <c r="Q1454" s="173"/>
      <c r="R1454" s="177">
        <v>2016</v>
      </c>
      <c r="S1454" s="98">
        <f>IFERROR(('General Input Sheet'!$G$38/(VLOOKUP(R1454,'General Input Sheet'!$E$38:$G$44,3,FALSE))),1)</f>
        <v>1</v>
      </c>
      <c r="T1454" s="199">
        <v>527753.77891780401</v>
      </c>
      <c r="U1454" s="115" t="str">
        <f t="shared" si="403"/>
        <v/>
      </c>
      <c r="V1454" s="115" t="str">
        <f t="shared" si="393"/>
        <v/>
      </c>
      <c r="W1454" s="115" t="str">
        <f t="shared" si="393"/>
        <v/>
      </c>
      <c r="X1454" s="115" t="str">
        <f t="shared" si="393"/>
        <v>y</v>
      </c>
      <c r="Y1454" s="273" t="str">
        <f t="shared" si="404"/>
        <v/>
      </c>
      <c r="AA1454" s="86" t="str">
        <f t="shared" si="394"/>
        <v/>
      </c>
      <c r="AB1454" s="87" t="str">
        <f t="shared" si="395"/>
        <v/>
      </c>
      <c r="AC1454" s="87" t="str">
        <f t="shared" si="405"/>
        <v/>
      </c>
      <c r="AD1454" s="87">
        <f t="shared" si="406"/>
        <v>1</v>
      </c>
      <c r="AE1454" s="87" t="str">
        <f t="shared" si="407"/>
        <v/>
      </c>
      <c r="AF1454" s="94">
        <f t="shared" si="396"/>
        <v>1</v>
      </c>
      <c r="AH1454" s="324" t="str">
        <f t="shared" si="397"/>
        <v/>
      </c>
      <c r="AI1454" s="280" t="str">
        <f t="shared" si="398"/>
        <v/>
      </c>
      <c r="AJ1454" s="280" t="str">
        <f t="shared" si="399"/>
        <v/>
      </c>
      <c r="AK1454" s="280">
        <f t="shared" si="400"/>
        <v>527753.77891780401</v>
      </c>
      <c r="AL1454" s="327" t="str">
        <f t="shared" si="401"/>
        <v/>
      </c>
    </row>
    <row r="1455" spans="2:38">
      <c r="B1455" s="176" t="s">
        <v>1283</v>
      </c>
      <c r="C1455" s="167"/>
      <c r="D1455" s="167" t="s">
        <v>2229</v>
      </c>
      <c r="E1455" s="167" t="s">
        <v>118</v>
      </c>
      <c r="F1455" s="167" t="s">
        <v>2233</v>
      </c>
      <c r="G1455" s="188"/>
      <c r="H1455" s="285">
        <v>3237.11</v>
      </c>
      <c r="I1455" s="143">
        <f t="shared" si="402"/>
        <v>158.88150085647908</v>
      </c>
      <c r="J1455" s="165">
        <v>514316.89523751702</v>
      </c>
      <c r="K1455" s="167"/>
      <c r="L1455" s="167">
        <v>1</v>
      </c>
      <c r="M1455" s="171">
        <f t="shared" si="409"/>
        <v>514316.89523751702</v>
      </c>
      <c r="N1455" s="170"/>
      <c r="O1455" s="285"/>
      <c r="P1455" s="114">
        <f t="shared" si="408"/>
        <v>0</v>
      </c>
      <c r="Q1455" s="173"/>
      <c r="R1455" s="177">
        <v>2016</v>
      </c>
      <c r="S1455" s="98">
        <f>IFERROR(('General Input Sheet'!$G$38/(VLOOKUP(R1455,'General Input Sheet'!$E$38:$G$44,3,FALSE))),1)</f>
        <v>1</v>
      </c>
      <c r="T1455" s="199">
        <v>514316.89523751702</v>
      </c>
      <c r="U1455" s="115" t="str">
        <f t="shared" si="403"/>
        <v/>
      </c>
      <c r="V1455" s="115" t="str">
        <f t="shared" si="393"/>
        <v/>
      </c>
      <c r="W1455" s="115" t="str">
        <f t="shared" si="393"/>
        <v/>
      </c>
      <c r="X1455" s="115" t="str">
        <f t="shared" si="393"/>
        <v>y</v>
      </c>
      <c r="Y1455" s="273" t="str">
        <f t="shared" si="404"/>
        <v/>
      </c>
      <c r="AA1455" s="86" t="str">
        <f t="shared" si="394"/>
        <v/>
      </c>
      <c r="AB1455" s="87" t="str">
        <f t="shared" si="395"/>
        <v/>
      </c>
      <c r="AC1455" s="87" t="str">
        <f t="shared" si="405"/>
        <v/>
      </c>
      <c r="AD1455" s="87">
        <f t="shared" si="406"/>
        <v>1</v>
      </c>
      <c r="AE1455" s="87" t="str">
        <f t="shared" si="407"/>
        <v/>
      </c>
      <c r="AF1455" s="94">
        <f t="shared" si="396"/>
        <v>1</v>
      </c>
      <c r="AH1455" s="324" t="str">
        <f t="shared" si="397"/>
        <v/>
      </c>
      <c r="AI1455" s="280" t="str">
        <f t="shared" si="398"/>
        <v/>
      </c>
      <c r="AJ1455" s="280" t="str">
        <f t="shared" si="399"/>
        <v/>
      </c>
      <c r="AK1455" s="280">
        <f t="shared" si="400"/>
        <v>514316.89523751702</v>
      </c>
      <c r="AL1455" s="327" t="str">
        <f t="shared" si="401"/>
        <v/>
      </c>
    </row>
    <row r="1456" spans="2:38">
      <c r="B1456" s="176" t="s">
        <v>1284</v>
      </c>
      <c r="C1456" s="167"/>
      <c r="D1456" s="167" t="s">
        <v>2229</v>
      </c>
      <c r="E1456" s="167" t="s">
        <v>117</v>
      </c>
      <c r="F1456" s="167" t="s">
        <v>2233</v>
      </c>
      <c r="G1456" s="188"/>
      <c r="H1456" s="285">
        <v>8889.4699999999993</v>
      </c>
      <c r="I1456" s="143">
        <f t="shared" si="402"/>
        <v>77.618985430327456</v>
      </c>
      <c r="J1456" s="165">
        <v>689991.64241333294</v>
      </c>
      <c r="K1456" s="167"/>
      <c r="L1456" s="167">
        <v>1</v>
      </c>
      <c r="M1456" s="171">
        <f t="shared" si="409"/>
        <v>689991.64241333294</v>
      </c>
      <c r="N1456" s="170"/>
      <c r="O1456" s="285"/>
      <c r="P1456" s="114">
        <f t="shared" si="408"/>
        <v>0</v>
      </c>
      <c r="Q1456" s="173"/>
      <c r="R1456" s="177">
        <v>2016</v>
      </c>
      <c r="S1456" s="98">
        <f>IFERROR(('General Input Sheet'!$G$38/(VLOOKUP(R1456,'General Input Sheet'!$E$38:$G$44,3,FALSE))),1)</f>
        <v>1</v>
      </c>
      <c r="T1456" s="199">
        <v>689991.64241333294</v>
      </c>
      <c r="U1456" s="115" t="str">
        <f t="shared" si="403"/>
        <v/>
      </c>
      <c r="V1456" s="115" t="str">
        <f t="shared" si="393"/>
        <v/>
      </c>
      <c r="W1456" s="115" t="str">
        <f t="shared" si="393"/>
        <v>y</v>
      </c>
      <c r="X1456" s="115" t="str">
        <f t="shared" si="393"/>
        <v/>
      </c>
      <c r="Y1456" s="273" t="str">
        <f t="shared" si="404"/>
        <v/>
      </c>
      <c r="AA1456" s="86" t="str">
        <f t="shared" si="394"/>
        <v/>
      </c>
      <c r="AB1456" s="87" t="str">
        <f t="shared" si="395"/>
        <v/>
      </c>
      <c r="AC1456" s="87">
        <f t="shared" si="405"/>
        <v>1</v>
      </c>
      <c r="AD1456" s="87" t="str">
        <f t="shared" si="406"/>
        <v/>
      </c>
      <c r="AE1456" s="87" t="str">
        <f t="shared" si="407"/>
        <v/>
      </c>
      <c r="AF1456" s="94">
        <f t="shared" si="396"/>
        <v>1</v>
      </c>
      <c r="AH1456" s="324" t="str">
        <f t="shared" si="397"/>
        <v/>
      </c>
      <c r="AI1456" s="280" t="str">
        <f t="shared" si="398"/>
        <v/>
      </c>
      <c r="AJ1456" s="280">
        <f t="shared" si="399"/>
        <v>689991.64241333294</v>
      </c>
      <c r="AK1456" s="280" t="str">
        <f t="shared" si="400"/>
        <v/>
      </c>
      <c r="AL1456" s="327" t="str">
        <f t="shared" si="401"/>
        <v/>
      </c>
    </row>
    <row r="1457" spans="2:38">
      <c r="B1457" s="176" t="s">
        <v>1285</v>
      </c>
      <c r="C1457" s="167"/>
      <c r="D1457" s="167" t="s">
        <v>2231</v>
      </c>
      <c r="E1457" s="167" t="s">
        <v>115</v>
      </c>
      <c r="F1457" s="167" t="s">
        <v>2236</v>
      </c>
      <c r="G1457" s="188"/>
      <c r="H1457" s="285"/>
      <c r="I1457" s="143">
        <f t="shared" si="402"/>
        <v>0</v>
      </c>
      <c r="J1457" s="165"/>
      <c r="K1457" s="167"/>
      <c r="L1457" s="167">
        <v>1</v>
      </c>
      <c r="M1457" s="171">
        <f t="shared" si="409"/>
        <v>0</v>
      </c>
      <c r="N1457" s="170"/>
      <c r="O1457" s="285">
        <v>0</v>
      </c>
      <c r="P1457" s="114">
        <f t="shared" si="408"/>
        <v>0</v>
      </c>
      <c r="Q1457" s="173">
        <v>0</v>
      </c>
      <c r="R1457" s="177">
        <v>2016</v>
      </c>
      <c r="S1457" s="98">
        <f>IFERROR(('General Input Sheet'!$G$38/(VLOOKUP(R1457,'General Input Sheet'!$E$38:$G$44,3,FALSE))),1)</f>
        <v>1</v>
      </c>
      <c r="T1457" s="199">
        <v>0</v>
      </c>
      <c r="U1457" s="115" t="str">
        <f t="shared" si="403"/>
        <v/>
      </c>
      <c r="V1457" s="115" t="str">
        <f t="shared" si="393"/>
        <v/>
      </c>
      <c r="W1457" s="115" t="str">
        <f t="shared" si="393"/>
        <v/>
      </c>
      <c r="X1457" s="115" t="str">
        <f t="shared" si="393"/>
        <v/>
      </c>
      <c r="Y1457" s="273" t="str">
        <f t="shared" si="404"/>
        <v>y</v>
      </c>
      <c r="AA1457" s="86" t="str">
        <f t="shared" si="394"/>
        <v/>
      </c>
      <c r="AB1457" s="87" t="str">
        <f t="shared" si="395"/>
        <v/>
      </c>
      <c r="AC1457" s="87" t="str">
        <f t="shared" si="405"/>
        <v/>
      </c>
      <c r="AD1457" s="87" t="str">
        <f t="shared" si="406"/>
        <v/>
      </c>
      <c r="AE1457" s="87">
        <f t="shared" si="407"/>
        <v>1</v>
      </c>
      <c r="AF1457" s="94">
        <f t="shared" si="396"/>
        <v>1</v>
      </c>
      <c r="AH1457" s="324" t="str">
        <f t="shared" si="397"/>
        <v/>
      </c>
      <c r="AI1457" s="280" t="str">
        <f t="shared" si="398"/>
        <v/>
      </c>
      <c r="AJ1457" s="280" t="str">
        <f t="shared" si="399"/>
        <v/>
      </c>
      <c r="AK1457" s="280" t="str">
        <f t="shared" si="400"/>
        <v/>
      </c>
      <c r="AL1457" s="327">
        <f t="shared" si="401"/>
        <v>0</v>
      </c>
    </row>
    <row r="1458" spans="2:38">
      <c r="B1458" s="176" t="s">
        <v>1286</v>
      </c>
      <c r="C1458" s="167"/>
      <c r="D1458" s="167" t="s">
        <v>2229</v>
      </c>
      <c r="E1458" s="167" t="s">
        <v>118</v>
      </c>
      <c r="F1458" s="167" t="s">
        <v>2232</v>
      </c>
      <c r="G1458" s="188"/>
      <c r="H1458" s="285">
        <v>1793.26</v>
      </c>
      <c r="I1458" s="143">
        <f t="shared" si="402"/>
        <v>160.47148576864313</v>
      </c>
      <c r="J1458" s="165">
        <v>287767.096569477</v>
      </c>
      <c r="K1458" s="167"/>
      <c r="L1458" s="167">
        <v>1</v>
      </c>
      <c r="M1458" s="171">
        <f t="shared" si="409"/>
        <v>287767.096569477</v>
      </c>
      <c r="N1458" s="170"/>
      <c r="O1458" s="285"/>
      <c r="P1458" s="114">
        <f t="shared" si="408"/>
        <v>0</v>
      </c>
      <c r="Q1458" s="173"/>
      <c r="R1458" s="177">
        <v>2016</v>
      </c>
      <c r="S1458" s="98">
        <f>IFERROR(('General Input Sheet'!$G$38/(VLOOKUP(R1458,'General Input Sheet'!$E$38:$G$44,3,FALSE))),1)</f>
        <v>1</v>
      </c>
      <c r="T1458" s="199">
        <v>287767.096569477</v>
      </c>
      <c r="U1458" s="115" t="str">
        <f t="shared" si="403"/>
        <v/>
      </c>
      <c r="V1458" s="115" t="str">
        <f t="shared" si="393"/>
        <v/>
      </c>
      <c r="W1458" s="115" t="str">
        <f t="shared" si="393"/>
        <v/>
      </c>
      <c r="X1458" s="115" t="str">
        <f t="shared" si="393"/>
        <v>y</v>
      </c>
      <c r="Y1458" s="273" t="str">
        <f t="shared" si="404"/>
        <v/>
      </c>
      <c r="AA1458" s="86" t="str">
        <f t="shared" si="394"/>
        <v/>
      </c>
      <c r="AB1458" s="87" t="str">
        <f t="shared" si="395"/>
        <v/>
      </c>
      <c r="AC1458" s="87" t="str">
        <f t="shared" si="405"/>
        <v/>
      </c>
      <c r="AD1458" s="87">
        <f t="shared" si="406"/>
        <v>1</v>
      </c>
      <c r="AE1458" s="87" t="str">
        <f t="shared" si="407"/>
        <v/>
      </c>
      <c r="AF1458" s="94">
        <f t="shared" si="396"/>
        <v>1</v>
      </c>
      <c r="AH1458" s="324" t="str">
        <f t="shared" si="397"/>
        <v/>
      </c>
      <c r="AI1458" s="280" t="str">
        <f t="shared" si="398"/>
        <v/>
      </c>
      <c r="AJ1458" s="280" t="str">
        <f t="shared" si="399"/>
        <v/>
      </c>
      <c r="AK1458" s="280">
        <f t="shared" si="400"/>
        <v>287767.096569477</v>
      </c>
      <c r="AL1458" s="327" t="str">
        <f t="shared" si="401"/>
        <v/>
      </c>
    </row>
    <row r="1459" spans="2:38">
      <c r="B1459" s="176" t="s">
        <v>1287</v>
      </c>
      <c r="C1459" s="167"/>
      <c r="D1459" s="167" t="s">
        <v>2229</v>
      </c>
      <c r="E1459" s="167" t="s">
        <v>118</v>
      </c>
      <c r="F1459" s="167" t="s">
        <v>2236</v>
      </c>
      <c r="G1459" s="188"/>
      <c r="H1459" s="285"/>
      <c r="I1459" s="143">
        <f t="shared" si="402"/>
        <v>0</v>
      </c>
      <c r="J1459" s="165"/>
      <c r="K1459" s="167"/>
      <c r="L1459" s="167">
        <v>1</v>
      </c>
      <c r="M1459" s="171">
        <f t="shared" si="409"/>
        <v>0</v>
      </c>
      <c r="N1459" s="170"/>
      <c r="O1459" s="285">
        <v>0</v>
      </c>
      <c r="P1459" s="114">
        <f t="shared" si="408"/>
        <v>0</v>
      </c>
      <c r="Q1459" s="173">
        <v>0</v>
      </c>
      <c r="R1459" s="177">
        <v>2016</v>
      </c>
      <c r="S1459" s="98">
        <f>IFERROR(('General Input Sheet'!$G$38/(VLOOKUP(R1459,'General Input Sheet'!$E$38:$G$44,3,FALSE))),1)</f>
        <v>1</v>
      </c>
      <c r="T1459" s="199">
        <v>0</v>
      </c>
      <c r="U1459" s="115" t="str">
        <f t="shared" si="403"/>
        <v/>
      </c>
      <c r="V1459" s="115" t="str">
        <f t="shared" si="393"/>
        <v/>
      </c>
      <c r="W1459" s="115" t="str">
        <f t="shared" si="393"/>
        <v/>
      </c>
      <c r="X1459" s="115" t="str">
        <f t="shared" si="393"/>
        <v>y</v>
      </c>
      <c r="Y1459" s="273" t="str">
        <f t="shared" si="404"/>
        <v/>
      </c>
      <c r="AA1459" s="86" t="str">
        <f t="shared" si="394"/>
        <v/>
      </c>
      <c r="AB1459" s="87" t="str">
        <f t="shared" si="395"/>
        <v/>
      </c>
      <c r="AC1459" s="87" t="str">
        <f t="shared" si="405"/>
        <v/>
      </c>
      <c r="AD1459" s="87">
        <f t="shared" si="406"/>
        <v>1</v>
      </c>
      <c r="AE1459" s="87" t="str">
        <f t="shared" si="407"/>
        <v/>
      </c>
      <c r="AF1459" s="94">
        <f t="shared" si="396"/>
        <v>1</v>
      </c>
      <c r="AH1459" s="324" t="str">
        <f t="shared" si="397"/>
        <v/>
      </c>
      <c r="AI1459" s="280" t="str">
        <f t="shared" si="398"/>
        <v/>
      </c>
      <c r="AJ1459" s="280" t="str">
        <f t="shared" si="399"/>
        <v/>
      </c>
      <c r="AK1459" s="280">
        <f t="shared" si="400"/>
        <v>0</v>
      </c>
      <c r="AL1459" s="327" t="str">
        <f t="shared" si="401"/>
        <v/>
      </c>
    </row>
    <row r="1460" spans="2:38">
      <c r="B1460" s="176" t="s">
        <v>1288</v>
      </c>
      <c r="C1460" s="167"/>
      <c r="D1460" s="167" t="s">
        <v>2229</v>
      </c>
      <c r="E1460" s="167" t="s">
        <v>117</v>
      </c>
      <c r="F1460" s="167" t="s">
        <v>2232</v>
      </c>
      <c r="G1460" s="188"/>
      <c r="H1460" s="285">
        <v>18686.810000000001</v>
      </c>
      <c r="I1460" s="143">
        <f t="shared" si="402"/>
        <v>31.588359810170644</v>
      </c>
      <c r="J1460" s="165">
        <v>590285.67798429495</v>
      </c>
      <c r="K1460" s="167"/>
      <c r="L1460" s="167">
        <v>1</v>
      </c>
      <c r="M1460" s="171">
        <f t="shared" si="409"/>
        <v>590285.67798429495</v>
      </c>
      <c r="N1460" s="170"/>
      <c r="O1460" s="285">
        <v>24525.630167941101</v>
      </c>
      <c r="P1460" s="114">
        <f t="shared" si="408"/>
        <v>298.34201812129243</v>
      </c>
      <c r="Q1460" s="173">
        <v>7317026</v>
      </c>
      <c r="R1460" s="177">
        <v>2016</v>
      </c>
      <c r="S1460" s="98">
        <f>IFERROR(('General Input Sheet'!$G$38/(VLOOKUP(R1460,'General Input Sheet'!$E$38:$G$44,3,FALSE))),1)</f>
        <v>1</v>
      </c>
      <c r="T1460" s="199">
        <v>7907311.6779842954</v>
      </c>
      <c r="U1460" s="115" t="str">
        <f t="shared" si="403"/>
        <v/>
      </c>
      <c r="V1460" s="115" t="str">
        <f t="shared" si="393"/>
        <v/>
      </c>
      <c r="W1460" s="115" t="str">
        <f t="shared" si="393"/>
        <v>y</v>
      </c>
      <c r="X1460" s="115" t="str">
        <f t="shared" si="393"/>
        <v/>
      </c>
      <c r="Y1460" s="273" t="str">
        <f t="shared" si="404"/>
        <v/>
      </c>
      <c r="AA1460" s="86" t="str">
        <f t="shared" si="394"/>
        <v/>
      </c>
      <c r="AB1460" s="87" t="str">
        <f t="shared" si="395"/>
        <v/>
      </c>
      <c r="AC1460" s="87">
        <f t="shared" si="405"/>
        <v>1</v>
      </c>
      <c r="AD1460" s="87" t="str">
        <f t="shared" si="406"/>
        <v/>
      </c>
      <c r="AE1460" s="87" t="str">
        <f t="shared" si="407"/>
        <v/>
      </c>
      <c r="AF1460" s="94">
        <f t="shared" si="396"/>
        <v>1</v>
      </c>
      <c r="AH1460" s="324" t="str">
        <f t="shared" si="397"/>
        <v/>
      </c>
      <c r="AI1460" s="280" t="str">
        <f t="shared" si="398"/>
        <v/>
      </c>
      <c r="AJ1460" s="280">
        <f t="shared" si="399"/>
        <v>7907311.6779842954</v>
      </c>
      <c r="AK1460" s="280" t="str">
        <f t="shared" si="400"/>
        <v/>
      </c>
      <c r="AL1460" s="327" t="str">
        <f t="shared" si="401"/>
        <v/>
      </c>
    </row>
    <row r="1461" spans="2:38">
      <c r="B1461" s="176" t="s">
        <v>1288</v>
      </c>
      <c r="C1461" s="167"/>
      <c r="D1461" s="167" t="s">
        <v>2229</v>
      </c>
      <c r="E1461" s="167" t="s">
        <v>117</v>
      </c>
      <c r="F1461" s="167" t="s">
        <v>2233</v>
      </c>
      <c r="G1461" s="188"/>
      <c r="H1461" s="285">
        <v>11918.86</v>
      </c>
      <c r="I1461" s="143">
        <f t="shared" si="402"/>
        <v>57.890741431087612</v>
      </c>
      <c r="J1461" s="165">
        <v>689991.64241333294</v>
      </c>
      <c r="K1461" s="167"/>
      <c r="L1461" s="167">
        <v>1</v>
      </c>
      <c r="M1461" s="171">
        <f t="shared" si="409"/>
        <v>689991.64241333294</v>
      </c>
      <c r="N1461" s="170"/>
      <c r="O1461" s="285"/>
      <c r="P1461" s="114">
        <f t="shared" si="408"/>
        <v>0</v>
      </c>
      <c r="Q1461" s="173"/>
      <c r="R1461" s="177">
        <v>2016</v>
      </c>
      <c r="S1461" s="98">
        <f>IFERROR(('General Input Sheet'!$G$38/(VLOOKUP(R1461,'General Input Sheet'!$E$38:$G$44,3,FALSE))),1)</f>
        <v>1</v>
      </c>
      <c r="T1461" s="199">
        <v>689991.64241333294</v>
      </c>
      <c r="U1461" s="115" t="str">
        <f t="shared" si="403"/>
        <v/>
      </c>
      <c r="V1461" s="115" t="str">
        <f t="shared" si="393"/>
        <v/>
      </c>
      <c r="W1461" s="115" t="str">
        <f t="shared" si="393"/>
        <v>y</v>
      </c>
      <c r="X1461" s="115" t="str">
        <f t="shared" si="393"/>
        <v/>
      </c>
      <c r="Y1461" s="273" t="str">
        <f t="shared" si="404"/>
        <v/>
      </c>
      <c r="AA1461" s="86" t="str">
        <f t="shared" si="394"/>
        <v/>
      </c>
      <c r="AB1461" s="87" t="str">
        <f t="shared" si="395"/>
        <v/>
      </c>
      <c r="AC1461" s="87">
        <f t="shared" si="405"/>
        <v>1</v>
      </c>
      <c r="AD1461" s="87" t="str">
        <f t="shared" si="406"/>
        <v/>
      </c>
      <c r="AE1461" s="87" t="str">
        <f t="shared" si="407"/>
        <v/>
      </c>
      <c r="AF1461" s="94">
        <f t="shared" si="396"/>
        <v>1</v>
      </c>
      <c r="AH1461" s="324" t="str">
        <f t="shared" si="397"/>
        <v/>
      </c>
      <c r="AI1461" s="280" t="str">
        <f t="shared" si="398"/>
        <v/>
      </c>
      <c r="AJ1461" s="280">
        <f t="shared" si="399"/>
        <v>689991.64241333294</v>
      </c>
      <c r="AK1461" s="280" t="str">
        <f t="shared" si="400"/>
        <v/>
      </c>
      <c r="AL1461" s="327" t="str">
        <f t="shared" si="401"/>
        <v/>
      </c>
    </row>
    <row r="1462" spans="2:38">
      <c r="B1462" s="176" t="s">
        <v>1289</v>
      </c>
      <c r="C1462" s="167"/>
      <c r="D1462" s="167" t="s">
        <v>2229</v>
      </c>
      <c r="E1462" s="167" t="s">
        <v>117</v>
      </c>
      <c r="F1462" s="167" t="s">
        <v>2232</v>
      </c>
      <c r="G1462" s="188"/>
      <c r="H1462" s="285">
        <v>898.45731009999997</v>
      </c>
      <c r="I1462" s="143">
        <f t="shared" si="402"/>
        <v>271.74815291155477</v>
      </c>
      <c r="J1462" s="165">
        <v>244154.114489559</v>
      </c>
      <c r="K1462" s="167"/>
      <c r="L1462" s="167">
        <v>1</v>
      </c>
      <c r="M1462" s="171">
        <f t="shared" si="409"/>
        <v>244154.11448955903</v>
      </c>
      <c r="N1462" s="170"/>
      <c r="O1462" s="285">
        <v>898.47260631435199</v>
      </c>
      <c r="P1462" s="114">
        <f t="shared" si="408"/>
        <v>298.68022476592824</v>
      </c>
      <c r="Q1462" s="173">
        <v>268356</v>
      </c>
      <c r="R1462" s="177">
        <v>2016</v>
      </c>
      <c r="S1462" s="98">
        <f>IFERROR(('General Input Sheet'!$G$38/(VLOOKUP(R1462,'General Input Sheet'!$E$38:$G$44,3,FALSE))),1)</f>
        <v>1</v>
      </c>
      <c r="T1462" s="199">
        <v>512510.11448955897</v>
      </c>
      <c r="U1462" s="115" t="str">
        <f t="shared" si="403"/>
        <v/>
      </c>
      <c r="V1462" s="115" t="str">
        <f t="shared" si="393"/>
        <v/>
      </c>
      <c r="W1462" s="115" t="str">
        <f t="shared" si="393"/>
        <v>y</v>
      </c>
      <c r="X1462" s="115" t="str">
        <f t="shared" si="393"/>
        <v/>
      </c>
      <c r="Y1462" s="273" t="str">
        <f t="shared" si="404"/>
        <v/>
      </c>
      <c r="AA1462" s="86" t="str">
        <f t="shared" si="394"/>
        <v/>
      </c>
      <c r="AB1462" s="87" t="str">
        <f t="shared" si="395"/>
        <v/>
      </c>
      <c r="AC1462" s="87">
        <f t="shared" si="405"/>
        <v>1</v>
      </c>
      <c r="AD1462" s="87" t="str">
        <f t="shared" si="406"/>
        <v/>
      </c>
      <c r="AE1462" s="87" t="str">
        <f t="shared" si="407"/>
        <v/>
      </c>
      <c r="AF1462" s="94">
        <f t="shared" si="396"/>
        <v>1</v>
      </c>
      <c r="AH1462" s="324" t="str">
        <f t="shared" si="397"/>
        <v/>
      </c>
      <c r="AI1462" s="280" t="str">
        <f t="shared" si="398"/>
        <v/>
      </c>
      <c r="AJ1462" s="280">
        <f t="shared" si="399"/>
        <v>512510.11448955897</v>
      </c>
      <c r="AK1462" s="280" t="str">
        <f t="shared" si="400"/>
        <v/>
      </c>
      <c r="AL1462" s="327" t="str">
        <f t="shared" si="401"/>
        <v/>
      </c>
    </row>
    <row r="1463" spans="2:38">
      <c r="B1463" s="176" t="s">
        <v>1290</v>
      </c>
      <c r="C1463" s="167"/>
      <c r="D1463" s="167" t="s">
        <v>2229</v>
      </c>
      <c r="E1463" s="167" t="s">
        <v>117</v>
      </c>
      <c r="F1463" s="167" t="s">
        <v>2232</v>
      </c>
      <c r="G1463" s="188"/>
      <c r="H1463" s="285">
        <v>807.91266970000004</v>
      </c>
      <c r="I1463" s="143">
        <f t="shared" si="402"/>
        <v>296.74115465033537</v>
      </c>
      <c r="J1463" s="165">
        <v>239740.93846341301</v>
      </c>
      <c r="K1463" s="167"/>
      <c r="L1463" s="167">
        <v>1</v>
      </c>
      <c r="M1463" s="171">
        <f t="shared" si="409"/>
        <v>239740.93846341301</v>
      </c>
      <c r="N1463" s="170"/>
      <c r="O1463" s="285">
        <v>807.92288106726005</v>
      </c>
      <c r="P1463" s="114">
        <f t="shared" si="408"/>
        <v>299.605328271237</v>
      </c>
      <c r="Q1463" s="173">
        <v>242058</v>
      </c>
      <c r="R1463" s="177">
        <v>2016</v>
      </c>
      <c r="S1463" s="98">
        <f>IFERROR(('General Input Sheet'!$G$38/(VLOOKUP(R1463,'General Input Sheet'!$E$38:$G$44,3,FALSE))),1)</f>
        <v>1</v>
      </c>
      <c r="T1463" s="199">
        <v>481798.93846341304</v>
      </c>
      <c r="U1463" s="115" t="str">
        <f t="shared" si="403"/>
        <v/>
      </c>
      <c r="V1463" s="115" t="str">
        <f t="shared" si="393"/>
        <v/>
      </c>
      <c r="W1463" s="115" t="str">
        <f t="shared" si="393"/>
        <v>y</v>
      </c>
      <c r="X1463" s="115" t="str">
        <f t="shared" si="393"/>
        <v/>
      </c>
      <c r="Y1463" s="273" t="str">
        <f t="shared" si="404"/>
        <v/>
      </c>
      <c r="AA1463" s="86" t="str">
        <f t="shared" si="394"/>
        <v/>
      </c>
      <c r="AB1463" s="87" t="str">
        <f t="shared" si="395"/>
        <v/>
      </c>
      <c r="AC1463" s="87">
        <f t="shared" si="405"/>
        <v>1</v>
      </c>
      <c r="AD1463" s="87" t="str">
        <f t="shared" si="406"/>
        <v/>
      </c>
      <c r="AE1463" s="87" t="str">
        <f t="shared" si="407"/>
        <v/>
      </c>
      <c r="AF1463" s="94">
        <f t="shared" si="396"/>
        <v>1</v>
      </c>
      <c r="AH1463" s="324" t="str">
        <f t="shared" si="397"/>
        <v/>
      </c>
      <c r="AI1463" s="280" t="str">
        <f t="shared" si="398"/>
        <v/>
      </c>
      <c r="AJ1463" s="280">
        <f t="shared" si="399"/>
        <v>481798.93846341304</v>
      </c>
      <c r="AK1463" s="280" t="str">
        <f t="shared" si="400"/>
        <v/>
      </c>
      <c r="AL1463" s="327" t="str">
        <f t="shared" si="401"/>
        <v/>
      </c>
    </row>
    <row r="1464" spans="2:38">
      <c r="B1464" s="176" t="s">
        <v>1291</v>
      </c>
      <c r="C1464" s="167"/>
      <c r="D1464" s="167" t="s">
        <v>2229</v>
      </c>
      <c r="E1464" s="167" t="s">
        <v>117</v>
      </c>
      <c r="F1464" s="167" t="s">
        <v>2232</v>
      </c>
      <c r="G1464" s="188"/>
      <c r="H1464" s="285">
        <v>809.3592357</v>
      </c>
      <c r="I1464" s="143">
        <f t="shared" si="402"/>
        <v>296.29790332370209</v>
      </c>
      <c r="J1464" s="165">
        <v>239811.44457358401</v>
      </c>
      <c r="K1464" s="167"/>
      <c r="L1464" s="167">
        <v>1</v>
      </c>
      <c r="M1464" s="171">
        <f t="shared" si="409"/>
        <v>239811.44457358401</v>
      </c>
      <c r="N1464" s="170"/>
      <c r="O1464" s="285">
        <v>809.35383686823502</v>
      </c>
      <c r="P1464" s="114">
        <f t="shared" si="408"/>
        <v>299.07561930716798</v>
      </c>
      <c r="Q1464" s="173">
        <v>242058</v>
      </c>
      <c r="R1464" s="177">
        <v>2016</v>
      </c>
      <c r="S1464" s="98">
        <f>IFERROR(('General Input Sheet'!$G$38/(VLOOKUP(R1464,'General Input Sheet'!$E$38:$G$44,3,FALSE))),1)</f>
        <v>1</v>
      </c>
      <c r="T1464" s="199">
        <v>481869.44457358401</v>
      </c>
      <c r="U1464" s="115" t="str">
        <f t="shared" si="403"/>
        <v/>
      </c>
      <c r="V1464" s="115" t="str">
        <f t="shared" si="393"/>
        <v/>
      </c>
      <c r="W1464" s="115" t="str">
        <f t="shared" si="393"/>
        <v>y</v>
      </c>
      <c r="X1464" s="115" t="str">
        <f t="shared" si="393"/>
        <v/>
      </c>
      <c r="Y1464" s="273" t="str">
        <f t="shared" si="404"/>
        <v/>
      </c>
      <c r="AA1464" s="86" t="str">
        <f t="shared" si="394"/>
        <v/>
      </c>
      <c r="AB1464" s="87" t="str">
        <f t="shared" si="395"/>
        <v/>
      </c>
      <c r="AC1464" s="87">
        <f t="shared" si="405"/>
        <v>1</v>
      </c>
      <c r="AD1464" s="87" t="str">
        <f t="shared" si="406"/>
        <v/>
      </c>
      <c r="AE1464" s="87" t="str">
        <f t="shared" si="407"/>
        <v/>
      </c>
      <c r="AF1464" s="94">
        <f t="shared" si="396"/>
        <v>1</v>
      </c>
      <c r="AH1464" s="324" t="str">
        <f t="shared" si="397"/>
        <v/>
      </c>
      <c r="AI1464" s="280" t="str">
        <f t="shared" si="398"/>
        <v/>
      </c>
      <c r="AJ1464" s="280">
        <f t="shared" si="399"/>
        <v>481869.44457358401</v>
      </c>
      <c r="AK1464" s="280" t="str">
        <f t="shared" si="400"/>
        <v/>
      </c>
      <c r="AL1464" s="327" t="str">
        <f t="shared" si="401"/>
        <v/>
      </c>
    </row>
    <row r="1465" spans="2:38">
      <c r="B1465" s="176" t="s">
        <v>1292</v>
      </c>
      <c r="C1465" s="167"/>
      <c r="D1465" s="167" t="s">
        <v>2229</v>
      </c>
      <c r="E1465" s="167" t="s">
        <v>117</v>
      </c>
      <c r="F1465" s="167" t="s">
        <v>2233</v>
      </c>
      <c r="G1465" s="188"/>
      <c r="H1465" s="285">
        <v>809.35653950000005</v>
      </c>
      <c r="I1465" s="143">
        <f t="shared" si="402"/>
        <v>524.82615092897754</v>
      </c>
      <c r="J1465" s="165">
        <v>424771.47735498199</v>
      </c>
      <c r="K1465" s="167"/>
      <c r="L1465" s="167">
        <v>1</v>
      </c>
      <c r="M1465" s="171">
        <f t="shared" si="409"/>
        <v>424771.47735498199</v>
      </c>
      <c r="N1465" s="170"/>
      <c r="O1465" s="285">
        <v>809.34543687780103</v>
      </c>
      <c r="P1465" s="114">
        <f t="shared" si="408"/>
        <v>299.0787233369515</v>
      </c>
      <c r="Q1465" s="173">
        <v>242058</v>
      </c>
      <c r="R1465" s="177">
        <v>2016</v>
      </c>
      <c r="S1465" s="98">
        <f>IFERROR(('General Input Sheet'!$G$38/(VLOOKUP(R1465,'General Input Sheet'!$E$38:$G$44,3,FALSE))),1)</f>
        <v>1</v>
      </c>
      <c r="T1465" s="199">
        <v>666829.47735498194</v>
      </c>
      <c r="U1465" s="115" t="str">
        <f t="shared" si="403"/>
        <v/>
      </c>
      <c r="V1465" s="115" t="str">
        <f t="shared" si="393"/>
        <v/>
      </c>
      <c r="W1465" s="115" t="str">
        <f t="shared" si="393"/>
        <v>y</v>
      </c>
      <c r="X1465" s="115" t="str">
        <f t="shared" si="393"/>
        <v/>
      </c>
      <c r="Y1465" s="273" t="str">
        <f t="shared" si="404"/>
        <v/>
      </c>
      <c r="AA1465" s="86" t="str">
        <f t="shared" si="394"/>
        <v/>
      </c>
      <c r="AB1465" s="87" t="str">
        <f t="shared" si="395"/>
        <v/>
      </c>
      <c r="AC1465" s="87">
        <f t="shared" si="405"/>
        <v>1</v>
      </c>
      <c r="AD1465" s="87" t="str">
        <f t="shared" si="406"/>
        <v/>
      </c>
      <c r="AE1465" s="87" t="str">
        <f t="shared" si="407"/>
        <v/>
      </c>
      <c r="AF1465" s="94">
        <f t="shared" si="396"/>
        <v>1</v>
      </c>
      <c r="AH1465" s="324" t="str">
        <f t="shared" si="397"/>
        <v/>
      </c>
      <c r="AI1465" s="280" t="str">
        <f t="shared" si="398"/>
        <v/>
      </c>
      <c r="AJ1465" s="280">
        <f t="shared" si="399"/>
        <v>666829.47735498194</v>
      </c>
      <c r="AK1465" s="280" t="str">
        <f t="shared" si="400"/>
        <v/>
      </c>
      <c r="AL1465" s="327" t="str">
        <f t="shared" si="401"/>
        <v/>
      </c>
    </row>
    <row r="1466" spans="2:38">
      <c r="B1466" s="176" t="s">
        <v>1293</v>
      </c>
      <c r="C1466" s="167"/>
      <c r="D1466" s="167" t="s">
        <v>2229</v>
      </c>
      <c r="E1466" s="167" t="s">
        <v>115</v>
      </c>
      <c r="F1466" s="167" t="s">
        <v>2233</v>
      </c>
      <c r="G1466" s="188"/>
      <c r="H1466" s="285">
        <v>1483.07</v>
      </c>
      <c r="I1466" s="143">
        <f t="shared" si="402"/>
        <v>303.16894605342702</v>
      </c>
      <c r="J1466" s="165">
        <v>449620.76882345602</v>
      </c>
      <c r="K1466" s="167"/>
      <c r="L1466" s="167">
        <v>1</v>
      </c>
      <c r="M1466" s="171">
        <f t="shared" si="409"/>
        <v>449620.76882345602</v>
      </c>
      <c r="N1466" s="170"/>
      <c r="O1466" s="285">
        <v>474.227934386843</v>
      </c>
      <c r="P1466" s="114">
        <f t="shared" si="408"/>
        <v>421.7381252721683</v>
      </c>
      <c r="Q1466" s="173">
        <v>200000</v>
      </c>
      <c r="R1466" s="177">
        <v>2016</v>
      </c>
      <c r="S1466" s="98">
        <f>IFERROR(('General Input Sheet'!$G$38/(VLOOKUP(R1466,'General Input Sheet'!$E$38:$G$44,3,FALSE))),1)</f>
        <v>1</v>
      </c>
      <c r="T1466" s="199">
        <v>649620.76882345602</v>
      </c>
      <c r="U1466" s="115" t="str">
        <f t="shared" si="403"/>
        <v>y</v>
      </c>
      <c r="V1466" s="115" t="str">
        <f t="shared" si="393"/>
        <v/>
      </c>
      <c r="W1466" s="115" t="str">
        <f t="shared" si="393"/>
        <v/>
      </c>
      <c r="X1466" s="115" t="str">
        <f t="shared" si="393"/>
        <v/>
      </c>
      <c r="Y1466" s="273" t="str">
        <f t="shared" si="404"/>
        <v/>
      </c>
      <c r="AA1466" s="86">
        <f t="shared" si="394"/>
        <v>1</v>
      </c>
      <c r="AB1466" s="87" t="str">
        <f t="shared" si="395"/>
        <v/>
      </c>
      <c r="AC1466" s="87" t="str">
        <f t="shared" si="405"/>
        <v/>
      </c>
      <c r="AD1466" s="87" t="str">
        <f t="shared" si="406"/>
        <v/>
      </c>
      <c r="AE1466" s="87" t="str">
        <f t="shared" si="407"/>
        <v/>
      </c>
      <c r="AF1466" s="94">
        <f t="shared" si="396"/>
        <v>1</v>
      </c>
      <c r="AH1466" s="324">
        <f t="shared" si="397"/>
        <v>649620.76882345602</v>
      </c>
      <c r="AI1466" s="280" t="str">
        <f t="shared" si="398"/>
        <v/>
      </c>
      <c r="AJ1466" s="280" t="str">
        <f t="shared" si="399"/>
        <v/>
      </c>
      <c r="AK1466" s="280" t="str">
        <f t="shared" si="400"/>
        <v/>
      </c>
      <c r="AL1466" s="327" t="str">
        <f t="shared" si="401"/>
        <v/>
      </c>
    </row>
    <row r="1467" spans="2:38">
      <c r="B1467" s="176" t="s">
        <v>1294</v>
      </c>
      <c r="C1467" s="167"/>
      <c r="D1467" s="167" t="s">
        <v>2229</v>
      </c>
      <c r="E1467" s="167" t="s">
        <v>116</v>
      </c>
      <c r="F1467" s="167" t="s">
        <v>2233</v>
      </c>
      <c r="G1467" s="188"/>
      <c r="H1467" s="285">
        <v>7588.72</v>
      </c>
      <c r="I1467" s="143">
        <f t="shared" si="402"/>
        <v>88.924346123712027</v>
      </c>
      <c r="J1467" s="165">
        <v>674821.96391593595</v>
      </c>
      <c r="K1467" s="167"/>
      <c r="L1467" s="167">
        <v>1</v>
      </c>
      <c r="M1467" s="171">
        <f t="shared" si="409"/>
        <v>674821.96391593595</v>
      </c>
      <c r="N1467" s="170"/>
      <c r="O1467" s="285"/>
      <c r="P1467" s="114">
        <f t="shared" si="408"/>
        <v>0</v>
      </c>
      <c r="Q1467" s="173"/>
      <c r="R1467" s="177">
        <v>2016</v>
      </c>
      <c r="S1467" s="98">
        <f>IFERROR(('General Input Sheet'!$G$38/(VLOOKUP(R1467,'General Input Sheet'!$E$38:$G$44,3,FALSE))),1)</f>
        <v>1</v>
      </c>
      <c r="T1467" s="199">
        <v>674821.96391593595</v>
      </c>
      <c r="U1467" s="115" t="str">
        <f t="shared" si="403"/>
        <v/>
      </c>
      <c r="V1467" s="115" t="str">
        <f t="shared" si="393"/>
        <v>y</v>
      </c>
      <c r="W1467" s="115" t="str">
        <f t="shared" si="393"/>
        <v/>
      </c>
      <c r="X1467" s="115" t="str">
        <f t="shared" si="393"/>
        <v/>
      </c>
      <c r="Y1467" s="273" t="str">
        <f t="shared" si="404"/>
        <v/>
      </c>
      <c r="AA1467" s="86" t="str">
        <f t="shared" si="394"/>
        <v/>
      </c>
      <c r="AB1467" s="87">
        <f t="shared" si="395"/>
        <v>1</v>
      </c>
      <c r="AC1467" s="87" t="str">
        <f t="shared" si="405"/>
        <v/>
      </c>
      <c r="AD1467" s="87" t="str">
        <f t="shared" si="406"/>
        <v/>
      </c>
      <c r="AE1467" s="87" t="str">
        <f t="shared" si="407"/>
        <v/>
      </c>
      <c r="AF1467" s="94">
        <f t="shared" si="396"/>
        <v>1</v>
      </c>
      <c r="AH1467" s="324" t="str">
        <f t="shared" si="397"/>
        <v/>
      </c>
      <c r="AI1467" s="280">
        <f t="shared" si="398"/>
        <v>674821.96391593595</v>
      </c>
      <c r="AJ1467" s="280" t="str">
        <f t="shared" si="399"/>
        <v/>
      </c>
      <c r="AK1467" s="280" t="str">
        <f t="shared" si="400"/>
        <v/>
      </c>
      <c r="AL1467" s="327" t="str">
        <f t="shared" si="401"/>
        <v/>
      </c>
    </row>
    <row r="1468" spans="2:38">
      <c r="B1468" s="176" t="s">
        <v>1295</v>
      </c>
      <c r="C1468" s="167"/>
      <c r="D1468" s="167" t="s">
        <v>2229</v>
      </c>
      <c r="E1468" s="167" t="s">
        <v>118</v>
      </c>
      <c r="F1468" s="167" t="s">
        <v>2232</v>
      </c>
      <c r="G1468" s="188"/>
      <c r="H1468" s="285">
        <v>30773.5</v>
      </c>
      <c r="I1468" s="143">
        <f t="shared" si="402"/>
        <v>19.181623084286642</v>
      </c>
      <c r="J1468" s="165">
        <v>590285.67798429495</v>
      </c>
      <c r="K1468" s="167"/>
      <c r="L1468" s="167">
        <v>1</v>
      </c>
      <c r="M1468" s="171">
        <f t="shared" si="409"/>
        <v>590285.67798429495</v>
      </c>
      <c r="N1468" s="170"/>
      <c r="O1468" s="285"/>
      <c r="P1468" s="114">
        <f t="shared" si="408"/>
        <v>0</v>
      </c>
      <c r="Q1468" s="173"/>
      <c r="R1468" s="177">
        <v>2016</v>
      </c>
      <c r="S1468" s="98">
        <f>IFERROR(('General Input Sheet'!$G$38/(VLOOKUP(R1468,'General Input Sheet'!$E$38:$G$44,3,FALSE))),1)</f>
        <v>1</v>
      </c>
      <c r="T1468" s="199">
        <v>590285.67798429495</v>
      </c>
      <c r="U1468" s="115" t="str">
        <f t="shared" si="403"/>
        <v/>
      </c>
      <c r="V1468" s="115" t="str">
        <f t="shared" si="393"/>
        <v/>
      </c>
      <c r="W1468" s="115" t="str">
        <f t="shared" si="393"/>
        <v/>
      </c>
      <c r="X1468" s="115" t="str">
        <f t="shared" si="393"/>
        <v>y</v>
      </c>
      <c r="Y1468" s="273" t="str">
        <f t="shared" si="404"/>
        <v/>
      </c>
      <c r="AA1468" s="86" t="str">
        <f t="shared" si="394"/>
        <v/>
      </c>
      <c r="AB1468" s="87" t="str">
        <f t="shared" si="395"/>
        <v/>
      </c>
      <c r="AC1468" s="87" t="str">
        <f t="shared" si="405"/>
        <v/>
      </c>
      <c r="AD1468" s="87">
        <f t="shared" si="406"/>
        <v>1</v>
      </c>
      <c r="AE1468" s="87" t="str">
        <f t="shared" si="407"/>
        <v/>
      </c>
      <c r="AF1468" s="94">
        <f t="shared" si="396"/>
        <v>1</v>
      </c>
      <c r="AH1468" s="324" t="str">
        <f t="shared" si="397"/>
        <v/>
      </c>
      <c r="AI1468" s="280" t="str">
        <f t="shared" si="398"/>
        <v/>
      </c>
      <c r="AJ1468" s="280" t="str">
        <f t="shared" si="399"/>
        <v/>
      </c>
      <c r="AK1468" s="280">
        <f t="shared" si="400"/>
        <v>590285.67798429495</v>
      </c>
      <c r="AL1468" s="327" t="str">
        <f t="shared" si="401"/>
        <v/>
      </c>
    </row>
    <row r="1469" spans="2:38">
      <c r="B1469" s="176" t="s">
        <v>1296</v>
      </c>
      <c r="C1469" s="167"/>
      <c r="D1469" s="167" t="s">
        <v>2229</v>
      </c>
      <c r="E1469" s="167" t="s">
        <v>118</v>
      </c>
      <c r="F1469" s="167" t="s">
        <v>2233</v>
      </c>
      <c r="G1469" s="188"/>
      <c r="H1469" s="285">
        <v>5972.89</v>
      </c>
      <c r="I1469" s="143">
        <f t="shared" si="402"/>
        <v>103.00266440660835</v>
      </c>
      <c r="J1469" s="165">
        <v>615223.58420758694</v>
      </c>
      <c r="K1469" s="167"/>
      <c r="L1469" s="167">
        <v>1</v>
      </c>
      <c r="M1469" s="171">
        <f t="shared" si="409"/>
        <v>615223.58420758694</v>
      </c>
      <c r="N1469" s="170"/>
      <c r="O1469" s="285"/>
      <c r="P1469" s="114">
        <f t="shared" si="408"/>
        <v>0</v>
      </c>
      <c r="Q1469" s="173"/>
      <c r="R1469" s="177">
        <v>2016</v>
      </c>
      <c r="S1469" s="98">
        <f>IFERROR(('General Input Sheet'!$G$38/(VLOOKUP(R1469,'General Input Sheet'!$E$38:$G$44,3,FALSE))),1)</f>
        <v>1</v>
      </c>
      <c r="T1469" s="199">
        <v>615223.58420758694</v>
      </c>
      <c r="U1469" s="115" t="str">
        <f t="shared" si="403"/>
        <v/>
      </c>
      <c r="V1469" s="115" t="str">
        <f t="shared" si="393"/>
        <v/>
      </c>
      <c r="W1469" s="115" t="str">
        <f t="shared" si="393"/>
        <v/>
      </c>
      <c r="X1469" s="115" t="str">
        <f t="shared" si="393"/>
        <v>y</v>
      </c>
      <c r="Y1469" s="273" t="str">
        <f t="shared" si="404"/>
        <v/>
      </c>
      <c r="AA1469" s="86" t="str">
        <f t="shared" si="394"/>
        <v/>
      </c>
      <c r="AB1469" s="87" t="str">
        <f t="shared" si="395"/>
        <v/>
      </c>
      <c r="AC1469" s="87" t="str">
        <f t="shared" si="405"/>
        <v/>
      </c>
      <c r="AD1469" s="87">
        <f t="shared" si="406"/>
        <v>1</v>
      </c>
      <c r="AE1469" s="87" t="str">
        <f t="shared" si="407"/>
        <v/>
      </c>
      <c r="AF1469" s="94">
        <f t="shared" si="396"/>
        <v>1</v>
      </c>
      <c r="AH1469" s="324" t="str">
        <f t="shared" si="397"/>
        <v/>
      </c>
      <c r="AI1469" s="280" t="str">
        <f t="shared" si="398"/>
        <v/>
      </c>
      <c r="AJ1469" s="280" t="str">
        <f t="shared" si="399"/>
        <v/>
      </c>
      <c r="AK1469" s="280">
        <f t="shared" si="400"/>
        <v>615223.58420758694</v>
      </c>
      <c r="AL1469" s="327" t="str">
        <f t="shared" si="401"/>
        <v/>
      </c>
    </row>
    <row r="1470" spans="2:38">
      <c r="B1470" s="176" t="s">
        <v>1297</v>
      </c>
      <c r="C1470" s="167"/>
      <c r="D1470" s="167" t="s">
        <v>2229</v>
      </c>
      <c r="E1470" s="167" t="s">
        <v>116</v>
      </c>
      <c r="F1470" s="167" t="s">
        <v>2233</v>
      </c>
      <c r="G1470" s="188"/>
      <c r="H1470" s="285">
        <v>5064.46</v>
      </c>
      <c r="I1470" s="143">
        <f t="shared" si="402"/>
        <v>114.86258998990158</v>
      </c>
      <c r="J1470" s="165">
        <v>581716.99250025698</v>
      </c>
      <c r="K1470" s="167"/>
      <c r="L1470" s="167">
        <v>1</v>
      </c>
      <c r="M1470" s="171">
        <f t="shared" si="409"/>
        <v>581716.99250025698</v>
      </c>
      <c r="N1470" s="170"/>
      <c r="O1470" s="285"/>
      <c r="P1470" s="114">
        <f t="shared" si="408"/>
        <v>0</v>
      </c>
      <c r="Q1470" s="173"/>
      <c r="R1470" s="177">
        <v>2016</v>
      </c>
      <c r="S1470" s="98">
        <f>IFERROR(('General Input Sheet'!$G$38/(VLOOKUP(R1470,'General Input Sheet'!$E$38:$G$44,3,FALSE))),1)</f>
        <v>1</v>
      </c>
      <c r="T1470" s="199">
        <v>581716.99250025698</v>
      </c>
      <c r="U1470" s="115" t="str">
        <f t="shared" si="403"/>
        <v/>
      </c>
      <c r="V1470" s="115" t="str">
        <f t="shared" si="393"/>
        <v>y</v>
      </c>
      <c r="W1470" s="115" t="str">
        <f t="shared" si="393"/>
        <v/>
      </c>
      <c r="X1470" s="115" t="str">
        <f t="shared" si="393"/>
        <v/>
      </c>
      <c r="Y1470" s="273" t="str">
        <f t="shared" si="404"/>
        <v/>
      </c>
      <c r="AA1470" s="86" t="str">
        <f t="shared" si="394"/>
        <v/>
      </c>
      <c r="AB1470" s="87">
        <f t="shared" si="395"/>
        <v>1</v>
      </c>
      <c r="AC1470" s="87" t="str">
        <f t="shared" si="405"/>
        <v/>
      </c>
      <c r="AD1470" s="87" t="str">
        <f t="shared" si="406"/>
        <v/>
      </c>
      <c r="AE1470" s="87" t="str">
        <f t="shared" si="407"/>
        <v/>
      </c>
      <c r="AF1470" s="94">
        <f t="shared" si="396"/>
        <v>1</v>
      </c>
      <c r="AH1470" s="324" t="str">
        <f t="shared" si="397"/>
        <v/>
      </c>
      <c r="AI1470" s="280">
        <f t="shared" si="398"/>
        <v>581716.99250025698</v>
      </c>
      <c r="AJ1470" s="280" t="str">
        <f t="shared" si="399"/>
        <v/>
      </c>
      <c r="AK1470" s="280" t="str">
        <f t="shared" si="400"/>
        <v/>
      </c>
      <c r="AL1470" s="327" t="str">
        <f t="shared" si="401"/>
        <v/>
      </c>
    </row>
    <row r="1471" spans="2:38">
      <c r="B1471" s="176" t="s">
        <v>1298</v>
      </c>
      <c r="C1471" s="167"/>
      <c r="D1471" s="167" t="s">
        <v>2229</v>
      </c>
      <c r="E1471" s="167" t="s">
        <v>117</v>
      </c>
      <c r="F1471" s="167" t="s">
        <v>2233</v>
      </c>
      <c r="G1471" s="188"/>
      <c r="H1471" s="285">
        <v>8153.65</v>
      </c>
      <c r="I1471" s="143">
        <f t="shared" si="402"/>
        <v>84.623652280062672</v>
      </c>
      <c r="J1471" s="165">
        <v>689991.64241333294</v>
      </c>
      <c r="K1471" s="167"/>
      <c r="L1471" s="167">
        <v>1</v>
      </c>
      <c r="M1471" s="171">
        <f t="shared" si="409"/>
        <v>689991.64241333294</v>
      </c>
      <c r="N1471" s="170"/>
      <c r="O1471" s="285">
        <v>7099.3714105140698</v>
      </c>
      <c r="P1471" s="114">
        <f t="shared" si="408"/>
        <v>315.81387567348719</v>
      </c>
      <c r="Q1471" s="173">
        <v>2242080</v>
      </c>
      <c r="R1471" s="177">
        <v>2016</v>
      </c>
      <c r="S1471" s="98">
        <f>IFERROR(('General Input Sheet'!$G$38/(VLOOKUP(R1471,'General Input Sheet'!$E$38:$G$44,3,FALSE))),1)</f>
        <v>1</v>
      </c>
      <c r="T1471" s="199">
        <v>2932071.6424133331</v>
      </c>
      <c r="U1471" s="115" t="str">
        <f t="shared" si="403"/>
        <v/>
      </c>
      <c r="V1471" s="115" t="str">
        <f t="shared" si="393"/>
        <v/>
      </c>
      <c r="W1471" s="115" t="str">
        <f t="shared" si="393"/>
        <v>y</v>
      </c>
      <c r="X1471" s="115" t="str">
        <f t="shared" si="393"/>
        <v/>
      </c>
      <c r="Y1471" s="273" t="str">
        <f t="shared" si="404"/>
        <v/>
      </c>
      <c r="AA1471" s="86" t="str">
        <f t="shared" si="394"/>
        <v/>
      </c>
      <c r="AB1471" s="87" t="str">
        <f t="shared" si="395"/>
        <v/>
      </c>
      <c r="AC1471" s="87">
        <f t="shared" si="405"/>
        <v>1</v>
      </c>
      <c r="AD1471" s="87" t="str">
        <f t="shared" si="406"/>
        <v/>
      </c>
      <c r="AE1471" s="87" t="str">
        <f t="shared" si="407"/>
        <v/>
      </c>
      <c r="AF1471" s="94">
        <f t="shared" si="396"/>
        <v>1</v>
      </c>
      <c r="AH1471" s="324" t="str">
        <f t="shared" si="397"/>
        <v/>
      </c>
      <c r="AI1471" s="280" t="str">
        <f t="shared" si="398"/>
        <v/>
      </c>
      <c r="AJ1471" s="280">
        <f t="shared" si="399"/>
        <v>2932071.6424133331</v>
      </c>
      <c r="AK1471" s="280" t="str">
        <f t="shared" si="400"/>
        <v/>
      </c>
      <c r="AL1471" s="327" t="str">
        <f t="shared" si="401"/>
        <v/>
      </c>
    </row>
    <row r="1472" spans="2:38">
      <c r="B1472" s="176" t="s">
        <v>1299</v>
      </c>
      <c r="C1472" s="167"/>
      <c r="D1472" s="167" t="s">
        <v>2231</v>
      </c>
      <c r="E1472" s="167" t="s">
        <v>115</v>
      </c>
      <c r="F1472" s="167" t="s">
        <v>2236</v>
      </c>
      <c r="G1472" s="188"/>
      <c r="H1472" s="285"/>
      <c r="I1472" s="143">
        <f t="shared" si="402"/>
        <v>0</v>
      </c>
      <c r="J1472" s="165"/>
      <c r="K1472" s="167"/>
      <c r="L1472" s="167">
        <v>1</v>
      </c>
      <c r="M1472" s="171">
        <f t="shared" si="409"/>
        <v>0</v>
      </c>
      <c r="N1472" s="170"/>
      <c r="O1472" s="285">
        <v>0</v>
      </c>
      <c r="P1472" s="114">
        <f t="shared" si="408"/>
        <v>0</v>
      </c>
      <c r="Q1472" s="173">
        <v>0</v>
      </c>
      <c r="R1472" s="177">
        <v>2016</v>
      </c>
      <c r="S1472" s="98">
        <f>IFERROR(('General Input Sheet'!$G$38/(VLOOKUP(R1472,'General Input Sheet'!$E$38:$G$44,3,FALSE))),1)</f>
        <v>1</v>
      </c>
      <c r="T1472" s="199">
        <v>0</v>
      </c>
      <c r="U1472" s="115" t="str">
        <f t="shared" si="403"/>
        <v/>
      </c>
      <c r="V1472" s="115" t="str">
        <f t="shared" si="393"/>
        <v/>
      </c>
      <c r="W1472" s="115" t="str">
        <f t="shared" si="393"/>
        <v/>
      </c>
      <c r="X1472" s="115" t="str">
        <f t="shared" si="393"/>
        <v/>
      </c>
      <c r="Y1472" s="273" t="str">
        <f t="shared" si="404"/>
        <v>y</v>
      </c>
      <c r="AA1472" s="86" t="str">
        <f t="shared" si="394"/>
        <v/>
      </c>
      <c r="AB1472" s="87" t="str">
        <f t="shared" si="395"/>
        <v/>
      </c>
      <c r="AC1472" s="87" t="str">
        <f t="shared" si="405"/>
        <v/>
      </c>
      <c r="AD1472" s="87" t="str">
        <f t="shared" si="406"/>
        <v/>
      </c>
      <c r="AE1472" s="87">
        <f t="shared" si="407"/>
        <v>1</v>
      </c>
      <c r="AF1472" s="94">
        <f t="shared" si="396"/>
        <v>1</v>
      </c>
      <c r="AH1472" s="324" t="str">
        <f t="shared" si="397"/>
        <v/>
      </c>
      <c r="AI1472" s="280" t="str">
        <f t="shared" si="398"/>
        <v/>
      </c>
      <c r="AJ1472" s="280" t="str">
        <f t="shared" si="399"/>
        <v/>
      </c>
      <c r="AK1472" s="280" t="str">
        <f t="shared" si="400"/>
        <v/>
      </c>
      <c r="AL1472" s="327">
        <f t="shared" si="401"/>
        <v>0</v>
      </c>
    </row>
    <row r="1473" spans="2:38">
      <c r="B1473" s="176" t="s">
        <v>1300</v>
      </c>
      <c r="C1473" s="167"/>
      <c r="D1473" s="167" t="s">
        <v>2231</v>
      </c>
      <c r="E1473" s="167" t="s">
        <v>115</v>
      </c>
      <c r="F1473" s="167" t="s">
        <v>2236</v>
      </c>
      <c r="G1473" s="188"/>
      <c r="H1473" s="285"/>
      <c r="I1473" s="143">
        <f t="shared" si="402"/>
        <v>0</v>
      </c>
      <c r="J1473" s="165"/>
      <c r="K1473" s="167"/>
      <c r="L1473" s="167">
        <v>1</v>
      </c>
      <c r="M1473" s="171">
        <f t="shared" si="409"/>
        <v>0</v>
      </c>
      <c r="N1473" s="170"/>
      <c r="O1473" s="285">
        <v>0</v>
      </c>
      <c r="P1473" s="114">
        <f t="shared" si="408"/>
        <v>0</v>
      </c>
      <c r="Q1473" s="173">
        <v>0</v>
      </c>
      <c r="R1473" s="177">
        <v>2016</v>
      </c>
      <c r="S1473" s="98">
        <f>IFERROR(('General Input Sheet'!$G$38/(VLOOKUP(R1473,'General Input Sheet'!$E$38:$G$44,3,FALSE))),1)</f>
        <v>1</v>
      </c>
      <c r="T1473" s="199">
        <v>0</v>
      </c>
      <c r="U1473" s="115" t="str">
        <f t="shared" si="403"/>
        <v/>
      </c>
      <c r="V1473" s="115" t="str">
        <f t="shared" si="393"/>
        <v/>
      </c>
      <c r="W1473" s="115" t="str">
        <f t="shared" si="393"/>
        <v/>
      </c>
      <c r="X1473" s="115" t="str">
        <f t="shared" si="393"/>
        <v/>
      </c>
      <c r="Y1473" s="273" t="str">
        <f t="shared" si="404"/>
        <v>y</v>
      </c>
      <c r="AA1473" s="86" t="str">
        <f t="shared" si="394"/>
        <v/>
      </c>
      <c r="AB1473" s="87" t="str">
        <f t="shared" si="395"/>
        <v/>
      </c>
      <c r="AC1473" s="87" t="str">
        <f t="shared" si="405"/>
        <v/>
      </c>
      <c r="AD1473" s="87" t="str">
        <f t="shared" si="406"/>
        <v/>
      </c>
      <c r="AE1473" s="87">
        <f t="shared" si="407"/>
        <v>1</v>
      </c>
      <c r="AF1473" s="94">
        <f t="shared" si="396"/>
        <v>1</v>
      </c>
      <c r="AH1473" s="324" t="str">
        <f t="shared" si="397"/>
        <v/>
      </c>
      <c r="AI1473" s="280" t="str">
        <f t="shared" si="398"/>
        <v/>
      </c>
      <c r="AJ1473" s="280" t="str">
        <f t="shared" si="399"/>
        <v/>
      </c>
      <c r="AK1473" s="280" t="str">
        <f t="shared" si="400"/>
        <v/>
      </c>
      <c r="AL1473" s="327">
        <f t="shared" si="401"/>
        <v>0</v>
      </c>
    </row>
    <row r="1474" spans="2:38">
      <c r="B1474" s="176" t="s">
        <v>1301</v>
      </c>
      <c r="C1474" s="167"/>
      <c r="D1474" s="167" t="s">
        <v>2229</v>
      </c>
      <c r="E1474" s="167" t="s">
        <v>118</v>
      </c>
      <c r="F1474" s="167" t="s">
        <v>2232</v>
      </c>
      <c r="G1474" s="188"/>
      <c r="H1474" s="285">
        <v>3159.67</v>
      </c>
      <c r="I1474" s="143">
        <f t="shared" si="402"/>
        <v>112.15297056924805</v>
      </c>
      <c r="J1474" s="165">
        <v>354366.37651853601</v>
      </c>
      <c r="K1474" s="167"/>
      <c r="L1474" s="167">
        <v>1</v>
      </c>
      <c r="M1474" s="171">
        <f t="shared" si="409"/>
        <v>354366.37651853601</v>
      </c>
      <c r="N1474" s="170"/>
      <c r="O1474" s="285">
        <v>3159.6306206795798</v>
      </c>
      <c r="P1474" s="114">
        <f t="shared" si="408"/>
        <v>37.871831984671381</v>
      </c>
      <c r="Q1474" s="173">
        <v>119661</v>
      </c>
      <c r="R1474" s="177">
        <v>2016</v>
      </c>
      <c r="S1474" s="98">
        <f>IFERROR(('General Input Sheet'!$G$38/(VLOOKUP(R1474,'General Input Sheet'!$E$38:$G$44,3,FALSE))),1)</f>
        <v>1</v>
      </c>
      <c r="T1474" s="199">
        <v>474027.37651853601</v>
      </c>
      <c r="U1474" s="115" t="str">
        <f t="shared" si="403"/>
        <v/>
      </c>
      <c r="V1474" s="115" t="str">
        <f t="shared" si="393"/>
        <v/>
      </c>
      <c r="W1474" s="115" t="str">
        <f t="shared" si="393"/>
        <v/>
      </c>
      <c r="X1474" s="115" t="str">
        <f t="shared" si="393"/>
        <v>y</v>
      </c>
      <c r="Y1474" s="273" t="str">
        <f t="shared" si="404"/>
        <v/>
      </c>
      <c r="AA1474" s="86" t="str">
        <f t="shared" si="394"/>
        <v/>
      </c>
      <c r="AB1474" s="87" t="str">
        <f t="shared" si="395"/>
        <v/>
      </c>
      <c r="AC1474" s="87" t="str">
        <f t="shared" si="405"/>
        <v/>
      </c>
      <c r="AD1474" s="87">
        <f t="shared" si="406"/>
        <v>1</v>
      </c>
      <c r="AE1474" s="87" t="str">
        <f t="shared" si="407"/>
        <v/>
      </c>
      <c r="AF1474" s="94">
        <f t="shared" si="396"/>
        <v>1</v>
      </c>
      <c r="AH1474" s="324" t="str">
        <f t="shared" si="397"/>
        <v/>
      </c>
      <c r="AI1474" s="280" t="str">
        <f t="shared" si="398"/>
        <v/>
      </c>
      <c r="AJ1474" s="280" t="str">
        <f t="shared" si="399"/>
        <v/>
      </c>
      <c r="AK1474" s="280">
        <f t="shared" si="400"/>
        <v>474027.37651853601</v>
      </c>
      <c r="AL1474" s="327" t="str">
        <f t="shared" si="401"/>
        <v/>
      </c>
    </row>
    <row r="1475" spans="2:38">
      <c r="B1475" s="176" t="s">
        <v>1302</v>
      </c>
      <c r="C1475" s="167"/>
      <c r="D1475" s="167" t="s">
        <v>2229</v>
      </c>
      <c r="E1475" s="167" t="s">
        <v>117</v>
      </c>
      <c r="F1475" s="167" t="s">
        <v>2233</v>
      </c>
      <c r="G1475" s="188"/>
      <c r="H1475" s="285">
        <v>2797.89</v>
      </c>
      <c r="I1475" s="143">
        <f t="shared" si="402"/>
        <v>178.03297340046643</v>
      </c>
      <c r="J1475" s="165">
        <v>498116.67594743101</v>
      </c>
      <c r="K1475" s="167"/>
      <c r="L1475" s="167">
        <v>1</v>
      </c>
      <c r="M1475" s="171">
        <f t="shared" si="409"/>
        <v>498116.67594743101</v>
      </c>
      <c r="N1475" s="170"/>
      <c r="O1475" s="285"/>
      <c r="P1475" s="114">
        <f t="shared" si="408"/>
        <v>0</v>
      </c>
      <c r="Q1475" s="173"/>
      <c r="R1475" s="177">
        <v>2016</v>
      </c>
      <c r="S1475" s="98">
        <f>IFERROR(('General Input Sheet'!$G$38/(VLOOKUP(R1475,'General Input Sheet'!$E$38:$G$44,3,FALSE))),1)</f>
        <v>1</v>
      </c>
      <c r="T1475" s="199">
        <v>498116.67594743101</v>
      </c>
      <c r="U1475" s="115" t="str">
        <f t="shared" si="403"/>
        <v/>
      </c>
      <c r="V1475" s="115" t="str">
        <f t="shared" si="393"/>
        <v/>
      </c>
      <c r="W1475" s="115" t="str">
        <f t="shared" si="393"/>
        <v>y</v>
      </c>
      <c r="X1475" s="115" t="str">
        <f t="shared" si="393"/>
        <v/>
      </c>
      <c r="Y1475" s="273" t="str">
        <f t="shared" si="404"/>
        <v/>
      </c>
      <c r="AA1475" s="86" t="str">
        <f t="shared" si="394"/>
        <v/>
      </c>
      <c r="AB1475" s="87" t="str">
        <f t="shared" si="395"/>
        <v/>
      </c>
      <c r="AC1475" s="87">
        <f t="shared" si="405"/>
        <v>1</v>
      </c>
      <c r="AD1475" s="87" t="str">
        <f t="shared" si="406"/>
        <v/>
      </c>
      <c r="AE1475" s="87" t="str">
        <f t="shared" si="407"/>
        <v/>
      </c>
      <c r="AF1475" s="94">
        <f t="shared" si="396"/>
        <v>1</v>
      </c>
      <c r="AH1475" s="324" t="str">
        <f t="shared" si="397"/>
        <v/>
      </c>
      <c r="AI1475" s="280" t="str">
        <f t="shared" si="398"/>
        <v/>
      </c>
      <c r="AJ1475" s="280">
        <f t="shared" si="399"/>
        <v>498116.67594743101</v>
      </c>
      <c r="AK1475" s="280" t="str">
        <f t="shared" si="400"/>
        <v/>
      </c>
      <c r="AL1475" s="327" t="str">
        <f t="shared" si="401"/>
        <v/>
      </c>
    </row>
    <row r="1476" spans="2:38">
      <c r="B1476" s="176" t="s">
        <v>1303</v>
      </c>
      <c r="C1476" s="167"/>
      <c r="D1476" s="167" t="s">
        <v>2229</v>
      </c>
      <c r="E1476" s="167" t="s">
        <v>117</v>
      </c>
      <c r="F1476" s="167" t="s">
        <v>2233</v>
      </c>
      <c r="G1476" s="188"/>
      <c r="H1476" s="285">
        <v>7279.41</v>
      </c>
      <c r="I1476" s="143">
        <f t="shared" si="402"/>
        <v>91.135593899386492</v>
      </c>
      <c r="J1476" s="165">
        <v>663413.353587133</v>
      </c>
      <c r="K1476" s="167"/>
      <c r="L1476" s="167">
        <v>1</v>
      </c>
      <c r="M1476" s="171">
        <f t="shared" si="409"/>
        <v>663413.353587133</v>
      </c>
      <c r="N1476" s="170"/>
      <c r="O1476" s="285"/>
      <c r="P1476" s="114">
        <f t="shared" si="408"/>
        <v>0</v>
      </c>
      <c r="Q1476" s="173"/>
      <c r="R1476" s="177">
        <v>2016</v>
      </c>
      <c r="S1476" s="98">
        <f>IFERROR(('General Input Sheet'!$G$38/(VLOOKUP(R1476,'General Input Sheet'!$E$38:$G$44,3,FALSE))),1)</f>
        <v>1</v>
      </c>
      <c r="T1476" s="199">
        <v>663413.353587133</v>
      </c>
      <c r="U1476" s="115" t="str">
        <f t="shared" si="403"/>
        <v/>
      </c>
      <c r="V1476" s="115" t="str">
        <f t="shared" si="393"/>
        <v/>
      </c>
      <c r="W1476" s="115" t="str">
        <f t="shared" si="393"/>
        <v>y</v>
      </c>
      <c r="X1476" s="115" t="str">
        <f t="shared" si="393"/>
        <v/>
      </c>
      <c r="Y1476" s="273" t="str">
        <f t="shared" si="404"/>
        <v/>
      </c>
      <c r="AA1476" s="86" t="str">
        <f t="shared" si="394"/>
        <v/>
      </c>
      <c r="AB1476" s="87" t="str">
        <f t="shared" si="395"/>
        <v/>
      </c>
      <c r="AC1476" s="87">
        <f t="shared" si="405"/>
        <v>1</v>
      </c>
      <c r="AD1476" s="87" t="str">
        <f t="shared" si="406"/>
        <v/>
      </c>
      <c r="AE1476" s="87" t="str">
        <f t="shared" si="407"/>
        <v/>
      </c>
      <c r="AF1476" s="94">
        <f t="shared" si="396"/>
        <v>1</v>
      </c>
      <c r="AH1476" s="324" t="str">
        <f t="shared" si="397"/>
        <v/>
      </c>
      <c r="AI1476" s="280" t="str">
        <f t="shared" si="398"/>
        <v/>
      </c>
      <c r="AJ1476" s="280">
        <f t="shared" si="399"/>
        <v>663413.353587133</v>
      </c>
      <c r="AK1476" s="280" t="str">
        <f t="shared" si="400"/>
        <v/>
      </c>
      <c r="AL1476" s="327" t="str">
        <f t="shared" si="401"/>
        <v/>
      </c>
    </row>
    <row r="1477" spans="2:38">
      <c r="B1477" s="176" t="s">
        <v>1304</v>
      </c>
      <c r="C1477" s="167"/>
      <c r="D1477" s="167" t="s">
        <v>2231</v>
      </c>
      <c r="E1477" s="167" t="s">
        <v>118</v>
      </c>
      <c r="F1477" s="167" t="s">
        <v>2232</v>
      </c>
      <c r="G1477" s="188"/>
      <c r="H1477" s="285">
        <v>26395.48</v>
      </c>
      <c r="I1477" s="143">
        <f t="shared" si="402"/>
        <v>81.43020493892098</v>
      </c>
      <c r="J1477" s="165">
        <v>2149389.34586119</v>
      </c>
      <c r="K1477" s="167"/>
      <c r="L1477" s="167">
        <v>1</v>
      </c>
      <c r="M1477" s="171">
        <f t="shared" si="409"/>
        <v>2149389.34586119</v>
      </c>
      <c r="N1477" s="170"/>
      <c r="O1477" s="285"/>
      <c r="P1477" s="114">
        <f t="shared" si="408"/>
        <v>0</v>
      </c>
      <c r="Q1477" s="173"/>
      <c r="R1477" s="177">
        <v>2016</v>
      </c>
      <c r="S1477" s="98">
        <f>IFERROR(('General Input Sheet'!$G$38/(VLOOKUP(R1477,'General Input Sheet'!$E$38:$G$44,3,FALSE))),1)</f>
        <v>1</v>
      </c>
      <c r="T1477" s="199">
        <v>2149389.34586119</v>
      </c>
      <c r="U1477" s="115" t="str">
        <f t="shared" si="403"/>
        <v/>
      </c>
      <c r="V1477" s="115" t="str">
        <f t="shared" si="393"/>
        <v/>
      </c>
      <c r="W1477" s="115" t="str">
        <f t="shared" si="393"/>
        <v/>
      </c>
      <c r="X1477" s="115" t="str">
        <f t="shared" si="393"/>
        <v/>
      </c>
      <c r="Y1477" s="273" t="str">
        <f t="shared" si="404"/>
        <v>y</v>
      </c>
      <c r="AA1477" s="86" t="str">
        <f t="shared" si="394"/>
        <v/>
      </c>
      <c r="AB1477" s="87" t="str">
        <f t="shared" si="395"/>
        <v/>
      </c>
      <c r="AC1477" s="87" t="str">
        <f t="shared" si="405"/>
        <v/>
      </c>
      <c r="AD1477" s="87" t="str">
        <f t="shared" si="406"/>
        <v/>
      </c>
      <c r="AE1477" s="87">
        <f t="shared" si="407"/>
        <v>1</v>
      </c>
      <c r="AF1477" s="94">
        <f t="shared" si="396"/>
        <v>1</v>
      </c>
      <c r="AH1477" s="324" t="str">
        <f t="shared" si="397"/>
        <v/>
      </c>
      <c r="AI1477" s="280" t="str">
        <f t="shared" si="398"/>
        <v/>
      </c>
      <c r="AJ1477" s="280" t="str">
        <f t="shared" si="399"/>
        <v/>
      </c>
      <c r="AK1477" s="280" t="str">
        <f t="shared" si="400"/>
        <v/>
      </c>
      <c r="AL1477" s="327">
        <f t="shared" si="401"/>
        <v>2149389.34586119</v>
      </c>
    </row>
    <row r="1478" spans="2:38">
      <c r="B1478" s="176" t="s">
        <v>1305</v>
      </c>
      <c r="C1478" s="167"/>
      <c r="D1478" s="167" t="s">
        <v>2229</v>
      </c>
      <c r="E1478" s="167" t="s">
        <v>118</v>
      </c>
      <c r="F1478" s="167" t="s">
        <v>2233</v>
      </c>
      <c r="G1478" s="188"/>
      <c r="H1478" s="285">
        <v>2454.4899999999998</v>
      </c>
      <c r="I1478" s="143">
        <f t="shared" si="402"/>
        <v>197.78067452812479</v>
      </c>
      <c r="J1478" s="165">
        <v>485450.68782253697</v>
      </c>
      <c r="K1478" s="167"/>
      <c r="L1478" s="167">
        <v>1</v>
      </c>
      <c r="M1478" s="171">
        <f t="shared" si="409"/>
        <v>485450.68782253691</v>
      </c>
      <c r="N1478" s="170"/>
      <c r="O1478" s="285"/>
      <c r="P1478" s="114">
        <f t="shared" si="408"/>
        <v>0</v>
      </c>
      <c r="Q1478" s="173"/>
      <c r="R1478" s="177">
        <v>2016</v>
      </c>
      <c r="S1478" s="98">
        <f>IFERROR(('General Input Sheet'!$G$38/(VLOOKUP(R1478,'General Input Sheet'!$E$38:$G$44,3,FALSE))),1)</f>
        <v>1</v>
      </c>
      <c r="T1478" s="199">
        <v>485450.68782253697</v>
      </c>
      <c r="U1478" s="115" t="str">
        <f t="shared" si="403"/>
        <v/>
      </c>
      <c r="V1478" s="115" t="str">
        <f t="shared" si="393"/>
        <v/>
      </c>
      <c r="W1478" s="115" t="str">
        <f t="shared" si="393"/>
        <v/>
      </c>
      <c r="X1478" s="115" t="str">
        <f t="shared" si="393"/>
        <v>y</v>
      </c>
      <c r="Y1478" s="273" t="str">
        <f t="shared" si="404"/>
        <v/>
      </c>
      <c r="AA1478" s="86" t="str">
        <f t="shared" si="394"/>
        <v/>
      </c>
      <c r="AB1478" s="87" t="str">
        <f t="shared" si="395"/>
        <v/>
      </c>
      <c r="AC1478" s="87" t="str">
        <f t="shared" si="405"/>
        <v/>
      </c>
      <c r="AD1478" s="87">
        <f t="shared" si="406"/>
        <v>1</v>
      </c>
      <c r="AE1478" s="87" t="str">
        <f t="shared" si="407"/>
        <v/>
      </c>
      <c r="AF1478" s="94">
        <f t="shared" si="396"/>
        <v>1</v>
      </c>
      <c r="AH1478" s="324" t="str">
        <f t="shared" si="397"/>
        <v/>
      </c>
      <c r="AI1478" s="280" t="str">
        <f t="shared" si="398"/>
        <v/>
      </c>
      <c r="AJ1478" s="280" t="str">
        <f t="shared" si="399"/>
        <v/>
      </c>
      <c r="AK1478" s="280">
        <f t="shared" si="400"/>
        <v>485450.68782253697</v>
      </c>
      <c r="AL1478" s="327" t="str">
        <f t="shared" si="401"/>
        <v/>
      </c>
    </row>
    <row r="1479" spans="2:38">
      <c r="B1479" s="176" t="s">
        <v>1306</v>
      </c>
      <c r="C1479" s="167"/>
      <c r="D1479" s="167" t="s">
        <v>2229</v>
      </c>
      <c r="E1479" s="167" t="s">
        <v>117</v>
      </c>
      <c r="F1479" s="167" t="s">
        <v>2232</v>
      </c>
      <c r="G1479" s="188"/>
      <c r="H1479" s="285">
        <v>50292.85</v>
      </c>
      <c r="I1479" s="143">
        <f t="shared" si="402"/>
        <v>11.736970125659909</v>
      </c>
      <c r="J1479" s="165">
        <v>590285.67798429495</v>
      </c>
      <c r="K1479" s="167"/>
      <c r="L1479" s="167">
        <v>1</v>
      </c>
      <c r="M1479" s="171">
        <f t="shared" si="409"/>
        <v>590285.67798429495</v>
      </c>
      <c r="N1479" s="170"/>
      <c r="O1479" s="285"/>
      <c r="P1479" s="114">
        <f t="shared" si="408"/>
        <v>0</v>
      </c>
      <c r="Q1479" s="173"/>
      <c r="R1479" s="177">
        <v>2016</v>
      </c>
      <c r="S1479" s="98">
        <f>IFERROR(('General Input Sheet'!$G$38/(VLOOKUP(R1479,'General Input Sheet'!$E$38:$G$44,3,FALSE))),1)</f>
        <v>1</v>
      </c>
      <c r="T1479" s="199">
        <v>590285.67798429495</v>
      </c>
      <c r="U1479" s="115" t="str">
        <f t="shared" si="403"/>
        <v/>
      </c>
      <c r="V1479" s="115" t="str">
        <f t="shared" si="393"/>
        <v/>
      </c>
      <c r="W1479" s="115" t="str">
        <f t="shared" si="393"/>
        <v>y</v>
      </c>
      <c r="X1479" s="115" t="str">
        <f t="shared" si="393"/>
        <v/>
      </c>
      <c r="Y1479" s="273" t="str">
        <f t="shared" si="404"/>
        <v/>
      </c>
      <c r="AA1479" s="86" t="str">
        <f t="shared" si="394"/>
        <v/>
      </c>
      <c r="AB1479" s="87" t="str">
        <f t="shared" si="395"/>
        <v/>
      </c>
      <c r="AC1479" s="87">
        <f t="shared" si="405"/>
        <v>1</v>
      </c>
      <c r="AD1479" s="87" t="str">
        <f t="shared" si="406"/>
        <v/>
      </c>
      <c r="AE1479" s="87" t="str">
        <f t="shared" si="407"/>
        <v/>
      </c>
      <c r="AF1479" s="94">
        <f t="shared" si="396"/>
        <v>1</v>
      </c>
      <c r="AH1479" s="324" t="str">
        <f t="shared" si="397"/>
        <v/>
      </c>
      <c r="AI1479" s="280" t="str">
        <f t="shared" si="398"/>
        <v/>
      </c>
      <c r="AJ1479" s="280">
        <f t="shared" si="399"/>
        <v>590285.67798429495</v>
      </c>
      <c r="AK1479" s="280" t="str">
        <f t="shared" si="400"/>
        <v/>
      </c>
      <c r="AL1479" s="327" t="str">
        <f t="shared" si="401"/>
        <v/>
      </c>
    </row>
    <row r="1480" spans="2:38">
      <c r="B1480" s="176" t="s">
        <v>1306</v>
      </c>
      <c r="C1480" s="167"/>
      <c r="D1480" s="167" t="s">
        <v>2229</v>
      </c>
      <c r="E1480" s="167" t="s">
        <v>117</v>
      </c>
      <c r="F1480" s="167" t="s">
        <v>2233</v>
      </c>
      <c r="G1480" s="188"/>
      <c r="H1480" s="285">
        <v>3707.97</v>
      </c>
      <c r="I1480" s="143">
        <f t="shared" si="402"/>
        <v>143.38954370261655</v>
      </c>
      <c r="J1480" s="165">
        <v>531684.12636299105</v>
      </c>
      <c r="K1480" s="167"/>
      <c r="L1480" s="167">
        <v>1</v>
      </c>
      <c r="M1480" s="171">
        <f t="shared" si="409"/>
        <v>531684.12636299105</v>
      </c>
      <c r="N1480" s="170"/>
      <c r="O1480" s="285"/>
      <c r="P1480" s="114">
        <f t="shared" si="408"/>
        <v>0</v>
      </c>
      <c r="Q1480" s="173"/>
      <c r="R1480" s="177">
        <v>2016</v>
      </c>
      <c r="S1480" s="98">
        <f>IFERROR(('General Input Sheet'!$G$38/(VLOOKUP(R1480,'General Input Sheet'!$E$38:$G$44,3,FALSE))),1)</f>
        <v>1</v>
      </c>
      <c r="T1480" s="199">
        <v>531684.12636299105</v>
      </c>
      <c r="U1480" s="115" t="str">
        <f t="shared" si="403"/>
        <v/>
      </c>
      <c r="V1480" s="115" t="str">
        <f t="shared" si="393"/>
        <v/>
      </c>
      <c r="W1480" s="115" t="str">
        <f t="shared" si="393"/>
        <v>y</v>
      </c>
      <c r="X1480" s="115" t="str">
        <f t="shared" si="393"/>
        <v/>
      </c>
      <c r="Y1480" s="273" t="str">
        <f t="shared" si="404"/>
        <v/>
      </c>
      <c r="AA1480" s="86" t="str">
        <f t="shared" si="394"/>
        <v/>
      </c>
      <c r="AB1480" s="87" t="str">
        <f t="shared" si="395"/>
        <v/>
      </c>
      <c r="AC1480" s="87">
        <f t="shared" si="405"/>
        <v>1</v>
      </c>
      <c r="AD1480" s="87" t="str">
        <f t="shared" si="406"/>
        <v/>
      </c>
      <c r="AE1480" s="87" t="str">
        <f t="shared" si="407"/>
        <v/>
      </c>
      <c r="AF1480" s="94">
        <f t="shared" si="396"/>
        <v>1</v>
      </c>
      <c r="AH1480" s="324" t="str">
        <f t="shared" si="397"/>
        <v/>
      </c>
      <c r="AI1480" s="280" t="str">
        <f t="shared" si="398"/>
        <v/>
      </c>
      <c r="AJ1480" s="280">
        <f t="shared" si="399"/>
        <v>531684.12636299105</v>
      </c>
      <c r="AK1480" s="280" t="str">
        <f t="shared" si="400"/>
        <v/>
      </c>
      <c r="AL1480" s="327" t="str">
        <f t="shared" si="401"/>
        <v/>
      </c>
    </row>
    <row r="1481" spans="2:38">
      <c r="B1481" s="176" t="s">
        <v>1307</v>
      </c>
      <c r="C1481" s="167"/>
      <c r="D1481" s="167" t="s">
        <v>2229</v>
      </c>
      <c r="E1481" s="167" t="s">
        <v>117</v>
      </c>
      <c r="F1481" s="167" t="s">
        <v>2233</v>
      </c>
      <c r="G1481" s="188"/>
      <c r="H1481" s="285">
        <v>4020.3</v>
      </c>
      <c r="I1481" s="143">
        <f t="shared" si="402"/>
        <v>135.11532138643534</v>
      </c>
      <c r="J1481" s="165">
        <v>543204.12656988599</v>
      </c>
      <c r="K1481" s="167"/>
      <c r="L1481" s="167">
        <v>1</v>
      </c>
      <c r="M1481" s="171">
        <f t="shared" si="409"/>
        <v>543204.12656988599</v>
      </c>
      <c r="N1481" s="170"/>
      <c r="O1481" s="285"/>
      <c r="P1481" s="114">
        <f t="shared" si="408"/>
        <v>0</v>
      </c>
      <c r="Q1481" s="173"/>
      <c r="R1481" s="177">
        <v>2016</v>
      </c>
      <c r="S1481" s="98">
        <f>IFERROR(('General Input Sheet'!$G$38/(VLOOKUP(R1481,'General Input Sheet'!$E$38:$G$44,3,FALSE))),1)</f>
        <v>1</v>
      </c>
      <c r="T1481" s="199">
        <v>543204.12656988599</v>
      </c>
      <c r="U1481" s="115" t="str">
        <f t="shared" si="403"/>
        <v/>
      </c>
      <c r="V1481" s="115" t="str">
        <f t="shared" si="393"/>
        <v/>
      </c>
      <c r="W1481" s="115" t="str">
        <f t="shared" si="393"/>
        <v>y</v>
      </c>
      <c r="X1481" s="115" t="str">
        <f t="shared" si="393"/>
        <v/>
      </c>
      <c r="Y1481" s="273" t="str">
        <f t="shared" si="404"/>
        <v/>
      </c>
      <c r="AA1481" s="86" t="str">
        <f t="shared" si="394"/>
        <v/>
      </c>
      <c r="AB1481" s="87" t="str">
        <f t="shared" si="395"/>
        <v/>
      </c>
      <c r="AC1481" s="87">
        <f t="shared" si="405"/>
        <v>1</v>
      </c>
      <c r="AD1481" s="87" t="str">
        <f t="shared" si="406"/>
        <v/>
      </c>
      <c r="AE1481" s="87" t="str">
        <f t="shared" si="407"/>
        <v/>
      </c>
      <c r="AF1481" s="94">
        <f t="shared" si="396"/>
        <v>1</v>
      </c>
      <c r="AH1481" s="324" t="str">
        <f t="shared" si="397"/>
        <v/>
      </c>
      <c r="AI1481" s="280" t="str">
        <f t="shared" si="398"/>
        <v/>
      </c>
      <c r="AJ1481" s="280">
        <f t="shared" si="399"/>
        <v>543204.12656988599</v>
      </c>
      <c r="AK1481" s="280" t="str">
        <f t="shared" si="400"/>
        <v/>
      </c>
      <c r="AL1481" s="327" t="str">
        <f t="shared" si="401"/>
        <v/>
      </c>
    </row>
    <row r="1482" spans="2:38">
      <c r="B1482" s="176" t="s">
        <v>1308</v>
      </c>
      <c r="C1482" s="167"/>
      <c r="D1482" s="167" t="s">
        <v>2229</v>
      </c>
      <c r="E1482" s="167" t="s">
        <v>118</v>
      </c>
      <c r="F1482" s="167" t="s">
        <v>2232</v>
      </c>
      <c r="G1482" s="188"/>
      <c r="H1482" s="285">
        <v>15714.4</v>
      </c>
      <c r="I1482" s="143">
        <f t="shared" si="402"/>
        <v>37.563360865467018</v>
      </c>
      <c r="J1482" s="165">
        <v>590285.67798429495</v>
      </c>
      <c r="K1482" s="167"/>
      <c r="L1482" s="167">
        <v>1</v>
      </c>
      <c r="M1482" s="171">
        <f t="shared" si="409"/>
        <v>590285.67798429495</v>
      </c>
      <c r="N1482" s="170"/>
      <c r="O1482" s="285">
        <v>13009.9173448522</v>
      </c>
      <c r="P1482" s="114">
        <f t="shared" si="408"/>
        <v>6.3761358201728369</v>
      </c>
      <c r="Q1482" s="173">
        <v>82953</v>
      </c>
      <c r="R1482" s="177">
        <v>2016</v>
      </c>
      <c r="S1482" s="98">
        <f>IFERROR(('General Input Sheet'!$G$38/(VLOOKUP(R1482,'General Input Sheet'!$E$38:$G$44,3,FALSE))),1)</f>
        <v>1</v>
      </c>
      <c r="T1482" s="199">
        <v>673238.67798429495</v>
      </c>
      <c r="U1482" s="115" t="str">
        <f t="shared" si="403"/>
        <v/>
      </c>
      <c r="V1482" s="115" t="str">
        <f t="shared" si="393"/>
        <v/>
      </c>
      <c r="W1482" s="115" t="str">
        <f t="shared" si="393"/>
        <v/>
      </c>
      <c r="X1482" s="115" t="str">
        <f t="shared" si="393"/>
        <v>y</v>
      </c>
      <c r="Y1482" s="273" t="str">
        <f t="shared" si="404"/>
        <v/>
      </c>
      <c r="AA1482" s="86" t="str">
        <f t="shared" si="394"/>
        <v/>
      </c>
      <c r="AB1482" s="87" t="str">
        <f t="shared" si="395"/>
        <v/>
      </c>
      <c r="AC1482" s="87" t="str">
        <f t="shared" si="405"/>
        <v/>
      </c>
      <c r="AD1482" s="87">
        <f t="shared" si="406"/>
        <v>1</v>
      </c>
      <c r="AE1482" s="87" t="str">
        <f t="shared" si="407"/>
        <v/>
      </c>
      <c r="AF1482" s="94">
        <f t="shared" si="396"/>
        <v>1</v>
      </c>
      <c r="AH1482" s="324" t="str">
        <f t="shared" si="397"/>
        <v/>
      </c>
      <c r="AI1482" s="280" t="str">
        <f t="shared" si="398"/>
        <v/>
      </c>
      <c r="AJ1482" s="280" t="str">
        <f t="shared" si="399"/>
        <v/>
      </c>
      <c r="AK1482" s="280">
        <f t="shared" si="400"/>
        <v>673238.67798429495</v>
      </c>
      <c r="AL1482" s="327" t="str">
        <f t="shared" si="401"/>
        <v/>
      </c>
    </row>
    <row r="1483" spans="2:38">
      <c r="B1483" s="176" t="s">
        <v>1309</v>
      </c>
      <c r="C1483" s="167"/>
      <c r="D1483" s="167" t="s">
        <v>2229</v>
      </c>
      <c r="E1483" s="167" t="s">
        <v>118</v>
      </c>
      <c r="F1483" s="167" t="s">
        <v>2233</v>
      </c>
      <c r="G1483" s="188"/>
      <c r="H1483" s="285">
        <v>7631.78</v>
      </c>
      <c r="I1483" s="143">
        <f t="shared" si="402"/>
        <v>88.630724651444751</v>
      </c>
      <c r="J1483" s="165">
        <v>676410.19178040302</v>
      </c>
      <c r="K1483" s="167"/>
      <c r="L1483" s="167">
        <v>1</v>
      </c>
      <c r="M1483" s="171">
        <f t="shared" si="409"/>
        <v>676410.19178040302</v>
      </c>
      <c r="N1483" s="170"/>
      <c r="O1483" s="285"/>
      <c r="P1483" s="114">
        <f t="shared" si="408"/>
        <v>0</v>
      </c>
      <c r="Q1483" s="173"/>
      <c r="R1483" s="177">
        <v>2016</v>
      </c>
      <c r="S1483" s="98">
        <f>IFERROR(('General Input Sheet'!$G$38/(VLOOKUP(R1483,'General Input Sheet'!$E$38:$G$44,3,FALSE))),1)</f>
        <v>1</v>
      </c>
      <c r="T1483" s="199">
        <v>676410.19178040302</v>
      </c>
      <c r="U1483" s="115" t="str">
        <f t="shared" si="403"/>
        <v/>
      </c>
      <c r="V1483" s="115" t="str">
        <f t="shared" si="393"/>
        <v/>
      </c>
      <c r="W1483" s="115" t="str">
        <f t="shared" si="393"/>
        <v/>
      </c>
      <c r="X1483" s="115" t="str">
        <f t="shared" si="393"/>
        <v>y</v>
      </c>
      <c r="Y1483" s="273" t="str">
        <f t="shared" si="404"/>
        <v/>
      </c>
      <c r="AA1483" s="86" t="str">
        <f t="shared" si="394"/>
        <v/>
      </c>
      <c r="AB1483" s="87" t="str">
        <f t="shared" si="395"/>
        <v/>
      </c>
      <c r="AC1483" s="87" t="str">
        <f t="shared" si="405"/>
        <v/>
      </c>
      <c r="AD1483" s="87">
        <f t="shared" si="406"/>
        <v>1</v>
      </c>
      <c r="AE1483" s="87" t="str">
        <f t="shared" si="407"/>
        <v/>
      </c>
      <c r="AF1483" s="94">
        <f t="shared" si="396"/>
        <v>1</v>
      </c>
      <c r="AH1483" s="324" t="str">
        <f t="shared" si="397"/>
        <v/>
      </c>
      <c r="AI1483" s="280" t="str">
        <f t="shared" si="398"/>
        <v/>
      </c>
      <c r="AJ1483" s="280" t="str">
        <f t="shared" si="399"/>
        <v/>
      </c>
      <c r="AK1483" s="280">
        <f t="shared" si="400"/>
        <v>676410.19178040302</v>
      </c>
      <c r="AL1483" s="327" t="str">
        <f t="shared" si="401"/>
        <v/>
      </c>
    </row>
    <row r="1484" spans="2:38">
      <c r="B1484" s="176" t="s">
        <v>1310</v>
      </c>
      <c r="C1484" s="167"/>
      <c r="D1484" s="167" t="s">
        <v>2229</v>
      </c>
      <c r="E1484" s="167" t="s">
        <v>118</v>
      </c>
      <c r="F1484" s="167" t="s">
        <v>2233</v>
      </c>
      <c r="G1484" s="188"/>
      <c r="H1484" s="285">
        <v>1270.07</v>
      </c>
      <c r="I1484" s="143">
        <f t="shared" si="402"/>
        <v>347.82686218238916</v>
      </c>
      <c r="J1484" s="165">
        <v>441764.46285198699</v>
      </c>
      <c r="K1484" s="167"/>
      <c r="L1484" s="167">
        <v>1</v>
      </c>
      <c r="M1484" s="171">
        <f t="shared" si="409"/>
        <v>441764.46285198699</v>
      </c>
      <c r="N1484" s="170"/>
      <c r="O1484" s="285"/>
      <c r="P1484" s="114">
        <f t="shared" si="408"/>
        <v>0</v>
      </c>
      <c r="Q1484" s="173"/>
      <c r="R1484" s="177">
        <v>2016</v>
      </c>
      <c r="S1484" s="98">
        <f>IFERROR(('General Input Sheet'!$G$38/(VLOOKUP(R1484,'General Input Sheet'!$E$38:$G$44,3,FALSE))),1)</f>
        <v>1</v>
      </c>
      <c r="T1484" s="199">
        <v>441764.46285198699</v>
      </c>
      <c r="U1484" s="115" t="str">
        <f t="shared" si="403"/>
        <v/>
      </c>
      <c r="V1484" s="115" t="str">
        <f t="shared" si="393"/>
        <v/>
      </c>
      <c r="W1484" s="115" t="str">
        <f t="shared" si="393"/>
        <v/>
      </c>
      <c r="X1484" s="115" t="str">
        <f t="shared" si="393"/>
        <v>y</v>
      </c>
      <c r="Y1484" s="273" t="str">
        <f t="shared" si="404"/>
        <v/>
      </c>
      <c r="AA1484" s="86" t="str">
        <f t="shared" si="394"/>
        <v/>
      </c>
      <c r="AB1484" s="87" t="str">
        <f t="shared" si="395"/>
        <v/>
      </c>
      <c r="AC1484" s="87" t="str">
        <f t="shared" si="405"/>
        <v/>
      </c>
      <c r="AD1484" s="87">
        <f t="shared" si="406"/>
        <v>1</v>
      </c>
      <c r="AE1484" s="87" t="str">
        <f t="shared" si="407"/>
        <v/>
      </c>
      <c r="AF1484" s="94">
        <f t="shared" si="396"/>
        <v>1</v>
      </c>
      <c r="AH1484" s="324" t="str">
        <f t="shared" si="397"/>
        <v/>
      </c>
      <c r="AI1484" s="280" t="str">
        <f t="shared" si="398"/>
        <v/>
      </c>
      <c r="AJ1484" s="280" t="str">
        <f t="shared" si="399"/>
        <v/>
      </c>
      <c r="AK1484" s="280">
        <f t="shared" si="400"/>
        <v>441764.46285198699</v>
      </c>
      <c r="AL1484" s="327" t="str">
        <f t="shared" si="401"/>
        <v/>
      </c>
    </row>
    <row r="1485" spans="2:38">
      <c r="B1485" s="176" t="s">
        <v>1311</v>
      </c>
      <c r="C1485" s="167"/>
      <c r="D1485" s="167" t="s">
        <v>2229</v>
      </c>
      <c r="E1485" s="167" t="s">
        <v>115</v>
      </c>
      <c r="F1485" s="167" t="s">
        <v>2233</v>
      </c>
      <c r="G1485" s="188"/>
      <c r="H1485" s="285">
        <v>3768.04</v>
      </c>
      <c r="I1485" s="143">
        <f t="shared" si="402"/>
        <v>141.69163601851545</v>
      </c>
      <c r="J1485" s="165">
        <v>533899.75218320696</v>
      </c>
      <c r="K1485" s="167"/>
      <c r="L1485" s="167">
        <v>1</v>
      </c>
      <c r="M1485" s="171">
        <f t="shared" si="409"/>
        <v>533899.75218320696</v>
      </c>
      <c r="N1485" s="170"/>
      <c r="O1485" s="285"/>
      <c r="P1485" s="114">
        <f t="shared" si="408"/>
        <v>0</v>
      </c>
      <c r="Q1485" s="173"/>
      <c r="R1485" s="177">
        <v>2016</v>
      </c>
      <c r="S1485" s="98">
        <f>IFERROR(('General Input Sheet'!$G$38/(VLOOKUP(R1485,'General Input Sheet'!$E$38:$G$44,3,FALSE))),1)</f>
        <v>1</v>
      </c>
      <c r="T1485" s="199">
        <v>533899.75218320696</v>
      </c>
      <c r="U1485" s="115" t="str">
        <f t="shared" si="403"/>
        <v>y</v>
      </c>
      <c r="V1485" s="115" t="str">
        <f t="shared" si="393"/>
        <v/>
      </c>
      <c r="W1485" s="115" t="str">
        <f t="shared" si="393"/>
        <v/>
      </c>
      <c r="X1485" s="115" t="str">
        <f t="shared" si="393"/>
        <v/>
      </c>
      <c r="Y1485" s="273" t="str">
        <f t="shared" si="404"/>
        <v/>
      </c>
      <c r="AA1485" s="86">
        <f t="shared" si="394"/>
        <v>1</v>
      </c>
      <c r="AB1485" s="87" t="str">
        <f t="shared" si="395"/>
        <v/>
      </c>
      <c r="AC1485" s="87" t="str">
        <f t="shared" si="405"/>
        <v/>
      </c>
      <c r="AD1485" s="87" t="str">
        <f t="shared" si="406"/>
        <v/>
      </c>
      <c r="AE1485" s="87" t="str">
        <f t="shared" si="407"/>
        <v/>
      </c>
      <c r="AF1485" s="94">
        <f t="shared" si="396"/>
        <v>1</v>
      </c>
      <c r="AH1485" s="324">
        <f t="shared" si="397"/>
        <v>533899.75218320696</v>
      </c>
      <c r="AI1485" s="280" t="str">
        <f t="shared" si="398"/>
        <v/>
      </c>
      <c r="AJ1485" s="280" t="str">
        <f t="shared" si="399"/>
        <v/>
      </c>
      <c r="AK1485" s="280" t="str">
        <f t="shared" si="400"/>
        <v/>
      </c>
      <c r="AL1485" s="327" t="str">
        <f t="shared" si="401"/>
        <v/>
      </c>
    </row>
    <row r="1486" spans="2:38">
      <c r="B1486" s="176" t="s">
        <v>1312</v>
      </c>
      <c r="C1486" s="167"/>
      <c r="D1486" s="167" t="s">
        <v>2229</v>
      </c>
      <c r="E1486" s="167" t="s">
        <v>115</v>
      </c>
      <c r="F1486" s="167" t="s">
        <v>2233</v>
      </c>
      <c r="G1486" s="188"/>
      <c r="H1486" s="285">
        <v>2028.84</v>
      </c>
      <c r="I1486" s="143">
        <f t="shared" si="402"/>
        <v>231.53673296196695</v>
      </c>
      <c r="J1486" s="165">
        <v>469750.985302557</v>
      </c>
      <c r="K1486" s="167"/>
      <c r="L1486" s="167">
        <v>1</v>
      </c>
      <c r="M1486" s="171">
        <f t="shared" si="409"/>
        <v>469750.985302557</v>
      </c>
      <c r="N1486" s="170"/>
      <c r="O1486" s="285"/>
      <c r="P1486" s="114">
        <f t="shared" si="408"/>
        <v>0</v>
      </c>
      <c r="Q1486" s="173"/>
      <c r="R1486" s="177">
        <v>2016</v>
      </c>
      <c r="S1486" s="98">
        <f>IFERROR(('General Input Sheet'!$G$38/(VLOOKUP(R1486,'General Input Sheet'!$E$38:$G$44,3,FALSE))),1)</f>
        <v>1</v>
      </c>
      <c r="T1486" s="199">
        <v>469750.985302557</v>
      </c>
      <c r="U1486" s="115" t="str">
        <f t="shared" si="403"/>
        <v>y</v>
      </c>
      <c r="V1486" s="115" t="str">
        <f t="shared" si="403"/>
        <v/>
      </c>
      <c r="W1486" s="115" t="str">
        <f t="shared" si="403"/>
        <v/>
      </c>
      <c r="X1486" s="115" t="str">
        <f t="shared" si="403"/>
        <v/>
      </c>
      <c r="Y1486" s="273" t="str">
        <f t="shared" si="404"/>
        <v/>
      </c>
      <c r="AA1486" s="86">
        <f t="shared" ref="AA1486:AA1549" si="410">IF(U1486="y",1,"")</f>
        <v>1</v>
      </c>
      <c r="AB1486" s="87" t="str">
        <f t="shared" ref="AB1486:AB1549" si="411">IF(V1486="y",1,"")</f>
        <v/>
      </c>
      <c r="AC1486" s="87" t="str">
        <f t="shared" si="405"/>
        <v/>
      </c>
      <c r="AD1486" s="87" t="str">
        <f t="shared" si="406"/>
        <v/>
      </c>
      <c r="AE1486" s="87" t="str">
        <f t="shared" si="407"/>
        <v/>
      </c>
      <c r="AF1486" s="94">
        <f t="shared" ref="AF1486:AF1549" si="412">SUM(AA1486:AE1486)</f>
        <v>1</v>
      </c>
      <c r="AH1486" s="324">
        <f t="shared" ref="AH1486:AH1549" si="413">IF(AA1486="","",(AA1486/$AF1486)*$T1486)</f>
        <v>469750.985302557</v>
      </c>
      <c r="AI1486" s="280" t="str">
        <f t="shared" ref="AI1486:AI1549" si="414">IF(AB1486="","",(AB1486/$AF1486)*$T1486)</f>
        <v/>
      </c>
      <c r="AJ1486" s="280" t="str">
        <f t="shared" ref="AJ1486:AJ1549" si="415">IF(AC1486="","",(AC1486/$AF1486)*$T1486)</f>
        <v/>
      </c>
      <c r="AK1486" s="280" t="str">
        <f t="shared" ref="AK1486:AK1549" si="416">IF(AD1486="","",(AD1486/$AF1486)*$T1486)</f>
        <v/>
      </c>
      <c r="AL1486" s="327" t="str">
        <f t="shared" ref="AL1486:AL1549" si="417">IF(AE1486="","",(AE1486/$AF1486)*$T1486)</f>
        <v/>
      </c>
    </row>
    <row r="1487" spans="2:38">
      <c r="B1487" s="176" t="s">
        <v>1313</v>
      </c>
      <c r="C1487" s="167"/>
      <c r="D1487" s="167" t="s">
        <v>2229</v>
      </c>
      <c r="E1487" s="167" t="s">
        <v>117</v>
      </c>
      <c r="F1487" s="167" t="s">
        <v>2233</v>
      </c>
      <c r="G1487" s="188"/>
      <c r="H1487" s="285">
        <v>3617.43</v>
      </c>
      <c r="I1487" s="143">
        <f t="shared" ref="I1487:I1550" si="418">IFERROR(J1487/H1487,0)</f>
        <v>146.0552500156553</v>
      </c>
      <c r="J1487" s="165">
        <v>528344.64306413196</v>
      </c>
      <c r="K1487" s="167"/>
      <c r="L1487" s="167">
        <v>1</v>
      </c>
      <c r="M1487" s="171">
        <f t="shared" si="409"/>
        <v>528344.64306413196</v>
      </c>
      <c r="N1487" s="170"/>
      <c r="O1487" s="285"/>
      <c r="P1487" s="114">
        <f t="shared" si="408"/>
        <v>0</v>
      </c>
      <c r="Q1487" s="173"/>
      <c r="R1487" s="177">
        <v>2016</v>
      </c>
      <c r="S1487" s="98">
        <f>IFERROR(('General Input Sheet'!$G$38/(VLOOKUP(R1487,'General Input Sheet'!$E$38:$G$44,3,FALSE))),1)</f>
        <v>1</v>
      </c>
      <c r="T1487" s="199">
        <v>528344.64306413196</v>
      </c>
      <c r="U1487" s="115" t="str">
        <f t="shared" ref="U1487:X1550" si="419">IF(AND(U$10=$E1487,$D1487="Local"),"y","")</f>
        <v/>
      </c>
      <c r="V1487" s="115" t="str">
        <f t="shared" si="419"/>
        <v/>
      </c>
      <c r="W1487" s="115" t="str">
        <f t="shared" si="419"/>
        <v>y</v>
      </c>
      <c r="X1487" s="115" t="str">
        <f t="shared" si="419"/>
        <v/>
      </c>
      <c r="Y1487" s="273" t="str">
        <f t="shared" ref="Y1487:Y1550" si="420">IF($D1487&lt;&gt;"Local","y","")</f>
        <v/>
      </c>
      <c r="AA1487" s="86" t="str">
        <f t="shared" si="410"/>
        <v/>
      </c>
      <c r="AB1487" s="87" t="str">
        <f t="shared" si="411"/>
        <v/>
      </c>
      <c r="AC1487" s="87">
        <f t="shared" ref="AC1487:AC1550" si="421">IF(W1487="y",1,"")</f>
        <v>1</v>
      </c>
      <c r="AD1487" s="87" t="str">
        <f t="shared" ref="AD1487:AD1550" si="422">IF(X1487="y",1,"")</f>
        <v/>
      </c>
      <c r="AE1487" s="87" t="str">
        <f t="shared" ref="AE1487:AE1550" si="423">IF(Y1487="y",1,"")</f>
        <v/>
      </c>
      <c r="AF1487" s="94">
        <f t="shared" si="412"/>
        <v>1</v>
      </c>
      <c r="AH1487" s="324" t="str">
        <f t="shared" si="413"/>
        <v/>
      </c>
      <c r="AI1487" s="280" t="str">
        <f t="shared" si="414"/>
        <v/>
      </c>
      <c r="AJ1487" s="280">
        <f t="shared" si="415"/>
        <v>528344.64306413196</v>
      </c>
      <c r="AK1487" s="280" t="str">
        <f t="shared" si="416"/>
        <v/>
      </c>
      <c r="AL1487" s="327" t="str">
        <f t="shared" si="417"/>
        <v/>
      </c>
    </row>
    <row r="1488" spans="2:38">
      <c r="B1488" s="176" t="s">
        <v>1314</v>
      </c>
      <c r="C1488" s="167"/>
      <c r="D1488" s="167" t="s">
        <v>2231</v>
      </c>
      <c r="E1488" s="167" t="s">
        <v>117</v>
      </c>
      <c r="F1488" s="167" t="s">
        <v>2232</v>
      </c>
      <c r="G1488" s="188"/>
      <c r="H1488" s="285">
        <v>80782.19</v>
      </c>
      <c r="I1488" s="143">
        <f t="shared" si="418"/>
        <v>28.594768455657366</v>
      </c>
      <c r="J1488" s="165">
        <v>2309948.01839092</v>
      </c>
      <c r="K1488" s="167"/>
      <c r="L1488" s="167">
        <v>1</v>
      </c>
      <c r="M1488" s="171">
        <f t="shared" si="409"/>
        <v>2309948.01839092</v>
      </c>
      <c r="N1488" s="170"/>
      <c r="O1488" s="285"/>
      <c r="P1488" s="114">
        <f t="shared" ref="P1488:P1551" si="424">IFERROR(Q1488/O1488,0)</f>
        <v>0</v>
      </c>
      <c r="Q1488" s="173"/>
      <c r="R1488" s="177">
        <v>2016</v>
      </c>
      <c r="S1488" s="98">
        <f>IFERROR(('General Input Sheet'!$G$38/(VLOOKUP(R1488,'General Input Sheet'!$E$38:$G$44,3,FALSE))),1)</f>
        <v>1</v>
      </c>
      <c r="T1488" s="199">
        <v>2309948.01839092</v>
      </c>
      <c r="U1488" s="115" t="str">
        <f t="shared" si="419"/>
        <v/>
      </c>
      <c r="V1488" s="115" t="str">
        <f t="shared" si="419"/>
        <v/>
      </c>
      <c r="W1488" s="115" t="str">
        <f t="shared" si="419"/>
        <v/>
      </c>
      <c r="X1488" s="115" t="str">
        <f t="shared" si="419"/>
        <v/>
      </c>
      <c r="Y1488" s="273" t="str">
        <f t="shared" si="420"/>
        <v>y</v>
      </c>
      <c r="AA1488" s="86" t="str">
        <f t="shared" si="410"/>
        <v/>
      </c>
      <c r="AB1488" s="87" t="str">
        <f t="shared" si="411"/>
        <v/>
      </c>
      <c r="AC1488" s="87" t="str">
        <f t="shared" si="421"/>
        <v/>
      </c>
      <c r="AD1488" s="87" t="str">
        <f t="shared" si="422"/>
        <v/>
      </c>
      <c r="AE1488" s="87">
        <f t="shared" si="423"/>
        <v>1</v>
      </c>
      <c r="AF1488" s="94">
        <f t="shared" si="412"/>
        <v>1</v>
      </c>
      <c r="AH1488" s="324" t="str">
        <f t="shared" si="413"/>
        <v/>
      </c>
      <c r="AI1488" s="280" t="str">
        <f t="shared" si="414"/>
        <v/>
      </c>
      <c r="AJ1488" s="280" t="str">
        <f t="shared" si="415"/>
        <v/>
      </c>
      <c r="AK1488" s="280" t="str">
        <f t="shared" si="416"/>
        <v/>
      </c>
      <c r="AL1488" s="327">
        <f t="shared" si="417"/>
        <v>2309948.01839092</v>
      </c>
    </row>
    <row r="1489" spans="2:38">
      <c r="B1489" s="176" t="s">
        <v>1315</v>
      </c>
      <c r="C1489" s="167"/>
      <c r="D1489" s="167" t="s">
        <v>2229</v>
      </c>
      <c r="E1489" s="167" t="s">
        <v>117</v>
      </c>
      <c r="F1489" s="167" t="s">
        <v>2233</v>
      </c>
      <c r="G1489" s="188"/>
      <c r="H1489" s="285">
        <v>9057.18</v>
      </c>
      <c r="I1489" s="143">
        <f t="shared" si="418"/>
        <v>76.181730120559919</v>
      </c>
      <c r="J1489" s="165">
        <v>689991.64241333294</v>
      </c>
      <c r="K1489" s="167"/>
      <c r="L1489" s="167">
        <v>1</v>
      </c>
      <c r="M1489" s="171">
        <f t="shared" si="409"/>
        <v>689991.64241333294</v>
      </c>
      <c r="N1489" s="170"/>
      <c r="O1489" s="285">
        <v>168.517891571332</v>
      </c>
      <c r="P1489" s="114">
        <f t="shared" si="424"/>
        <v>2.9670440054630924E-4</v>
      </c>
      <c r="Q1489" s="173">
        <v>0.05</v>
      </c>
      <c r="R1489" s="177">
        <v>2016</v>
      </c>
      <c r="S1489" s="98">
        <f>IFERROR(('General Input Sheet'!$G$38/(VLOOKUP(R1489,'General Input Sheet'!$E$38:$G$44,3,FALSE))),1)</f>
        <v>1</v>
      </c>
      <c r="T1489" s="199">
        <v>689991.69241333299</v>
      </c>
      <c r="U1489" s="115" t="str">
        <f t="shared" si="419"/>
        <v/>
      </c>
      <c r="V1489" s="115" t="str">
        <f t="shared" si="419"/>
        <v/>
      </c>
      <c r="W1489" s="115" t="str">
        <f t="shared" si="419"/>
        <v>y</v>
      </c>
      <c r="X1489" s="115" t="str">
        <f t="shared" si="419"/>
        <v/>
      </c>
      <c r="Y1489" s="273" t="str">
        <f t="shared" si="420"/>
        <v/>
      </c>
      <c r="AA1489" s="86" t="str">
        <f t="shared" si="410"/>
        <v/>
      </c>
      <c r="AB1489" s="87" t="str">
        <f t="shared" si="411"/>
        <v/>
      </c>
      <c r="AC1489" s="87">
        <f t="shared" si="421"/>
        <v>1</v>
      </c>
      <c r="AD1489" s="87" t="str">
        <f t="shared" si="422"/>
        <v/>
      </c>
      <c r="AE1489" s="87" t="str">
        <f t="shared" si="423"/>
        <v/>
      </c>
      <c r="AF1489" s="94">
        <f t="shared" si="412"/>
        <v>1</v>
      </c>
      <c r="AH1489" s="324" t="str">
        <f t="shared" si="413"/>
        <v/>
      </c>
      <c r="AI1489" s="280" t="str">
        <f t="shared" si="414"/>
        <v/>
      </c>
      <c r="AJ1489" s="280">
        <f t="shared" si="415"/>
        <v>689991.69241333299</v>
      </c>
      <c r="AK1489" s="280" t="str">
        <f t="shared" si="416"/>
        <v/>
      </c>
      <c r="AL1489" s="327" t="str">
        <f t="shared" si="417"/>
        <v/>
      </c>
    </row>
    <row r="1490" spans="2:38">
      <c r="B1490" s="176" t="s">
        <v>1316</v>
      </c>
      <c r="C1490" s="167"/>
      <c r="D1490" s="167" t="s">
        <v>2229</v>
      </c>
      <c r="E1490" s="167" t="s">
        <v>116</v>
      </c>
      <c r="F1490" s="167" t="s">
        <v>2233</v>
      </c>
      <c r="G1490" s="188"/>
      <c r="H1490" s="285">
        <v>2199.52</v>
      </c>
      <c r="I1490" s="143">
        <f t="shared" si="418"/>
        <v>216.43192952012166</v>
      </c>
      <c r="J1490" s="165">
        <v>476046.35761809797</v>
      </c>
      <c r="K1490" s="167"/>
      <c r="L1490" s="167">
        <v>1</v>
      </c>
      <c r="M1490" s="171">
        <f t="shared" si="409"/>
        <v>476046.35761809797</v>
      </c>
      <c r="N1490" s="170"/>
      <c r="O1490" s="285"/>
      <c r="P1490" s="114">
        <f t="shared" si="424"/>
        <v>0</v>
      </c>
      <c r="Q1490" s="173"/>
      <c r="R1490" s="177">
        <v>2016</v>
      </c>
      <c r="S1490" s="98">
        <f>IFERROR(('General Input Sheet'!$G$38/(VLOOKUP(R1490,'General Input Sheet'!$E$38:$G$44,3,FALSE))),1)</f>
        <v>1</v>
      </c>
      <c r="T1490" s="199">
        <v>476046.35761809797</v>
      </c>
      <c r="U1490" s="115" t="str">
        <f t="shared" si="419"/>
        <v/>
      </c>
      <c r="V1490" s="115" t="str">
        <f t="shared" si="419"/>
        <v>y</v>
      </c>
      <c r="W1490" s="115" t="str">
        <f t="shared" si="419"/>
        <v/>
      </c>
      <c r="X1490" s="115" t="str">
        <f t="shared" si="419"/>
        <v/>
      </c>
      <c r="Y1490" s="273" t="str">
        <f t="shared" si="420"/>
        <v/>
      </c>
      <c r="AA1490" s="86" t="str">
        <f t="shared" si="410"/>
        <v/>
      </c>
      <c r="AB1490" s="87">
        <f t="shared" si="411"/>
        <v>1</v>
      </c>
      <c r="AC1490" s="87" t="str">
        <f t="shared" si="421"/>
        <v/>
      </c>
      <c r="AD1490" s="87" t="str">
        <f t="shared" si="422"/>
        <v/>
      </c>
      <c r="AE1490" s="87" t="str">
        <f t="shared" si="423"/>
        <v/>
      </c>
      <c r="AF1490" s="94">
        <f t="shared" si="412"/>
        <v>1</v>
      </c>
      <c r="AH1490" s="324" t="str">
        <f t="shared" si="413"/>
        <v/>
      </c>
      <c r="AI1490" s="280">
        <f t="shared" si="414"/>
        <v>476046.35761809797</v>
      </c>
      <c r="AJ1490" s="280" t="str">
        <f t="shared" si="415"/>
        <v/>
      </c>
      <c r="AK1490" s="280" t="str">
        <f t="shared" si="416"/>
        <v/>
      </c>
      <c r="AL1490" s="327" t="str">
        <f t="shared" si="417"/>
        <v/>
      </c>
    </row>
    <row r="1491" spans="2:38">
      <c r="B1491" s="176" t="s">
        <v>1317</v>
      </c>
      <c r="C1491" s="167"/>
      <c r="D1491" s="167" t="s">
        <v>2229</v>
      </c>
      <c r="E1491" s="167" t="s">
        <v>117</v>
      </c>
      <c r="F1491" s="167" t="s">
        <v>2233</v>
      </c>
      <c r="G1491" s="188"/>
      <c r="H1491" s="285">
        <v>2428.62</v>
      </c>
      <c r="I1491" s="143">
        <f t="shared" si="418"/>
        <v>199.49456771566815</v>
      </c>
      <c r="J1491" s="165">
        <v>484496.49704562599</v>
      </c>
      <c r="K1491" s="167"/>
      <c r="L1491" s="167">
        <v>1</v>
      </c>
      <c r="M1491" s="171">
        <f t="shared" si="409"/>
        <v>484496.49704562599</v>
      </c>
      <c r="N1491" s="170"/>
      <c r="O1491" s="285"/>
      <c r="P1491" s="114">
        <f t="shared" si="424"/>
        <v>0</v>
      </c>
      <c r="Q1491" s="173"/>
      <c r="R1491" s="177">
        <v>2016</v>
      </c>
      <c r="S1491" s="98">
        <f>IFERROR(('General Input Sheet'!$G$38/(VLOOKUP(R1491,'General Input Sheet'!$E$38:$G$44,3,FALSE))),1)</f>
        <v>1</v>
      </c>
      <c r="T1491" s="199">
        <v>484496.49704562599</v>
      </c>
      <c r="U1491" s="115" t="str">
        <f t="shared" si="419"/>
        <v/>
      </c>
      <c r="V1491" s="115" t="str">
        <f t="shared" si="419"/>
        <v/>
      </c>
      <c r="W1491" s="115" t="str">
        <f t="shared" si="419"/>
        <v>y</v>
      </c>
      <c r="X1491" s="115" t="str">
        <f t="shared" si="419"/>
        <v/>
      </c>
      <c r="Y1491" s="273" t="str">
        <f t="shared" si="420"/>
        <v/>
      </c>
      <c r="AA1491" s="86" t="str">
        <f t="shared" si="410"/>
        <v/>
      </c>
      <c r="AB1491" s="87" t="str">
        <f t="shared" si="411"/>
        <v/>
      </c>
      <c r="AC1491" s="87">
        <f t="shared" si="421"/>
        <v>1</v>
      </c>
      <c r="AD1491" s="87" t="str">
        <f t="shared" si="422"/>
        <v/>
      </c>
      <c r="AE1491" s="87" t="str">
        <f t="shared" si="423"/>
        <v/>
      </c>
      <c r="AF1491" s="94">
        <f t="shared" si="412"/>
        <v>1</v>
      </c>
      <c r="AH1491" s="324" t="str">
        <f t="shared" si="413"/>
        <v/>
      </c>
      <c r="AI1491" s="280" t="str">
        <f t="shared" si="414"/>
        <v/>
      </c>
      <c r="AJ1491" s="280">
        <f t="shared" si="415"/>
        <v>484496.49704562599</v>
      </c>
      <c r="AK1491" s="280" t="str">
        <f t="shared" si="416"/>
        <v/>
      </c>
      <c r="AL1491" s="327" t="str">
        <f t="shared" si="417"/>
        <v/>
      </c>
    </row>
    <row r="1492" spans="2:38">
      <c r="B1492" s="176" t="s">
        <v>1318</v>
      </c>
      <c r="C1492" s="167"/>
      <c r="D1492" s="167" t="s">
        <v>2229</v>
      </c>
      <c r="E1492" s="167" t="s">
        <v>118</v>
      </c>
      <c r="F1492" s="167" t="s">
        <v>2233</v>
      </c>
      <c r="G1492" s="188"/>
      <c r="H1492" s="285">
        <v>25780.81</v>
      </c>
      <c r="I1492" s="143">
        <f t="shared" si="418"/>
        <v>26.763768958901327</v>
      </c>
      <c r="J1492" s="165">
        <v>689991.64241333294</v>
      </c>
      <c r="K1492" s="167"/>
      <c r="L1492" s="167">
        <v>1</v>
      </c>
      <c r="M1492" s="171">
        <f t="shared" si="409"/>
        <v>689991.64241333294</v>
      </c>
      <c r="N1492" s="170"/>
      <c r="O1492" s="285"/>
      <c r="P1492" s="114">
        <f t="shared" si="424"/>
        <v>0</v>
      </c>
      <c r="Q1492" s="173"/>
      <c r="R1492" s="177">
        <v>2016</v>
      </c>
      <c r="S1492" s="98">
        <f>IFERROR(('General Input Sheet'!$G$38/(VLOOKUP(R1492,'General Input Sheet'!$E$38:$G$44,3,FALSE))),1)</f>
        <v>1</v>
      </c>
      <c r="T1492" s="199">
        <v>689991.64241333294</v>
      </c>
      <c r="U1492" s="115" t="str">
        <f t="shared" si="419"/>
        <v/>
      </c>
      <c r="V1492" s="115" t="str">
        <f t="shared" si="419"/>
        <v/>
      </c>
      <c r="W1492" s="115" t="str">
        <f t="shared" si="419"/>
        <v/>
      </c>
      <c r="X1492" s="115" t="str">
        <f t="shared" si="419"/>
        <v>y</v>
      </c>
      <c r="Y1492" s="273" t="str">
        <f t="shared" si="420"/>
        <v/>
      </c>
      <c r="AA1492" s="86" t="str">
        <f t="shared" si="410"/>
        <v/>
      </c>
      <c r="AB1492" s="87" t="str">
        <f t="shared" si="411"/>
        <v/>
      </c>
      <c r="AC1492" s="87" t="str">
        <f t="shared" si="421"/>
        <v/>
      </c>
      <c r="AD1492" s="87">
        <f t="shared" si="422"/>
        <v>1</v>
      </c>
      <c r="AE1492" s="87" t="str">
        <f t="shared" si="423"/>
        <v/>
      </c>
      <c r="AF1492" s="94">
        <f t="shared" si="412"/>
        <v>1</v>
      </c>
      <c r="AH1492" s="324" t="str">
        <f t="shared" si="413"/>
        <v/>
      </c>
      <c r="AI1492" s="280" t="str">
        <f t="shared" si="414"/>
        <v/>
      </c>
      <c r="AJ1492" s="280" t="str">
        <f t="shared" si="415"/>
        <v/>
      </c>
      <c r="AK1492" s="280">
        <f t="shared" si="416"/>
        <v>689991.64241333294</v>
      </c>
      <c r="AL1492" s="327" t="str">
        <f t="shared" si="417"/>
        <v/>
      </c>
    </row>
    <row r="1493" spans="2:38">
      <c r="B1493" s="176" t="s">
        <v>1319</v>
      </c>
      <c r="C1493" s="167"/>
      <c r="D1493" s="167" t="s">
        <v>2229</v>
      </c>
      <c r="E1493" s="167" t="s">
        <v>117</v>
      </c>
      <c r="F1493" s="167" t="s">
        <v>2232</v>
      </c>
      <c r="G1493" s="188"/>
      <c r="H1493" s="285">
        <v>52270.32</v>
      </c>
      <c r="I1493" s="143">
        <f t="shared" si="418"/>
        <v>11.292941730303065</v>
      </c>
      <c r="J1493" s="165">
        <v>590285.67798429495</v>
      </c>
      <c r="K1493" s="167"/>
      <c r="L1493" s="167">
        <v>1</v>
      </c>
      <c r="M1493" s="171">
        <f t="shared" ref="M1493:M1537" si="425">IFERROR(J1493/100*100*L1493,0)</f>
        <v>590285.67798429495</v>
      </c>
      <c r="N1493" s="170"/>
      <c r="O1493" s="285"/>
      <c r="P1493" s="114">
        <f t="shared" si="424"/>
        <v>0</v>
      </c>
      <c r="Q1493" s="173"/>
      <c r="R1493" s="177">
        <v>2016</v>
      </c>
      <c r="S1493" s="98">
        <f>IFERROR(('General Input Sheet'!$G$38/(VLOOKUP(R1493,'General Input Sheet'!$E$38:$G$44,3,FALSE))),1)</f>
        <v>1</v>
      </c>
      <c r="T1493" s="199">
        <v>590285.67798429495</v>
      </c>
      <c r="U1493" s="115" t="str">
        <f t="shared" si="419"/>
        <v/>
      </c>
      <c r="V1493" s="115" t="str">
        <f t="shared" si="419"/>
        <v/>
      </c>
      <c r="W1493" s="115" t="str">
        <f t="shared" si="419"/>
        <v>y</v>
      </c>
      <c r="X1493" s="115" t="str">
        <f t="shared" si="419"/>
        <v/>
      </c>
      <c r="Y1493" s="273" t="str">
        <f t="shared" si="420"/>
        <v/>
      </c>
      <c r="AA1493" s="86" t="str">
        <f t="shared" si="410"/>
        <v/>
      </c>
      <c r="AB1493" s="87" t="str">
        <f t="shared" si="411"/>
        <v/>
      </c>
      <c r="AC1493" s="87">
        <f t="shared" si="421"/>
        <v>1</v>
      </c>
      <c r="AD1493" s="87" t="str">
        <f t="shared" si="422"/>
        <v/>
      </c>
      <c r="AE1493" s="87" t="str">
        <f t="shared" si="423"/>
        <v/>
      </c>
      <c r="AF1493" s="94">
        <f t="shared" si="412"/>
        <v>1</v>
      </c>
      <c r="AH1493" s="324" t="str">
        <f t="shared" si="413"/>
        <v/>
      </c>
      <c r="AI1493" s="280" t="str">
        <f t="shared" si="414"/>
        <v/>
      </c>
      <c r="AJ1493" s="280">
        <f t="shared" si="415"/>
        <v>590285.67798429495</v>
      </c>
      <c r="AK1493" s="280" t="str">
        <f t="shared" si="416"/>
        <v/>
      </c>
      <c r="AL1493" s="327" t="str">
        <f t="shared" si="417"/>
        <v/>
      </c>
    </row>
    <row r="1494" spans="2:38">
      <c r="B1494" s="176" t="s">
        <v>1319</v>
      </c>
      <c r="C1494" s="167"/>
      <c r="D1494" s="167" t="s">
        <v>2229</v>
      </c>
      <c r="E1494" s="167" t="s">
        <v>117</v>
      </c>
      <c r="F1494" s="167" t="s">
        <v>2233</v>
      </c>
      <c r="G1494" s="188"/>
      <c r="H1494" s="285">
        <v>3060.21</v>
      </c>
      <c r="I1494" s="143">
        <f t="shared" si="418"/>
        <v>165.93374442733767</v>
      </c>
      <c r="J1494" s="165">
        <v>507792.10403398302</v>
      </c>
      <c r="K1494" s="167"/>
      <c r="L1494" s="167">
        <v>1</v>
      </c>
      <c r="M1494" s="171">
        <f t="shared" si="425"/>
        <v>507792.10403398302</v>
      </c>
      <c r="N1494" s="170"/>
      <c r="O1494" s="285"/>
      <c r="P1494" s="114">
        <f t="shared" si="424"/>
        <v>0</v>
      </c>
      <c r="Q1494" s="173"/>
      <c r="R1494" s="177">
        <v>2016</v>
      </c>
      <c r="S1494" s="98">
        <f>IFERROR(('General Input Sheet'!$G$38/(VLOOKUP(R1494,'General Input Sheet'!$E$38:$G$44,3,FALSE))),1)</f>
        <v>1</v>
      </c>
      <c r="T1494" s="199">
        <v>507792.10403398302</v>
      </c>
      <c r="U1494" s="115" t="str">
        <f t="shared" si="419"/>
        <v/>
      </c>
      <c r="V1494" s="115" t="str">
        <f t="shared" si="419"/>
        <v/>
      </c>
      <c r="W1494" s="115" t="str">
        <f t="shared" si="419"/>
        <v>y</v>
      </c>
      <c r="X1494" s="115" t="str">
        <f t="shared" si="419"/>
        <v/>
      </c>
      <c r="Y1494" s="273" t="str">
        <f t="shared" si="420"/>
        <v/>
      </c>
      <c r="AA1494" s="86" t="str">
        <f t="shared" si="410"/>
        <v/>
      </c>
      <c r="AB1494" s="87" t="str">
        <f t="shared" si="411"/>
        <v/>
      </c>
      <c r="AC1494" s="87">
        <f t="shared" si="421"/>
        <v>1</v>
      </c>
      <c r="AD1494" s="87" t="str">
        <f t="shared" si="422"/>
        <v/>
      </c>
      <c r="AE1494" s="87" t="str">
        <f t="shared" si="423"/>
        <v/>
      </c>
      <c r="AF1494" s="94">
        <f t="shared" si="412"/>
        <v>1</v>
      </c>
      <c r="AH1494" s="324" t="str">
        <f t="shared" si="413"/>
        <v/>
      </c>
      <c r="AI1494" s="280" t="str">
        <f t="shared" si="414"/>
        <v/>
      </c>
      <c r="AJ1494" s="280">
        <f t="shared" si="415"/>
        <v>507792.10403398302</v>
      </c>
      <c r="AK1494" s="280" t="str">
        <f t="shared" si="416"/>
        <v/>
      </c>
      <c r="AL1494" s="327" t="str">
        <f t="shared" si="417"/>
        <v/>
      </c>
    </row>
    <row r="1495" spans="2:38">
      <c r="B1495" s="176" t="s">
        <v>1320</v>
      </c>
      <c r="C1495" s="167"/>
      <c r="D1495" s="167" t="s">
        <v>2229</v>
      </c>
      <c r="E1495" s="167" t="s">
        <v>118</v>
      </c>
      <c r="F1495" s="167" t="s">
        <v>2233</v>
      </c>
      <c r="G1495" s="188"/>
      <c r="H1495" s="285">
        <v>6454.91</v>
      </c>
      <c r="I1495" s="143">
        <f t="shared" si="418"/>
        <v>98.065262181050713</v>
      </c>
      <c r="J1495" s="165">
        <v>633002.44150508603</v>
      </c>
      <c r="K1495" s="167"/>
      <c r="L1495" s="167">
        <v>1</v>
      </c>
      <c r="M1495" s="171">
        <f t="shared" si="425"/>
        <v>633002.44150508603</v>
      </c>
      <c r="N1495" s="170"/>
      <c r="O1495" s="285"/>
      <c r="P1495" s="114">
        <f t="shared" si="424"/>
        <v>0</v>
      </c>
      <c r="Q1495" s="173"/>
      <c r="R1495" s="177">
        <v>2016</v>
      </c>
      <c r="S1495" s="98">
        <f>IFERROR(('General Input Sheet'!$G$38/(VLOOKUP(R1495,'General Input Sheet'!$E$38:$G$44,3,FALSE))),1)</f>
        <v>1</v>
      </c>
      <c r="T1495" s="199">
        <v>633002.44150508603</v>
      </c>
      <c r="U1495" s="115" t="str">
        <f t="shared" si="419"/>
        <v/>
      </c>
      <c r="V1495" s="115" t="str">
        <f t="shared" si="419"/>
        <v/>
      </c>
      <c r="W1495" s="115" t="str">
        <f t="shared" si="419"/>
        <v/>
      </c>
      <c r="X1495" s="115" t="str">
        <f t="shared" si="419"/>
        <v>y</v>
      </c>
      <c r="Y1495" s="273" t="str">
        <f t="shared" si="420"/>
        <v/>
      </c>
      <c r="AA1495" s="86" t="str">
        <f t="shared" si="410"/>
        <v/>
      </c>
      <c r="AB1495" s="87" t="str">
        <f t="shared" si="411"/>
        <v/>
      </c>
      <c r="AC1495" s="87" t="str">
        <f t="shared" si="421"/>
        <v/>
      </c>
      <c r="AD1495" s="87">
        <f t="shared" si="422"/>
        <v>1</v>
      </c>
      <c r="AE1495" s="87" t="str">
        <f t="shared" si="423"/>
        <v/>
      </c>
      <c r="AF1495" s="94">
        <f t="shared" si="412"/>
        <v>1</v>
      </c>
      <c r="AH1495" s="324" t="str">
        <f t="shared" si="413"/>
        <v/>
      </c>
      <c r="AI1495" s="280" t="str">
        <f t="shared" si="414"/>
        <v/>
      </c>
      <c r="AJ1495" s="280" t="str">
        <f t="shared" si="415"/>
        <v/>
      </c>
      <c r="AK1495" s="280">
        <f t="shared" si="416"/>
        <v>633002.44150508603</v>
      </c>
      <c r="AL1495" s="327" t="str">
        <f t="shared" si="417"/>
        <v/>
      </c>
    </row>
    <row r="1496" spans="2:38">
      <c r="B1496" s="176" t="s">
        <v>1321</v>
      </c>
      <c r="C1496" s="167"/>
      <c r="D1496" s="167" t="s">
        <v>2229</v>
      </c>
      <c r="E1496" s="167" t="s">
        <v>117</v>
      </c>
      <c r="F1496" s="167" t="s">
        <v>2233</v>
      </c>
      <c r="G1496" s="188"/>
      <c r="H1496" s="285">
        <v>7505.99</v>
      </c>
      <c r="I1496" s="143">
        <f t="shared" si="418"/>
        <v>89.497927011542117</v>
      </c>
      <c r="J1496" s="165">
        <v>671770.54516936501</v>
      </c>
      <c r="K1496" s="167"/>
      <c r="L1496" s="167">
        <v>1</v>
      </c>
      <c r="M1496" s="171">
        <f t="shared" si="425"/>
        <v>671770.54516936501</v>
      </c>
      <c r="N1496" s="170"/>
      <c r="O1496" s="285"/>
      <c r="P1496" s="114">
        <f t="shared" si="424"/>
        <v>0</v>
      </c>
      <c r="Q1496" s="173"/>
      <c r="R1496" s="177">
        <v>2016</v>
      </c>
      <c r="S1496" s="98">
        <f>IFERROR(('General Input Sheet'!$G$38/(VLOOKUP(R1496,'General Input Sheet'!$E$38:$G$44,3,FALSE))),1)</f>
        <v>1</v>
      </c>
      <c r="T1496" s="199">
        <v>671770.54516936501</v>
      </c>
      <c r="U1496" s="115" t="str">
        <f t="shared" si="419"/>
        <v/>
      </c>
      <c r="V1496" s="115" t="str">
        <f t="shared" si="419"/>
        <v/>
      </c>
      <c r="W1496" s="115" t="str">
        <f t="shared" si="419"/>
        <v>y</v>
      </c>
      <c r="X1496" s="115" t="str">
        <f t="shared" si="419"/>
        <v/>
      </c>
      <c r="Y1496" s="273" t="str">
        <f t="shared" si="420"/>
        <v/>
      </c>
      <c r="AA1496" s="86" t="str">
        <f t="shared" si="410"/>
        <v/>
      </c>
      <c r="AB1496" s="87" t="str">
        <f t="shared" si="411"/>
        <v/>
      </c>
      <c r="AC1496" s="87">
        <f t="shared" si="421"/>
        <v>1</v>
      </c>
      <c r="AD1496" s="87" t="str">
        <f t="shared" si="422"/>
        <v/>
      </c>
      <c r="AE1496" s="87" t="str">
        <f t="shared" si="423"/>
        <v/>
      </c>
      <c r="AF1496" s="94">
        <f t="shared" si="412"/>
        <v>1</v>
      </c>
      <c r="AH1496" s="324" t="str">
        <f t="shared" si="413"/>
        <v/>
      </c>
      <c r="AI1496" s="280" t="str">
        <f t="shared" si="414"/>
        <v/>
      </c>
      <c r="AJ1496" s="280">
        <f t="shared" si="415"/>
        <v>671770.54516936501</v>
      </c>
      <c r="AK1496" s="280" t="str">
        <f t="shared" si="416"/>
        <v/>
      </c>
      <c r="AL1496" s="327" t="str">
        <f t="shared" si="417"/>
        <v/>
      </c>
    </row>
    <row r="1497" spans="2:38">
      <c r="B1497" s="176" t="s">
        <v>1322</v>
      </c>
      <c r="C1497" s="167"/>
      <c r="D1497" s="167" t="s">
        <v>2229</v>
      </c>
      <c r="E1497" s="167" t="s">
        <v>117</v>
      </c>
      <c r="F1497" s="167" t="s">
        <v>2233</v>
      </c>
      <c r="G1497" s="188"/>
      <c r="H1497" s="285">
        <v>3920.04</v>
      </c>
      <c r="I1497" s="143">
        <f t="shared" si="418"/>
        <v>137.62771047067301</v>
      </c>
      <c r="J1497" s="165">
        <v>539506.13015345705</v>
      </c>
      <c r="K1497" s="167"/>
      <c r="L1497" s="167">
        <v>1</v>
      </c>
      <c r="M1497" s="171">
        <f t="shared" si="425"/>
        <v>539506.13015345705</v>
      </c>
      <c r="N1497" s="170"/>
      <c r="O1497" s="285"/>
      <c r="P1497" s="114">
        <f t="shared" si="424"/>
        <v>0</v>
      </c>
      <c r="Q1497" s="173"/>
      <c r="R1497" s="177">
        <v>2016</v>
      </c>
      <c r="S1497" s="98">
        <f>IFERROR(('General Input Sheet'!$G$38/(VLOOKUP(R1497,'General Input Sheet'!$E$38:$G$44,3,FALSE))),1)</f>
        <v>1</v>
      </c>
      <c r="T1497" s="199">
        <v>539506.13015345705</v>
      </c>
      <c r="U1497" s="115" t="str">
        <f t="shared" si="419"/>
        <v/>
      </c>
      <c r="V1497" s="115" t="str">
        <f t="shared" si="419"/>
        <v/>
      </c>
      <c r="W1497" s="115" t="str">
        <f t="shared" si="419"/>
        <v>y</v>
      </c>
      <c r="X1497" s="115" t="str">
        <f t="shared" si="419"/>
        <v/>
      </c>
      <c r="Y1497" s="273" t="str">
        <f t="shared" si="420"/>
        <v/>
      </c>
      <c r="AA1497" s="86" t="str">
        <f t="shared" si="410"/>
        <v/>
      </c>
      <c r="AB1497" s="87" t="str">
        <f t="shared" si="411"/>
        <v/>
      </c>
      <c r="AC1497" s="87">
        <f t="shared" si="421"/>
        <v>1</v>
      </c>
      <c r="AD1497" s="87" t="str">
        <f t="shared" si="422"/>
        <v/>
      </c>
      <c r="AE1497" s="87" t="str">
        <f t="shared" si="423"/>
        <v/>
      </c>
      <c r="AF1497" s="94">
        <f t="shared" si="412"/>
        <v>1</v>
      </c>
      <c r="AH1497" s="324" t="str">
        <f t="shared" si="413"/>
        <v/>
      </c>
      <c r="AI1497" s="280" t="str">
        <f t="shared" si="414"/>
        <v/>
      </c>
      <c r="AJ1497" s="280">
        <f t="shared" si="415"/>
        <v>539506.13015345705</v>
      </c>
      <c r="AK1497" s="280" t="str">
        <f t="shared" si="416"/>
        <v/>
      </c>
      <c r="AL1497" s="327" t="str">
        <f t="shared" si="417"/>
        <v/>
      </c>
    </row>
    <row r="1498" spans="2:38">
      <c r="B1498" s="176" t="s">
        <v>1323</v>
      </c>
      <c r="C1498" s="167"/>
      <c r="D1498" s="167" t="s">
        <v>2229</v>
      </c>
      <c r="E1498" s="167" t="s">
        <v>117</v>
      </c>
      <c r="F1498" s="167" t="s">
        <v>2233</v>
      </c>
      <c r="G1498" s="188"/>
      <c r="H1498" s="285">
        <v>999.94373819999998</v>
      </c>
      <c r="I1498" s="143">
        <f t="shared" si="418"/>
        <v>431.82540336764123</v>
      </c>
      <c r="J1498" s="165">
        <v>431801.10809316201</v>
      </c>
      <c r="K1498" s="167"/>
      <c r="L1498" s="167">
        <v>1</v>
      </c>
      <c r="M1498" s="171">
        <f t="shared" si="425"/>
        <v>431801.10809316201</v>
      </c>
      <c r="N1498" s="170"/>
      <c r="O1498" s="285"/>
      <c r="P1498" s="114">
        <f t="shared" si="424"/>
        <v>0</v>
      </c>
      <c r="Q1498" s="173"/>
      <c r="R1498" s="177">
        <v>2016</v>
      </c>
      <c r="S1498" s="98">
        <f>IFERROR(('General Input Sheet'!$G$38/(VLOOKUP(R1498,'General Input Sheet'!$E$38:$G$44,3,FALSE))),1)</f>
        <v>1</v>
      </c>
      <c r="T1498" s="199">
        <v>431801.10809316201</v>
      </c>
      <c r="U1498" s="115" t="str">
        <f t="shared" si="419"/>
        <v/>
      </c>
      <c r="V1498" s="115" t="str">
        <f t="shared" si="419"/>
        <v/>
      </c>
      <c r="W1498" s="115" t="str">
        <f t="shared" si="419"/>
        <v>y</v>
      </c>
      <c r="X1498" s="115" t="str">
        <f t="shared" si="419"/>
        <v/>
      </c>
      <c r="Y1498" s="273" t="str">
        <f t="shared" si="420"/>
        <v/>
      </c>
      <c r="AA1498" s="86" t="str">
        <f t="shared" si="410"/>
        <v/>
      </c>
      <c r="AB1498" s="87" t="str">
        <f t="shared" si="411"/>
        <v/>
      </c>
      <c r="AC1498" s="87">
        <f t="shared" si="421"/>
        <v>1</v>
      </c>
      <c r="AD1498" s="87" t="str">
        <f t="shared" si="422"/>
        <v/>
      </c>
      <c r="AE1498" s="87" t="str">
        <f t="shared" si="423"/>
        <v/>
      </c>
      <c r="AF1498" s="94">
        <f t="shared" si="412"/>
        <v>1</v>
      </c>
      <c r="AH1498" s="324" t="str">
        <f t="shared" si="413"/>
        <v/>
      </c>
      <c r="AI1498" s="280" t="str">
        <f t="shared" si="414"/>
        <v/>
      </c>
      <c r="AJ1498" s="280">
        <f t="shared" si="415"/>
        <v>431801.10809316201</v>
      </c>
      <c r="AK1498" s="280" t="str">
        <f t="shared" si="416"/>
        <v/>
      </c>
      <c r="AL1498" s="327" t="str">
        <f t="shared" si="417"/>
        <v/>
      </c>
    </row>
    <row r="1499" spans="2:38">
      <c r="B1499" s="176" t="s">
        <v>1324</v>
      </c>
      <c r="C1499" s="167"/>
      <c r="D1499" s="167" t="s">
        <v>2229</v>
      </c>
      <c r="E1499" s="167" t="s">
        <v>117</v>
      </c>
      <c r="F1499" s="167" t="s">
        <v>2233</v>
      </c>
      <c r="G1499" s="188"/>
      <c r="H1499" s="285">
        <v>7211.39</v>
      </c>
      <c r="I1499" s="143">
        <f t="shared" si="418"/>
        <v>91.647310635736787</v>
      </c>
      <c r="J1499" s="165">
        <v>660904.49944544595</v>
      </c>
      <c r="K1499" s="167"/>
      <c r="L1499" s="167">
        <v>1</v>
      </c>
      <c r="M1499" s="171">
        <f t="shared" si="425"/>
        <v>660904.49944544595</v>
      </c>
      <c r="N1499" s="170"/>
      <c r="O1499" s="285"/>
      <c r="P1499" s="114">
        <f t="shared" si="424"/>
        <v>0</v>
      </c>
      <c r="Q1499" s="173"/>
      <c r="R1499" s="177">
        <v>2016</v>
      </c>
      <c r="S1499" s="98">
        <f>IFERROR(('General Input Sheet'!$G$38/(VLOOKUP(R1499,'General Input Sheet'!$E$38:$G$44,3,FALSE))),1)</f>
        <v>1</v>
      </c>
      <c r="T1499" s="199">
        <v>660904.49944544595</v>
      </c>
      <c r="U1499" s="115" t="str">
        <f t="shared" si="419"/>
        <v/>
      </c>
      <c r="V1499" s="115" t="str">
        <f t="shared" si="419"/>
        <v/>
      </c>
      <c r="W1499" s="115" t="str">
        <f t="shared" si="419"/>
        <v>y</v>
      </c>
      <c r="X1499" s="115" t="str">
        <f t="shared" si="419"/>
        <v/>
      </c>
      <c r="Y1499" s="273" t="str">
        <f t="shared" si="420"/>
        <v/>
      </c>
      <c r="AA1499" s="86" t="str">
        <f t="shared" si="410"/>
        <v/>
      </c>
      <c r="AB1499" s="87" t="str">
        <f t="shared" si="411"/>
        <v/>
      </c>
      <c r="AC1499" s="87">
        <f t="shared" si="421"/>
        <v>1</v>
      </c>
      <c r="AD1499" s="87" t="str">
        <f t="shared" si="422"/>
        <v/>
      </c>
      <c r="AE1499" s="87" t="str">
        <f t="shared" si="423"/>
        <v/>
      </c>
      <c r="AF1499" s="94">
        <f t="shared" si="412"/>
        <v>1</v>
      </c>
      <c r="AH1499" s="324" t="str">
        <f t="shared" si="413"/>
        <v/>
      </c>
      <c r="AI1499" s="280" t="str">
        <f t="shared" si="414"/>
        <v/>
      </c>
      <c r="AJ1499" s="280">
        <f t="shared" si="415"/>
        <v>660904.49944544595</v>
      </c>
      <c r="AK1499" s="280" t="str">
        <f t="shared" si="416"/>
        <v/>
      </c>
      <c r="AL1499" s="327" t="str">
        <f t="shared" si="417"/>
        <v/>
      </c>
    </row>
    <row r="1500" spans="2:38">
      <c r="B1500" s="176" t="s">
        <v>1325</v>
      </c>
      <c r="C1500" s="167"/>
      <c r="D1500" s="167" t="s">
        <v>2229</v>
      </c>
      <c r="E1500" s="167" t="s">
        <v>118</v>
      </c>
      <c r="F1500" s="167" t="s">
        <v>2233</v>
      </c>
      <c r="G1500" s="188"/>
      <c r="H1500" s="285">
        <v>2022.16</v>
      </c>
      <c r="I1500" s="143">
        <f t="shared" si="418"/>
        <v>232.17974826145851</v>
      </c>
      <c r="J1500" s="165">
        <v>469504.59974439099</v>
      </c>
      <c r="K1500" s="167"/>
      <c r="L1500" s="167">
        <v>1</v>
      </c>
      <c r="M1500" s="171">
        <f t="shared" si="425"/>
        <v>469504.59974439099</v>
      </c>
      <c r="N1500" s="170"/>
      <c r="O1500" s="285"/>
      <c r="P1500" s="114">
        <f t="shared" si="424"/>
        <v>0</v>
      </c>
      <c r="Q1500" s="173"/>
      <c r="R1500" s="177">
        <v>2016</v>
      </c>
      <c r="S1500" s="98">
        <f>IFERROR(('General Input Sheet'!$G$38/(VLOOKUP(R1500,'General Input Sheet'!$E$38:$G$44,3,FALSE))),1)</f>
        <v>1</v>
      </c>
      <c r="T1500" s="199">
        <v>469504.59974439099</v>
      </c>
      <c r="U1500" s="115" t="str">
        <f t="shared" si="419"/>
        <v/>
      </c>
      <c r="V1500" s="115" t="str">
        <f t="shared" si="419"/>
        <v/>
      </c>
      <c r="W1500" s="115" t="str">
        <f t="shared" si="419"/>
        <v/>
      </c>
      <c r="X1500" s="115" t="str">
        <f t="shared" si="419"/>
        <v>y</v>
      </c>
      <c r="Y1500" s="273" t="str">
        <f t="shared" si="420"/>
        <v/>
      </c>
      <c r="AA1500" s="86" t="str">
        <f t="shared" si="410"/>
        <v/>
      </c>
      <c r="AB1500" s="87" t="str">
        <f t="shared" si="411"/>
        <v/>
      </c>
      <c r="AC1500" s="87" t="str">
        <f t="shared" si="421"/>
        <v/>
      </c>
      <c r="AD1500" s="87">
        <f t="shared" si="422"/>
        <v>1</v>
      </c>
      <c r="AE1500" s="87" t="str">
        <f t="shared" si="423"/>
        <v/>
      </c>
      <c r="AF1500" s="94">
        <f t="shared" si="412"/>
        <v>1</v>
      </c>
      <c r="AH1500" s="324" t="str">
        <f t="shared" si="413"/>
        <v/>
      </c>
      <c r="AI1500" s="280" t="str">
        <f t="shared" si="414"/>
        <v/>
      </c>
      <c r="AJ1500" s="280" t="str">
        <f t="shared" si="415"/>
        <v/>
      </c>
      <c r="AK1500" s="280">
        <f t="shared" si="416"/>
        <v>469504.59974439099</v>
      </c>
      <c r="AL1500" s="327" t="str">
        <f t="shared" si="417"/>
        <v/>
      </c>
    </row>
    <row r="1501" spans="2:38">
      <c r="B1501" s="176" t="s">
        <v>1326</v>
      </c>
      <c r="C1501" s="167"/>
      <c r="D1501" s="167" t="s">
        <v>2229</v>
      </c>
      <c r="E1501" s="167" t="s">
        <v>117</v>
      </c>
      <c r="F1501" s="167" t="s">
        <v>2233</v>
      </c>
      <c r="G1501" s="188"/>
      <c r="H1501" s="285">
        <v>1559.47</v>
      </c>
      <c r="I1501" s="143">
        <f t="shared" si="418"/>
        <v>290.12338258178676</v>
      </c>
      <c r="J1501" s="165">
        <v>452438.71143481898</v>
      </c>
      <c r="K1501" s="167"/>
      <c r="L1501" s="167">
        <v>1</v>
      </c>
      <c r="M1501" s="171">
        <f t="shared" si="425"/>
        <v>452438.71143481904</v>
      </c>
      <c r="N1501" s="170"/>
      <c r="O1501" s="285"/>
      <c r="P1501" s="114">
        <f t="shared" si="424"/>
        <v>0</v>
      </c>
      <c r="Q1501" s="173"/>
      <c r="R1501" s="177">
        <v>2016</v>
      </c>
      <c r="S1501" s="98">
        <f>IFERROR(('General Input Sheet'!$G$38/(VLOOKUP(R1501,'General Input Sheet'!$E$38:$G$44,3,FALSE))),1)</f>
        <v>1</v>
      </c>
      <c r="T1501" s="199">
        <v>452438.71143481898</v>
      </c>
      <c r="U1501" s="115" t="str">
        <f t="shared" si="419"/>
        <v/>
      </c>
      <c r="V1501" s="115" t="str">
        <f t="shared" si="419"/>
        <v/>
      </c>
      <c r="W1501" s="115" t="str">
        <f t="shared" si="419"/>
        <v>y</v>
      </c>
      <c r="X1501" s="115" t="str">
        <f t="shared" si="419"/>
        <v/>
      </c>
      <c r="Y1501" s="273" t="str">
        <f t="shared" si="420"/>
        <v/>
      </c>
      <c r="AA1501" s="86" t="str">
        <f t="shared" si="410"/>
        <v/>
      </c>
      <c r="AB1501" s="87" t="str">
        <f t="shared" si="411"/>
        <v/>
      </c>
      <c r="AC1501" s="87">
        <f t="shared" si="421"/>
        <v>1</v>
      </c>
      <c r="AD1501" s="87" t="str">
        <f t="shared" si="422"/>
        <v/>
      </c>
      <c r="AE1501" s="87" t="str">
        <f t="shared" si="423"/>
        <v/>
      </c>
      <c r="AF1501" s="94">
        <f t="shared" si="412"/>
        <v>1</v>
      </c>
      <c r="AH1501" s="324" t="str">
        <f t="shared" si="413"/>
        <v/>
      </c>
      <c r="AI1501" s="280" t="str">
        <f t="shared" si="414"/>
        <v/>
      </c>
      <c r="AJ1501" s="280">
        <f t="shared" si="415"/>
        <v>452438.71143481898</v>
      </c>
      <c r="AK1501" s="280" t="str">
        <f t="shared" si="416"/>
        <v/>
      </c>
      <c r="AL1501" s="327" t="str">
        <f t="shared" si="417"/>
        <v/>
      </c>
    </row>
    <row r="1502" spans="2:38">
      <c r="B1502" s="176" t="s">
        <v>1327</v>
      </c>
      <c r="C1502" s="167"/>
      <c r="D1502" s="167" t="s">
        <v>2229</v>
      </c>
      <c r="E1502" s="167" t="s">
        <v>117</v>
      </c>
      <c r="F1502" s="167" t="s">
        <v>2232</v>
      </c>
      <c r="G1502" s="188"/>
      <c r="H1502" s="285">
        <v>54358.36</v>
      </c>
      <c r="I1502" s="143">
        <f t="shared" si="418"/>
        <v>10.859151710689854</v>
      </c>
      <c r="J1502" s="165">
        <v>590285.67798429495</v>
      </c>
      <c r="K1502" s="167"/>
      <c r="L1502" s="167">
        <v>1</v>
      </c>
      <c r="M1502" s="171">
        <f t="shared" si="425"/>
        <v>590285.67798429495</v>
      </c>
      <c r="N1502" s="170"/>
      <c r="O1502" s="285">
        <v>638.414212137253</v>
      </c>
      <c r="P1502" s="114">
        <f t="shared" si="424"/>
        <v>21.426230400176593</v>
      </c>
      <c r="Q1502" s="173">
        <v>13678.81</v>
      </c>
      <c r="R1502" s="177">
        <v>2016</v>
      </c>
      <c r="S1502" s="98">
        <f>IFERROR(('General Input Sheet'!$G$38/(VLOOKUP(R1502,'General Input Sheet'!$E$38:$G$44,3,FALSE))),1)</f>
        <v>1</v>
      </c>
      <c r="T1502" s="199">
        <v>603964.487984295</v>
      </c>
      <c r="U1502" s="115" t="str">
        <f t="shared" si="419"/>
        <v/>
      </c>
      <c r="V1502" s="115" t="str">
        <f t="shared" si="419"/>
        <v/>
      </c>
      <c r="W1502" s="115" t="str">
        <f t="shared" si="419"/>
        <v>y</v>
      </c>
      <c r="X1502" s="115" t="str">
        <f t="shared" si="419"/>
        <v/>
      </c>
      <c r="Y1502" s="273" t="str">
        <f t="shared" si="420"/>
        <v/>
      </c>
      <c r="AA1502" s="86" t="str">
        <f t="shared" si="410"/>
        <v/>
      </c>
      <c r="AB1502" s="87" t="str">
        <f t="shared" si="411"/>
        <v/>
      </c>
      <c r="AC1502" s="87">
        <f t="shared" si="421"/>
        <v>1</v>
      </c>
      <c r="AD1502" s="87" t="str">
        <f t="shared" si="422"/>
        <v/>
      </c>
      <c r="AE1502" s="87" t="str">
        <f t="shared" si="423"/>
        <v/>
      </c>
      <c r="AF1502" s="94">
        <f t="shared" si="412"/>
        <v>1</v>
      </c>
      <c r="AH1502" s="324" t="str">
        <f t="shared" si="413"/>
        <v/>
      </c>
      <c r="AI1502" s="280" t="str">
        <f t="shared" si="414"/>
        <v/>
      </c>
      <c r="AJ1502" s="280">
        <f t="shared" si="415"/>
        <v>603964.487984295</v>
      </c>
      <c r="AK1502" s="280" t="str">
        <f t="shared" si="416"/>
        <v/>
      </c>
      <c r="AL1502" s="327" t="str">
        <f t="shared" si="417"/>
        <v/>
      </c>
    </row>
    <row r="1503" spans="2:38">
      <c r="B1503" s="176" t="s">
        <v>1328</v>
      </c>
      <c r="C1503" s="167"/>
      <c r="D1503" s="167" t="s">
        <v>2229</v>
      </c>
      <c r="E1503" s="167" t="s">
        <v>118</v>
      </c>
      <c r="F1503" s="167" t="s">
        <v>2232</v>
      </c>
      <c r="G1503" s="188"/>
      <c r="H1503" s="285">
        <v>17955.150000000001</v>
      </c>
      <c r="I1503" s="143">
        <f t="shared" si="418"/>
        <v>32.875563723182204</v>
      </c>
      <c r="J1503" s="165">
        <v>590285.67798429495</v>
      </c>
      <c r="K1503" s="167"/>
      <c r="L1503" s="167">
        <v>1</v>
      </c>
      <c r="M1503" s="171">
        <f t="shared" si="425"/>
        <v>590285.67798429495</v>
      </c>
      <c r="N1503" s="170"/>
      <c r="O1503" s="285"/>
      <c r="P1503" s="114">
        <f t="shared" si="424"/>
        <v>0</v>
      </c>
      <c r="Q1503" s="173"/>
      <c r="R1503" s="177">
        <v>2016</v>
      </c>
      <c r="S1503" s="98">
        <f>IFERROR(('General Input Sheet'!$G$38/(VLOOKUP(R1503,'General Input Sheet'!$E$38:$G$44,3,FALSE))),1)</f>
        <v>1</v>
      </c>
      <c r="T1503" s="199">
        <v>590285.67798429495</v>
      </c>
      <c r="U1503" s="115" t="str">
        <f t="shared" si="419"/>
        <v/>
      </c>
      <c r="V1503" s="115" t="str">
        <f t="shared" si="419"/>
        <v/>
      </c>
      <c r="W1503" s="115" t="str">
        <f t="shared" si="419"/>
        <v/>
      </c>
      <c r="X1503" s="115" t="str">
        <f t="shared" si="419"/>
        <v>y</v>
      </c>
      <c r="Y1503" s="273" t="str">
        <f t="shared" si="420"/>
        <v/>
      </c>
      <c r="AA1503" s="86" t="str">
        <f t="shared" si="410"/>
        <v/>
      </c>
      <c r="AB1503" s="87" t="str">
        <f t="shared" si="411"/>
        <v/>
      </c>
      <c r="AC1503" s="87" t="str">
        <f t="shared" si="421"/>
        <v/>
      </c>
      <c r="AD1503" s="87">
        <f t="shared" si="422"/>
        <v>1</v>
      </c>
      <c r="AE1503" s="87" t="str">
        <f t="shared" si="423"/>
        <v/>
      </c>
      <c r="AF1503" s="94">
        <f t="shared" si="412"/>
        <v>1</v>
      </c>
      <c r="AH1503" s="324" t="str">
        <f t="shared" si="413"/>
        <v/>
      </c>
      <c r="AI1503" s="280" t="str">
        <f t="shared" si="414"/>
        <v/>
      </c>
      <c r="AJ1503" s="280" t="str">
        <f t="shared" si="415"/>
        <v/>
      </c>
      <c r="AK1503" s="280">
        <f t="shared" si="416"/>
        <v>590285.67798429495</v>
      </c>
      <c r="AL1503" s="327" t="str">
        <f t="shared" si="417"/>
        <v/>
      </c>
    </row>
    <row r="1504" spans="2:38">
      <c r="B1504" s="176" t="s">
        <v>1329</v>
      </c>
      <c r="C1504" s="167"/>
      <c r="D1504" s="167" t="s">
        <v>2229</v>
      </c>
      <c r="E1504" s="167" t="s">
        <v>117</v>
      </c>
      <c r="F1504" s="167" t="s">
        <v>2233</v>
      </c>
      <c r="G1504" s="188"/>
      <c r="H1504" s="285">
        <v>2737.36</v>
      </c>
      <c r="I1504" s="143">
        <f t="shared" si="418"/>
        <v>181.15413517295534</v>
      </c>
      <c r="J1504" s="165">
        <v>495884.08345704101</v>
      </c>
      <c r="K1504" s="167"/>
      <c r="L1504" s="167">
        <v>1</v>
      </c>
      <c r="M1504" s="171">
        <f t="shared" si="425"/>
        <v>495884.08345704101</v>
      </c>
      <c r="N1504" s="170"/>
      <c r="O1504" s="285"/>
      <c r="P1504" s="114">
        <f t="shared" si="424"/>
        <v>0</v>
      </c>
      <c r="Q1504" s="173"/>
      <c r="R1504" s="177">
        <v>2016</v>
      </c>
      <c r="S1504" s="98">
        <f>IFERROR(('General Input Sheet'!$G$38/(VLOOKUP(R1504,'General Input Sheet'!$E$38:$G$44,3,FALSE))),1)</f>
        <v>1</v>
      </c>
      <c r="T1504" s="199">
        <v>495884.08345704101</v>
      </c>
      <c r="U1504" s="115" t="str">
        <f t="shared" si="419"/>
        <v/>
      </c>
      <c r="V1504" s="115" t="str">
        <f t="shared" si="419"/>
        <v/>
      </c>
      <c r="W1504" s="115" t="str">
        <f t="shared" si="419"/>
        <v>y</v>
      </c>
      <c r="X1504" s="115" t="str">
        <f t="shared" si="419"/>
        <v/>
      </c>
      <c r="Y1504" s="273" t="str">
        <f t="shared" si="420"/>
        <v/>
      </c>
      <c r="AA1504" s="86" t="str">
        <f t="shared" si="410"/>
        <v/>
      </c>
      <c r="AB1504" s="87" t="str">
        <f t="shared" si="411"/>
        <v/>
      </c>
      <c r="AC1504" s="87">
        <f t="shared" si="421"/>
        <v>1</v>
      </c>
      <c r="AD1504" s="87" t="str">
        <f t="shared" si="422"/>
        <v/>
      </c>
      <c r="AE1504" s="87" t="str">
        <f t="shared" si="423"/>
        <v/>
      </c>
      <c r="AF1504" s="94">
        <f t="shared" si="412"/>
        <v>1</v>
      </c>
      <c r="AH1504" s="324" t="str">
        <f t="shared" si="413"/>
        <v/>
      </c>
      <c r="AI1504" s="280" t="str">
        <f t="shared" si="414"/>
        <v/>
      </c>
      <c r="AJ1504" s="280">
        <f t="shared" si="415"/>
        <v>495884.08345704101</v>
      </c>
      <c r="AK1504" s="280" t="str">
        <f t="shared" si="416"/>
        <v/>
      </c>
      <c r="AL1504" s="327" t="str">
        <f t="shared" si="417"/>
        <v/>
      </c>
    </row>
    <row r="1505" spans="2:38">
      <c r="B1505" s="176" t="s">
        <v>1330</v>
      </c>
      <c r="C1505" s="167"/>
      <c r="D1505" s="167" t="s">
        <v>2229</v>
      </c>
      <c r="E1505" s="167" t="s">
        <v>118</v>
      </c>
      <c r="F1505" s="167" t="s">
        <v>2232</v>
      </c>
      <c r="G1505" s="188"/>
      <c r="H1505" s="285">
        <v>17635.849999999999</v>
      </c>
      <c r="I1505" s="143">
        <f t="shared" si="418"/>
        <v>33.470781277017835</v>
      </c>
      <c r="J1505" s="165">
        <v>590285.67798429495</v>
      </c>
      <c r="K1505" s="167"/>
      <c r="L1505" s="167">
        <v>1</v>
      </c>
      <c r="M1505" s="171">
        <f t="shared" si="425"/>
        <v>590285.67798429495</v>
      </c>
      <c r="N1505" s="170"/>
      <c r="O1505" s="285"/>
      <c r="P1505" s="114">
        <f t="shared" si="424"/>
        <v>0</v>
      </c>
      <c r="Q1505" s="173"/>
      <c r="R1505" s="177">
        <v>2016</v>
      </c>
      <c r="S1505" s="98">
        <f>IFERROR(('General Input Sheet'!$G$38/(VLOOKUP(R1505,'General Input Sheet'!$E$38:$G$44,3,FALSE))),1)</f>
        <v>1</v>
      </c>
      <c r="T1505" s="199">
        <v>590285.67798429495</v>
      </c>
      <c r="U1505" s="115" t="str">
        <f t="shared" si="419"/>
        <v/>
      </c>
      <c r="V1505" s="115" t="str">
        <f t="shared" si="419"/>
        <v/>
      </c>
      <c r="W1505" s="115" t="str">
        <f t="shared" si="419"/>
        <v/>
      </c>
      <c r="X1505" s="115" t="str">
        <f t="shared" si="419"/>
        <v>y</v>
      </c>
      <c r="Y1505" s="273" t="str">
        <f t="shared" si="420"/>
        <v/>
      </c>
      <c r="AA1505" s="86" t="str">
        <f t="shared" si="410"/>
        <v/>
      </c>
      <c r="AB1505" s="87" t="str">
        <f t="shared" si="411"/>
        <v/>
      </c>
      <c r="AC1505" s="87" t="str">
        <f t="shared" si="421"/>
        <v/>
      </c>
      <c r="AD1505" s="87">
        <f t="shared" si="422"/>
        <v>1</v>
      </c>
      <c r="AE1505" s="87" t="str">
        <f t="shared" si="423"/>
        <v/>
      </c>
      <c r="AF1505" s="94">
        <f t="shared" si="412"/>
        <v>1</v>
      </c>
      <c r="AH1505" s="324" t="str">
        <f t="shared" si="413"/>
        <v/>
      </c>
      <c r="AI1505" s="280" t="str">
        <f t="shared" si="414"/>
        <v/>
      </c>
      <c r="AJ1505" s="280" t="str">
        <f t="shared" si="415"/>
        <v/>
      </c>
      <c r="AK1505" s="280">
        <f t="shared" si="416"/>
        <v>590285.67798429495</v>
      </c>
      <c r="AL1505" s="327" t="str">
        <f t="shared" si="417"/>
        <v/>
      </c>
    </row>
    <row r="1506" spans="2:38">
      <c r="B1506" s="176" t="s">
        <v>1330</v>
      </c>
      <c r="C1506" s="167"/>
      <c r="D1506" s="167" t="s">
        <v>2229</v>
      </c>
      <c r="E1506" s="167" t="s">
        <v>118</v>
      </c>
      <c r="F1506" s="167" t="s">
        <v>2233</v>
      </c>
      <c r="G1506" s="188"/>
      <c r="H1506" s="285">
        <v>964.13194620000002</v>
      </c>
      <c r="I1506" s="143">
        <f t="shared" si="418"/>
        <v>446.49513513651891</v>
      </c>
      <c r="J1506" s="165">
        <v>430480.22360800399</v>
      </c>
      <c r="K1506" s="167"/>
      <c r="L1506" s="167">
        <v>1</v>
      </c>
      <c r="M1506" s="171">
        <f t="shared" si="425"/>
        <v>430480.22360800399</v>
      </c>
      <c r="N1506" s="170"/>
      <c r="O1506" s="285"/>
      <c r="P1506" s="114">
        <f t="shared" si="424"/>
        <v>0</v>
      </c>
      <c r="Q1506" s="173"/>
      <c r="R1506" s="177">
        <v>2016</v>
      </c>
      <c r="S1506" s="98">
        <f>IFERROR(('General Input Sheet'!$G$38/(VLOOKUP(R1506,'General Input Sheet'!$E$38:$G$44,3,FALSE))),1)</f>
        <v>1</v>
      </c>
      <c r="T1506" s="199">
        <v>430480.22360800399</v>
      </c>
      <c r="U1506" s="115" t="str">
        <f t="shared" si="419"/>
        <v/>
      </c>
      <c r="V1506" s="115" t="str">
        <f t="shared" si="419"/>
        <v/>
      </c>
      <c r="W1506" s="115" t="str">
        <f t="shared" si="419"/>
        <v/>
      </c>
      <c r="X1506" s="115" t="str">
        <f t="shared" si="419"/>
        <v>y</v>
      </c>
      <c r="Y1506" s="273" t="str">
        <f t="shared" si="420"/>
        <v/>
      </c>
      <c r="AA1506" s="86" t="str">
        <f t="shared" si="410"/>
        <v/>
      </c>
      <c r="AB1506" s="87" t="str">
        <f t="shared" si="411"/>
        <v/>
      </c>
      <c r="AC1506" s="87" t="str">
        <f t="shared" si="421"/>
        <v/>
      </c>
      <c r="AD1506" s="87">
        <f t="shared" si="422"/>
        <v>1</v>
      </c>
      <c r="AE1506" s="87" t="str">
        <f t="shared" si="423"/>
        <v/>
      </c>
      <c r="AF1506" s="94">
        <f t="shared" si="412"/>
        <v>1</v>
      </c>
      <c r="AH1506" s="324" t="str">
        <f t="shared" si="413"/>
        <v/>
      </c>
      <c r="AI1506" s="280" t="str">
        <f t="shared" si="414"/>
        <v/>
      </c>
      <c r="AJ1506" s="280" t="str">
        <f t="shared" si="415"/>
        <v/>
      </c>
      <c r="AK1506" s="280">
        <f t="shared" si="416"/>
        <v>430480.22360800399</v>
      </c>
      <c r="AL1506" s="327" t="str">
        <f t="shared" si="417"/>
        <v/>
      </c>
    </row>
    <row r="1507" spans="2:38">
      <c r="B1507" s="176" t="s">
        <v>1331</v>
      </c>
      <c r="C1507" s="167"/>
      <c r="D1507" s="167" t="s">
        <v>2229</v>
      </c>
      <c r="E1507" s="167" t="s">
        <v>117</v>
      </c>
      <c r="F1507" s="167" t="s">
        <v>2233</v>
      </c>
      <c r="G1507" s="188"/>
      <c r="H1507" s="285">
        <v>1148.1300000000001</v>
      </c>
      <c r="I1507" s="143">
        <f t="shared" si="418"/>
        <v>380.85131465381613</v>
      </c>
      <c r="J1507" s="165">
        <v>437266.81989348598</v>
      </c>
      <c r="K1507" s="167"/>
      <c r="L1507" s="167">
        <v>1</v>
      </c>
      <c r="M1507" s="171">
        <f t="shared" si="425"/>
        <v>437266.81989348598</v>
      </c>
      <c r="N1507" s="170"/>
      <c r="O1507" s="285"/>
      <c r="P1507" s="114">
        <f t="shared" si="424"/>
        <v>0</v>
      </c>
      <c r="Q1507" s="173"/>
      <c r="R1507" s="177">
        <v>2016</v>
      </c>
      <c r="S1507" s="98">
        <f>IFERROR(('General Input Sheet'!$G$38/(VLOOKUP(R1507,'General Input Sheet'!$E$38:$G$44,3,FALSE))),1)</f>
        <v>1</v>
      </c>
      <c r="T1507" s="199">
        <v>437266.81989348598</v>
      </c>
      <c r="U1507" s="115" t="str">
        <f t="shared" si="419"/>
        <v/>
      </c>
      <c r="V1507" s="115" t="str">
        <f t="shared" si="419"/>
        <v/>
      </c>
      <c r="W1507" s="115" t="str">
        <f t="shared" si="419"/>
        <v>y</v>
      </c>
      <c r="X1507" s="115" t="str">
        <f t="shared" si="419"/>
        <v/>
      </c>
      <c r="Y1507" s="273" t="str">
        <f t="shared" si="420"/>
        <v/>
      </c>
      <c r="AA1507" s="86" t="str">
        <f t="shared" si="410"/>
        <v/>
      </c>
      <c r="AB1507" s="87" t="str">
        <f t="shared" si="411"/>
        <v/>
      </c>
      <c r="AC1507" s="87">
        <f t="shared" si="421"/>
        <v>1</v>
      </c>
      <c r="AD1507" s="87" t="str">
        <f t="shared" si="422"/>
        <v/>
      </c>
      <c r="AE1507" s="87" t="str">
        <f t="shared" si="423"/>
        <v/>
      </c>
      <c r="AF1507" s="94">
        <f t="shared" si="412"/>
        <v>1</v>
      </c>
      <c r="AH1507" s="324" t="str">
        <f t="shared" si="413"/>
        <v/>
      </c>
      <c r="AI1507" s="280" t="str">
        <f t="shared" si="414"/>
        <v/>
      </c>
      <c r="AJ1507" s="280">
        <f t="shared" si="415"/>
        <v>437266.81989348598</v>
      </c>
      <c r="AK1507" s="280" t="str">
        <f t="shared" si="416"/>
        <v/>
      </c>
      <c r="AL1507" s="327" t="str">
        <f t="shared" si="417"/>
        <v/>
      </c>
    </row>
    <row r="1508" spans="2:38">
      <c r="B1508" s="176" t="s">
        <v>1332</v>
      </c>
      <c r="C1508" s="167"/>
      <c r="D1508" s="167" t="s">
        <v>2229</v>
      </c>
      <c r="E1508" s="167" t="s">
        <v>117</v>
      </c>
      <c r="F1508" s="167" t="s">
        <v>2233</v>
      </c>
      <c r="G1508" s="188"/>
      <c r="H1508" s="285">
        <v>24936.46</v>
      </c>
      <c r="I1508" s="143">
        <f t="shared" si="418"/>
        <v>27.669991747558914</v>
      </c>
      <c r="J1508" s="165">
        <v>689991.64241333294</v>
      </c>
      <c r="K1508" s="167"/>
      <c r="L1508" s="167">
        <v>1</v>
      </c>
      <c r="M1508" s="171">
        <f t="shared" si="425"/>
        <v>689991.64241333294</v>
      </c>
      <c r="N1508" s="170"/>
      <c r="O1508" s="285"/>
      <c r="P1508" s="114">
        <f t="shared" si="424"/>
        <v>0</v>
      </c>
      <c r="Q1508" s="173"/>
      <c r="R1508" s="177">
        <v>2016</v>
      </c>
      <c r="S1508" s="98">
        <f>IFERROR(('General Input Sheet'!$G$38/(VLOOKUP(R1508,'General Input Sheet'!$E$38:$G$44,3,FALSE))),1)</f>
        <v>1</v>
      </c>
      <c r="T1508" s="199">
        <v>689991.64241333294</v>
      </c>
      <c r="U1508" s="115" t="str">
        <f t="shared" si="419"/>
        <v/>
      </c>
      <c r="V1508" s="115" t="str">
        <f t="shared" si="419"/>
        <v/>
      </c>
      <c r="W1508" s="115" t="str">
        <f t="shared" si="419"/>
        <v>y</v>
      </c>
      <c r="X1508" s="115" t="str">
        <f t="shared" si="419"/>
        <v/>
      </c>
      <c r="Y1508" s="273" t="str">
        <f t="shared" si="420"/>
        <v/>
      </c>
      <c r="AA1508" s="86" t="str">
        <f t="shared" si="410"/>
        <v/>
      </c>
      <c r="AB1508" s="87" t="str">
        <f t="shared" si="411"/>
        <v/>
      </c>
      <c r="AC1508" s="87">
        <f t="shared" si="421"/>
        <v>1</v>
      </c>
      <c r="AD1508" s="87" t="str">
        <f t="shared" si="422"/>
        <v/>
      </c>
      <c r="AE1508" s="87" t="str">
        <f t="shared" si="423"/>
        <v/>
      </c>
      <c r="AF1508" s="94">
        <f t="shared" si="412"/>
        <v>1</v>
      </c>
      <c r="AH1508" s="324" t="str">
        <f t="shared" si="413"/>
        <v/>
      </c>
      <c r="AI1508" s="280" t="str">
        <f t="shared" si="414"/>
        <v/>
      </c>
      <c r="AJ1508" s="280">
        <f t="shared" si="415"/>
        <v>689991.64241333294</v>
      </c>
      <c r="AK1508" s="280" t="str">
        <f t="shared" si="416"/>
        <v/>
      </c>
      <c r="AL1508" s="327" t="str">
        <f t="shared" si="417"/>
        <v/>
      </c>
    </row>
    <row r="1509" spans="2:38">
      <c r="B1509" s="176" t="s">
        <v>1333</v>
      </c>
      <c r="C1509" s="167"/>
      <c r="D1509" s="167" t="s">
        <v>2229</v>
      </c>
      <c r="E1509" s="167" t="s">
        <v>117</v>
      </c>
      <c r="F1509" s="167" t="s">
        <v>2232</v>
      </c>
      <c r="G1509" s="188"/>
      <c r="H1509" s="285">
        <v>20386.53</v>
      </c>
      <c r="I1509" s="143">
        <f t="shared" si="418"/>
        <v>28.954691062397327</v>
      </c>
      <c r="J1509" s="165">
        <v>590285.67798429495</v>
      </c>
      <c r="K1509" s="167"/>
      <c r="L1509" s="167">
        <v>1</v>
      </c>
      <c r="M1509" s="171">
        <f t="shared" si="425"/>
        <v>590285.67798429495</v>
      </c>
      <c r="N1509" s="170"/>
      <c r="O1509" s="285"/>
      <c r="P1509" s="114">
        <f t="shared" si="424"/>
        <v>0</v>
      </c>
      <c r="Q1509" s="173"/>
      <c r="R1509" s="177">
        <v>2016</v>
      </c>
      <c r="S1509" s="98">
        <f>IFERROR(('General Input Sheet'!$G$38/(VLOOKUP(R1509,'General Input Sheet'!$E$38:$G$44,3,FALSE))),1)</f>
        <v>1</v>
      </c>
      <c r="T1509" s="199">
        <v>590285.67798429495</v>
      </c>
      <c r="U1509" s="115" t="str">
        <f t="shared" si="419"/>
        <v/>
      </c>
      <c r="V1509" s="115" t="str">
        <f t="shared" si="419"/>
        <v/>
      </c>
      <c r="W1509" s="115" t="str">
        <f t="shared" si="419"/>
        <v>y</v>
      </c>
      <c r="X1509" s="115" t="str">
        <f t="shared" si="419"/>
        <v/>
      </c>
      <c r="Y1509" s="273" t="str">
        <f t="shared" si="420"/>
        <v/>
      </c>
      <c r="AA1509" s="86" t="str">
        <f t="shared" si="410"/>
        <v/>
      </c>
      <c r="AB1509" s="87" t="str">
        <f t="shared" si="411"/>
        <v/>
      </c>
      <c r="AC1509" s="87">
        <f t="shared" si="421"/>
        <v>1</v>
      </c>
      <c r="AD1509" s="87" t="str">
        <f t="shared" si="422"/>
        <v/>
      </c>
      <c r="AE1509" s="87" t="str">
        <f t="shared" si="423"/>
        <v/>
      </c>
      <c r="AF1509" s="94">
        <f t="shared" si="412"/>
        <v>1</v>
      </c>
      <c r="AH1509" s="324" t="str">
        <f t="shared" si="413"/>
        <v/>
      </c>
      <c r="AI1509" s="280" t="str">
        <f t="shared" si="414"/>
        <v/>
      </c>
      <c r="AJ1509" s="280">
        <f t="shared" si="415"/>
        <v>590285.67798429495</v>
      </c>
      <c r="AK1509" s="280" t="str">
        <f t="shared" si="416"/>
        <v/>
      </c>
      <c r="AL1509" s="327" t="str">
        <f t="shared" si="417"/>
        <v/>
      </c>
    </row>
    <row r="1510" spans="2:38">
      <c r="B1510" s="176" t="s">
        <v>1333</v>
      </c>
      <c r="C1510" s="167"/>
      <c r="D1510" s="167" t="s">
        <v>2229</v>
      </c>
      <c r="E1510" s="167" t="s">
        <v>117</v>
      </c>
      <c r="F1510" s="167" t="s">
        <v>2233</v>
      </c>
      <c r="G1510" s="188"/>
      <c r="H1510" s="285">
        <v>20115.57</v>
      </c>
      <c r="I1510" s="143">
        <f t="shared" si="418"/>
        <v>34.301371644618222</v>
      </c>
      <c r="J1510" s="165">
        <v>689991.64241333294</v>
      </c>
      <c r="K1510" s="167"/>
      <c r="L1510" s="167">
        <v>1</v>
      </c>
      <c r="M1510" s="171">
        <f t="shared" si="425"/>
        <v>689991.64241333294</v>
      </c>
      <c r="N1510" s="170"/>
      <c r="O1510" s="285"/>
      <c r="P1510" s="114">
        <f t="shared" si="424"/>
        <v>0</v>
      </c>
      <c r="Q1510" s="173"/>
      <c r="R1510" s="177">
        <v>2016</v>
      </c>
      <c r="S1510" s="98">
        <f>IFERROR(('General Input Sheet'!$G$38/(VLOOKUP(R1510,'General Input Sheet'!$E$38:$G$44,3,FALSE))),1)</f>
        <v>1</v>
      </c>
      <c r="T1510" s="199">
        <v>689991.64241333294</v>
      </c>
      <c r="U1510" s="115" t="str">
        <f t="shared" si="419"/>
        <v/>
      </c>
      <c r="V1510" s="115" t="str">
        <f t="shared" si="419"/>
        <v/>
      </c>
      <c r="W1510" s="115" t="str">
        <f t="shared" si="419"/>
        <v>y</v>
      </c>
      <c r="X1510" s="115" t="str">
        <f t="shared" si="419"/>
        <v/>
      </c>
      <c r="Y1510" s="273" t="str">
        <f t="shared" si="420"/>
        <v/>
      </c>
      <c r="AA1510" s="86" t="str">
        <f t="shared" si="410"/>
        <v/>
      </c>
      <c r="AB1510" s="87" t="str">
        <f t="shared" si="411"/>
        <v/>
      </c>
      <c r="AC1510" s="87">
        <f t="shared" si="421"/>
        <v>1</v>
      </c>
      <c r="AD1510" s="87" t="str">
        <f t="shared" si="422"/>
        <v/>
      </c>
      <c r="AE1510" s="87" t="str">
        <f t="shared" si="423"/>
        <v/>
      </c>
      <c r="AF1510" s="94">
        <f t="shared" si="412"/>
        <v>1</v>
      </c>
      <c r="AH1510" s="324" t="str">
        <f t="shared" si="413"/>
        <v/>
      </c>
      <c r="AI1510" s="280" t="str">
        <f t="shared" si="414"/>
        <v/>
      </c>
      <c r="AJ1510" s="280">
        <f t="shared" si="415"/>
        <v>689991.64241333294</v>
      </c>
      <c r="AK1510" s="280" t="str">
        <f t="shared" si="416"/>
        <v/>
      </c>
      <c r="AL1510" s="327" t="str">
        <f t="shared" si="417"/>
        <v/>
      </c>
    </row>
    <row r="1511" spans="2:38">
      <c r="B1511" s="176" t="s">
        <v>1334</v>
      </c>
      <c r="C1511" s="167"/>
      <c r="D1511" s="167" t="s">
        <v>2229</v>
      </c>
      <c r="E1511" s="167" t="s">
        <v>117</v>
      </c>
      <c r="F1511" s="167" t="s">
        <v>2232</v>
      </c>
      <c r="G1511" s="188"/>
      <c r="H1511" s="285">
        <v>22516.04</v>
      </c>
      <c r="I1511" s="143">
        <f t="shared" si="418"/>
        <v>26.216229762617889</v>
      </c>
      <c r="J1511" s="165">
        <v>590285.67798429495</v>
      </c>
      <c r="K1511" s="167"/>
      <c r="L1511" s="167">
        <v>1</v>
      </c>
      <c r="M1511" s="171">
        <f t="shared" si="425"/>
        <v>590285.67798429495</v>
      </c>
      <c r="N1511" s="170"/>
      <c r="O1511" s="285"/>
      <c r="P1511" s="114">
        <f t="shared" si="424"/>
        <v>0</v>
      </c>
      <c r="Q1511" s="173"/>
      <c r="R1511" s="177">
        <v>2016</v>
      </c>
      <c r="S1511" s="98">
        <f>IFERROR(('General Input Sheet'!$G$38/(VLOOKUP(R1511,'General Input Sheet'!$E$38:$G$44,3,FALSE))),1)</f>
        <v>1</v>
      </c>
      <c r="T1511" s="199">
        <v>590285.67798429495</v>
      </c>
      <c r="U1511" s="115" t="str">
        <f t="shared" si="419"/>
        <v/>
      </c>
      <c r="V1511" s="115" t="str">
        <f t="shared" si="419"/>
        <v/>
      </c>
      <c r="W1511" s="115" t="str">
        <f t="shared" si="419"/>
        <v>y</v>
      </c>
      <c r="X1511" s="115" t="str">
        <f t="shared" si="419"/>
        <v/>
      </c>
      <c r="Y1511" s="273" t="str">
        <f t="shared" si="420"/>
        <v/>
      </c>
      <c r="AA1511" s="86" t="str">
        <f t="shared" si="410"/>
        <v/>
      </c>
      <c r="AB1511" s="87" t="str">
        <f t="shared" si="411"/>
        <v/>
      </c>
      <c r="AC1511" s="87">
        <f t="shared" si="421"/>
        <v>1</v>
      </c>
      <c r="AD1511" s="87" t="str">
        <f t="shared" si="422"/>
        <v/>
      </c>
      <c r="AE1511" s="87" t="str">
        <f t="shared" si="423"/>
        <v/>
      </c>
      <c r="AF1511" s="94">
        <f t="shared" si="412"/>
        <v>1</v>
      </c>
      <c r="AH1511" s="324" t="str">
        <f t="shared" si="413"/>
        <v/>
      </c>
      <c r="AI1511" s="280" t="str">
        <f t="shared" si="414"/>
        <v/>
      </c>
      <c r="AJ1511" s="280">
        <f t="shared" si="415"/>
        <v>590285.67798429495</v>
      </c>
      <c r="AK1511" s="280" t="str">
        <f t="shared" si="416"/>
        <v/>
      </c>
      <c r="AL1511" s="327" t="str">
        <f t="shared" si="417"/>
        <v/>
      </c>
    </row>
    <row r="1512" spans="2:38">
      <c r="B1512" s="176" t="s">
        <v>1334</v>
      </c>
      <c r="C1512" s="167"/>
      <c r="D1512" s="167" t="s">
        <v>2229</v>
      </c>
      <c r="E1512" s="167" t="s">
        <v>117</v>
      </c>
      <c r="F1512" s="167" t="s">
        <v>2233</v>
      </c>
      <c r="G1512" s="188"/>
      <c r="H1512" s="285">
        <v>4205.95</v>
      </c>
      <c r="I1512" s="143">
        <f t="shared" si="418"/>
        <v>130.77940853965598</v>
      </c>
      <c r="J1512" s="165">
        <v>550051.65334736602</v>
      </c>
      <c r="K1512" s="167"/>
      <c r="L1512" s="167">
        <v>1</v>
      </c>
      <c r="M1512" s="171">
        <f t="shared" si="425"/>
        <v>550051.65334736602</v>
      </c>
      <c r="N1512" s="170"/>
      <c r="O1512" s="285"/>
      <c r="P1512" s="114">
        <f t="shared" si="424"/>
        <v>0</v>
      </c>
      <c r="Q1512" s="173"/>
      <c r="R1512" s="177">
        <v>2016</v>
      </c>
      <c r="S1512" s="98">
        <f>IFERROR(('General Input Sheet'!$G$38/(VLOOKUP(R1512,'General Input Sheet'!$E$38:$G$44,3,FALSE))),1)</f>
        <v>1</v>
      </c>
      <c r="T1512" s="199">
        <v>550051.65334736602</v>
      </c>
      <c r="U1512" s="115" t="str">
        <f t="shared" si="419"/>
        <v/>
      </c>
      <c r="V1512" s="115" t="str">
        <f t="shared" si="419"/>
        <v/>
      </c>
      <c r="W1512" s="115" t="str">
        <f t="shared" si="419"/>
        <v>y</v>
      </c>
      <c r="X1512" s="115" t="str">
        <f t="shared" si="419"/>
        <v/>
      </c>
      <c r="Y1512" s="273" t="str">
        <f t="shared" si="420"/>
        <v/>
      </c>
      <c r="AA1512" s="86" t="str">
        <f t="shared" si="410"/>
        <v/>
      </c>
      <c r="AB1512" s="87" t="str">
        <f t="shared" si="411"/>
        <v/>
      </c>
      <c r="AC1512" s="87">
        <f t="shared" si="421"/>
        <v>1</v>
      </c>
      <c r="AD1512" s="87" t="str">
        <f t="shared" si="422"/>
        <v/>
      </c>
      <c r="AE1512" s="87" t="str">
        <f t="shared" si="423"/>
        <v/>
      </c>
      <c r="AF1512" s="94">
        <f t="shared" si="412"/>
        <v>1</v>
      </c>
      <c r="AH1512" s="324" t="str">
        <f t="shared" si="413"/>
        <v/>
      </c>
      <c r="AI1512" s="280" t="str">
        <f t="shared" si="414"/>
        <v/>
      </c>
      <c r="AJ1512" s="280">
        <f t="shared" si="415"/>
        <v>550051.65334736602</v>
      </c>
      <c r="AK1512" s="280" t="str">
        <f t="shared" si="416"/>
        <v/>
      </c>
      <c r="AL1512" s="327" t="str">
        <f t="shared" si="417"/>
        <v/>
      </c>
    </row>
    <row r="1513" spans="2:38">
      <c r="B1513" s="176" t="s">
        <v>1335</v>
      </c>
      <c r="C1513" s="167"/>
      <c r="D1513" s="167" t="s">
        <v>2229</v>
      </c>
      <c r="E1513" s="167" t="s">
        <v>117</v>
      </c>
      <c r="F1513" s="167" t="s">
        <v>2232</v>
      </c>
      <c r="G1513" s="188"/>
      <c r="H1513" s="285">
        <v>1344</v>
      </c>
      <c r="I1513" s="143">
        <f t="shared" si="418"/>
        <v>197.81995093851341</v>
      </c>
      <c r="J1513" s="165">
        <v>265870.01406136202</v>
      </c>
      <c r="K1513" s="167"/>
      <c r="L1513" s="167">
        <v>1</v>
      </c>
      <c r="M1513" s="171">
        <f t="shared" si="425"/>
        <v>265870.01406136202</v>
      </c>
      <c r="N1513" s="170"/>
      <c r="O1513" s="285"/>
      <c r="P1513" s="114">
        <f t="shared" si="424"/>
        <v>0</v>
      </c>
      <c r="Q1513" s="173"/>
      <c r="R1513" s="177">
        <v>2016</v>
      </c>
      <c r="S1513" s="98">
        <f>IFERROR(('General Input Sheet'!$G$38/(VLOOKUP(R1513,'General Input Sheet'!$E$38:$G$44,3,FALSE))),1)</f>
        <v>1</v>
      </c>
      <c r="T1513" s="199">
        <v>265870.01406136202</v>
      </c>
      <c r="U1513" s="115" t="str">
        <f t="shared" si="419"/>
        <v/>
      </c>
      <c r="V1513" s="115" t="str">
        <f t="shared" si="419"/>
        <v/>
      </c>
      <c r="W1513" s="115" t="str">
        <f t="shared" si="419"/>
        <v>y</v>
      </c>
      <c r="X1513" s="115" t="str">
        <f t="shared" si="419"/>
        <v/>
      </c>
      <c r="Y1513" s="273" t="str">
        <f t="shared" si="420"/>
        <v/>
      </c>
      <c r="AA1513" s="86" t="str">
        <f t="shared" si="410"/>
        <v/>
      </c>
      <c r="AB1513" s="87" t="str">
        <f t="shared" si="411"/>
        <v/>
      </c>
      <c r="AC1513" s="87">
        <f t="shared" si="421"/>
        <v>1</v>
      </c>
      <c r="AD1513" s="87" t="str">
        <f t="shared" si="422"/>
        <v/>
      </c>
      <c r="AE1513" s="87" t="str">
        <f t="shared" si="423"/>
        <v/>
      </c>
      <c r="AF1513" s="94">
        <f t="shared" si="412"/>
        <v>1</v>
      </c>
      <c r="AH1513" s="324" t="str">
        <f t="shared" si="413"/>
        <v/>
      </c>
      <c r="AI1513" s="280" t="str">
        <f t="shared" si="414"/>
        <v/>
      </c>
      <c r="AJ1513" s="280">
        <f t="shared" si="415"/>
        <v>265870.01406136202</v>
      </c>
      <c r="AK1513" s="280" t="str">
        <f t="shared" si="416"/>
        <v/>
      </c>
      <c r="AL1513" s="327" t="str">
        <f t="shared" si="417"/>
        <v/>
      </c>
    </row>
    <row r="1514" spans="2:38">
      <c r="B1514" s="176" t="s">
        <v>1336</v>
      </c>
      <c r="C1514" s="167"/>
      <c r="D1514" s="167" t="s">
        <v>2229</v>
      </c>
      <c r="E1514" s="167" t="s">
        <v>117</v>
      </c>
      <c r="F1514" s="167" t="s">
        <v>2234</v>
      </c>
      <c r="G1514" s="188"/>
      <c r="H1514" s="285">
        <v>891.37576349999995</v>
      </c>
      <c r="I1514" s="143">
        <f t="shared" si="418"/>
        <v>877.79261919839723</v>
      </c>
      <c r="J1514" s="165">
        <v>782443.06613263604</v>
      </c>
      <c r="K1514" s="167"/>
      <c r="L1514" s="167">
        <v>1</v>
      </c>
      <c r="M1514" s="171">
        <f t="shared" si="425"/>
        <v>782443.06613263604</v>
      </c>
      <c r="N1514" s="170"/>
      <c r="O1514" s="285"/>
      <c r="P1514" s="114">
        <f t="shared" si="424"/>
        <v>0</v>
      </c>
      <c r="Q1514" s="173"/>
      <c r="R1514" s="177">
        <v>2016</v>
      </c>
      <c r="S1514" s="98">
        <f>IFERROR(('General Input Sheet'!$G$38/(VLOOKUP(R1514,'General Input Sheet'!$E$38:$G$44,3,FALSE))),1)</f>
        <v>1</v>
      </c>
      <c r="T1514" s="199">
        <v>782443.06613263604</v>
      </c>
      <c r="U1514" s="115" t="str">
        <f t="shared" si="419"/>
        <v/>
      </c>
      <c r="V1514" s="115" t="str">
        <f t="shared" si="419"/>
        <v/>
      </c>
      <c r="W1514" s="115" t="str">
        <f t="shared" si="419"/>
        <v>y</v>
      </c>
      <c r="X1514" s="115" t="str">
        <f t="shared" si="419"/>
        <v/>
      </c>
      <c r="Y1514" s="273" t="str">
        <f t="shared" si="420"/>
        <v/>
      </c>
      <c r="AA1514" s="86" t="str">
        <f t="shared" si="410"/>
        <v/>
      </c>
      <c r="AB1514" s="87" t="str">
        <f t="shared" si="411"/>
        <v/>
      </c>
      <c r="AC1514" s="87">
        <f t="shared" si="421"/>
        <v>1</v>
      </c>
      <c r="AD1514" s="87" t="str">
        <f t="shared" si="422"/>
        <v/>
      </c>
      <c r="AE1514" s="87" t="str">
        <f t="shared" si="423"/>
        <v/>
      </c>
      <c r="AF1514" s="94">
        <f t="shared" si="412"/>
        <v>1</v>
      </c>
      <c r="AH1514" s="324" t="str">
        <f t="shared" si="413"/>
        <v/>
      </c>
      <c r="AI1514" s="280" t="str">
        <f t="shared" si="414"/>
        <v/>
      </c>
      <c r="AJ1514" s="280">
        <f t="shared" si="415"/>
        <v>782443.06613263604</v>
      </c>
      <c r="AK1514" s="280" t="str">
        <f t="shared" si="416"/>
        <v/>
      </c>
      <c r="AL1514" s="327" t="str">
        <f t="shared" si="417"/>
        <v/>
      </c>
    </row>
    <row r="1515" spans="2:38">
      <c r="B1515" s="176" t="s">
        <v>1336</v>
      </c>
      <c r="C1515" s="167"/>
      <c r="D1515" s="167" t="s">
        <v>2229</v>
      </c>
      <c r="E1515" s="167" t="s">
        <v>117</v>
      </c>
      <c r="F1515" s="167" t="s">
        <v>2233</v>
      </c>
      <c r="G1515" s="188"/>
      <c r="H1515" s="285">
        <v>11950.93</v>
      </c>
      <c r="I1515" s="143">
        <f t="shared" si="418"/>
        <v>57.735393179721825</v>
      </c>
      <c r="J1515" s="165">
        <v>689991.64241333294</v>
      </c>
      <c r="K1515" s="167"/>
      <c r="L1515" s="167">
        <v>1</v>
      </c>
      <c r="M1515" s="171">
        <f t="shared" si="425"/>
        <v>689991.64241333294</v>
      </c>
      <c r="N1515" s="170"/>
      <c r="O1515" s="285"/>
      <c r="P1515" s="114">
        <f t="shared" si="424"/>
        <v>0</v>
      </c>
      <c r="Q1515" s="173"/>
      <c r="R1515" s="177">
        <v>2016</v>
      </c>
      <c r="S1515" s="98">
        <f>IFERROR(('General Input Sheet'!$G$38/(VLOOKUP(R1515,'General Input Sheet'!$E$38:$G$44,3,FALSE))),1)</f>
        <v>1</v>
      </c>
      <c r="T1515" s="199">
        <v>689991.64241333294</v>
      </c>
      <c r="U1515" s="115" t="str">
        <f t="shared" si="419"/>
        <v/>
      </c>
      <c r="V1515" s="115" t="str">
        <f t="shared" si="419"/>
        <v/>
      </c>
      <c r="W1515" s="115" t="str">
        <f t="shared" si="419"/>
        <v>y</v>
      </c>
      <c r="X1515" s="115" t="str">
        <f t="shared" si="419"/>
        <v/>
      </c>
      <c r="Y1515" s="273" t="str">
        <f t="shared" si="420"/>
        <v/>
      </c>
      <c r="AA1515" s="86" t="str">
        <f t="shared" si="410"/>
        <v/>
      </c>
      <c r="AB1515" s="87" t="str">
        <f t="shared" si="411"/>
        <v/>
      </c>
      <c r="AC1515" s="87">
        <f t="shared" si="421"/>
        <v>1</v>
      </c>
      <c r="AD1515" s="87" t="str">
        <f t="shared" si="422"/>
        <v/>
      </c>
      <c r="AE1515" s="87" t="str">
        <f t="shared" si="423"/>
        <v/>
      </c>
      <c r="AF1515" s="94">
        <f t="shared" si="412"/>
        <v>1</v>
      </c>
      <c r="AH1515" s="324" t="str">
        <f t="shared" si="413"/>
        <v/>
      </c>
      <c r="AI1515" s="280" t="str">
        <f t="shared" si="414"/>
        <v/>
      </c>
      <c r="AJ1515" s="280">
        <f t="shared" si="415"/>
        <v>689991.64241333294</v>
      </c>
      <c r="AK1515" s="280" t="str">
        <f t="shared" si="416"/>
        <v/>
      </c>
      <c r="AL1515" s="327" t="str">
        <f t="shared" si="417"/>
        <v/>
      </c>
    </row>
    <row r="1516" spans="2:38">
      <c r="B1516" s="176" t="s">
        <v>1337</v>
      </c>
      <c r="C1516" s="167"/>
      <c r="D1516" s="167" t="s">
        <v>2229</v>
      </c>
      <c r="E1516" s="167" t="s">
        <v>117</v>
      </c>
      <c r="F1516" s="167" t="s">
        <v>2233</v>
      </c>
      <c r="G1516" s="188"/>
      <c r="H1516" s="285">
        <v>3133.47</v>
      </c>
      <c r="I1516" s="143">
        <f t="shared" si="418"/>
        <v>162.91658470621419</v>
      </c>
      <c r="J1516" s="165">
        <v>510494.230679381</v>
      </c>
      <c r="K1516" s="167"/>
      <c r="L1516" s="167">
        <v>1</v>
      </c>
      <c r="M1516" s="171">
        <f t="shared" si="425"/>
        <v>510494.23067938094</v>
      </c>
      <c r="N1516" s="170"/>
      <c r="O1516" s="285"/>
      <c r="P1516" s="114">
        <f t="shared" si="424"/>
        <v>0</v>
      </c>
      <c r="Q1516" s="173"/>
      <c r="R1516" s="177">
        <v>2016</v>
      </c>
      <c r="S1516" s="98">
        <f>IFERROR(('General Input Sheet'!$G$38/(VLOOKUP(R1516,'General Input Sheet'!$E$38:$G$44,3,FALSE))),1)</f>
        <v>1</v>
      </c>
      <c r="T1516" s="199">
        <v>510494.230679381</v>
      </c>
      <c r="U1516" s="115" t="str">
        <f t="shared" si="419"/>
        <v/>
      </c>
      <c r="V1516" s="115" t="str">
        <f t="shared" si="419"/>
        <v/>
      </c>
      <c r="W1516" s="115" t="str">
        <f t="shared" si="419"/>
        <v>y</v>
      </c>
      <c r="X1516" s="115" t="str">
        <f t="shared" si="419"/>
        <v/>
      </c>
      <c r="Y1516" s="273" t="str">
        <f t="shared" si="420"/>
        <v/>
      </c>
      <c r="AA1516" s="86" t="str">
        <f t="shared" si="410"/>
        <v/>
      </c>
      <c r="AB1516" s="87" t="str">
        <f t="shared" si="411"/>
        <v/>
      </c>
      <c r="AC1516" s="87">
        <f t="shared" si="421"/>
        <v>1</v>
      </c>
      <c r="AD1516" s="87" t="str">
        <f t="shared" si="422"/>
        <v/>
      </c>
      <c r="AE1516" s="87" t="str">
        <f t="shared" si="423"/>
        <v/>
      </c>
      <c r="AF1516" s="94">
        <f t="shared" si="412"/>
        <v>1</v>
      </c>
      <c r="AH1516" s="324" t="str">
        <f t="shared" si="413"/>
        <v/>
      </c>
      <c r="AI1516" s="280" t="str">
        <f t="shared" si="414"/>
        <v/>
      </c>
      <c r="AJ1516" s="280">
        <f t="shared" si="415"/>
        <v>510494.230679381</v>
      </c>
      <c r="AK1516" s="280" t="str">
        <f t="shared" si="416"/>
        <v/>
      </c>
      <c r="AL1516" s="327" t="str">
        <f t="shared" si="417"/>
        <v/>
      </c>
    </row>
    <row r="1517" spans="2:38">
      <c r="B1517" s="176" t="s">
        <v>1338</v>
      </c>
      <c r="C1517" s="167"/>
      <c r="D1517" s="167" t="s">
        <v>2229</v>
      </c>
      <c r="E1517" s="167" t="s">
        <v>117</v>
      </c>
      <c r="F1517" s="167" t="s">
        <v>2232</v>
      </c>
      <c r="G1517" s="188"/>
      <c r="H1517" s="285">
        <v>6617.3915521999998</v>
      </c>
      <c r="I1517" s="143">
        <f t="shared" si="418"/>
        <v>79.01857947386371</v>
      </c>
      <c r="J1517" s="165">
        <v>522896.88027719001</v>
      </c>
      <c r="K1517" s="167"/>
      <c r="L1517" s="167">
        <v>1</v>
      </c>
      <c r="M1517" s="171">
        <f t="shared" si="425"/>
        <v>522896.88027719001</v>
      </c>
      <c r="N1517" s="170"/>
      <c r="O1517" s="285"/>
      <c r="P1517" s="114">
        <f t="shared" si="424"/>
        <v>0</v>
      </c>
      <c r="Q1517" s="173"/>
      <c r="R1517" s="177">
        <v>2016</v>
      </c>
      <c r="S1517" s="98">
        <f>IFERROR(('General Input Sheet'!$G$38/(VLOOKUP(R1517,'General Input Sheet'!$E$38:$G$44,3,FALSE))),1)</f>
        <v>1</v>
      </c>
      <c r="T1517" s="199">
        <v>522896.88027719001</v>
      </c>
      <c r="U1517" s="115" t="str">
        <f t="shared" si="419"/>
        <v/>
      </c>
      <c r="V1517" s="115" t="str">
        <f t="shared" si="419"/>
        <v/>
      </c>
      <c r="W1517" s="115" t="str">
        <f t="shared" si="419"/>
        <v>y</v>
      </c>
      <c r="X1517" s="115" t="str">
        <f t="shared" si="419"/>
        <v/>
      </c>
      <c r="Y1517" s="273" t="str">
        <f t="shared" si="420"/>
        <v/>
      </c>
      <c r="AA1517" s="86" t="str">
        <f t="shared" si="410"/>
        <v/>
      </c>
      <c r="AB1517" s="87" t="str">
        <f t="shared" si="411"/>
        <v/>
      </c>
      <c r="AC1517" s="87">
        <f t="shared" si="421"/>
        <v>1</v>
      </c>
      <c r="AD1517" s="87" t="str">
        <f t="shared" si="422"/>
        <v/>
      </c>
      <c r="AE1517" s="87" t="str">
        <f t="shared" si="423"/>
        <v/>
      </c>
      <c r="AF1517" s="94">
        <f t="shared" si="412"/>
        <v>1</v>
      </c>
      <c r="AH1517" s="324" t="str">
        <f t="shared" si="413"/>
        <v/>
      </c>
      <c r="AI1517" s="280" t="str">
        <f t="shared" si="414"/>
        <v/>
      </c>
      <c r="AJ1517" s="280">
        <f t="shared" si="415"/>
        <v>522896.88027719001</v>
      </c>
      <c r="AK1517" s="280" t="str">
        <f t="shared" si="416"/>
        <v/>
      </c>
      <c r="AL1517" s="327" t="str">
        <f t="shared" si="417"/>
        <v/>
      </c>
    </row>
    <row r="1518" spans="2:38">
      <c r="B1518" s="176" t="s">
        <v>1339</v>
      </c>
      <c r="C1518" s="167"/>
      <c r="D1518" s="167" t="s">
        <v>2231</v>
      </c>
      <c r="E1518" s="167" t="s">
        <v>117</v>
      </c>
      <c r="F1518" s="167" t="s">
        <v>2232</v>
      </c>
      <c r="G1518" s="188"/>
      <c r="H1518" s="285">
        <v>104225.05</v>
      </c>
      <c r="I1518" s="143">
        <f t="shared" si="418"/>
        <v>22.163079014027051</v>
      </c>
      <c r="J1518" s="165">
        <v>2309948.01839092</v>
      </c>
      <c r="K1518" s="167"/>
      <c r="L1518" s="167">
        <v>1</v>
      </c>
      <c r="M1518" s="171">
        <f t="shared" si="425"/>
        <v>2309948.01839092</v>
      </c>
      <c r="N1518" s="170"/>
      <c r="O1518" s="285"/>
      <c r="P1518" s="114">
        <f t="shared" si="424"/>
        <v>0</v>
      </c>
      <c r="Q1518" s="173"/>
      <c r="R1518" s="177">
        <v>2016</v>
      </c>
      <c r="S1518" s="98">
        <f>IFERROR(('General Input Sheet'!$G$38/(VLOOKUP(R1518,'General Input Sheet'!$E$38:$G$44,3,FALSE))),1)</f>
        <v>1</v>
      </c>
      <c r="T1518" s="199">
        <v>2309948.01839092</v>
      </c>
      <c r="U1518" s="115" t="str">
        <f t="shared" si="419"/>
        <v/>
      </c>
      <c r="V1518" s="115" t="str">
        <f t="shared" si="419"/>
        <v/>
      </c>
      <c r="W1518" s="115" t="str">
        <f t="shared" si="419"/>
        <v/>
      </c>
      <c r="X1518" s="115" t="str">
        <f t="shared" si="419"/>
        <v/>
      </c>
      <c r="Y1518" s="273" t="str">
        <f t="shared" si="420"/>
        <v>y</v>
      </c>
      <c r="AA1518" s="86" t="str">
        <f t="shared" si="410"/>
        <v/>
      </c>
      <c r="AB1518" s="87" t="str">
        <f t="shared" si="411"/>
        <v/>
      </c>
      <c r="AC1518" s="87" t="str">
        <f t="shared" si="421"/>
        <v/>
      </c>
      <c r="AD1518" s="87" t="str">
        <f t="shared" si="422"/>
        <v/>
      </c>
      <c r="AE1518" s="87">
        <f t="shared" si="423"/>
        <v>1</v>
      </c>
      <c r="AF1518" s="94">
        <f t="shared" si="412"/>
        <v>1</v>
      </c>
      <c r="AH1518" s="324" t="str">
        <f t="shared" si="413"/>
        <v/>
      </c>
      <c r="AI1518" s="280" t="str">
        <f t="shared" si="414"/>
        <v/>
      </c>
      <c r="AJ1518" s="280" t="str">
        <f t="shared" si="415"/>
        <v/>
      </c>
      <c r="AK1518" s="280" t="str">
        <f t="shared" si="416"/>
        <v/>
      </c>
      <c r="AL1518" s="327">
        <f t="shared" si="417"/>
        <v>2309948.01839092</v>
      </c>
    </row>
    <row r="1519" spans="2:38">
      <c r="B1519" s="176" t="s">
        <v>1340</v>
      </c>
      <c r="C1519" s="167"/>
      <c r="D1519" s="167" t="s">
        <v>2229</v>
      </c>
      <c r="E1519" s="167" t="s">
        <v>117</v>
      </c>
      <c r="F1519" s="167" t="s">
        <v>2233</v>
      </c>
      <c r="G1519" s="188"/>
      <c r="H1519" s="285">
        <v>1952.61</v>
      </c>
      <c r="I1519" s="143">
        <f t="shared" si="418"/>
        <v>239.13598362312291</v>
      </c>
      <c r="J1519" s="165">
        <v>466939.31298234599</v>
      </c>
      <c r="K1519" s="167"/>
      <c r="L1519" s="167">
        <v>1</v>
      </c>
      <c r="M1519" s="171">
        <f t="shared" si="425"/>
        <v>466939.31298234605</v>
      </c>
      <c r="N1519" s="170"/>
      <c r="O1519" s="285"/>
      <c r="P1519" s="114">
        <f t="shared" si="424"/>
        <v>0</v>
      </c>
      <c r="Q1519" s="173"/>
      <c r="R1519" s="177">
        <v>2016</v>
      </c>
      <c r="S1519" s="98">
        <f>IFERROR(('General Input Sheet'!$G$38/(VLOOKUP(R1519,'General Input Sheet'!$E$38:$G$44,3,FALSE))),1)</f>
        <v>1</v>
      </c>
      <c r="T1519" s="199">
        <v>466939.31298234599</v>
      </c>
      <c r="U1519" s="115" t="str">
        <f t="shared" si="419"/>
        <v/>
      </c>
      <c r="V1519" s="115" t="str">
        <f t="shared" si="419"/>
        <v/>
      </c>
      <c r="W1519" s="115" t="str">
        <f t="shared" si="419"/>
        <v>y</v>
      </c>
      <c r="X1519" s="115" t="str">
        <f t="shared" si="419"/>
        <v/>
      </c>
      <c r="Y1519" s="273" t="str">
        <f t="shared" si="420"/>
        <v/>
      </c>
      <c r="AA1519" s="86" t="str">
        <f t="shared" si="410"/>
        <v/>
      </c>
      <c r="AB1519" s="87" t="str">
        <f t="shared" si="411"/>
        <v/>
      </c>
      <c r="AC1519" s="87">
        <f t="shared" si="421"/>
        <v>1</v>
      </c>
      <c r="AD1519" s="87" t="str">
        <f t="shared" si="422"/>
        <v/>
      </c>
      <c r="AE1519" s="87" t="str">
        <f t="shared" si="423"/>
        <v/>
      </c>
      <c r="AF1519" s="94">
        <f t="shared" si="412"/>
        <v>1</v>
      </c>
      <c r="AH1519" s="324" t="str">
        <f t="shared" si="413"/>
        <v/>
      </c>
      <c r="AI1519" s="280" t="str">
        <f t="shared" si="414"/>
        <v/>
      </c>
      <c r="AJ1519" s="280">
        <f t="shared" si="415"/>
        <v>466939.31298234599</v>
      </c>
      <c r="AK1519" s="280" t="str">
        <f t="shared" si="416"/>
        <v/>
      </c>
      <c r="AL1519" s="327" t="str">
        <f t="shared" si="417"/>
        <v/>
      </c>
    </row>
    <row r="1520" spans="2:38">
      <c r="B1520" s="176" t="s">
        <v>1341</v>
      </c>
      <c r="C1520" s="167"/>
      <c r="D1520" s="167" t="s">
        <v>2229</v>
      </c>
      <c r="E1520" s="167" t="s">
        <v>117</v>
      </c>
      <c r="F1520" s="167" t="s">
        <v>2233</v>
      </c>
      <c r="G1520" s="188"/>
      <c r="H1520" s="285">
        <v>1877.5</v>
      </c>
      <c r="I1520" s="143">
        <f t="shared" si="418"/>
        <v>247.22713758487296</v>
      </c>
      <c r="J1520" s="165">
        <v>464168.950815599</v>
      </c>
      <c r="K1520" s="167"/>
      <c r="L1520" s="167">
        <v>1</v>
      </c>
      <c r="M1520" s="171">
        <f t="shared" si="425"/>
        <v>464168.95081559895</v>
      </c>
      <c r="N1520" s="170"/>
      <c r="O1520" s="285"/>
      <c r="P1520" s="114">
        <f t="shared" si="424"/>
        <v>0</v>
      </c>
      <c r="Q1520" s="173"/>
      <c r="R1520" s="177">
        <v>2016</v>
      </c>
      <c r="S1520" s="98">
        <f>IFERROR(('General Input Sheet'!$G$38/(VLOOKUP(R1520,'General Input Sheet'!$E$38:$G$44,3,FALSE))),1)</f>
        <v>1</v>
      </c>
      <c r="T1520" s="199">
        <v>464168.950815599</v>
      </c>
      <c r="U1520" s="115" t="str">
        <f t="shared" si="419"/>
        <v/>
      </c>
      <c r="V1520" s="115" t="str">
        <f t="shared" si="419"/>
        <v/>
      </c>
      <c r="W1520" s="115" t="str">
        <f t="shared" si="419"/>
        <v>y</v>
      </c>
      <c r="X1520" s="115" t="str">
        <f t="shared" si="419"/>
        <v/>
      </c>
      <c r="Y1520" s="273" t="str">
        <f t="shared" si="420"/>
        <v/>
      </c>
      <c r="AA1520" s="86" t="str">
        <f t="shared" si="410"/>
        <v/>
      </c>
      <c r="AB1520" s="87" t="str">
        <f t="shared" si="411"/>
        <v/>
      </c>
      <c r="AC1520" s="87">
        <f t="shared" si="421"/>
        <v>1</v>
      </c>
      <c r="AD1520" s="87" t="str">
        <f t="shared" si="422"/>
        <v/>
      </c>
      <c r="AE1520" s="87" t="str">
        <f t="shared" si="423"/>
        <v/>
      </c>
      <c r="AF1520" s="94">
        <f t="shared" si="412"/>
        <v>1</v>
      </c>
      <c r="AH1520" s="324" t="str">
        <f t="shared" si="413"/>
        <v/>
      </c>
      <c r="AI1520" s="280" t="str">
        <f t="shared" si="414"/>
        <v/>
      </c>
      <c r="AJ1520" s="280">
        <f t="shared" si="415"/>
        <v>464168.950815599</v>
      </c>
      <c r="AK1520" s="280" t="str">
        <f t="shared" si="416"/>
        <v/>
      </c>
      <c r="AL1520" s="327" t="str">
        <f t="shared" si="417"/>
        <v/>
      </c>
    </row>
    <row r="1521" spans="2:38">
      <c r="B1521" s="176" t="s">
        <v>1342</v>
      </c>
      <c r="C1521" s="167"/>
      <c r="D1521" s="167" t="s">
        <v>2229</v>
      </c>
      <c r="E1521" s="167" t="s">
        <v>115</v>
      </c>
      <c r="F1521" s="167" t="s">
        <v>2233</v>
      </c>
      <c r="G1521" s="188"/>
      <c r="H1521" s="285">
        <v>6533.82</v>
      </c>
      <c r="I1521" s="143">
        <f t="shared" si="418"/>
        <v>97.326366983034291</v>
      </c>
      <c r="J1521" s="165">
        <v>635912.96312108904</v>
      </c>
      <c r="K1521" s="167"/>
      <c r="L1521" s="167">
        <v>1</v>
      </c>
      <c r="M1521" s="171">
        <f t="shared" si="425"/>
        <v>635912.96312108904</v>
      </c>
      <c r="N1521" s="170"/>
      <c r="O1521" s="285"/>
      <c r="P1521" s="114">
        <f t="shared" si="424"/>
        <v>0</v>
      </c>
      <c r="Q1521" s="173"/>
      <c r="R1521" s="177">
        <v>2016</v>
      </c>
      <c r="S1521" s="98">
        <f>IFERROR(('General Input Sheet'!$G$38/(VLOOKUP(R1521,'General Input Sheet'!$E$38:$G$44,3,FALSE))),1)</f>
        <v>1</v>
      </c>
      <c r="T1521" s="199">
        <v>635912.96312108904</v>
      </c>
      <c r="U1521" s="115" t="str">
        <f t="shared" si="419"/>
        <v>y</v>
      </c>
      <c r="V1521" s="115" t="str">
        <f t="shared" si="419"/>
        <v/>
      </c>
      <c r="W1521" s="115" t="str">
        <f t="shared" si="419"/>
        <v/>
      </c>
      <c r="X1521" s="115" t="str">
        <f t="shared" si="419"/>
        <v/>
      </c>
      <c r="Y1521" s="273" t="str">
        <f t="shared" si="420"/>
        <v/>
      </c>
      <c r="AA1521" s="86">
        <f t="shared" si="410"/>
        <v>1</v>
      </c>
      <c r="AB1521" s="87" t="str">
        <f t="shared" si="411"/>
        <v/>
      </c>
      <c r="AC1521" s="87" t="str">
        <f t="shared" si="421"/>
        <v/>
      </c>
      <c r="AD1521" s="87" t="str">
        <f t="shared" si="422"/>
        <v/>
      </c>
      <c r="AE1521" s="87" t="str">
        <f t="shared" si="423"/>
        <v/>
      </c>
      <c r="AF1521" s="94">
        <f t="shared" si="412"/>
        <v>1</v>
      </c>
      <c r="AH1521" s="324">
        <f t="shared" si="413"/>
        <v>635912.96312108904</v>
      </c>
      <c r="AI1521" s="280" t="str">
        <f t="shared" si="414"/>
        <v/>
      </c>
      <c r="AJ1521" s="280" t="str">
        <f t="shared" si="415"/>
        <v/>
      </c>
      <c r="AK1521" s="280" t="str">
        <f t="shared" si="416"/>
        <v/>
      </c>
      <c r="AL1521" s="327" t="str">
        <f t="shared" si="417"/>
        <v/>
      </c>
    </row>
    <row r="1522" spans="2:38">
      <c r="B1522" s="176" t="s">
        <v>1343</v>
      </c>
      <c r="C1522" s="167"/>
      <c r="D1522" s="167" t="s">
        <v>2229</v>
      </c>
      <c r="E1522" s="167" t="s">
        <v>117</v>
      </c>
      <c r="F1522" s="167" t="s">
        <v>2232</v>
      </c>
      <c r="G1522" s="188"/>
      <c r="H1522" s="285">
        <v>775.99959839999997</v>
      </c>
      <c r="I1522" s="143">
        <f t="shared" si="418"/>
        <v>306.94021645947026</v>
      </c>
      <c r="J1522" s="165">
        <v>238185.48470535799</v>
      </c>
      <c r="K1522" s="167"/>
      <c r="L1522" s="167">
        <v>1</v>
      </c>
      <c r="M1522" s="171">
        <f t="shared" si="425"/>
        <v>238185.48470535799</v>
      </c>
      <c r="N1522" s="170"/>
      <c r="O1522" s="285"/>
      <c r="P1522" s="114">
        <f t="shared" si="424"/>
        <v>0</v>
      </c>
      <c r="Q1522" s="173"/>
      <c r="R1522" s="177">
        <v>2016</v>
      </c>
      <c r="S1522" s="98">
        <f>IFERROR(('General Input Sheet'!$G$38/(VLOOKUP(R1522,'General Input Sheet'!$E$38:$G$44,3,FALSE))),1)</f>
        <v>1</v>
      </c>
      <c r="T1522" s="199">
        <v>238185.48470535799</v>
      </c>
      <c r="U1522" s="115" t="str">
        <f t="shared" si="419"/>
        <v/>
      </c>
      <c r="V1522" s="115" t="str">
        <f t="shared" si="419"/>
        <v/>
      </c>
      <c r="W1522" s="115" t="str">
        <f t="shared" si="419"/>
        <v>y</v>
      </c>
      <c r="X1522" s="115" t="str">
        <f t="shared" si="419"/>
        <v/>
      </c>
      <c r="Y1522" s="273" t="str">
        <f t="shared" si="420"/>
        <v/>
      </c>
      <c r="AA1522" s="86" t="str">
        <f t="shared" si="410"/>
        <v/>
      </c>
      <c r="AB1522" s="87" t="str">
        <f t="shared" si="411"/>
        <v/>
      </c>
      <c r="AC1522" s="87">
        <f t="shared" si="421"/>
        <v>1</v>
      </c>
      <c r="AD1522" s="87" t="str">
        <f t="shared" si="422"/>
        <v/>
      </c>
      <c r="AE1522" s="87" t="str">
        <f t="shared" si="423"/>
        <v/>
      </c>
      <c r="AF1522" s="94">
        <f t="shared" si="412"/>
        <v>1</v>
      </c>
      <c r="AH1522" s="324" t="str">
        <f t="shared" si="413"/>
        <v/>
      </c>
      <c r="AI1522" s="280" t="str">
        <f t="shared" si="414"/>
        <v/>
      </c>
      <c r="AJ1522" s="280">
        <f t="shared" si="415"/>
        <v>238185.48470535799</v>
      </c>
      <c r="AK1522" s="280" t="str">
        <f t="shared" si="416"/>
        <v/>
      </c>
      <c r="AL1522" s="327" t="str">
        <f t="shared" si="417"/>
        <v/>
      </c>
    </row>
    <row r="1523" spans="2:38">
      <c r="B1523" s="176" t="s">
        <v>1344</v>
      </c>
      <c r="C1523" s="167"/>
      <c r="D1523" s="167" t="s">
        <v>2229</v>
      </c>
      <c r="E1523" s="167" t="s">
        <v>118</v>
      </c>
      <c r="F1523" s="167" t="s">
        <v>2232</v>
      </c>
      <c r="G1523" s="188"/>
      <c r="H1523" s="285">
        <v>48494.11</v>
      </c>
      <c r="I1523" s="143">
        <f t="shared" si="418"/>
        <v>12.172316967654318</v>
      </c>
      <c r="J1523" s="165">
        <v>590285.67798429495</v>
      </c>
      <c r="K1523" s="167"/>
      <c r="L1523" s="167">
        <v>1</v>
      </c>
      <c r="M1523" s="171">
        <f t="shared" si="425"/>
        <v>590285.67798429495</v>
      </c>
      <c r="N1523" s="170"/>
      <c r="O1523" s="285"/>
      <c r="P1523" s="114">
        <f t="shared" si="424"/>
        <v>0</v>
      </c>
      <c r="Q1523" s="173"/>
      <c r="R1523" s="177">
        <v>2016</v>
      </c>
      <c r="S1523" s="98">
        <f>IFERROR(('General Input Sheet'!$G$38/(VLOOKUP(R1523,'General Input Sheet'!$E$38:$G$44,3,FALSE))),1)</f>
        <v>1</v>
      </c>
      <c r="T1523" s="199">
        <v>590285.67798429495</v>
      </c>
      <c r="U1523" s="115" t="str">
        <f t="shared" si="419"/>
        <v/>
      </c>
      <c r="V1523" s="115" t="str">
        <f t="shared" si="419"/>
        <v/>
      </c>
      <c r="W1523" s="115" t="str">
        <f t="shared" si="419"/>
        <v/>
      </c>
      <c r="X1523" s="115" t="str">
        <f t="shared" si="419"/>
        <v>y</v>
      </c>
      <c r="Y1523" s="273" t="str">
        <f t="shared" si="420"/>
        <v/>
      </c>
      <c r="AA1523" s="86" t="str">
        <f t="shared" si="410"/>
        <v/>
      </c>
      <c r="AB1523" s="87" t="str">
        <f t="shared" si="411"/>
        <v/>
      </c>
      <c r="AC1523" s="87" t="str">
        <f t="shared" si="421"/>
        <v/>
      </c>
      <c r="AD1523" s="87">
        <f t="shared" si="422"/>
        <v>1</v>
      </c>
      <c r="AE1523" s="87" t="str">
        <f t="shared" si="423"/>
        <v/>
      </c>
      <c r="AF1523" s="94">
        <f t="shared" si="412"/>
        <v>1</v>
      </c>
      <c r="AH1523" s="324" t="str">
        <f t="shared" si="413"/>
        <v/>
      </c>
      <c r="AI1523" s="280" t="str">
        <f t="shared" si="414"/>
        <v/>
      </c>
      <c r="AJ1523" s="280" t="str">
        <f t="shared" si="415"/>
        <v/>
      </c>
      <c r="AK1523" s="280">
        <f t="shared" si="416"/>
        <v>590285.67798429495</v>
      </c>
      <c r="AL1523" s="327" t="str">
        <f t="shared" si="417"/>
        <v/>
      </c>
    </row>
    <row r="1524" spans="2:38">
      <c r="B1524" s="176" t="s">
        <v>1344</v>
      </c>
      <c r="C1524" s="167"/>
      <c r="D1524" s="167" t="s">
        <v>2229</v>
      </c>
      <c r="E1524" s="167" t="s">
        <v>118</v>
      </c>
      <c r="F1524" s="167" t="s">
        <v>2233</v>
      </c>
      <c r="G1524" s="188"/>
      <c r="H1524" s="285">
        <v>13351.95</v>
      </c>
      <c r="I1524" s="143">
        <f t="shared" si="418"/>
        <v>51.677218864160885</v>
      </c>
      <c r="J1524" s="165">
        <v>689991.64241333294</v>
      </c>
      <c r="K1524" s="167"/>
      <c r="L1524" s="167">
        <v>1</v>
      </c>
      <c r="M1524" s="171">
        <f t="shared" si="425"/>
        <v>689991.64241333294</v>
      </c>
      <c r="N1524" s="170"/>
      <c r="O1524" s="285"/>
      <c r="P1524" s="114">
        <f t="shared" si="424"/>
        <v>0</v>
      </c>
      <c r="Q1524" s="173"/>
      <c r="R1524" s="177">
        <v>2016</v>
      </c>
      <c r="S1524" s="98">
        <f>IFERROR(('General Input Sheet'!$G$38/(VLOOKUP(R1524,'General Input Sheet'!$E$38:$G$44,3,FALSE))),1)</f>
        <v>1</v>
      </c>
      <c r="T1524" s="199">
        <v>689991.64241333294</v>
      </c>
      <c r="U1524" s="115" t="str">
        <f t="shared" si="419"/>
        <v/>
      </c>
      <c r="V1524" s="115" t="str">
        <f t="shared" si="419"/>
        <v/>
      </c>
      <c r="W1524" s="115" t="str">
        <f t="shared" si="419"/>
        <v/>
      </c>
      <c r="X1524" s="115" t="str">
        <f t="shared" si="419"/>
        <v>y</v>
      </c>
      <c r="Y1524" s="273" t="str">
        <f t="shared" si="420"/>
        <v/>
      </c>
      <c r="AA1524" s="86" t="str">
        <f t="shared" si="410"/>
        <v/>
      </c>
      <c r="AB1524" s="87" t="str">
        <f t="shared" si="411"/>
        <v/>
      </c>
      <c r="AC1524" s="87" t="str">
        <f t="shared" si="421"/>
        <v/>
      </c>
      <c r="AD1524" s="87">
        <f t="shared" si="422"/>
        <v>1</v>
      </c>
      <c r="AE1524" s="87" t="str">
        <f t="shared" si="423"/>
        <v/>
      </c>
      <c r="AF1524" s="94">
        <f t="shared" si="412"/>
        <v>1</v>
      </c>
      <c r="AH1524" s="324" t="str">
        <f t="shared" si="413"/>
        <v/>
      </c>
      <c r="AI1524" s="280" t="str">
        <f t="shared" si="414"/>
        <v/>
      </c>
      <c r="AJ1524" s="280" t="str">
        <f t="shared" si="415"/>
        <v/>
      </c>
      <c r="AK1524" s="280">
        <f t="shared" si="416"/>
        <v>689991.64241333294</v>
      </c>
      <c r="AL1524" s="327" t="str">
        <f t="shared" si="417"/>
        <v/>
      </c>
    </row>
    <row r="1525" spans="2:38">
      <c r="B1525" s="176" t="s">
        <v>1345</v>
      </c>
      <c r="C1525" s="167"/>
      <c r="D1525" s="167" t="s">
        <v>2229</v>
      </c>
      <c r="E1525" s="167" t="s">
        <v>117</v>
      </c>
      <c r="F1525" s="167" t="s">
        <v>2233</v>
      </c>
      <c r="G1525" s="188"/>
      <c r="H1525" s="285">
        <v>7019.54</v>
      </c>
      <c r="I1525" s="143">
        <f t="shared" si="418"/>
        <v>93.144036711990381</v>
      </c>
      <c r="J1525" s="165">
        <v>653828.29146128497</v>
      </c>
      <c r="K1525" s="167"/>
      <c r="L1525" s="167">
        <v>1</v>
      </c>
      <c r="M1525" s="171">
        <f t="shared" si="425"/>
        <v>653828.29146128497</v>
      </c>
      <c r="N1525" s="170"/>
      <c r="O1525" s="285">
        <v>811.223603462048</v>
      </c>
      <c r="P1525" s="114">
        <f t="shared" si="424"/>
        <v>281.50068492266632</v>
      </c>
      <c r="Q1525" s="173">
        <v>228360</v>
      </c>
      <c r="R1525" s="177">
        <v>2016</v>
      </c>
      <c r="S1525" s="98">
        <f>IFERROR(('General Input Sheet'!$G$38/(VLOOKUP(R1525,'General Input Sheet'!$E$38:$G$44,3,FALSE))),1)</f>
        <v>1</v>
      </c>
      <c r="T1525" s="199">
        <v>882188.29146128497</v>
      </c>
      <c r="U1525" s="115" t="str">
        <f t="shared" si="419"/>
        <v/>
      </c>
      <c r="V1525" s="115" t="str">
        <f t="shared" si="419"/>
        <v/>
      </c>
      <c r="W1525" s="115" t="str">
        <f t="shared" si="419"/>
        <v>y</v>
      </c>
      <c r="X1525" s="115" t="str">
        <f t="shared" si="419"/>
        <v/>
      </c>
      <c r="Y1525" s="273" t="str">
        <f t="shared" si="420"/>
        <v/>
      </c>
      <c r="AA1525" s="86" t="str">
        <f t="shared" si="410"/>
        <v/>
      </c>
      <c r="AB1525" s="87" t="str">
        <f t="shared" si="411"/>
        <v/>
      </c>
      <c r="AC1525" s="87">
        <f t="shared" si="421"/>
        <v>1</v>
      </c>
      <c r="AD1525" s="87" t="str">
        <f t="shared" si="422"/>
        <v/>
      </c>
      <c r="AE1525" s="87" t="str">
        <f t="shared" si="423"/>
        <v/>
      </c>
      <c r="AF1525" s="94">
        <f t="shared" si="412"/>
        <v>1</v>
      </c>
      <c r="AH1525" s="324" t="str">
        <f t="shared" si="413"/>
        <v/>
      </c>
      <c r="AI1525" s="280" t="str">
        <f t="shared" si="414"/>
        <v/>
      </c>
      <c r="AJ1525" s="280">
        <f t="shared" si="415"/>
        <v>882188.29146128497</v>
      </c>
      <c r="AK1525" s="280" t="str">
        <f t="shared" si="416"/>
        <v/>
      </c>
      <c r="AL1525" s="327" t="str">
        <f t="shared" si="417"/>
        <v/>
      </c>
    </row>
    <row r="1526" spans="2:38" ht="17.25" thickBot="1">
      <c r="B1526" s="176" t="s">
        <v>1346</v>
      </c>
      <c r="C1526" s="167"/>
      <c r="D1526" s="167" t="s">
        <v>2229</v>
      </c>
      <c r="E1526" s="167" t="s">
        <v>117</v>
      </c>
      <c r="F1526" s="167" t="s">
        <v>2233</v>
      </c>
      <c r="G1526" s="188"/>
      <c r="H1526" s="285">
        <v>3785.62</v>
      </c>
      <c r="I1526" s="143">
        <f t="shared" si="418"/>
        <v>141.20492126952652</v>
      </c>
      <c r="J1526" s="165">
        <v>534548.17405634501</v>
      </c>
      <c r="K1526" s="167"/>
      <c r="L1526" s="167">
        <v>1</v>
      </c>
      <c r="M1526" s="171">
        <f t="shared" si="425"/>
        <v>534548.17405634501</v>
      </c>
      <c r="N1526" s="170"/>
      <c r="O1526" s="285"/>
      <c r="P1526" s="114">
        <f t="shared" si="424"/>
        <v>0</v>
      </c>
      <c r="Q1526" s="173"/>
      <c r="R1526" s="177">
        <v>2016</v>
      </c>
      <c r="S1526" s="98">
        <f>IFERROR(('General Input Sheet'!$G$38/(VLOOKUP(R1526,'General Input Sheet'!$E$38:$G$44,3,FALSE))),1)</f>
        <v>1</v>
      </c>
      <c r="T1526" s="199">
        <v>534548.17405634501</v>
      </c>
      <c r="U1526" s="115" t="str">
        <f t="shared" si="419"/>
        <v/>
      </c>
      <c r="V1526" s="115" t="str">
        <f t="shared" si="419"/>
        <v/>
      </c>
      <c r="W1526" s="115" t="str">
        <f t="shared" si="419"/>
        <v>y</v>
      </c>
      <c r="X1526" s="115" t="str">
        <f t="shared" si="419"/>
        <v/>
      </c>
      <c r="Y1526" s="273" t="str">
        <f t="shared" si="420"/>
        <v/>
      </c>
      <c r="AA1526" s="86" t="str">
        <f t="shared" si="410"/>
        <v/>
      </c>
      <c r="AB1526" s="87" t="str">
        <f t="shared" si="411"/>
        <v/>
      </c>
      <c r="AC1526" s="87">
        <f t="shared" si="421"/>
        <v>1</v>
      </c>
      <c r="AD1526" s="87" t="str">
        <f t="shared" si="422"/>
        <v/>
      </c>
      <c r="AE1526" s="87" t="str">
        <f t="shared" si="423"/>
        <v/>
      </c>
      <c r="AF1526" s="94">
        <f t="shared" si="412"/>
        <v>1</v>
      </c>
      <c r="AH1526" s="324" t="str">
        <f t="shared" si="413"/>
        <v/>
      </c>
      <c r="AI1526" s="280" t="str">
        <f t="shared" si="414"/>
        <v/>
      </c>
      <c r="AJ1526" s="280">
        <f t="shared" si="415"/>
        <v>534548.17405634501</v>
      </c>
      <c r="AK1526" s="280" t="str">
        <f t="shared" si="416"/>
        <v/>
      </c>
      <c r="AL1526" s="327" t="str">
        <f t="shared" si="417"/>
        <v/>
      </c>
    </row>
    <row r="1527" spans="2:38">
      <c r="B1527" s="176" t="s">
        <v>1347</v>
      </c>
      <c r="C1527" s="167"/>
      <c r="D1527" s="167" t="s">
        <v>2229</v>
      </c>
      <c r="E1527" s="167" t="s">
        <v>115</v>
      </c>
      <c r="F1527" s="167" t="s">
        <v>2232</v>
      </c>
      <c r="G1527" s="188"/>
      <c r="H1527" s="285">
        <v>41410.79</v>
      </c>
      <c r="I1527" s="143">
        <f t="shared" si="418"/>
        <v>14.254393069639457</v>
      </c>
      <c r="J1527" s="197">
        <v>590285.67798429495</v>
      </c>
      <c r="K1527" s="198"/>
      <c r="L1527" s="167">
        <v>1</v>
      </c>
      <c r="M1527" s="171">
        <f t="shared" si="425"/>
        <v>590285.67798429495</v>
      </c>
      <c r="N1527" s="168"/>
      <c r="O1527" s="289"/>
      <c r="P1527" s="114">
        <f t="shared" si="424"/>
        <v>0</v>
      </c>
      <c r="Q1527" s="173"/>
      <c r="R1527" s="177">
        <v>2016</v>
      </c>
      <c r="S1527" s="98">
        <f>IFERROR(('General Input Sheet'!$G$38/(VLOOKUP(R1527,'General Input Sheet'!$E$38:$G$44,3,FALSE))),1)</f>
        <v>1</v>
      </c>
      <c r="T1527" s="199">
        <v>590285.67798429495</v>
      </c>
      <c r="U1527" s="115" t="str">
        <f t="shared" si="419"/>
        <v>y</v>
      </c>
      <c r="V1527" s="115" t="str">
        <f t="shared" si="419"/>
        <v/>
      </c>
      <c r="W1527" s="115" t="str">
        <f t="shared" si="419"/>
        <v/>
      </c>
      <c r="X1527" s="115" t="str">
        <f t="shared" si="419"/>
        <v/>
      </c>
      <c r="Y1527" s="273" t="str">
        <f t="shared" si="420"/>
        <v/>
      </c>
      <c r="AA1527" s="86">
        <f t="shared" si="410"/>
        <v>1</v>
      </c>
      <c r="AB1527" s="87" t="str">
        <f t="shared" si="411"/>
        <v/>
      </c>
      <c r="AC1527" s="87" t="str">
        <f t="shared" si="421"/>
        <v/>
      </c>
      <c r="AD1527" s="87" t="str">
        <f t="shared" si="422"/>
        <v/>
      </c>
      <c r="AE1527" s="87" t="str">
        <f t="shared" si="423"/>
        <v/>
      </c>
      <c r="AF1527" s="94">
        <f t="shared" si="412"/>
        <v>1</v>
      </c>
      <c r="AH1527" s="324">
        <f t="shared" si="413"/>
        <v>590285.67798429495</v>
      </c>
      <c r="AI1527" s="280" t="str">
        <f t="shared" si="414"/>
        <v/>
      </c>
      <c r="AJ1527" s="280" t="str">
        <f t="shared" si="415"/>
        <v/>
      </c>
      <c r="AK1527" s="280" t="str">
        <f t="shared" si="416"/>
        <v/>
      </c>
      <c r="AL1527" s="327" t="str">
        <f t="shared" si="417"/>
        <v/>
      </c>
    </row>
    <row r="1528" spans="2:38">
      <c r="B1528" s="176" t="s">
        <v>1347</v>
      </c>
      <c r="C1528" s="167"/>
      <c r="D1528" s="167" t="s">
        <v>2229</v>
      </c>
      <c r="E1528" s="167" t="s">
        <v>115</v>
      </c>
      <c r="F1528" s="167" t="s">
        <v>2233</v>
      </c>
      <c r="G1528" s="188"/>
      <c r="H1528" s="285">
        <v>3222.27</v>
      </c>
      <c r="I1528" s="143">
        <f t="shared" si="418"/>
        <v>159.4433538170625</v>
      </c>
      <c r="J1528" s="165">
        <v>513769.53570410598</v>
      </c>
      <c r="K1528" s="167"/>
      <c r="L1528" s="167">
        <v>1</v>
      </c>
      <c r="M1528" s="171">
        <f t="shared" si="425"/>
        <v>513769.53570410598</v>
      </c>
      <c r="N1528" s="170"/>
      <c r="O1528" s="285"/>
      <c r="P1528" s="114">
        <f t="shared" si="424"/>
        <v>0</v>
      </c>
      <c r="Q1528" s="173"/>
      <c r="R1528" s="177">
        <v>2016</v>
      </c>
      <c r="S1528" s="98">
        <f>IFERROR(('General Input Sheet'!$G$38/(VLOOKUP(R1528,'General Input Sheet'!$E$38:$G$44,3,FALSE))),1)</f>
        <v>1</v>
      </c>
      <c r="T1528" s="199">
        <v>513769.53570410598</v>
      </c>
      <c r="U1528" s="115" t="str">
        <f t="shared" si="419"/>
        <v>y</v>
      </c>
      <c r="V1528" s="115" t="str">
        <f t="shared" si="419"/>
        <v/>
      </c>
      <c r="W1528" s="115" t="str">
        <f t="shared" si="419"/>
        <v/>
      </c>
      <c r="X1528" s="115" t="str">
        <f t="shared" si="419"/>
        <v/>
      </c>
      <c r="Y1528" s="273" t="str">
        <f t="shared" si="420"/>
        <v/>
      </c>
      <c r="AA1528" s="86">
        <f t="shared" si="410"/>
        <v>1</v>
      </c>
      <c r="AB1528" s="87" t="str">
        <f t="shared" si="411"/>
        <v/>
      </c>
      <c r="AC1528" s="87" t="str">
        <f t="shared" si="421"/>
        <v/>
      </c>
      <c r="AD1528" s="87" t="str">
        <f t="shared" si="422"/>
        <v/>
      </c>
      <c r="AE1528" s="87" t="str">
        <f t="shared" si="423"/>
        <v/>
      </c>
      <c r="AF1528" s="94">
        <f t="shared" si="412"/>
        <v>1</v>
      </c>
      <c r="AH1528" s="324">
        <f t="shared" si="413"/>
        <v>513769.53570410598</v>
      </c>
      <c r="AI1528" s="280" t="str">
        <f t="shared" si="414"/>
        <v/>
      </c>
      <c r="AJ1528" s="280" t="str">
        <f t="shared" si="415"/>
        <v/>
      </c>
      <c r="AK1528" s="280" t="str">
        <f t="shared" si="416"/>
        <v/>
      </c>
      <c r="AL1528" s="327" t="str">
        <f t="shared" si="417"/>
        <v/>
      </c>
    </row>
    <row r="1529" spans="2:38">
      <c r="B1529" s="176" t="s">
        <v>1348</v>
      </c>
      <c r="C1529" s="167"/>
      <c r="D1529" s="167" t="s">
        <v>2229</v>
      </c>
      <c r="E1529" s="167" t="s">
        <v>115</v>
      </c>
      <c r="F1529" s="167" t="s">
        <v>2233</v>
      </c>
      <c r="G1529" s="188"/>
      <c r="H1529" s="285">
        <v>2015.86</v>
      </c>
      <c r="I1529" s="143">
        <f t="shared" si="418"/>
        <v>232.79008965461392</v>
      </c>
      <c r="J1529" s="165">
        <v>469272.23013114999</v>
      </c>
      <c r="K1529" s="167"/>
      <c r="L1529" s="167">
        <v>1</v>
      </c>
      <c r="M1529" s="171">
        <f t="shared" si="425"/>
        <v>469272.23013114999</v>
      </c>
      <c r="N1529" s="170"/>
      <c r="O1529" s="285"/>
      <c r="P1529" s="114">
        <f t="shared" si="424"/>
        <v>0</v>
      </c>
      <c r="Q1529" s="173"/>
      <c r="R1529" s="177">
        <v>2016</v>
      </c>
      <c r="S1529" s="98">
        <f>IFERROR(('General Input Sheet'!$G$38/(VLOOKUP(R1529,'General Input Sheet'!$E$38:$G$44,3,FALSE))),1)</f>
        <v>1</v>
      </c>
      <c r="T1529" s="199">
        <v>469272.23013114999</v>
      </c>
      <c r="U1529" s="115" t="str">
        <f t="shared" si="419"/>
        <v>y</v>
      </c>
      <c r="V1529" s="115" t="str">
        <f t="shared" si="419"/>
        <v/>
      </c>
      <c r="W1529" s="115" t="str">
        <f t="shared" si="419"/>
        <v/>
      </c>
      <c r="X1529" s="115" t="str">
        <f t="shared" si="419"/>
        <v/>
      </c>
      <c r="Y1529" s="273" t="str">
        <f t="shared" si="420"/>
        <v/>
      </c>
      <c r="AA1529" s="86">
        <f t="shared" si="410"/>
        <v>1</v>
      </c>
      <c r="AB1529" s="87" t="str">
        <f t="shared" si="411"/>
        <v/>
      </c>
      <c r="AC1529" s="87" t="str">
        <f t="shared" si="421"/>
        <v/>
      </c>
      <c r="AD1529" s="87" t="str">
        <f t="shared" si="422"/>
        <v/>
      </c>
      <c r="AE1529" s="87" t="str">
        <f t="shared" si="423"/>
        <v/>
      </c>
      <c r="AF1529" s="94">
        <f t="shared" si="412"/>
        <v>1</v>
      </c>
      <c r="AH1529" s="324">
        <f t="shared" si="413"/>
        <v>469272.23013114999</v>
      </c>
      <c r="AI1529" s="280" t="str">
        <f t="shared" si="414"/>
        <v/>
      </c>
      <c r="AJ1529" s="280" t="str">
        <f t="shared" si="415"/>
        <v/>
      </c>
      <c r="AK1529" s="280" t="str">
        <f t="shared" si="416"/>
        <v/>
      </c>
      <c r="AL1529" s="327" t="str">
        <f t="shared" si="417"/>
        <v/>
      </c>
    </row>
    <row r="1530" spans="2:38">
      <c r="B1530" s="176" t="s">
        <v>1349</v>
      </c>
      <c r="C1530" s="167"/>
      <c r="D1530" s="167" t="s">
        <v>2231</v>
      </c>
      <c r="E1530" s="167" t="s">
        <v>116</v>
      </c>
      <c r="F1530" s="167" t="s">
        <v>2232</v>
      </c>
      <c r="G1530" s="188"/>
      <c r="H1530" s="285">
        <v>20501.64</v>
      </c>
      <c r="I1530" s="143">
        <f t="shared" si="418"/>
        <v>92.034387518118066</v>
      </c>
      <c r="J1530" s="165">
        <v>1886855.88051695</v>
      </c>
      <c r="K1530" s="167"/>
      <c r="L1530" s="167">
        <v>1</v>
      </c>
      <c r="M1530" s="171">
        <f t="shared" si="425"/>
        <v>1886855.88051695</v>
      </c>
      <c r="N1530" s="170"/>
      <c r="O1530" s="285">
        <v>5781.7036988306099</v>
      </c>
      <c r="P1530" s="114">
        <f t="shared" si="424"/>
        <v>59.245512714406502</v>
      </c>
      <c r="Q1530" s="173">
        <v>342540</v>
      </c>
      <c r="R1530" s="177">
        <v>2016</v>
      </c>
      <c r="S1530" s="98">
        <f>IFERROR(('General Input Sheet'!$G$38/(VLOOKUP(R1530,'General Input Sheet'!$E$38:$G$44,3,FALSE))),1)</f>
        <v>1</v>
      </c>
      <c r="T1530" s="199">
        <v>2229395.88051695</v>
      </c>
      <c r="U1530" s="115" t="str">
        <f t="shared" si="419"/>
        <v/>
      </c>
      <c r="V1530" s="115" t="str">
        <f t="shared" si="419"/>
        <v/>
      </c>
      <c r="W1530" s="115" t="str">
        <f t="shared" si="419"/>
        <v/>
      </c>
      <c r="X1530" s="115" t="str">
        <f t="shared" si="419"/>
        <v/>
      </c>
      <c r="Y1530" s="273" t="str">
        <f t="shared" si="420"/>
        <v>y</v>
      </c>
      <c r="AA1530" s="86" t="str">
        <f t="shared" si="410"/>
        <v/>
      </c>
      <c r="AB1530" s="87" t="str">
        <f t="shared" si="411"/>
        <v/>
      </c>
      <c r="AC1530" s="87" t="str">
        <f t="shared" si="421"/>
        <v/>
      </c>
      <c r="AD1530" s="87" t="str">
        <f t="shared" si="422"/>
        <v/>
      </c>
      <c r="AE1530" s="87">
        <f t="shared" si="423"/>
        <v>1</v>
      </c>
      <c r="AF1530" s="94">
        <f t="shared" si="412"/>
        <v>1</v>
      </c>
      <c r="AH1530" s="324" t="str">
        <f t="shared" si="413"/>
        <v/>
      </c>
      <c r="AI1530" s="280" t="str">
        <f t="shared" si="414"/>
        <v/>
      </c>
      <c r="AJ1530" s="280" t="str">
        <f t="shared" si="415"/>
        <v/>
      </c>
      <c r="AK1530" s="280" t="str">
        <f t="shared" si="416"/>
        <v/>
      </c>
      <c r="AL1530" s="327">
        <f t="shared" si="417"/>
        <v>2229395.88051695</v>
      </c>
    </row>
    <row r="1531" spans="2:38">
      <c r="B1531" s="176" t="s">
        <v>1350</v>
      </c>
      <c r="C1531" s="167"/>
      <c r="D1531" s="167" t="s">
        <v>2229</v>
      </c>
      <c r="E1531" s="167" t="s">
        <v>118</v>
      </c>
      <c r="F1531" s="167" t="s">
        <v>2232</v>
      </c>
      <c r="G1531" s="188"/>
      <c r="H1531" s="285">
        <v>23860.97</v>
      </c>
      <c r="I1531" s="143">
        <f t="shared" si="418"/>
        <v>24.738544911807647</v>
      </c>
      <c r="J1531" s="165">
        <v>590285.67798429495</v>
      </c>
      <c r="K1531" s="167"/>
      <c r="L1531" s="167">
        <v>1</v>
      </c>
      <c r="M1531" s="171">
        <f t="shared" si="425"/>
        <v>590285.67798429495</v>
      </c>
      <c r="N1531" s="170"/>
      <c r="O1531" s="285">
        <v>23860.780340155001</v>
      </c>
      <c r="P1531" s="114">
        <f t="shared" si="424"/>
        <v>1.2572933312458932E-4</v>
      </c>
      <c r="Q1531" s="173">
        <v>3</v>
      </c>
      <c r="R1531" s="177">
        <v>2016</v>
      </c>
      <c r="S1531" s="98">
        <f>IFERROR(('General Input Sheet'!$G$38/(VLOOKUP(R1531,'General Input Sheet'!$E$38:$G$44,3,FALSE))),1)</f>
        <v>1</v>
      </c>
      <c r="T1531" s="199">
        <v>590288.67798429495</v>
      </c>
      <c r="U1531" s="115" t="str">
        <f t="shared" si="419"/>
        <v/>
      </c>
      <c r="V1531" s="115" t="str">
        <f t="shared" si="419"/>
        <v/>
      </c>
      <c r="W1531" s="115" t="str">
        <f t="shared" si="419"/>
        <v/>
      </c>
      <c r="X1531" s="115" t="str">
        <f t="shared" si="419"/>
        <v>y</v>
      </c>
      <c r="Y1531" s="273" t="str">
        <f t="shared" si="420"/>
        <v/>
      </c>
      <c r="AA1531" s="86" t="str">
        <f t="shared" si="410"/>
        <v/>
      </c>
      <c r="AB1531" s="87" t="str">
        <f t="shared" si="411"/>
        <v/>
      </c>
      <c r="AC1531" s="87" t="str">
        <f t="shared" si="421"/>
        <v/>
      </c>
      <c r="AD1531" s="87">
        <f t="shared" si="422"/>
        <v>1</v>
      </c>
      <c r="AE1531" s="87" t="str">
        <f t="shared" si="423"/>
        <v/>
      </c>
      <c r="AF1531" s="94">
        <f t="shared" si="412"/>
        <v>1</v>
      </c>
      <c r="AH1531" s="324" t="str">
        <f t="shared" si="413"/>
        <v/>
      </c>
      <c r="AI1531" s="280" t="str">
        <f t="shared" si="414"/>
        <v/>
      </c>
      <c r="AJ1531" s="280" t="str">
        <f t="shared" si="415"/>
        <v/>
      </c>
      <c r="AK1531" s="280">
        <f t="shared" si="416"/>
        <v>590288.67798429495</v>
      </c>
      <c r="AL1531" s="327" t="str">
        <f t="shared" si="417"/>
        <v/>
      </c>
    </row>
    <row r="1532" spans="2:38">
      <c r="B1532" s="176" t="s">
        <v>1351</v>
      </c>
      <c r="C1532" s="167"/>
      <c r="D1532" s="167" t="s">
        <v>2229</v>
      </c>
      <c r="E1532" s="167" t="s">
        <v>118</v>
      </c>
      <c r="F1532" s="167" t="s">
        <v>2232</v>
      </c>
      <c r="G1532" s="188"/>
      <c r="H1532" s="285">
        <v>4025.98</v>
      </c>
      <c r="I1532" s="143">
        <f t="shared" si="418"/>
        <v>98.507845387374999</v>
      </c>
      <c r="J1532" s="165">
        <v>396590.615372664</v>
      </c>
      <c r="K1532" s="167"/>
      <c r="L1532" s="167">
        <v>1</v>
      </c>
      <c r="M1532" s="171">
        <f t="shared" si="425"/>
        <v>396590.615372664</v>
      </c>
      <c r="N1532" s="170"/>
      <c r="O1532" s="285">
        <v>4025.9740445985399</v>
      </c>
      <c r="P1532" s="114">
        <f t="shared" si="424"/>
        <v>363.23979831962038</v>
      </c>
      <c r="Q1532" s="173">
        <v>1462394</v>
      </c>
      <c r="R1532" s="177">
        <v>2016</v>
      </c>
      <c r="S1532" s="98">
        <f>IFERROR(('General Input Sheet'!$G$38/(VLOOKUP(R1532,'General Input Sheet'!$E$38:$G$44,3,FALSE))),1)</f>
        <v>1</v>
      </c>
      <c r="T1532" s="199">
        <v>1858984.6153726641</v>
      </c>
      <c r="U1532" s="115" t="str">
        <f t="shared" si="419"/>
        <v/>
      </c>
      <c r="V1532" s="115" t="str">
        <f t="shared" si="419"/>
        <v/>
      </c>
      <c r="W1532" s="115" t="str">
        <f t="shared" si="419"/>
        <v/>
      </c>
      <c r="X1532" s="115" t="str">
        <f t="shared" si="419"/>
        <v>y</v>
      </c>
      <c r="Y1532" s="273" t="str">
        <f t="shared" si="420"/>
        <v/>
      </c>
      <c r="AA1532" s="86" t="str">
        <f t="shared" si="410"/>
        <v/>
      </c>
      <c r="AB1532" s="87" t="str">
        <f t="shared" si="411"/>
        <v/>
      </c>
      <c r="AC1532" s="87" t="str">
        <f t="shared" si="421"/>
        <v/>
      </c>
      <c r="AD1532" s="87">
        <f t="shared" si="422"/>
        <v>1</v>
      </c>
      <c r="AE1532" s="87" t="str">
        <f t="shared" si="423"/>
        <v/>
      </c>
      <c r="AF1532" s="94">
        <f t="shared" si="412"/>
        <v>1</v>
      </c>
      <c r="AH1532" s="324" t="str">
        <f t="shared" si="413"/>
        <v/>
      </c>
      <c r="AI1532" s="280" t="str">
        <f t="shared" si="414"/>
        <v/>
      </c>
      <c r="AJ1532" s="280" t="str">
        <f t="shared" si="415"/>
        <v/>
      </c>
      <c r="AK1532" s="280">
        <f t="shared" si="416"/>
        <v>1858984.6153726641</v>
      </c>
      <c r="AL1532" s="327" t="str">
        <f t="shared" si="417"/>
        <v/>
      </c>
    </row>
    <row r="1533" spans="2:38">
      <c r="B1533" s="176" t="s">
        <v>1352</v>
      </c>
      <c r="C1533" s="167"/>
      <c r="D1533" s="167" t="s">
        <v>2229</v>
      </c>
      <c r="E1533" s="167" t="s">
        <v>117</v>
      </c>
      <c r="F1533" s="167" t="s">
        <v>2232</v>
      </c>
      <c r="G1533" s="188"/>
      <c r="H1533" s="285">
        <v>22413.98</v>
      </c>
      <c r="I1533" s="143">
        <f t="shared" si="418"/>
        <v>26.335602957810035</v>
      </c>
      <c r="J1533" s="165">
        <v>590285.67798429495</v>
      </c>
      <c r="K1533" s="167"/>
      <c r="L1533" s="167">
        <v>1</v>
      </c>
      <c r="M1533" s="171">
        <f t="shared" si="425"/>
        <v>590285.67798429495</v>
      </c>
      <c r="N1533" s="170"/>
      <c r="O1533" s="285"/>
      <c r="P1533" s="114">
        <f t="shared" si="424"/>
        <v>0</v>
      </c>
      <c r="Q1533" s="173"/>
      <c r="R1533" s="177">
        <v>2016</v>
      </c>
      <c r="S1533" s="98">
        <f>IFERROR(('General Input Sheet'!$G$38/(VLOOKUP(R1533,'General Input Sheet'!$E$38:$G$44,3,FALSE))),1)</f>
        <v>1</v>
      </c>
      <c r="T1533" s="199">
        <v>590285.67798429495</v>
      </c>
      <c r="U1533" s="115" t="str">
        <f t="shared" si="419"/>
        <v/>
      </c>
      <c r="V1533" s="115" t="str">
        <f t="shared" si="419"/>
        <v/>
      </c>
      <c r="W1533" s="115" t="str">
        <f t="shared" si="419"/>
        <v>y</v>
      </c>
      <c r="X1533" s="115" t="str">
        <f t="shared" si="419"/>
        <v/>
      </c>
      <c r="Y1533" s="273" t="str">
        <f t="shared" si="420"/>
        <v/>
      </c>
      <c r="AA1533" s="86" t="str">
        <f t="shared" si="410"/>
        <v/>
      </c>
      <c r="AB1533" s="87" t="str">
        <f t="shared" si="411"/>
        <v/>
      </c>
      <c r="AC1533" s="87">
        <f t="shared" si="421"/>
        <v>1</v>
      </c>
      <c r="AD1533" s="87" t="str">
        <f t="shared" si="422"/>
        <v/>
      </c>
      <c r="AE1533" s="87" t="str">
        <f t="shared" si="423"/>
        <v/>
      </c>
      <c r="AF1533" s="94">
        <f t="shared" si="412"/>
        <v>1</v>
      </c>
      <c r="AH1533" s="324" t="str">
        <f t="shared" si="413"/>
        <v/>
      </c>
      <c r="AI1533" s="280" t="str">
        <f t="shared" si="414"/>
        <v/>
      </c>
      <c r="AJ1533" s="280">
        <f t="shared" si="415"/>
        <v>590285.67798429495</v>
      </c>
      <c r="AK1533" s="280" t="str">
        <f t="shared" si="416"/>
        <v/>
      </c>
      <c r="AL1533" s="327" t="str">
        <f t="shared" si="417"/>
        <v/>
      </c>
    </row>
    <row r="1534" spans="2:38">
      <c r="B1534" s="176" t="s">
        <v>1352</v>
      </c>
      <c r="C1534" s="167"/>
      <c r="D1534" s="167" t="s">
        <v>2229</v>
      </c>
      <c r="E1534" s="167" t="s">
        <v>117</v>
      </c>
      <c r="F1534" s="167" t="s">
        <v>2233</v>
      </c>
      <c r="G1534" s="188"/>
      <c r="H1534" s="285">
        <v>20261.59</v>
      </c>
      <c r="I1534" s="143">
        <f t="shared" si="418"/>
        <v>34.054170596351668</v>
      </c>
      <c r="J1534" s="165">
        <v>689991.64241333294</v>
      </c>
      <c r="K1534" s="167"/>
      <c r="L1534" s="167">
        <v>1</v>
      </c>
      <c r="M1534" s="171">
        <f t="shared" si="425"/>
        <v>689991.64241333294</v>
      </c>
      <c r="N1534" s="170"/>
      <c r="O1534" s="285"/>
      <c r="P1534" s="114">
        <f t="shared" si="424"/>
        <v>0</v>
      </c>
      <c r="Q1534" s="173"/>
      <c r="R1534" s="177">
        <v>2016</v>
      </c>
      <c r="S1534" s="98">
        <f>IFERROR(('General Input Sheet'!$G$38/(VLOOKUP(R1534,'General Input Sheet'!$E$38:$G$44,3,FALSE))),1)</f>
        <v>1</v>
      </c>
      <c r="T1534" s="199">
        <v>689991.64241333294</v>
      </c>
      <c r="U1534" s="115" t="str">
        <f t="shared" si="419"/>
        <v/>
      </c>
      <c r="V1534" s="115" t="str">
        <f t="shared" si="419"/>
        <v/>
      </c>
      <c r="W1534" s="115" t="str">
        <f t="shared" si="419"/>
        <v>y</v>
      </c>
      <c r="X1534" s="115" t="str">
        <f t="shared" si="419"/>
        <v/>
      </c>
      <c r="Y1534" s="273" t="str">
        <f t="shared" si="420"/>
        <v/>
      </c>
      <c r="AA1534" s="86" t="str">
        <f t="shared" si="410"/>
        <v/>
      </c>
      <c r="AB1534" s="87" t="str">
        <f t="shared" si="411"/>
        <v/>
      </c>
      <c r="AC1534" s="87">
        <f t="shared" si="421"/>
        <v>1</v>
      </c>
      <c r="AD1534" s="87" t="str">
        <f t="shared" si="422"/>
        <v/>
      </c>
      <c r="AE1534" s="87" t="str">
        <f t="shared" si="423"/>
        <v/>
      </c>
      <c r="AF1534" s="94">
        <f t="shared" si="412"/>
        <v>1</v>
      </c>
      <c r="AH1534" s="324" t="str">
        <f t="shared" si="413"/>
        <v/>
      </c>
      <c r="AI1534" s="280" t="str">
        <f t="shared" si="414"/>
        <v/>
      </c>
      <c r="AJ1534" s="280">
        <f t="shared" si="415"/>
        <v>689991.64241333294</v>
      </c>
      <c r="AK1534" s="280" t="str">
        <f t="shared" si="416"/>
        <v/>
      </c>
      <c r="AL1534" s="327" t="str">
        <f t="shared" si="417"/>
        <v/>
      </c>
    </row>
    <row r="1535" spans="2:38">
      <c r="B1535" s="176" t="s">
        <v>1353</v>
      </c>
      <c r="C1535" s="167"/>
      <c r="D1535" s="167" t="s">
        <v>2231</v>
      </c>
      <c r="E1535" s="167" t="s">
        <v>116</v>
      </c>
      <c r="F1535" s="167" t="s">
        <v>2232</v>
      </c>
      <c r="G1535" s="188"/>
      <c r="H1535" s="285">
        <v>19224.34</v>
      </c>
      <c r="I1535" s="143">
        <f t="shared" si="418"/>
        <v>95.189754612617122</v>
      </c>
      <c r="J1535" s="165">
        <v>1829960.2071895199</v>
      </c>
      <c r="K1535" s="167"/>
      <c r="L1535" s="167">
        <v>1</v>
      </c>
      <c r="M1535" s="171">
        <f t="shared" si="425"/>
        <v>1829960.2071895199</v>
      </c>
      <c r="N1535" s="170"/>
      <c r="O1535" s="285"/>
      <c r="P1535" s="114">
        <f t="shared" si="424"/>
        <v>0</v>
      </c>
      <c r="Q1535" s="173"/>
      <c r="R1535" s="177">
        <v>2016</v>
      </c>
      <c r="S1535" s="98">
        <f>IFERROR(('General Input Sheet'!$G$38/(VLOOKUP(R1535,'General Input Sheet'!$E$38:$G$44,3,FALSE))),1)</f>
        <v>1</v>
      </c>
      <c r="T1535" s="199">
        <v>1829960.2071895199</v>
      </c>
      <c r="U1535" s="115" t="str">
        <f t="shared" si="419"/>
        <v/>
      </c>
      <c r="V1535" s="115" t="str">
        <f t="shared" si="419"/>
        <v/>
      </c>
      <c r="W1535" s="115" t="str">
        <f t="shared" si="419"/>
        <v/>
      </c>
      <c r="X1535" s="115" t="str">
        <f t="shared" si="419"/>
        <v/>
      </c>
      <c r="Y1535" s="273" t="str">
        <f t="shared" si="420"/>
        <v>y</v>
      </c>
      <c r="AA1535" s="86" t="str">
        <f t="shared" si="410"/>
        <v/>
      </c>
      <c r="AB1535" s="87" t="str">
        <f t="shared" si="411"/>
        <v/>
      </c>
      <c r="AC1535" s="87" t="str">
        <f t="shared" si="421"/>
        <v/>
      </c>
      <c r="AD1535" s="87" t="str">
        <f t="shared" si="422"/>
        <v/>
      </c>
      <c r="AE1535" s="87">
        <f t="shared" si="423"/>
        <v>1</v>
      </c>
      <c r="AF1535" s="94">
        <f t="shared" si="412"/>
        <v>1</v>
      </c>
      <c r="AH1535" s="324" t="str">
        <f t="shared" si="413"/>
        <v/>
      </c>
      <c r="AI1535" s="280" t="str">
        <f t="shared" si="414"/>
        <v/>
      </c>
      <c r="AJ1535" s="280" t="str">
        <f t="shared" si="415"/>
        <v/>
      </c>
      <c r="AK1535" s="280" t="str">
        <f t="shared" si="416"/>
        <v/>
      </c>
      <c r="AL1535" s="327">
        <f t="shared" si="417"/>
        <v>1829960.2071895199</v>
      </c>
    </row>
    <row r="1536" spans="2:38">
      <c r="B1536" s="176" t="s">
        <v>1354</v>
      </c>
      <c r="C1536" s="167"/>
      <c r="D1536" s="167" t="s">
        <v>2229</v>
      </c>
      <c r="E1536" s="167" t="s">
        <v>116</v>
      </c>
      <c r="F1536" s="167" t="s">
        <v>2233</v>
      </c>
      <c r="G1536" s="188"/>
      <c r="H1536" s="285">
        <v>684.84499410000001</v>
      </c>
      <c r="I1536" s="143">
        <f t="shared" si="418"/>
        <v>613.53881384422459</v>
      </c>
      <c r="J1536" s="165">
        <v>420178.98534726899</v>
      </c>
      <c r="K1536" s="167"/>
      <c r="L1536" s="167">
        <v>1</v>
      </c>
      <c r="M1536" s="171">
        <f t="shared" si="425"/>
        <v>420178.98534726899</v>
      </c>
      <c r="N1536" s="170"/>
      <c r="O1536" s="285"/>
      <c r="P1536" s="114">
        <f t="shared" si="424"/>
        <v>0</v>
      </c>
      <c r="Q1536" s="173"/>
      <c r="R1536" s="177">
        <v>2016</v>
      </c>
      <c r="S1536" s="98">
        <f>IFERROR(('General Input Sheet'!$G$38/(VLOOKUP(R1536,'General Input Sheet'!$E$38:$G$44,3,FALSE))),1)</f>
        <v>1</v>
      </c>
      <c r="T1536" s="199">
        <v>420178.98534726899</v>
      </c>
      <c r="U1536" s="115" t="str">
        <f t="shared" si="419"/>
        <v/>
      </c>
      <c r="V1536" s="115" t="str">
        <f t="shared" si="419"/>
        <v>y</v>
      </c>
      <c r="W1536" s="115" t="str">
        <f t="shared" si="419"/>
        <v/>
      </c>
      <c r="X1536" s="115" t="str">
        <f t="shared" si="419"/>
        <v/>
      </c>
      <c r="Y1536" s="273" t="str">
        <f t="shared" si="420"/>
        <v/>
      </c>
      <c r="AA1536" s="86" t="str">
        <f t="shared" si="410"/>
        <v/>
      </c>
      <c r="AB1536" s="87">
        <f t="shared" si="411"/>
        <v>1</v>
      </c>
      <c r="AC1536" s="87" t="str">
        <f t="shared" si="421"/>
        <v/>
      </c>
      <c r="AD1536" s="87" t="str">
        <f t="shared" si="422"/>
        <v/>
      </c>
      <c r="AE1536" s="87" t="str">
        <f t="shared" si="423"/>
        <v/>
      </c>
      <c r="AF1536" s="94">
        <f t="shared" si="412"/>
        <v>1</v>
      </c>
      <c r="AH1536" s="324" t="str">
        <f t="shared" si="413"/>
        <v/>
      </c>
      <c r="AI1536" s="280">
        <f t="shared" si="414"/>
        <v>420178.98534726899</v>
      </c>
      <c r="AJ1536" s="280" t="str">
        <f t="shared" si="415"/>
        <v/>
      </c>
      <c r="AK1536" s="280" t="str">
        <f t="shared" si="416"/>
        <v/>
      </c>
      <c r="AL1536" s="327" t="str">
        <f t="shared" si="417"/>
        <v/>
      </c>
    </row>
    <row r="1537" spans="2:38">
      <c r="B1537" s="176" t="s">
        <v>1355</v>
      </c>
      <c r="C1537" s="167"/>
      <c r="D1537" s="167" t="s">
        <v>2229</v>
      </c>
      <c r="E1537" s="167" t="s">
        <v>116</v>
      </c>
      <c r="F1537" s="167" t="s">
        <v>2233</v>
      </c>
      <c r="G1537" s="188"/>
      <c r="H1537" s="285">
        <v>6353.17</v>
      </c>
      <c r="I1537" s="143">
        <f t="shared" si="418"/>
        <v>99.045021095229316</v>
      </c>
      <c r="J1537" s="165">
        <v>629249.85667157802</v>
      </c>
      <c r="K1537" s="167"/>
      <c r="L1537" s="167">
        <v>1</v>
      </c>
      <c r="M1537" s="171">
        <f t="shared" si="425"/>
        <v>629249.85667157802</v>
      </c>
      <c r="N1537" s="170"/>
      <c r="O1537" s="285"/>
      <c r="P1537" s="114">
        <f t="shared" si="424"/>
        <v>0</v>
      </c>
      <c r="Q1537" s="173"/>
      <c r="R1537" s="177">
        <v>2016</v>
      </c>
      <c r="S1537" s="98">
        <f>IFERROR(('General Input Sheet'!$G$38/(VLOOKUP(R1537,'General Input Sheet'!$E$38:$G$44,3,FALSE))),1)</f>
        <v>1</v>
      </c>
      <c r="T1537" s="199">
        <v>629249.85667157802</v>
      </c>
      <c r="U1537" s="115" t="str">
        <f t="shared" si="419"/>
        <v/>
      </c>
      <c r="V1537" s="115" t="str">
        <f t="shared" si="419"/>
        <v>y</v>
      </c>
      <c r="W1537" s="115" t="str">
        <f t="shared" si="419"/>
        <v/>
      </c>
      <c r="X1537" s="115" t="str">
        <f t="shared" si="419"/>
        <v/>
      </c>
      <c r="Y1537" s="273" t="str">
        <f t="shared" si="420"/>
        <v/>
      </c>
      <c r="AA1537" s="86" t="str">
        <f t="shared" si="410"/>
        <v/>
      </c>
      <c r="AB1537" s="87">
        <f t="shared" si="411"/>
        <v>1</v>
      </c>
      <c r="AC1537" s="87" t="str">
        <f t="shared" si="421"/>
        <v/>
      </c>
      <c r="AD1537" s="87" t="str">
        <f t="shared" si="422"/>
        <v/>
      </c>
      <c r="AE1537" s="87" t="str">
        <f t="shared" si="423"/>
        <v/>
      </c>
      <c r="AF1537" s="94">
        <f t="shared" si="412"/>
        <v>1</v>
      </c>
      <c r="AH1537" s="324" t="str">
        <f t="shared" si="413"/>
        <v/>
      </c>
      <c r="AI1537" s="280">
        <f t="shared" si="414"/>
        <v>629249.85667157802</v>
      </c>
      <c r="AJ1537" s="280" t="str">
        <f t="shared" si="415"/>
        <v/>
      </c>
      <c r="AK1537" s="280" t="str">
        <f t="shared" si="416"/>
        <v/>
      </c>
      <c r="AL1537" s="327" t="str">
        <f t="shared" si="417"/>
        <v/>
      </c>
    </row>
    <row r="1538" spans="2:38">
      <c r="B1538" s="176" t="s">
        <v>1356</v>
      </c>
      <c r="C1538" s="167"/>
      <c r="D1538" s="167" t="s">
        <v>2230</v>
      </c>
      <c r="E1538" s="167" t="s">
        <v>115</v>
      </c>
      <c r="F1538" s="167" t="s">
        <v>2232</v>
      </c>
      <c r="G1538" s="188"/>
      <c r="H1538" s="171">
        <v>2171.29</v>
      </c>
      <c r="I1538" s="143">
        <f t="shared" si="418"/>
        <v>494.73514492478205</v>
      </c>
      <c r="J1538" s="165">
        <v>1074213.47282373</v>
      </c>
      <c r="K1538" s="167"/>
      <c r="L1538" s="167"/>
      <c r="M1538" s="167">
        <v>646654.34070330102</v>
      </c>
      <c r="N1538" s="170"/>
      <c r="O1538" s="171"/>
      <c r="P1538" s="114">
        <f t="shared" si="424"/>
        <v>0</v>
      </c>
      <c r="Q1538" s="173"/>
      <c r="R1538" s="177">
        <v>2016</v>
      </c>
      <c r="S1538" s="32"/>
      <c r="T1538" s="195">
        <v>1074213.47282373</v>
      </c>
      <c r="U1538" s="115" t="str">
        <f t="shared" si="419"/>
        <v/>
      </c>
      <c r="V1538" s="115" t="str">
        <f t="shared" si="419"/>
        <v/>
      </c>
      <c r="W1538" s="115" t="str">
        <f t="shared" si="419"/>
        <v/>
      </c>
      <c r="X1538" s="115" t="str">
        <f t="shared" si="419"/>
        <v/>
      </c>
      <c r="Y1538" s="273" t="str">
        <f t="shared" si="420"/>
        <v>y</v>
      </c>
      <c r="AA1538" s="86" t="str">
        <f t="shared" si="410"/>
        <v/>
      </c>
      <c r="AB1538" s="87" t="str">
        <f t="shared" si="411"/>
        <v/>
      </c>
      <c r="AC1538" s="87" t="str">
        <f t="shared" si="421"/>
        <v/>
      </c>
      <c r="AD1538" s="87" t="str">
        <f t="shared" si="422"/>
        <v/>
      </c>
      <c r="AE1538" s="87">
        <f t="shared" si="423"/>
        <v>1</v>
      </c>
      <c r="AF1538" s="94">
        <f t="shared" si="412"/>
        <v>1</v>
      </c>
      <c r="AH1538" s="324" t="str">
        <f t="shared" si="413"/>
        <v/>
      </c>
      <c r="AI1538" s="280" t="str">
        <f t="shared" si="414"/>
        <v/>
      </c>
      <c r="AJ1538" s="280" t="str">
        <f t="shared" si="415"/>
        <v/>
      </c>
      <c r="AK1538" s="280" t="str">
        <f t="shared" si="416"/>
        <v/>
      </c>
      <c r="AL1538" s="327">
        <f t="shared" si="417"/>
        <v>1074213.47282373</v>
      </c>
    </row>
    <row r="1539" spans="2:38">
      <c r="B1539" s="176" t="s">
        <v>1356</v>
      </c>
      <c r="C1539" s="167"/>
      <c r="D1539" s="167" t="s">
        <v>2230</v>
      </c>
      <c r="E1539" s="167" t="s">
        <v>115</v>
      </c>
      <c r="F1539" s="167" t="s">
        <v>2233</v>
      </c>
      <c r="G1539" s="188"/>
      <c r="H1539" s="171">
        <v>1794.06</v>
      </c>
      <c r="I1539" s="143">
        <f t="shared" si="418"/>
        <v>5448.2959421802616</v>
      </c>
      <c r="J1539" s="165">
        <v>9774569.8180279192</v>
      </c>
      <c r="K1539" s="167"/>
      <c r="L1539" s="167"/>
      <c r="M1539" s="167">
        <v>2079105.17137347</v>
      </c>
      <c r="N1539" s="170"/>
      <c r="O1539" s="171"/>
      <c r="P1539" s="114">
        <f t="shared" si="424"/>
        <v>0</v>
      </c>
      <c r="Q1539" s="173"/>
      <c r="R1539" s="177">
        <v>2016</v>
      </c>
      <c r="S1539" s="32"/>
      <c r="T1539" s="195">
        <v>9774569.8180279192</v>
      </c>
      <c r="U1539" s="115" t="str">
        <f t="shared" si="419"/>
        <v/>
      </c>
      <c r="V1539" s="115" t="str">
        <f t="shared" si="419"/>
        <v/>
      </c>
      <c r="W1539" s="115" t="str">
        <f t="shared" si="419"/>
        <v/>
      </c>
      <c r="X1539" s="115" t="str">
        <f t="shared" si="419"/>
        <v/>
      </c>
      <c r="Y1539" s="273" t="str">
        <f t="shared" si="420"/>
        <v>y</v>
      </c>
      <c r="AA1539" s="86" t="str">
        <f t="shared" si="410"/>
        <v/>
      </c>
      <c r="AB1539" s="87" t="str">
        <f t="shared" si="411"/>
        <v/>
      </c>
      <c r="AC1539" s="87" t="str">
        <f t="shared" si="421"/>
        <v/>
      </c>
      <c r="AD1539" s="87" t="str">
        <f t="shared" si="422"/>
        <v/>
      </c>
      <c r="AE1539" s="87">
        <f t="shared" si="423"/>
        <v>1</v>
      </c>
      <c r="AF1539" s="94">
        <f t="shared" si="412"/>
        <v>1</v>
      </c>
      <c r="AH1539" s="324" t="str">
        <f t="shared" si="413"/>
        <v/>
      </c>
      <c r="AI1539" s="280" t="str">
        <f t="shared" si="414"/>
        <v/>
      </c>
      <c r="AJ1539" s="280" t="str">
        <f t="shared" si="415"/>
        <v/>
      </c>
      <c r="AK1539" s="280" t="str">
        <f t="shared" si="416"/>
        <v/>
      </c>
      <c r="AL1539" s="327">
        <f t="shared" si="417"/>
        <v>9774569.8180279192</v>
      </c>
    </row>
    <row r="1540" spans="2:38">
      <c r="B1540" s="176" t="s">
        <v>1357</v>
      </c>
      <c r="C1540" s="167"/>
      <c r="D1540" s="167" t="s">
        <v>2231</v>
      </c>
      <c r="E1540" s="167" t="s">
        <v>117</v>
      </c>
      <c r="F1540" s="167" t="s">
        <v>2240</v>
      </c>
      <c r="G1540" s="188"/>
      <c r="H1540" s="285">
        <v>5469.06</v>
      </c>
      <c r="I1540" s="143">
        <f t="shared" si="418"/>
        <v>432.38690874247129</v>
      </c>
      <c r="J1540" s="165">
        <v>2364749.9471271001</v>
      </c>
      <c r="K1540" s="167"/>
      <c r="L1540" s="167">
        <v>1</v>
      </c>
      <c r="M1540" s="171">
        <f>IFERROR(J1540/100*100*L1540,0)</f>
        <v>2364749.9471271001</v>
      </c>
      <c r="N1540" s="170"/>
      <c r="O1540" s="285"/>
      <c r="P1540" s="114">
        <f t="shared" si="424"/>
        <v>0</v>
      </c>
      <c r="Q1540" s="173"/>
      <c r="R1540" s="177">
        <v>2016</v>
      </c>
      <c r="S1540" s="98">
        <f>IFERROR(('General Input Sheet'!$G$38/(VLOOKUP(R1540,'General Input Sheet'!$E$38:$G$44,3,FALSE))),1)</f>
        <v>1</v>
      </c>
      <c r="T1540" s="199">
        <v>2364749.9471271001</v>
      </c>
      <c r="U1540" s="115" t="str">
        <f t="shared" si="419"/>
        <v/>
      </c>
      <c r="V1540" s="115" t="str">
        <f t="shared" si="419"/>
        <v/>
      </c>
      <c r="W1540" s="115" t="str">
        <f t="shared" si="419"/>
        <v/>
      </c>
      <c r="X1540" s="115" t="str">
        <f t="shared" si="419"/>
        <v/>
      </c>
      <c r="Y1540" s="273" t="str">
        <f t="shared" si="420"/>
        <v>y</v>
      </c>
      <c r="AA1540" s="86" t="str">
        <f t="shared" si="410"/>
        <v/>
      </c>
      <c r="AB1540" s="87" t="str">
        <f t="shared" si="411"/>
        <v/>
      </c>
      <c r="AC1540" s="87" t="str">
        <f t="shared" si="421"/>
        <v/>
      </c>
      <c r="AD1540" s="87" t="str">
        <f t="shared" si="422"/>
        <v/>
      </c>
      <c r="AE1540" s="87">
        <f t="shared" si="423"/>
        <v>1</v>
      </c>
      <c r="AF1540" s="94">
        <f t="shared" si="412"/>
        <v>1</v>
      </c>
      <c r="AH1540" s="324" t="str">
        <f t="shared" si="413"/>
        <v/>
      </c>
      <c r="AI1540" s="280" t="str">
        <f t="shared" si="414"/>
        <v/>
      </c>
      <c r="AJ1540" s="280" t="str">
        <f t="shared" si="415"/>
        <v/>
      </c>
      <c r="AK1540" s="280" t="str">
        <f t="shared" si="416"/>
        <v/>
      </c>
      <c r="AL1540" s="327">
        <f t="shared" si="417"/>
        <v>2364749.9471271001</v>
      </c>
    </row>
    <row r="1541" spans="2:38">
      <c r="B1541" s="176" t="s">
        <v>1358</v>
      </c>
      <c r="C1541" s="167"/>
      <c r="D1541" s="167" t="s">
        <v>2230</v>
      </c>
      <c r="E1541" s="167" t="s">
        <v>117</v>
      </c>
      <c r="F1541" s="167" t="s">
        <v>2240</v>
      </c>
      <c r="G1541" s="188"/>
      <c r="H1541" s="171">
        <v>136914.07999999999</v>
      </c>
      <c r="I1541" s="143">
        <f t="shared" si="418"/>
        <v>20.256786565032026</v>
      </c>
      <c r="J1541" s="165">
        <v>2773439.2963077198</v>
      </c>
      <c r="K1541" s="167"/>
      <c r="L1541" s="167"/>
      <c r="M1541" s="167">
        <v>533194.16000839905</v>
      </c>
      <c r="N1541" s="170"/>
      <c r="O1541" s="171">
        <v>136913.954448223</v>
      </c>
      <c r="P1541" s="114">
        <f t="shared" si="424"/>
        <v>17.280883964933995</v>
      </c>
      <c r="Q1541" s="173">
        <v>2365994.16</v>
      </c>
      <c r="R1541" s="177">
        <v>2016</v>
      </c>
      <c r="S1541" s="32"/>
      <c r="T1541" s="195">
        <v>5139433.4563077204</v>
      </c>
      <c r="U1541" s="115" t="str">
        <f t="shared" si="419"/>
        <v/>
      </c>
      <c r="V1541" s="115" t="str">
        <f t="shared" si="419"/>
        <v/>
      </c>
      <c r="W1541" s="115" t="str">
        <f t="shared" si="419"/>
        <v/>
      </c>
      <c r="X1541" s="115" t="str">
        <f t="shared" si="419"/>
        <v/>
      </c>
      <c r="Y1541" s="273" t="str">
        <f t="shared" si="420"/>
        <v>y</v>
      </c>
      <c r="AA1541" s="86" t="str">
        <f t="shared" si="410"/>
        <v/>
      </c>
      <c r="AB1541" s="87" t="str">
        <f t="shared" si="411"/>
        <v/>
      </c>
      <c r="AC1541" s="87" t="str">
        <f t="shared" si="421"/>
        <v/>
      </c>
      <c r="AD1541" s="87" t="str">
        <f t="shared" si="422"/>
        <v/>
      </c>
      <c r="AE1541" s="87">
        <f t="shared" si="423"/>
        <v>1</v>
      </c>
      <c r="AF1541" s="94">
        <f t="shared" si="412"/>
        <v>1</v>
      </c>
      <c r="AH1541" s="324" t="str">
        <f t="shared" si="413"/>
        <v/>
      </c>
      <c r="AI1541" s="280" t="str">
        <f t="shared" si="414"/>
        <v/>
      </c>
      <c r="AJ1541" s="280" t="str">
        <f t="shared" si="415"/>
        <v/>
      </c>
      <c r="AK1541" s="280" t="str">
        <f t="shared" si="416"/>
        <v/>
      </c>
      <c r="AL1541" s="327">
        <f t="shared" si="417"/>
        <v>5139433.4563077204</v>
      </c>
    </row>
    <row r="1542" spans="2:38">
      <c r="B1542" s="176" t="s">
        <v>1359</v>
      </c>
      <c r="C1542" s="167"/>
      <c r="D1542" s="167" t="s">
        <v>2231</v>
      </c>
      <c r="E1542" s="167" t="s">
        <v>115</v>
      </c>
      <c r="F1542" s="167" t="s">
        <v>2233</v>
      </c>
      <c r="G1542" s="188"/>
      <c r="H1542" s="285">
        <v>59605.84</v>
      </c>
      <c r="I1542" s="143">
        <f t="shared" si="418"/>
        <v>136.92564208019451</v>
      </c>
      <c r="J1542" s="165">
        <v>8161567.9137293398</v>
      </c>
      <c r="K1542" s="167"/>
      <c r="L1542" s="167">
        <v>1</v>
      </c>
      <c r="M1542" s="171">
        <f t="shared" ref="M1542:M1547" si="426">IFERROR(J1542/100*100*L1542,0)</f>
        <v>8161567.9137293398</v>
      </c>
      <c r="N1542" s="170"/>
      <c r="O1542" s="285">
        <v>4150.3880271129001</v>
      </c>
      <c r="P1542" s="114">
        <f t="shared" si="424"/>
        <v>50.241381923282944</v>
      </c>
      <c r="Q1542" s="173">
        <v>208521.23</v>
      </c>
      <c r="R1542" s="177">
        <v>2016</v>
      </c>
      <c r="S1542" s="98">
        <f>IFERROR(('General Input Sheet'!$G$38/(VLOOKUP(R1542,'General Input Sheet'!$E$38:$G$44,3,FALSE))),1)</f>
        <v>1</v>
      </c>
      <c r="T1542" s="199">
        <v>8370089.1437293403</v>
      </c>
      <c r="U1542" s="115" t="str">
        <f t="shared" si="419"/>
        <v/>
      </c>
      <c r="V1542" s="115" t="str">
        <f t="shared" si="419"/>
        <v/>
      </c>
      <c r="W1542" s="115" t="str">
        <f t="shared" si="419"/>
        <v/>
      </c>
      <c r="X1542" s="115" t="str">
        <f t="shared" si="419"/>
        <v/>
      </c>
      <c r="Y1542" s="273" t="str">
        <f t="shared" si="420"/>
        <v>y</v>
      </c>
      <c r="AA1542" s="86" t="str">
        <f t="shared" si="410"/>
        <v/>
      </c>
      <c r="AB1542" s="87" t="str">
        <f t="shared" si="411"/>
        <v/>
      </c>
      <c r="AC1542" s="87" t="str">
        <f t="shared" si="421"/>
        <v/>
      </c>
      <c r="AD1542" s="87" t="str">
        <f t="shared" si="422"/>
        <v/>
      </c>
      <c r="AE1542" s="87">
        <f t="shared" si="423"/>
        <v>1</v>
      </c>
      <c r="AF1542" s="94">
        <f t="shared" si="412"/>
        <v>1</v>
      </c>
      <c r="AH1542" s="324" t="str">
        <f t="shared" si="413"/>
        <v/>
      </c>
      <c r="AI1542" s="280" t="str">
        <f t="shared" si="414"/>
        <v/>
      </c>
      <c r="AJ1542" s="280" t="str">
        <f t="shared" si="415"/>
        <v/>
      </c>
      <c r="AK1542" s="280" t="str">
        <f t="shared" si="416"/>
        <v/>
      </c>
      <c r="AL1542" s="327">
        <f t="shared" si="417"/>
        <v>8370089.1437293403</v>
      </c>
    </row>
    <row r="1543" spans="2:38">
      <c r="B1543" s="176" t="s">
        <v>1360</v>
      </c>
      <c r="C1543" s="167"/>
      <c r="D1543" s="167" t="s">
        <v>2229</v>
      </c>
      <c r="E1543" s="167" t="s">
        <v>115</v>
      </c>
      <c r="F1543" s="167" t="s">
        <v>2234</v>
      </c>
      <c r="G1543" s="188"/>
      <c r="H1543" s="285">
        <v>7949.37</v>
      </c>
      <c r="I1543" s="143">
        <f t="shared" si="418"/>
        <v>126.35556626658213</v>
      </c>
      <c r="J1543" s="165">
        <v>1004447.14781258</v>
      </c>
      <c r="K1543" s="167"/>
      <c r="L1543" s="167">
        <v>1</v>
      </c>
      <c r="M1543" s="171">
        <f t="shared" si="426"/>
        <v>1004447.1478125801</v>
      </c>
      <c r="N1543" s="170"/>
      <c r="O1543" s="285"/>
      <c r="P1543" s="114">
        <f t="shared" si="424"/>
        <v>0</v>
      </c>
      <c r="Q1543" s="173"/>
      <c r="R1543" s="177">
        <v>2016</v>
      </c>
      <c r="S1543" s="98">
        <f>IFERROR(('General Input Sheet'!$G$38/(VLOOKUP(R1543,'General Input Sheet'!$E$38:$G$44,3,FALSE))),1)</f>
        <v>1</v>
      </c>
      <c r="T1543" s="199">
        <v>1004447.14781258</v>
      </c>
      <c r="U1543" s="115" t="str">
        <f t="shared" si="419"/>
        <v>y</v>
      </c>
      <c r="V1543" s="115" t="str">
        <f t="shared" si="419"/>
        <v/>
      </c>
      <c r="W1543" s="115" t="str">
        <f t="shared" si="419"/>
        <v/>
      </c>
      <c r="X1543" s="115" t="str">
        <f t="shared" si="419"/>
        <v/>
      </c>
      <c r="Y1543" s="273" t="str">
        <f t="shared" si="420"/>
        <v/>
      </c>
      <c r="AA1543" s="86">
        <f t="shared" si="410"/>
        <v>1</v>
      </c>
      <c r="AB1543" s="87" t="str">
        <f t="shared" si="411"/>
        <v/>
      </c>
      <c r="AC1543" s="87" t="str">
        <f t="shared" si="421"/>
        <v/>
      </c>
      <c r="AD1543" s="87" t="str">
        <f t="shared" si="422"/>
        <v/>
      </c>
      <c r="AE1543" s="87" t="str">
        <f t="shared" si="423"/>
        <v/>
      </c>
      <c r="AF1543" s="94">
        <f t="shared" si="412"/>
        <v>1</v>
      </c>
      <c r="AH1543" s="324">
        <f t="shared" si="413"/>
        <v>1004447.14781258</v>
      </c>
      <c r="AI1543" s="280" t="str">
        <f t="shared" si="414"/>
        <v/>
      </c>
      <c r="AJ1543" s="280" t="str">
        <f t="shared" si="415"/>
        <v/>
      </c>
      <c r="AK1543" s="280" t="str">
        <f t="shared" si="416"/>
        <v/>
      </c>
      <c r="AL1543" s="327" t="str">
        <f t="shared" si="417"/>
        <v/>
      </c>
    </row>
    <row r="1544" spans="2:38">
      <c r="B1544" s="176" t="s">
        <v>1361</v>
      </c>
      <c r="C1544" s="167"/>
      <c r="D1544" s="167" t="s">
        <v>2231</v>
      </c>
      <c r="E1544" s="167" t="s">
        <v>115</v>
      </c>
      <c r="F1544" s="167" t="s">
        <v>2236</v>
      </c>
      <c r="G1544" s="188"/>
      <c r="H1544" s="285"/>
      <c r="I1544" s="143">
        <f t="shared" si="418"/>
        <v>0</v>
      </c>
      <c r="J1544" s="165"/>
      <c r="K1544" s="167"/>
      <c r="L1544" s="167">
        <v>1</v>
      </c>
      <c r="M1544" s="171">
        <f t="shared" si="426"/>
        <v>0</v>
      </c>
      <c r="N1544" s="170"/>
      <c r="O1544" s="285">
        <v>2422.8619326017501</v>
      </c>
      <c r="P1544" s="114">
        <f t="shared" si="424"/>
        <v>216.43386812260209</v>
      </c>
      <c r="Q1544" s="173">
        <v>524389.38</v>
      </c>
      <c r="R1544" s="177">
        <v>2016</v>
      </c>
      <c r="S1544" s="98">
        <f>IFERROR(('General Input Sheet'!$G$38/(VLOOKUP(R1544,'General Input Sheet'!$E$38:$G$44,3,FALSE))),1)</f>
        <v>1</v>
      </c>
      <c r="T1544" s="199">
        <v>524389.38</v>
      </c>
      <c r="U1544" s="115" t="str">
        <f t="shared" si="419"/>
        <v/>
      </c>
      <c r="V1544" s="115" t="str">
        <f t="shared" si="419"/>
        <v/>
      </c>
      <c r="W1544" s="115" t="str">
        <f t="shared" si="419"/>
        <v/>
      </c>
      <c r="X1544" s="115" t="str">
        <f t="shared" si="419"/>
        <v/>
      </c>
      <c r="Y1544" s="273" t="str">
        <f t="shared" si="420"/>
        <v>y</v>
      </c>
      <c r="AA1544" s="86" t="str">
        <f t="shared" si="410"/>
        <v/>
      </c>
      <c r="AB1544" s="87" t="str">
        <f t="shared" si="411"/>
        <v/>
      </c>
      <c r="AC1544" s="87" t="str">
        <f t="shared" si="421"/>
        <v/>
      </c>
      <c r="AD1544" s="87" t="str">
        <f t="shared" si="422"/>
        <v/>
      </c>
      <c r="AE1544" s="87">
        <f t="shared" si="423"/>
        <v>1</v>
      </c>
      <c r="AF1544" s="94">
        <f t="shared" si="412"/>
        <v>1</v>
      </c>
      <c r="AH1544" s="324" t="str">
        <f t="shared" si="413"/>
        <v/>
      </c>
      <c r="AI1544" s="280" t="str">
        <f t="shared" si="414"/>
        <v/>
      </c>
      <c r="AJ1544" s="280" t="str">
        <f t="shared" si="415"/>
        <v/>
      </c>
      <c r="AK1544" s="280" t="str">
        <f t="shared" si="416"/>
        <v/>
      </c>
      <c r="AL1544" s="327">
        <f t="shared" si="417"/>
        <v>524389.38</v>
      </c>
    </row>
    <row r="1545" spans="2:38">
      <c r="B1545" s="176" t="s">
        <v>1362</v>
      </c>
      <c r="C1545" s="167"/>
      <c r="D1545" s="167" t="s">
        <v>2229</v>
      </c>
      <c r="E1545" s="167" t="s">
        <v>117</v>
      </c>
      <c r="F1545" s="167" t="s">
        <v>2233</v>
      </c>
      <c r="G1545" s="188"/>
      <c r="H1545" s="285">
        <v>10152.58</v>
      </c>
      <c r="I1545" s="143">
        <f t="shared" si="418"/>
        <v>67.962197038913558</v>
      </c>
      <c r="J1545" s="165">
        <v>689991.64241333294</v>
      </c>
      <c r="K1545" s="167"/>
      <c r="L1545" s="167">
        <v>1</v>
      </c>
      <c r="M1545" s="171">
        <f t="shared" si="426"/>
        <v>689991.64241333294</v>
      </c>
      <c r="N1545" s="170"/>
      <c r="O1545" s="285"/>
      <c r="P1545" s="114">
        <f t="shared" si="424"/>
        <v>0</v>
      </c>
      <c r="Q1545" s="173"/>
      <c r="R1545" s="177">
        <v>2016</v>
      </c>
      <c r="S1545" s="98">
        <f>IFERROR(('General Input Sheet'!$G$38/(VLOOKUP(R1545,'General Input Sheet'!$E$38:$G$44,3,FALSE))),1)</f>
        <v>1</v>
      </c>
      <c r="T1545" s="199">
        <v>689991.64241333294</v>
      </c>
      <c r="U1545" s="115" t="str">
        <f t="shared" si="419"/>
        <v/>
      </c>
      <c r="V1545" s="115" t="str">
        <f t="shared" si="419"/>
        <v/>
      </c>
      <c r="W1545" s="115" t="str">
        <f t="shared" si="419"/>
        <v>y</v>
      </c>
      <c r="X1545" s="115" t="str">
        <f t="shared" si="419"/>
        <v/>
      </c>
      <c r="Y1545" s="273" t="str">
        <f t="shared" si="420"/>
        <v/>
      </c>
      <c r="AA1545" s="86" t="str">
        <f t="shared" si="410"/>
        <v/>
      </c>
      <c r="AB1545" s="87" t="str">
        <f t="shared" si="411"/>
        <v/>
      </c>
      <c r="AC1545" s="87">
        <f t="shared" si="421"/>
        <v>1</v>
      </c>
      <c r="AD1545" s="87" t="str">
        <f t="shared" si="422"/>
        <v/>
      </c>
      <c r="AE1545" s="87" t="str">
        <f t="shared" si="423"/>
        <v/>
      </c>
      <c r="AF1545" s="94">
        <f t="shared" si="412"/>
        <v>1</v>
      </c>
      <c r="AH1545" s="324" t="str">
        <f t="shared" si="413"/>
        <v/>
      </c>
      <c r="AI1545" s="280" t="str">
        <f t="shared" si="414"/>
        <v/>
      </c>
      <c r="AJ1545" s="280">
        <f t="shared" si="415"/>
        <v>689991.64241333294</v>
      </c>
      <c r="AK1545" s="280" t="str">
        <f t="shared" si="416"/>
        <v/>
      </c>
      <c r="AL1545" s="327" t="str">
        <f t="shared" si="417"/>
        <v/>
      </c>
    </row>
    <row r="1546" spans="2:38">
      <c r="B1546" s="176" t="s">
        <v>1363</v>
      </c>
      <c r="C1546" s="167"/>
      <c r="D1546" s="167" t="s">
        <v>2229</v>
      </c>
      <c r="E1546" s="167" t="s">
        <v>115</v>
      </c>
      <c r="F1546" s="167" t="s">
        <v>2233</v>
      </c>
      <c r="G1546" s="188"/>
      <c r="H1546" s="285">
        <v>6171.03</v>
      </c>
      <c r="I1546" s="143">
        <f t="shared" si="418"/>
        <v>100.87972234202914</v>
      </c>
      <c r="J1546" s="165">
        <v>622531.79296433204</v>
      </c>
      <c r="K1546" s="167"/>
      <c r="L1546" s="167">
        <v>1</v>
      </c>
      <c r="M1546" s="171">
        <f t="shared" si="426"/>
        <v>622531.79296433204</v>
      </c>
      <c r="N1546" s="170"/>
      <c r="O1546" s="285"/>
      <c r="P1546" s="114">
        <f t="shared" si="424"/>
        <v>0</v>
      </c>
      <c r="Q1546" s="173"/>
      <c r="R1546" s="177">
        <v>2016</v>
      </c>
      <c r="S1546" s="98">
        <f>IFERROR(('General Input Sheet'!$G$38/(VLOOKUP(R1546,'General Input Sheet'!$E$38:$G$44,3,FALSE))),1)</f>
        <v>1</v>
      </c>
      <c r="T1546" s="199">
        <v>622531.79296433204</v>
      </c>
      <c r="U1546" s="115" t="str">
        <f t="shared" si="419"/>
        <v>y</v>
      </c>
      <c r="V1546" s="115" t="str">
        <f t="shared" si="419"/>
        <v/>
      </c>
      <c r="W1546" s="115" t="str">
        <f t="shared" si="419"/>
        <v/>
      </c>
      <c r="X1546" s="115" t="str">
        <f t="shared" si="419"/>
        <v/>
      </c>
      <c r="Y1546" s="273" t="str">
        <f t="shared" si="420"/>
        <v/>
      </c>
      <c r="AA1546" s="86">
        <f t="shared" si="410"/>
        <v>1</v>
      </c>
      <c r="AB1546" s="87" t="str">
        <f t="shared" si="411"/>
        <v/>
      </c>
      <c r="AC1546" s="87" t="str">
        <f t="shared" si="421"/>
        <v/>
      </c>
      <c r="AD1546" s="87" t="str">
        <f t="shared" si="422"/>
        <v/>
      </c>
      <c r="AE1546" s="87" t="str">
        <f t="shared" si="423"/>
        <v/>
      </c>
      <c r="AF1546" s="94">
        <f t="shared" si="412"/>
        <v>1</v>
      </c>
      <c r="AH1546" s="324">
        <f t="shared" si="413"/>
        <v>622531.79296433204</v>
      </c>
      <c r="AI1546" s="280" t="str">
        <f t="shared" si="414"/>
        <v/>
      </c>
      <c r="AJ1546" s="280" t="str">
        <f t="shared" si="415"/>
        <v/>
      </c>
      <c r="AK1546" s="280" t="str">
        <f t="shared" si="416"/>
        <v/>
      </c>
      <c r="AL1546" s="327" t="str">
        <f t="shared" si="417"/>
        <v/>
      </c>
    </row>
    <row r="1547" spans="2:38">
      <c r="B1547" s="176" t="s">
        <v>1364</v>
      </c>
      <c r="C1547" s="167"/>
      <c r="D1547" s="167" t="s">
        <v>2231</v>
      </c>
      <c r="E1547" s="167" t="s">
        <v>116</v>
      </c>
      <c r="F1547" s="167" t="s">
        <v>2240</v>
      </c>
      <c r="G1547" s="188"/>
      <c r="H1547" s="285">
        <v>40489.82</v>
      </c>
      <c r="I1547" s="143">
        <f t="shared" si="418"/>
        <v>66.634965191441211</v>
      </c>
      <c r="J1547" s="165">
        <v>2698037.74630772</v>
      </c>
      <c r="K1547" s="167"/>
      <c r="L1547" s="167">
        <v>1</v>
      </c>
      <c r="M1547" s="171">
        <f t="shared" si="426"/>
        <v>2698037.74630772</v>
      </c>
      <c r="N1547" s="170"/>
      <c r="O1547" s="285">
        <v>9126.3692448784495</v>
      </c>
      <c r="P1547" s="114">
        <f t="shared" si="424"/>
        <v>1.0957259926352219E-4</v>
      </c>
      <c r="Q1547" s="173">
        <v>1</v>
      </c>
      <c r="R1547" s="177">
        <v>2016</v>
      </c>
      <c r="S1547" s="98">
        <f>IFERROR(('General Input Sheet'!$G$38/(VLOOKUP(R1547,'General Input Sheet'!$E$38:$G$44,3,FALSE))),1)</f>
        <v>1</v>
      </c>
      <c r="T1547" s="199">
        <v>2698038.74630772</v>
      </c>
      <c r="U1547" s="115" t="str">
        <f t="shared" si="419"/>
        <v/>
      </c>
      <c r="V1547" s="115" t="str">
        <f t="shared" si="419"/>
        <v/>
      </c>
      <c r="W1547" s="115" t="str">
        <f t="shared" si="419"/>
        <v/>
      </c>
      <c r="X1547" s="115" t="str">
        <f t="shared" si="419"/>
        <v/>
      </c>
      <c r="Y1547" s="273" t="str">
        <f t="shared" si="420"/>
        <v>y</v>
      </c>
      <c r="AA1547" s="86" t="str">
        <f t="shared" si="410"/>
        <v/>
      </c>
      <c r="AB1547" s="87" t="str">
        <f t="shared" si="411"/>
        <v/>
      </c>
      <c r="AC1547" s="87" t="str">
        <f t="shared" si="421"/>
        <v/>
      </c>
      <c r="AD1547" s="87" t="str">
        <f t="shared" si="422"/>
        <v/>
      </c>
      <c r="AE1547" s="87">
        <f t="shared" si="423"/>
        <v>1</v>
      </c>
      <c r="AF1547" s="94">
        <f t="shared" si="412"/>
        <v>1</v>
      </c>
      <c r="AH1547" s="324" t="str">
        <f t="shared" si="413"/>
        <v/>
      </c>
      <c r="AI1547" s="280" t="str">
        <f t="shared" si="414"/>
        <v/>
      </c>
      <c r="AJ1547" s="280" t="str">
        <f t="shared" si="415"/>
        <v/>
      </c>
      <c r="AK1547" s="280" t="str">
        <f t="shared" si="416"/>
        <v/>
      </c>
      <c r="AL1547" s="327">
        <f t="shared" si="417"/>
        <v>2698038.74630772</v>
      </c>
    </row>
    <row r="1548" spans="2:38">
      <c r="B1548" s="176" t="s">
        <v>1365</v>
      </c>
      <c r="C1548" s="167"/>
      <c r="D1548" s="167" t="s">
        <v>2230</v>
      </c>
      <c r="E1548" s="167" t="s">
        <v>116</v>
      </c>
      <c r="F1548" s="167" t="s">
        <v>2236</v>
      </c>
      <c r="G1548" s="188"/>
      <c r="H1548" s="171"/>
      <c r="I1548" s="143">
        <f t="shared" si="418"/>
        <v>0</v>
      </c>
      <c r="J1548" s="165"/>
      <c r="K1548" s="167"/>
      <c r="L1548" s="167"/>
      <c r="M1548" s="167">
        <v>556739.84096148098</v>
      </c>
      <c r="N1548" s="170"/>
      <c r="O1548" s="171">
        <v>17282.184310044398</v>
      </c>
      <c r="P1548" s="114">
        <f t="shared" si="424"/>
        <v>2.8931528042401459E-5</v>
      </c>
      <c r="Q1548" s="173">
        <v>0.5</v>
      </c>
      <c r="R1548" s="177">
        <v>2016</v>
      </c>
      <c r="S1548" s="32"/>
      <c r="T1548" s="195">
        <v>0.5</v>
      </c>
      <c r="U1548" s="115" t="str">
        <f t="shared" si="419"/>
        <v/>
      </c>
      <c r="V1548" s="115" t="str">
        <f t="shared" si="419"/>
        <v/>
      </c>
      <c r="W1548" s="115" t="str">
        <f t="shared" si="419"/>
        <v/>
      </c>
      <c r="X1548" s="115" t="str">
        <f t="shared" si="419"/>
        <v/>
      </c>
      <c r="Y1548" s="273" t="str">
        <f t="shared" si="420"/>
        <v>y</v>
      </c>
      <c r="AA1548" s="86" t="str">
        <f t="shared" si="410"/>
        <v/>
      </c>
      <c r="AB1548" s="87" t="str">
        <f t="shared" si="411"/>
        <v/>
      </c>
      <c r="AC1548" s="87" t="str">
        <f t="shared" si="421"/>
        <v/>
      </c>
      <c r="AD1548" s="87" t="str">
        <f t="shared" si="422"/>
        <v/>
      </c>
      <c r="AE1548" s="87">
        <f t="shared" si="423"/>
        <v>1</v>
      </c>
      <c r="AF1548" s="94">
        <f t="shared" si="412"/>
        <v>1</v>
      </c>
      <c r="AH1548" s="324" t="str">
        <f t="shared" si="413"/>
        <v/>
      </c>
      <c r="AI1548" s="280" t="str">
        <f t="shared" si="414"/>
        <v/>
      </c>
      <c r="AJ1548" s="280" t="str">
        <f t="shared" si="415"/>
        <v/>
      </c>
      <c r="AK1548" s="280" t="str">
        <f t="shared" si="416"/>
        <v/>
      </c>
      <c r="AL1548" s="327">
        <f t="shared" si="417"/>
        <v>0.5</v>
      </c>
    </row>
    <row r="1549" spans="2:38">
      <c r="B1549" s="176" t="s">
        <v>1366</v>
      </c>
      <c r="C1549" s="167"/>
      <c r="D1549" s="167" t="s">
        <v>2229</v>
      </c>
      <c r="E1549" s="167" t="s">
        <v>117</v>
      </c>
      <c r="F1549" s="167" t="s">
        <v>2232</v>
      </c>
      <c r="G1549" s="188"/>
      <c r="H1549" s="285">
        <v>8452.8700000000008</v>
      </c>
      <c r="I1549" s="143">
        <f t="shared" si="418"/>
        <v>69.832574969719744</v>
      </c>
      <c r="J1549" s="165">
        <v>590285.67798429495</v>
      </c>
      <c r="K1549" s="167"/>
      <c r="L1549" s="167">
        <v>1</v>
      </c>
      <c r="M1549" s="171">
        <f t="shared" ref="M1549:M1560" si="427">IFERROR(J1549/100*100*L1549,0)</f>
        <v>590285.67798429495</v>
      </c>
      <c r="N1549" s="170"/>
      <c r="O1549" s="285">
        <v>8452.9062952920794</v>
      </c>
      <c r="P1549" s="114">
        <f t="shared" si="424"/>
        <v>10.810128115449857</v>
      </c>
      <c r="Q1549" s="173">
        <v>91377</v>
      </c>
      <c r="R1549" s="177">
        <v>2016</v>
      </c>
      <c r="S1549" s="98">
        <f>IFERROR(('General Input Sheet'!$G$38/(VLOOKUP(R1549,'General Input Sheet'!$E$38:$G$44,3,FALSE))),1)</f>
        <v>1</v>
      </c>
      <c r="T1549" s="199">
        <v>681662.67798429495</v>
      </c>
      <c r="U1549" s="115" t="str">
        <f t="shared" si="419"/>
        <v/>
      </c>
      <c r="V1549" s="115" t="str">
        <f t="shared" si="419"/>
        <v/>
      </c>
      <c r="W1549" s="115" t="str">
        <f t="shared" si="419"/>
        <v>y</v>
      </c>
      <c r="X1549" s="115" t="str">
        <f t="shared" si="419"/>
        <v/>
      </c>
      <c r="Y1549" s="273" t="str">
        <f t="shared" si="420"/>
        <v/>
      </c>
      <c r="AA1549" s="86" t="str">
        <f t="shared" si="410"/>
        <v/>
      </c>
      <c r="AB1549" s="87" t="str">
        <f t="shared" si="411"/>
        <v/>
      </c>
      <c r="AC1549" s="87">
        <f t="shared" si="421"/>
        <v>1</v>
      </c>
      <c r="AD1549" s="87" t="str">
        <f t="shared" si="422"/>
        <v/>
      </c>
      <c r="AE1549" s="87" t="str">
        <f t="shared" si="423"/>
        <v/>
      </c>
      <c r="AF1549" s="94">
        <f t="shared" si="412"/>
        <v>1</v>
      </c>
      <c r="AH1549" s="324" t="str">
        <f t="shared" si="413"/>
        <v/>
      </c>
      <c r="AI1549" s="280" t="str">
        <f t="shared" si="414"/>
        <v/>
      </c>
      <c r="AJ1549" s="280">
        <f t="shared" si="415"/>
        <v>681662.67798429495</v>
      </c>
      <c r="AK1549" s="280" t="str">
        <f t="shared" si="416"/>
        <v/>
      </c>
      <c r="AL1549" s="327" t="str">
        <f t="shared" si="417"/>
        <v/>
      </c>
    </row>
    <row r="1550" spans="2:38">
      <c r="B1550" s="176" t="s">
        <v>1367</v>
      </c>
      <c r="C1550" s="167"/>
      <c r="D1550" s="167" t="s">
        <v>2229</v>
      </c>
      <c r="E1550" s="167" t="s">
        <v>117</v>
      </c>
      <c r="F1550" s="167" t="s">
        <v>2232</v>
      </c>
      <c r="G1550" s="188"/>
      <c r="H1550" s="285">
        <v>13553.81</v>
      </c>
      <c r="I1550" s="143">
        <f t="shared" si="418"/>
        <v>43.551272888161705</v>
      </c>
      <c r="J1550" s="165">
        <v>590285.67798429495</v>
      </c>
      <c r="K1550" s="167"/>
      <c r="L1550" s="167">
        <v>1</v>
      </c>
      <c r="M1550" s="171">
        <f t="shared" si="427"/>
        <v>590285.67798429495</v>
      </c>
      <c r="N1550" s="170"/>
      <c r="O1550" s="285"/>
      <c r="P1550" s="114">
        <f t="shared" si="424"/>
        <v>0</v>
      </c>
      <c r="Q1550" s="173"/>
      <c r="R1550" s="177">
        <v>2016</v>
      </c>
      <c r="S1550" s="98">
        <f>IFERROR(('General Input Sheet'!$G$38/(VLOOKUP(R1550,'General Input Sheet'!$E$38:$G$44,3,FALSE))),1)</f>
        <v>1</v>
      </c>
      <c r="T1550" s="199">
        <v>590285.67798429495</v>
      </c>
      <c r="U1550" s="115" t="str">
        <f t="shared" si="419"/>
        <v/>
      </c>
      <c r="V1550" s="115" t="str">
        <f t="shared" si="419"/>
        <v/>
      </c>
      <c r="W1550" s="115" t="str">
        <f t="shared" si="419"/>
        <v>y</v>
      </c>
      <c r="X1550" s="115" t="str">
        <f t="shared" ref="V1550:X1613" si="428">IF(AND(X$10=$E1550,$D1550="Local"),"y","")</f>
        <v/>
      </c>
      <c r="Y1550" s="273" t="str">
        <f t="shared" si="420"/>
        <v/>
      </c>
      <c r="AA1550" s="86" t="str">
        <f t="shared" ref="AA1550:AA1613" si="429">IF(U1550="y",1,"")</f>
        <v/>
      </c>
      <c r="AB1550" s="87" t="str">
        <f t="shared" ref="AB1550:AB1613" si="430">IF(V1550="y",1,"")</f>
        <v/>
      </c>
      <c r="AC1550" s="87">
        <f t="shared" si="421"/>
        <v>1</v>
      </c>
      <c r="AD1550" s="87" t="str">
        <f t="shared" si="422"/>
        <v/>
      </c>
      <c r="AE1550" s="87" t="str">
        <f t="shared" si="423"/>
        <v/>
      </c>
      <c r="AF1550" s="94">
        <f t="shared" ref="AF1550:AF1613" si="431">SUM(AA1550:AE1550)</f>
        <v>1</v>
      </c>
      <c r="AH1550" s="324" t="str">
        <f t="shared" ref="AH1550:AH1613" si="432">IF(AA1550="","",(AA1550/$AF1550)*$T1550)</f>
        <v/>
      </c>
      <c r="AI1550" s="280" t="str">
        <f t="shared" ref="AI1550:AI1613" si="433">IF(AB1550="","",(AB1550/$AF1550)*$T1550)</f>
        <v/>
      </c>
      <c r="AJ1550" s="280">
        <f t="shared" ref="AJ1550:AJ1613" si="434">IF(AC1550="","",(AC1550/$AF1550)*$T1550)</f>
        <v>590285.67798429495</v>
      </c>
      <c r="AK1550" s="280" t="str">
        <f t="shared" ref="AK1550:AK1613" si="435">IF(AD1550="","",(AD1550/$AF1550)*$T1550)</f>
        <v/>
      </c>
      <c r="AL1550" s="327" t="str">
        <f t="shared" ref="AL1550:AL1613" si="436">IF(AE1550="","",(AE1550/$AF1550)*$T1550)</f>
        <v/>
      </c>
    </row>
    <row r="1551" spans="2:38">
      <c r="B1551" s="176" t="s">
        <v>1367</v>
      </c>
      <c r="C1551" s="167"/>
      <c r="D1551" s="167" t="s">
        <v>2229</v>
      </c>
      <c r="E1551" s="167" t="s">
        <v>117</v>
      </c>
      <c r="F1551" s="167" t="s">
        <v>2233</v>
      </c>
      <c r="G1551" s="188"/>
      <c r="H1551" s="285">
        <v>7292.61</v>
      </c>
      <c r="I1551" s="143">
        <f t="shared" ref="I1551:I1614" si="437">IFERROR(J1551/H1551,0)</f>
        <v>91.037395836740345</v>
      </c>
      <c r="J1551" s="165">
        <v>663900.22325297096</v>
      </c>
      <c r="K1551" s="167"/>
      <c r="L1551" s="167">
        <v>1</v>
      </c>
      <c r="M1551" s="171">
        <f t="shared" si="427"/>
        <v>663900.22325297096</v>
      </c>
      <c r="N1551" s="170"/>
      <c r="O1551" s="285"/>
      <c r="P1551" s="114">
        <f t="shared" si="424"/>
        <v>0</v>
      </c>
      <c r="Q1551" s="173"/>
      <c r="R1551" s="177">
        <v>2016</v>
      </c>
      <c r="S1551" s="98">
        <f>IFERROR(('General Input Sheet'!$G$38/(VLOOKUP(R1551,'General Input Sheet'!$E$38:$G$44,3,FALSE))),1)</f>
        <v>1</v>
      </c>
      <c r="T1551" s="199">
        <v>663900.22325297096</v>
      </c>
      <c r="U1551" s="115" t="str">
        <f t="shared" ref="U1551:X1614" si="438">IF(AND(U$10=$E1551,$D1551="Local"),"y","")</f>
        <v/>
      </c>
      <c r="V1551" s="115" t="str">
        <f t="shared" si="428"/>
        <v/>
      </c>
      <c r="W1551" s="115" t="str">
        <f t="shared" si="428"/>
        <v>y</v>
      </c>
      <c r="X1551" s="115" t="str">
        <f t="shared" si="428"/>
        <v/>
      </c>
      <c r="Y1551" s="273" t="str">
        <f t="shared" ref="Y1551:Y1614" si="439">IF($D1551&lt;&gt;"Local","y","")</f>
        <v/>
      </c>
      <c r="AA1551" s="86" t="str">
        <f t="shared" si="429"/>
        <v/>
      </c>
      <c r="AB1551" s="87" t="str">
        <f t="shared" si="430"/>
        <v/>
      </c>
      <c r="AC1551" s="87">
        <f t="shared" ref="AC1551:AC1614" si="440">IF(W1551="y",1,"")</f>
        <v>1</v>
      </c>
      <c r="AD1551" s="87" t="str">
        <f t="shared" ref="AD1551:AD1614" si="441">IF(X1551="y",1,"")</f>
        <v/>
      </c>
      <c r="AE1551" s="87" t="str">
        <f t="shared" ref="AE1551:AE1614" si="442">IF(Y1551="y",1,"")</f>
        <v/>
      </c>
      <c r="AF1551" s="94">
        <f t="shared" si="431"/>
        <v>1</v>
      </c>
      <c r="AH1551" s="324" t="str">
        <f t="shared" si="432"/>
        <v/>
      </c>
      <c r="AI1551" s="280" t="str">
        <f t="shared" si="433"/>
        <v/>
      </c>
      <c r="AJ1551" s="280">
        <f t="shared" si="434"/>
        <v>663900.22325297096</v>
      </c>
      <c r="AK1551" s="280" t="str">
        <f t="shared" si="435"/>
        <v/>
      </c>
      <c r="AL1551" s="327" t="str">
        <f t="shared" si="436"/>
        <v/>
      </c>
    </row>
    <row r="1552" spans="2:38">
      <c r="B1552" s="176" t="s">
        <v>1368</v>
      </c>
      <c r="C1552" s="167"/>
      <c r="D1552" s="167" t="s">
        <v>2229</v>
      </c>
      <c r="E1552" s="167" t="s">
        <v>117</v>
      </c>
      <c r="F1552" s="167" t="s">
        <v>2233</v>
      </c>
      <c r="G1552" s="188"/>
      <c r="H1552" s="285">
        <v>1858.15</v>
      </c>
      <c r="I1552" s="143">
        <f t="shared" si="437"/>
        <v>249.4175627082636</v>
      </c>
      <c r="J1552" s="165">
        <v>463455.24414636003</v>
      </c>
      <c r="K1552" s="167"/>
      <c r="L1552" s="167">
        <v>1</v>
      </c>
      <c r="M1552" s="171">
        <f t="shared" si="427"/>
        <v>463455.24414636003</v>
      </c>
      <c r="N1552" s="170"/>
      <c r="O1552" s="285"/>
      <c r="P1552" s="114">
        <f t="shared" ref="P1552:P1615" si="443">IFERROR(Q1552/O1552,0)</f>
        <v>0</v>
      </c>
      <c r="Q1552" s="173"/>
      <c r="R1552" s="177">
        <v>2016</v>
      </c>
      <c r="S1552" s="98">
        <f>IFERROR(('General Input Sheet'!$G$38/(VLOOKUP(R1552,'General Input Sheet'!$E$38:$G$44,3,FALSE))),1)</f>
        <v>1</v>
      </c>
      <c r="T1552" s="199">
        <v>463455.24414636003</v>
      </c>
      <c r="U1552" s="115" t="str">
        <f t="shared" si="438"/>
        <v/>
      </c>
      <c r="V1552" s="115" t="str">
        <f t="shared" si="428"/>
        <v/>
      </c>
      <c r="W1552" s="115" t="str">
        <f t="shared" si="428"/>
        <v>y</v>
      </c>
      <c r="X1552" s="115" t="str">
        <f t="shared" si="428"/>
        <v/>
      </c>
      <c r="Y1552" s="273" t="str">
        <f t="shared" si="439"/>
        <v/>
      </c>
      <c r="AA1552" s="86" t="str">
        <f t="shared" si="429"/>
        <v/>
      </c>
      <c r="AB1552" s="87" t="str">
        <f t="shared" si="430"/>
        <v/>
      </c>
      <c r="AC1552" s="87">
        <f t="shared" si="440"/>
        <v>1</v>
      </c>
      <c r="AD1552" s="87" t="str">
        <f t="shared" si="441"/>
        <v/>
      </c>
      <c r="AE1552" s="87" t="str">
        <f t="shared" si="442"/>
        <v/>
      </c>
      <c r="AF1552" s="94">
        <f t="shared" si="431"/>
        <v>1</v>
      </c>
      <c r="AH1552" s="324" t="str">
        <f t="shared" si="432"/>
        <v/>
      </c>
      <c r="AI1552" s="280" t="str">
        <f t="shared" si="433"/>
        <v/>
      </c>
      <c r="AJ1552" s="280">
        <f t="shared" si="434"/>
        <v>463455.24414636003</v>
      </c>
      <c r="AK1552" s="280" t="str">
        <f t="shared" si="435"/>
        <v/>
      </c>
      <c r="AL1552" s="327" t="str">
        <f t="shared" si="436"/>
        <v/>
      </c>
    </row>
    <row r="1553" spans="2:38">
      <c r="B1553" s="176" t="s">
        <v>1369</v>
      </c>
      <c r="C1553" s="167"/>
      <c r="D1553" s="167" t="s">
        <v>2229</v>
      </c>
      <c r="E1553" s="167" t="s">
        <v>115</v>
      </c>
      <c r="F1553" s="167" t="s">
        <v>2233</v>
      </c>
      <c r="G1553" s="188"/>
      <c r="H1553" s="285">
        <v>5463.03</v>
      </c>
      <c r="I1553" s="143">
        <f t="shared" si="437"/>
        <v>109.17345768263345</v>
      </c>
      <c r="J1553" s="165">
        <v>596417.87452395703</v>
      </c>
      <c r="K1553" s="167"/>
      <c r="L1553" s="167">
        <v>1</v>
      </c>
      <c r="M1553" s="171">
        <f t="shared" si="427"/>
        <v>596417.87452395703</v>
      </c>
      <c r="N1553" s="170"/>
      <c r="O1553" s="285"/>
      <c r="P1553" s="114">
        <f t="shared" si="443"/>
        <v>0</v>
      </c>
      <c r="Q1553" s="173"/>
      <c r="R1553" s="177">
        <v>2016</v>
      </c>
      <c r="S1553" s="98">
        <f>IFERROR(('General Input Sheet'!$G$38/(VLOOKUP(R1553,'General Input Sheet'!$E$38:$G$44,3,FALSE))),1)</f>
        <v>1</v>
      </c>
      <c r="T1553" s="199">
        <v>596417.87452395703</v>
      </c>
      <c r="U1553" s="115" t="str">
        <f t="shared" si="438"/>
        <v>y</v>
      </c>
      <c r="V1553" s="115" t="str">
        <f t="shared" si="428"/>
        <v/>
      </c>
      <c r="W1553" s="115" t="str">
        <f t="shared" si="428"/>
        <v/>
      </c>
      <c r="X1553" s="115" t="str">
        <f t="shared" si="428"/>
        <v/>
      </c>
      <c r="Y1553" s="273" t="str">
        <f t="shared" si="439"/>
        <v/>
      </c>
      <c r="AA1553" s="86">
        <f t="shared" si="429"/>
        <v>1</v>
      </c>
      <c r="AB1553" s="87" t="str">
        <f t="shared" si="430"/>
        <v/>
      </c>
      <c r="AC1553" s="87" t="str">
        <f t="shared" si="440"/>
        <v/>
      </c>
      <c r="AD1553" s="87" t="str">
        <f t="shared" si="441"/>
        <v/>
      </c>
      <c r="AE1553" s="87" t="str">
        <f t="shared" si="442"/>
        <v/>
      </c>
      <c r="AF1553" s="94">
        <f t="shared" si="431"/>
        <v>1</v>
      </c>
      <c r="AH1553" s="324">
        <f t="shared" si="432"/>
        <v>596417.87452395703</v>
      </c>
      <c r="AI1553" s="280" t="str">
        <f t="shared" si="433"/>
        <v/>
      </c>
      <c r="AJ1553" s="280" t="str">
        <f t="shared" si="434"/>
        <v/>
      </c>
      <c r="AK1553" s="280" t="str">
        <f t="shared" si="435"/>
        <v/>
      </c>
      <c r="AL1553" s="327" t="str">
        <f t="shared" si="436"/>
        <v/>
      </c>
    </row>
    <row r="1554" spans="2:38">
      <c r="B1554" s="176" t="s">
        <v>1370</v>
      </c>
      <c r="C1554" s="167"/>
      <c r="D1554" s="167" t="s">
        <v>2229</v>
      </c>
      <c r="E1554" s="167" t="s">
        <v>118</v>
      </c>
      <c r="F1554" s="167" t="s">
        <v>2233</v>
      </c>
      <c r="G1554" s="188"/>
      <c r="H1554" s="285">
        <v>1912.63</v>
      </c>
      <c r="I1554" s="143">
        <f t="shared" si="437"/>
        <v>243.36368667222985</v>
      </c>
      <c r="J1554" s="165">
        <v>465464.68803990702</v>
      </c>
      <c r="K1554" s="167"/>
      <c r="L1554" s="167">
        <v>1</v>
      </c>
      <c r="M1554" s="171">
        <f t="shared" si="427"/>
        <v>465464.68803990702</v>
      </c>
      <c r="N1554" s="170"/>
      <c r="O1554" s="285"/>
      <c r="P1554" s="114">
        <f t="shared" si="443"/>
        <v>0</v>
      </c>
      <c r="Q1554" s="173"/>
      <c r="R1554" s="177">
        <v>2016</v>
      </c>
      <c r="S1554" s="98">
        <f>IFERROR(('General Input Sheet'!$G$38/(VLOOKUP(R1554,'General Input Sheet'!$E$38:$G$44,3,FALSE))),1)</f>
        <v>1</v>
      </c>
      <c r="T1554" s="199">
        <v>465464.68803990702</v>
      </c>
      <c r="U1554" s="115" t="str">
        <f t="shared" si="438"/>
        <v/>
      </c>
      <c r="V1554" s="115" t="str">
        <f t="shared" si="428"/>
        <v/>
      </c>
      <c r="W1554" s="115" t="str">
        <f t="shared" si="428"/>
        <v/>
      </c>
      <c r="X1554" s="115" t="str">
        <f t="shared" si="428"/>
        <v>y</v>
      </c>
      <c r="Y1554" s="273" t="str">
        <f t="shared" si="439"/>
        <v/>
      </c>
      <c r="AA1554" s="86" t="str">
        <f t="shared" si="429"/>
        <v/>
      </c>
      <c r="AB1554" s="87" t="str">
        <f t="shared" si="430"/>
        <v/>
      </c>
      <c r="AC1554" s="87" t="str">
        <f t="shared" si="440"/>
        <v/>
      </c>
      <c r="AD1554" s="87">
        <f t="shared" si="441"/>
        <v>1</v>
      </c>
      <c r="AE1554" s="87" t="str">
        <f t="shared" si="442"/>
        <v/>
      </c>
      <c r="AF1554" s="94">
        <f t="shared" si="431"/>
        <v>1</v>
      </c>
      <c r="AH1554" s="324" t="str">
        <f t="shared" si="432"/>
        <v/>
      </c>
      <c r="AI1554" s="280" t="str">
        <f t="shared" si="433"/>
        <v/>
      </c>
      <c r="AJ1554" s="280" t="str">
        <f t="shared" si="434"/>
        <v/>
      </c>
      <c r="AK1554" s="280">
        <f t="shared" si="435"/>
        <v>465464.68803990702</v>
      </c>
      <c r="AL1554" s="327" t="str">
        <f t="shared" si="436"/>
        <v/>
      </c>
    </row>
    <row r="1555" spans="2:38">
      <c r="B1555" s="176" t="s">
        <v>1371</v>
      </c>
      <c r="C1555" s="167"/>
      <c r="D1555" s="167" t="s">
        <v>2231</v>
      </c>
      <c r="E1555" s="167" t="s">
        <v>118</v>
      </c>
      <c r="F1555" s="167" t="s">
        <v>2232</v>
      </c>
      <c r="G1555" s="188"/>
      <c r="H1555" s="285">
        <v>52850.25</v>
      </c>
      <c r="I1555" s="143">
        <f t="shared" si="437"/>
        <v>43.70741895054271</v>
      </c>
      <c r="J1555" s="165">
        <v>2309948.01839092</v>
      </c>
      <c r="K1555" s="167"/>
      <c r="L1555" s="167">
        <v>1</v>
      </c>
      <c r="M1555" s="171">
        <f t="shared" si="427"/>
        <v>2309948.01839092</v>
      </c>
      <c r="N1555" s="170"/>
      <c r="O1555" s="285">
        <v>0</v>
      </c>
      <c r="P1555" s="114">
        <f t="shared" si="443"/>
        <v>0</v>
      </c>
      <c r="Q1555" s="173">
        <v>0</v>
      </c>
      <c r="R1555" s="177">
        <v>2016</v>
      </c>
      <c r="S1555" s="98">
        <f>IFERROR(('General Input Sheet'!$G$38/(VLOOKUP(R1555,'General Input Sheet'!$E$38:$G$44,3,FALSE))),1)</f>
        <v>1</v>
      </c>
      <c r="T1555" s="199">
        <v>2309948.01839092</v>
      </c>
      <c r="U1555" s="115" t="str">
        <f t="shared" si="438"/>
        <v/>
      </c>
      <c r="V1555" s="115" t="str">
        <f t="shared" si="428"/>
        <v/>
      </c>
      <c r="W1555" s="115" t="str">
        <f t="shared" si="428"/>
        <v/>
      </c>
      <c r="X1555" s="115" t="str">
        <f t="shared" si="428"/>
        <v/>
      </c>
      <c r="Y1555" s="273" t="str">
        <f t="shared" si="439"/>
        <v>y</v>
      </c>
      <c r="AA1555" s="86" t="str">
        <f t="shared" si="429"/>
        <v/>
      </c>
      <c r="AB1555" s="87" t="str">
        <f t="shared" si="430"/>
        <v/>
      </c>
      <c r="AC1555" s="87" t="str">
        <f t="shared" si="440"/>
        <v/>
      </c>
      <c r="AD1555" s="87" t="str">
        <f t="shared" si="441"/>
        <v/>
      </c>
      <c r="AE1555" s="87">
        <f t="shared" si="442"/>
        <v>1</v>
      </c>
      <c r="AF1555" s="94">
        <f t="shared" si="431"/>
        <v>1</v>
      </c>
      <c r="AH1555" s="324" t="str">
        <f t="shared" si="432"/>
        <v/>
      </c>
      <c r="AI1555" s="280" t="str">
        <f t="shared" si="433"/>
        <v/>
      </c>
      <c r="AJ1555" s="280" t="str">
        <f t="shared" si="434"/>
        <v/>
      </c>
      <c r="AK1555" s="280" t="str">
        <f t="shared" si="435"/>
        <v/>
      </c>
      <c r="AL1555" s="327">
        <f t="shared" si="436"/>
        <v>2309948.01839092</v>
      </c>
    </row>
    <row r="1556" spans="2:38">
      <c r="B1556" s="176" t="s">
        <v>1372</v>
      </c>
      <c r="C1556" s="167"/>
      <c r="D1556" s="167" t="s">
        <v>2229</v>
      </c>
      <c r="E1556" s="167" t="s">
        <v>118</v>
      </c>
      <c r="F1556" s="167" t="s">
        <v>2233</v>
      </c>
      <c r="G1556" s="188"/>
      <c r="H1556" s="285">
        <v>27339.71</v>
      </c>
      <c r="I1556" s="143">
        <f t="shared" si="437"/>
        <v>25.237708900838122</v>
      </c>
      <c r="J1556" s="165">
        <v>689991.64241333294</v>
      </c>
      <c r="K1556" s="167"/>
      <c r="L1556" s="167">
        <v>1</v>
      </c>
      <c r="M1556" s="171">
        <f t="shared" si="427"/>
        <v>689991.64241333294</v>
      </c>
      <c r="N1556" s="170"/>
      <c r="O1556" s="285"/>
      <c r="P1556" s="114">
        <f t="shared" si="443"/>
        <v>0</v>
      </c>
      <c r="Q1556" s="173"/>
      <c r="R1556" s="177">
        <v>2016</v>
      </c>
      <c r="S1556" s="98">
        <f>IFERROR(('General Input Sheet'!$G$38/(VLOOKUP(R1556,'General Input Sheet'!$E$38:$G$44,3,FALSE))),1)</f>
        <v>1</v>
      </c>
      <c r="T1556" s="199">
        <v>689991.64241333294</v>
      </c>
      <c r="U1556" s="115" t="str">
        <f t="shared" si="438"/>
        <v/>
      </c>
      <c r="V1556" s="115" t="str">
        <f t="shared" si="428"/>
        <v/>
      </c>
      <c r="W1556" s="115" t="str">
        <f t="shared" si="428"/>
        <v/>
      </c>
      <c r="X1556" s="115" t="str">
        <f t="shared" si="428"/>
        <v>y</v>
      </c>
      <c r="Y1556" s="273" t="str">
        <f t="shared" si="439"/>
        <v/>
      </c>
      <c r="AA1556" s="86" t="str">
        <f t="shared" si="429"/>
        <v/>
      </c>
      <c r="AB1556" s="87" t="str">
        <f t="shared" si="430"/>
        <v/>
      </c>
      <c r="AC1556" s="87" t="str">
        <f t="shared" si="440"/>
        <v/>
      </c>
      <c r="AD1556" s="87">
        <f t="shared" si="441"/>
        <v>1</v>
      </c>
      <c r="AE1556" s="87" t="str">
        <f t="shared" si="442"/>
        <v/>
      </c>
      <c r="AF1556" s="94">
        <f t="shared" si="431"/>
        <v>1</v>
      </c>
      <c r="AH1556" s="324" t="str">
        <f t="shared" si="432"/>
        <v/>
      </c>
      <c r="AI1556" s="280" t="str">
        <f t="shared" si="433"/>
        <v/>
      </c>
      <c r="AJ1556" s="280" t="str">
        <f t="shared" si="434"/>
        <v/>
      </c>
      <c r="AK1556" s="280">
        <f t="shared" si="435"/>
        <v>689991.64241333294</v>
      </c>
      <c r="AL1556" s="327" t="str">
        <f t="shared" si="436"/>
        <v/>
      </c>
    </row>
    <row r="1557" spans="2:38">
      <c r="B1557" s="176" t="s">
        <v>1373</v>
      </c>
      <c r="C1557" s="167"/>
      <c r="D1557" s="167" t="s">
        <v>2229</v>
      </c>
      <c r="E1557" s="167" t="s">
        <v>116</v>
      </c>
      <c r="F1557" s="167" t="s">
        <v>2233</v>
      </c>
      <c r="G1557" s="188"/>
      <c r="H1557" s="285">
        <v>51234.67</v>
      </c>
      <c r="I1557" s="143">
        <f t="shared" si="437"/>
        <v>13.467279918331336</v>
      </c>
      <c r="J1557" s="165">
        <v>689991.64241333294</v>
      </c>
      <c r="K1557" s="167"/>
      <c r="L1557" s="167">
        <v>1</v>
      </c>
      <c r="M1557" s="171">
        <f t="shared" si="427"/>
        <v>689991.64241333294</v>
      </c>
      <c r="N1557" s="170"/>
      <c r="O1557" s="285"/>
      <c r="P1557" s="114">
        <f t="shared" si="443"/>
        <v>0</v>
      </c>
      <c r="Q1557" s="173"/>
      <c r="R1557" s="177">
        <v>2016</v>
      </c>
      <c r="S1557" s="98">
        <f>IFERROR(('General Input Sheet'!$G$38/(VLOOKUP(R1557,'General Input Sheet'!$E$38:$G$44,3,FALSE))),1)</f>
        <v>1</v>
      </c>
      <c r="T1557" s="199">
        <v>689991.64241333294</v>
      </c>
      <c r="U1557" s="115" t="str">
        <f t="shared" si="438"/>
        <v/>
      </c>
      <c r="V1557" s="115" t="str">
        <f t="shared" si="428"/>
        <v>y</v>
      </c>
      <c r="W1557" s="115" t="str">
        <f t="shared" si="428"/>
        <v/>
      </c>
      <c r="X1557" s="115" t="str">
        <f t="shared" si="428"/>
        <v/>
      </c>
      <c r="Y1557" s="273" t="str">
        <f t="shared" si="439"/>
        <v/>
      </c>
      <c r="AA1557" s="86" t="str">
        <f t="shared" si="429"/>
        <v/>
      </c>
      <c r="AB1557" s="87">
        <f t="shared" si="430"/>
        <v>1</v>
      </c>
      <c r="AC1557" s="87" t="str">
        <f t="shared" si="440"/>
        <v/>
      </c>
      <c r="AD1557" s="87" t="str">
        <f t="shared" si="441"/>
        <v/>
      </c>
      <c r="AE1557" s="87" t="str">
        <f t="shared" si="442"/>
        <v/>
      </c>
      <c r="AF1557" s="94">
        <f t="shared" si="431"/>
        <v>1</v>
      </c>
      <c r="AH1557" s="324" t="str">
        <f t="shared" si="432"/>
        <v/>
      </c>
      <c r="AI1557" s="280">
        <f t="shared" si="433"/>
        <v>689991.64241333294</v>
      </c>
      <c r="AJ1557" s="280" t="str">
        <f t="shared" si="434"/>
        <v/>
      </c>
      <c r="AK1557" s="280" t="str">
        <f t="shared" si="435"/>
        <v/>
      </c>
      <c r="AL1557" s="327" t="str">
        <f t="shared" si="436"/>
        <v/>
      </c>
    </row>
    <row r="1558" spans="2:38">
      <c r="B1558" s="176" t="s">
        <v>1374</v>
      </c>
      <c r="C1558" s="167"/>
      <c r="D1558" s="167" t="s">
        <v>2231</v>
      </c>
      <c r="E1558" s="167" t="s">
        <v>117</v>
      </c>
      <c r="F1558" s="167" t="s">
        <v>2232</v>
      </c>
      <c r="G1558" s="188"/>
      <c r="H1558" s="285">
        <v>14058.21</v>
      </c>
      <c r="I1558" s="143">
        <f t="shared" si="437"/>
        <v>113.80123364224606</v>
      </c>
      <c r="J1558" s="165">
        <v>1599841.6408017599</v>
      </c>
      <c r="K1558" s="167"/>
      <c r="L1558" s="167">
        <v>1</v>
      </c>
      <c r="M1558" s="171">
        <f t="shared" si="427"/>
        <v>1599841.6408017599</v>
      </c>
      <c r="N1558" s="170"/>
      <c r="O1558" s="285"/>
      <c r="P1558" s="114">
        <f t="shared" si="443"/>
        <v>0</v>
      </c>
      <c r="Q1558" s="173"/>
      <c r="R1558" s="177">
        <v>2016</v>
      </c>
      <c r="S1558" s="98">
        <f>IFERROR(('General Input Sheet'!$G$38/(VLOOKUP(R1558,'General Input Sheet'!$E$38:$G$44,3,FALSE))),1)</f>
        <v>1</v>
      </c>
      <c r="T1558" s="199">
        <v>1599841.6408017599</v>
      </c>
      <c r="U1558" s="115" t="str">
        <f t="shared" si="438"/>
        <v/>
      </c>
      <c r="V1558" s="115" t="str">
        <f t="shared" si="428"/>
        <v/>
      </c>
      <c r="W1558" s="115" t="str">
        <f t="shared" si="428"/>
        <v/>
      </c>
      <c r="X1558" s="115" t="str">
        <f t="shared" si="428"/>
        <v/>
      </c>
      <c r="Y1558" s="273" t="str">
        <f t="shared" si="439"/>
        <v>y</v>
      </c>
      <c r="AA1558" s="86" t="str">
        <f t="shared" si="429"/>
        <v/>
      </c>
      <c r="AB1558" s="87" t="str">
        <f t="shared" si="430"/>
        <v/>
      </c>
      <c r="AC1558" s="87" t="str">
        <f t="shared" si="440"/>
        <v/>
      </c>
      <c r="AD1558" s="87" t="str">
        <f t="shared" si="441"/>
        <v/>
      </c>
      <c r="AE1558" s="87">
        <f t="shared" si="442"/>
        <v>1</v>
      </c>
      <c r="AF1558" s="94">
        <f t="shared" si="431"/>
        <v>1</v>
      </c>
      <c r="AH1558" s="324" t="str">
        <f t="shared" si="432"/>
        <v/>
      </c>
      <c r="AI1558" s="280" t="str">
        <f t="shared" si="433"/>
        <v/>
      </c>
      <c r="AJ1558" s="280" t="str">
        <f t="shared" si="434"/>
        <v/>
      </c>
      <c r="AK1558" s="280" t="str">
        <f t="shared" si="435"/>
        <v/>
      </c>
      <c r="AL1558" s="327">
        <f t="shared" si="436"/>
        <v>1599841.6408017599</v>
      </c>
    </row>
    <row r="1559" spans="2:38">
      <c r="B1559" s="176" t="s">
        <v>1375</v>
      </c>
      <c r="C1559" s="167"/>
      <c r="D1559" s="167" t="s">
        <v>2229</v>
      </c>
      <c r="E1559" s="167" t="s">
        <v>117</v>
      </c>
      <c r="F1559" s="167" t="s">
        <v>2233</v>
      </c>
      <c r="G1559" s="188"/>
      <c r="H1559" s="285">
        <v>8788.18</v>
      </c>
      <c r="I1559" s="143">
        <f t="shared" si="437"/>
        <v>78.513599222288676</v>
      </c>
      <c r="J1559" s="165">
        <v>689991.64241333294</v>
      </c>
      <c r="K1559" s="167"/>
      <c r="L1559" s="167">
        <v>1</v>
      </c>
      <c r="M1559" s="171">
        <f t="shared" si="427"/>
        <v>689991.64241333294</v>
      </c>
      <c r="N1559" s="170"/>
      <c r="O1559" s="285"/>
      <c r="P1559" s="114">
        <f t="shared" si="443"/>
        <v>0</v>
      </c>
      <c r="Q1559" s="173"/>
      <c r="R1559" s="177">
        <v>2016</v>
      </c>
      <c r="S1559" s="98">
        <f>IFERROR(('General Input Sheet'!$G$38/(VLOOKUP(R1559,'General Input Sheet'!$E$38:$G$44,3,FALSE))),1)</f>
        <v>1</v>
      </c>
      <c r="T1559" s="199">
        <v>689991.64241333294</v>
      </c>
      <c r="U1559" s="115" t="str">
        <f t="shared" si="438"/>
        <v/>
      </c>
      <c r="V1559" s="115" t="str">
        <f t="shared" si="428"/>
        <v/>
      </c>
      <c r="W1559" s="115" t="str">
        <f t="shared" si="428"/>
        <v>y</v>
      </c>
      <c r="X1559" s="115" t="str">
        <f t="shared" si="428"/>
        <v/>
      </c>
      <c r="Y1559" s="273" t="str">
        <f t="shared" si="439"/>
        <v/>
      </c>
      <c r="AA1559" s="86" t="str">
        <f t="shared" si="429"/>
        <v/>
      </c>
      <c r="AB1559" s="87" t="str">
        <f t="shared" si="430"/>
        <v/>
      </c>
      <c r="AC1559" s="87">
        <f t="shared" si="440"/>
        <v>1</v>
      </c>
      <c r="AD1559" s="87" t="str">
        <f t="shared" si="441"/>
        <v/>
      </c>
      <c r="AE1559" s="87" t="str">
        <f t="shared" si="442"/>
        <v/>
      </c>
      <c r="AF1559" s="94">
        <f t="shared" si="431"/>
        <v>1</v>
      </c>
      <c r="AH1559" s="324" t="str">
        <f t="shared" si="432"/>
        <v/>
      </c>
      <c r="AI1559" s="280" t="str">
        <f t="shared" si="433"/>
        <v/>
      </c>
      <c r="AJ1559" s="280">
        <f t="shared" si="434"/>
        <v>689991.64241333294</v>
      </c>
      <c r="AK1559" s="280" t="str">
        <f t="shared" si="435"/>
        <v/>
      </c>
      <c r="AL1559" s="327" t="str">
        <f t="shared" si="436"/>
        <v/>
      </c>
    </row>
    <row r="1560" spans="2:38">
      <c r="B1560" s="176" t="s">
        <v>1376</v>
      </c>
      <c r="C1560" s="167"/>
      <c r="D1560" s="167" t="s">
        <v>2231</v>
      </c>
      <c r="E1560" s="167" t="s">
        <v>116</v>
      </c>
      <c r="F1560" s="167" t="s">
        <v>2232</v>
      </c>
      <c r="G1560" s="188"/>
      <c r="H1560" s="285">
        <v>35465.64</v>
      </c>
      <c r="I1560" s="143">
        <f t="shared" si="437"/>
        <v>65.131998700458254</v>
      </c>
      <c r="J1560" s="165">
        <v>2309948.01839092</v>
      </c>
      <c r="K1560" s="167"/>
      <c r="L1560" s="167">
        <v>1</v>
      </c>
      <c r="M1560" s="171">
        <f t="shared" si="427"/>
        <v>2309948.01839092</v>
      </c>
      <c r="N1560" s="170"/>
      <c r="O1560" s="285">
        <v>23799.008522017601</v>
      </c>
      <c r="P1560" s="114">
        <f t="shared" si="443"/>
        <v>19.563378010863829</v>
      </c>
      <c r="Q1560" s="173">
        <v>465589</v>
      </c>
      <c r="R1560" s="177">
        <v>2016</v>
      </c>
      <c r="S1560" s="98">
        <f>IFERROR(('General Input Sheet'!$G$38/(VLOOKUP(R1560,'General Input Sheet'!$E$38:$G$44,3,FALSE))),1)</f>
        <v>1</v>
      </c>
      <c r="T1560" s="199">
        <v>2775537.01839092</v>
      </c>
      <c r="U1560" s="115" t="str">
        <f t="shared" si="438"/>
        <v/>
      </c>
      <c r="V1560" s="115" t="str">
        <f t="shared" si="428"/>
        <v/>
      </c>
      <c r="W1560" s="115" t="str">
        <f t="shared" si="428"/>
        <v/>
      </c>
      <c r="X1560" s="115" t="str">
        <f t="shared" si="428"/>
        <v/>
      </c>
      <c r="Y1560" s="273" t="str">
        <f t="shared" si="439"/>
        <v>y</v>
      </c>
      <c r="AA1560" s="86" t="str">
        <f t="shared" si="429"/>
        <v/>
      </c>
      <c r="AB1560" s="87" t="str">
        <f t="shared" si="430"/>
        <v/>
      </c>
      <c r="AC1560" s="87" t="str">
        <f t="shared" si="440"/>
        <v/>
      </c>
      <c r="AD1560" s="87" t="str">
        <f t="shared" si="441"/>
        <v/>
      </c>
      <c r="AE1560" s="87">
        <f t="shared" si="442"/>
        <v>1</v>
      </c>
      <c r="AF1560" s="94">
        <f t="shared" si="431"/>
        <v>1</v>
      </c>
      <c r="AH1560" s="324" t="str">
        <f t="shared" si="432"/>
        <v/>
      </c>
      <c r="AI1560" s="280" t="str">
        <f t="shared" si="433"/>
        <v/>
      </c>
      <c r="AJ1560" s="280" t="str">
        <f t="shared" si="434"/>
        <v/>
      </c>
      <c r="AK1560" s="280" t="str">
        <f t="shared" si="435"/>
        <v/>
      </c>
      <c r="AL1560" s="327">
        <f t="shared" si="436"/>
        <v>2775537.01839092</v>
      </c>
    </row>
    <row r="1561" spans="2:38">
      <c r="B1561" s="176" t="s">
        <v>1377</v>
      </c>
      <c r="C1561" s="167"/>
      <c r="D1561" s="167" t="s">
        <v>2230</v>
      </c>
      <c r="E1561" s="167" t="s">
        <v>117</v>
      </c>
      <c r="F1561" s="167" t="s">
        <v>2232</v>
      </c>
      <c r="G1561" s="188"/>
      <c r="H1561" s="171">
        <v>14906.62</v>
      </c>
      <c r="I1561" s="143">
        <f t="shared" si="437"/>
        <v>110.00493332133442</v>
      </c>
      <c r="J1561" s="165">
        <v>1639801.7391464701</v>
      </c>
      <c r="K1561" s="167"/>
      <c r="L1561" s="167"/>
      <c r="M1561" s="167">
        <v>1141261.5338211099</v>
      </c>
      <c r="N1561" s="170"/>
      <c r="O1561" s="171">
        <v>6653.9395839890403</v>
      </c>
      <c r="P1561" s="114">
        <f t="shared" si="443"/>
        <v>703.55583198630234</v>
      </c>
      <c r="Q1561" s="173">
        <v>4681418</v>
      </c>
      <c r="R1561" s="177">
        <v>2016</v>
      </c>
      <c r="S1561" s="32"/>
      <c r="T1561" s="195">
        <v>6321219.7391464701</v>
      </c>
      <c r="U1561" s="115" t="str">
        <f t="shared" si="438"/>
        <v/>
      </c>
      <c r="V1561" s="115" t="str">
        <f t="shared" si="428"/>
        <v/>
      </c>
      <c r="W1561" s="115" t="str">
        <f t="shared" si="428"/>
        <v/>
      </c>
      <c r="X1561" s="115" t="str">
        <f t="shared" si="428"/>
        <v/>
      </c>
      <c r="Y1561" s="273" t="str">
        <f t="shared" si="439"/>
        <v>y</v>
      </c>
      <c r="AA1561" s="86" t="str">
        <f t="shared" si="429"/>
        <v/>
      </c>
      <c r="AB1561" s="87" t="str">
        <f t="shared" si="430"/>
        <v/>
      </c>
      <c r="AC1561" s="87" t="str">
        <f t="shared" si="440"/>
        <v/>
      </c>
      <c r="AD1561" s="87" t="str">
        <f t="shared" si="441"/>
        <v/>
      </c>
      <c r="AE1561" s="87">
        <f t="shared" si="442"/>
        <v>1</v>
      </c>
      <c r="AF1561" s="94">
        <f t="shared" si="431"/>
        <v>1</v>
      </c>
      <c r="AH1561" s="324" t="str">
        <f t="shared" si="432"/>
        <v/>
      </c>
      <c r="AI1561" s="280" t="str">
        <f t="shared" si="433"/>
        <v/>
      </c>
      <c r="AJ1561" s="280" t="str">
        <f t="shared" si="434"/>
        <v/>
      </c>
      <c r="AK1561" s="280" t="str">
        <f t="shared" si="435"/>
        <v/>
      </c>
      <c r="AL1561" s="327">
        <f t="shared" si="436"/>
        <v>6321219.7391464701</v>
      </c>
    </row>
    <row r="1562" spans="2:38">
      <c r="B1562" s="176" t="s">
        <v>1378</v>
      </c>
      <c r="C1562" s="167"/>
      <c r="D1562" s="167" t="s">
        <v>2231</v>
      </c>
      <c r="E1562" s="167" t="s">
        <v>116</v>
      </c>
      <c r="F1562" s="167" t="s">
        <v>2232</v>
      </c>
      <c r="G1562" s="188"/>
      <c r="H1562" s="285">
        <v>44493.81</v>
      </c>
      <c r="I1562" s="143">
        <f t="shared" si="437"/>
        <v>51.916165830503616</v>
      </c>
      <c r="J1562" s="165">
        <v>2309948.01839092</v>
      </c>
      <c r="K1562" s="167"/>
      <c r="L1562" s="167">
        <v>1</v>
      </c>
      <c r="M1562" s="171">
        <f t="shared" ref="M1562:M1563" si="444">IFERROR(J1562/100*100*L1562,0)</f>
        <v>2309948.01839092</v>
      </c>
      <c r="N1562" s="170"/>
      <c r="O1562" s="285"/>
      <c r="P1562" s="114">
        <f t="shared" si="443"/>
        <v>0</v>
      </c>
      <c r="Q1562" s="173"/>
      <c r="R1562" s="177">
        <v>2016</v>
      </c>
      <c r="S1562" s="98">
        <f>IFERROR(('General Input Sheet'!$G$38/(VLOOKUP(R1562,'General Input Sheet'!$E$38:$G$44,3,FALSE))),1)</f>
        <v>1</v>
      </c>
      <c r="T1562" s="199">
        <v>2309948.01839092</v>
      </c>
      <c r="U1562" s="115" t="str">
        <f t="shared" si="438"/>
        <v/>
      </c>
      <c r="V1562" s="115" t="str">
        <f t="shared" si="428"/>
        <v/>
      </c>
      <c r="W1562" s="115" t="str">
        <f t="shared" si="428"/>
        <v/>
      </c>
      <c r="X1562" s="115" t="str">
        <f t="shared" si="428"/>
        <v/>
      </c>
      <c r="Y1562" s="273" t="str">
        <f t="shared" si="439"/>
        <v>y</v>
      </c>
      <c r="AA1562" s="86" t="str">
        <f t="shared" si="429"/>
        <v/>
      </c>
      <c r="AB1562" s="87" t="str">
        <f t="shared" si="430"/>
        <v/>
      </c>
      <c r="AC1562" s="87" t="str">
        <f t="shared" si="440"/>
        <v/>
      </c>
      <c r="AD1562" s="87" t="str">
        <f t="shared" si="441"/>
        <v/>
      </c>
      <c r="AE1562" s="87">
        <f t="shared" si="442"/>
        <v>1</v>
      </c>
      <c r="AF1562" s="94">
        <f t="shared" si="431"/>
        <v>1</v>
      </c>
      <c r="AH1562" s="324" t="str">
        <f t="shared" si="432"/>
        <v/>
      </c>
      <c r="AI1562" s="280" t="str">
        <f t="shared" si="433"/>
        <v/>
      </c>
      <c r="AJ1562" s="280" t="str">
        <f t="shared" si="434"/>
        <v/>
      </c>
      <c r="AK1562" s="280" t="str">
        <f t="shared" si="435"/>
        <v/>
      </c>
      <c r="AL1562" s="327">
        <f t="shared" si="436"/>
        <v>2309948.01839092</v>
      </c>
    </row>
    <row r="1563" spans="2:38">
      <c r="B1563" s="176" t="s">
        <v>1378</v>
      </c>
      <c r="C1563" s="167"/>
      <c r="D1563" s="167" t="s">
        <v>2231</v>
      </c>
      <c r="E1563" s="167" t="s">
        <v>116</v>
      </c>
      <c r="F1563" s="167" t="s">
        <v>2233</v>
      </c>
      <c r="G1563" s="188"/>
      <c r="H1563" s="285">
        <v>29070.05</v>
      </c>
      <c r="I1563" s="143">
        <f t="shared" si="437"/>
        <v>279.00947172045488</v>
      </c>
      <c r="J1563" s="165">
        <v>8110819.29338721</v>
      </c>
      <c r="K1563" s="167"/>
      <c r="L1563" s="167">
        <v>1</v>
      </c>
      <c r="M1563" s="171">
        <f t="shared" si="444"/>
        <v>8110819.2933872091</v>
      </c>
      <c r="N1563" s="170"/>
      <c r="O1563" s="285"/>
      <c r="P1563" s="114">
        <f t="shared" si="443"/>
        <v>0</v>
      </c>
      <c r="Q1563" s="173"/>
      <c r="R1563" s="177">
        <v>2016</v>
      </c>
      <c r="S1563" s="98">
        <f>IFERROR(('General Input Sheet'!$G$38/(VLOOKUP(R1563,'General Input Sheet'!$E$38:$G$44,3,FALSE))),1)</f>
        <v>1</v>
      </c>
      <c r="T1563" s="199">
        <v>8110819.29338721</v>
      </c>
      <c r="U1563" s="115" t="str">
        <f t="shared" si="438"/>
        <v/>
      </c>
      <c r="V1563" s="115" t="str">
        <f t="shared" si="428"/>
        <v/>
      </c>
      <c r="W1563" s="115" t="str">
        <f t="shared" si="428"/>
        <v/>
      </c>
      <c r="X1563" s="115" t="str">
        <f t="shared" si="428"/>
        <v/>
      </c>
      <c r="Y1563" s="273" t="str">
        <f t="shared" si="439"/>
        <v>y</v>
      </c>
      <c r="AA1563" s="86" t="str">
        <f t="shared" si="429"/>
        <v/>
      </c>
      <c r="AB1563" s="87" t="str">
        <f t="shared" si="430"/>
        <v/>
      </c>
      <c r="AC1563" s="87" t="str">
        <f t="shared" si="440"/>
        <v/>
      </c>
      <c r="AD1563" s="87" t="str">
        <f t="shared" si="441"/>
        <v/>
      </c>
      <c r="AE1563" s="87">
        <f t="shared" si="442"/>
        <v>1</v>
      </c>
      <c r="AF1563" s="94">
        <f t="shared" si="431"/>
        <v>1</v>
      </c>
      <c r="AH1563" s="324" t="str">
        <f t="shared" si="432"/>
        <v/>
      </c>
      <c r="AI1563" s="280" t="str">
        <f t="shared" si="433"/>
        <v/>
      </c>
      <c r="AJ1563" s="280" t="str">
        <f t="shared" si="434"/>
        <v/>
      </c>
      <c r="AK1563" s="280" t="str">
        <f t="shared" si="435"/>
        <v/>
      </c>
      <c r="AL1563" s="327">
        <f t="shared" si="436"/>
        <v>8110819.29338721</v>
      </c>
    </row>
    <row r="1564" spans="2:38">
      <c r="B1564" s="176" t="s">
        <v>1379</v>
      </c>
      <c r="C1564" s="167"/>
      <c r="D1564" s="167" t="s">
        <v>2230</v>
      </c>
      <c r="E1564" s="167" t="s">
        <v>116</v>
      </c>
      <c r="F1564" s="167" t="s">
        <v>2236</v>
      </c>
      <c r="G1564" s="188"/>
      <c r="H1564" s="171"/>
      <c r="I1564" s="143">
        <f t="shared" si="437"/>
        <v>0</v>
      </c>
      <c r="J1564" s="165"/>
      <c r="K1564" s="167"/>
      <c r="L1564" s="167"/>
      <c r="M1564" s="167">
        <v>527533.47260756802</v>
      </c>
      <c r="N1564" s="170"/>
      <c r="O1564" s="171">
        <v>73545.206163522496</v>
      </c>
      <c r="P1564" s="114">
        <f t="shared" si="443"/>
        <v>5.7600899106611488E-2</v>
      </c>
      <c r="Q1564" s="173">
        <v>4236.2700000000004</v>
      </c>
      <c r="R1564" s="177">
        <v>2016</v>
      </c>
      <c r="S1564" s="32"/>
      <c r="T1564" s="195">
        <v>4236.2700000000004</v>
      </c>
      <c r="U1564" s="115" t="str">
        <f t="shared" si="438"/>
        <v/>
      </c>
      <c r="V1564" s="115" t="str">
        <f t="shared" si="428"/>
        <v/>
      </c>
      <c r="W1564" s="115" t="str">
        <f t="shared" si="428"/>
        <v/>
      </c>
      <c r="X1564" s="115" t="str">
        <f t="shared" si="428"/>
        <v/>
      </c>
      <c r="Y1564" s="273" t="str">
        <f t="shared" si="439"/>
        <v>y</v>
      </c>
      <c r="AA1564" s="86" t="str">
        <f t="shared" si="429"/>
        <v/>
      </c>
      <c r="AB1564" s="87" t="str">
        <f t="shared" si="430"/>
        <v/>
      </c>
      <c r="AC1564" s="87" t="str">
        <f t="shared" si="440"/>
        <v/>
      </c>
      <c r="AD1564" s="87" t="str">
        <f t="shared" si="441"/>
        <v/>
      </c>
      <c r="AE1564" s="87">
        <f t="shared" si="442"/>
        <v>1</v>
      </c>
      <c r="AF1564" s="94">
        <f t="shared" si="431"/>
        <v>1</v>
      </c>
      <c r="AH1564" s="324" t="str">
        <f t="shared" si="432"/>
        <v/>
      </c>
      <c r="AI1564" s="280" t="str">
        <f t="shared" si="433"/>
        <v/>
      </c>
      <c r="AJ1564" s="280" t="str">
        <f t="shared" si="434"/>
        <v/>
      </c>
      <c r="AK1564" s="280" t="str">
        <f t="shared" si="435"/>
        <v/>
      </c>
      <c r="AL1564" s="327">
        <f t="shared" si="436"/>
        <v>4236.2700000000004</v>
      </c>
    </row>
    <row r="1565" spans="2:38">
      <c r="B1565" s="176" t="s">
        <v>1380</v>
      </c>
      <c r="C1565" s="167"/>
      <c r="D1565" s="167" t="s">
        <v>2229</v>
      </c>
      <c r="E1565" s="167" t="s">
        <v>117</v>
      </c>
      <c r="F1565" s="167" t="s">
        <v>2233</v>
      </c>
      <c r="G1565" s="188"/>
      <c r="H1565" s="285">
        <v>1712.82</v>
      </c>
      <c r="I1565" s="143">
        <f t="shared" si="437"/>
        <v>267.45068535725881</v>
      </c>
      <c r="J1565" s="165">
        <v>458094.88289362</v>
      </c>
      <c r="K1565" s="167"/>
      <c r="L1565" s="167">
        <v>1</v>
      </c>
      <c r="M1565" s="171">
        <f t="shared" ref="M1565:M1628" si="445">IFERROR(J1565/100*100*L1565,0)</f>
        <v>458094.88289362</v>
      </c>
      <c r="N1565" s="170"/>
      <c r="O1565" s="285">
        <v>1712.8142107144599</v>
      </c>
      <c r="P1565" s="114">
        <f t="shared" si="443"/>
        <v>287.52096807661223</v>
      </c>
      <c r="Q1565" s="173">
        <v>492470</v>
      </c>
      <c r="R1565" s="177">
        <v>2016</v>
      </c>
      <c r="S1565" s="98">
        <f>IFERROR(('General Input Sheet'!$G$38/(VLOOKUP(R1565,'General Input Sheet'!$E$38:$G$44,3,FALSE))),1)</f>
        <v>1</v>
      </c>
      <c r="T1565" s="199">
        <v>950564.88289362006</v>
      </c>
      <c r="U1565" s="115" t="str">
        <f t="shared" si="438"/>
        <v/>
      </c>
      <c r="V1565" s="115" t="str">
        <f t="shared" si="428"/>
        <v/>
      </c>
      <c r="W1565" s="115" t="str">
        <f t="shared" si="428"/>
        <v>y</v>
      </c>
      <c r="X1565" s="115" t="str">
        <f t="shared" si="428"/>
        <v/>
      </c>
      <c r="Y1565" s="273" t="str">
        <f t="shared" si="439"/>
        <v/>
      </c>
      <c r="AA1565" s="86" t="str">
        <f t="shared" si="429"/>
        <v/>
      </c>
      <c r="AB1565" s="87" t="str">
        <f t="shared" si="430"/>
        <v/>
      </c>
      <c r="AC1565" s="87">
        <f t="shared" si="440"/>
        <v>1</v>
      </c>
      <c r="AD1565" s="87" t="str">
        <f t="shared" si="441"/>
        <v/>
      </c>
      <c r="AE1565" s="87" t="str">
        <f t="shared" si="442"/>
        <v/>
      </c>
      <c r="AF1565" s="94">
        <f t="shared" si="431"/>
        <v>1</v>
      </c>
      <c r="AH1565" s="324" t="str">
        <f t="shared" si="432"/>
        <v/>
      </c>
      <c r="AI1565" s="280" t="str">
        <f t="shared" si="433"/>
        <v/>
      </c>
      <c r="AJ1565" s="280">
        <f t="shared" si="434"/>
        <v>950564.88289362006</v>
      </c>
      <c r="AK1565" s="280" t="str">
        <f t="shared" si="435"/>
        <v/>
      </c>
      <c r="AL1565" s="327" t="str">
        <f t="shared" si="436"/>
        <v/>
      </c>
    </row>
    <row r="1566" spans="2:38">
      <c r="B1566" s="176" t="s">
        <v>1381</v>
      </c>
      <c r="C1566" s="167"/>
      <c r="D1566" s="167" t="s">
        <v>2229</v>
      </c>
      <c r="E1566" s="167" t="s">
        <v>115</v>
      </c>
      <c r="F1566" s="167" t="s">
        <v>2233</v>
      </c>
      <c r="G1566" s="188"/>
      <c r="H1566" s="285">
        <v>30774.560000000001</v>
      </c>
      <c r="I1566" s="143">
        <f t="shared" si="437"/>
        <v>22.420845088064066</v>
      </c>
      <c r="J1566" s="165">
        <v>689991.64241333294</v>
      </c>
      <c r="K1566" s="167"/>
      <c r="L1566" s="167">
        <v>1</v>
      </c>
      <c r="M1566" s="171">
        <f t="shared" si="445"/>
        <v>689991.64241333294</v>
      </c>
      <c r="N1566" s="170"/>
      <c r="O1566" s="285"/>
      <c r="P1566" s="114">
        <f t="shared" si="443"/>
        <v>0</v>
      </c>
      <c r="Q1566" s="173"/>
      <c r="R1566" s="177">
        <v>2016</v>
      </c>
      <c r="S1566" s="98">
        <f>IFERROR(('General Input Sheet'!$G$38/(VLOOKUP(R1566,'General Input Sheet'!$E$38:$G$44,3,FALSE))),1)</f>
        <v>1</v>
      </c>
      <c r="T1566" s="199">
        <v>689991.64241333294</v>
      </c>
      <c r="U1566" s="115" t="str">
        <f t="shared" si="438"/>
        <v>y</v>
      </c>
      <c r="V1566" s="115" t="str">
        <f t="shared" si="428"/>
        <v/>
      </c>
      <c r="W1566" s="115" t="str">
        <f t="shared" si="428"/>
        <v/>
      </c>
      <c r="X1566" s="115" t="str">
        <f t="shared" si="428"/>
        <v/>
      </c>
      <c r="Y1566" s="273" t="str">
        <f t="shared" si="439"/>
        <v/>
      </c>
      <c r="AA1566" s="86">
        <f t="shared" si="429"/>
        <v>1</v>
      </c>
      <c r="AB1566" s="87" t="str">
        <f t="shared" si="430"/>
        <v/>
      </c>
      <c r="AC1566" s="87" t="str">
        <f t="shared" si="440"/>
        <v/>
      </c>
      <c r="AD1566" s="87" t="str">
        <f t="shared" si="441"/>
        <v/>
      </c>
      <c r="AE1566" s="87" t="str">
        <f t="shared" si="442"/>
        <v/>
      </c>
      <c r="AF1566" s="94">
        <f t="shared" si="431"/>
        <v>1</v>
      </c>
      <c r="AH1566" s="324">
        <f t="shared" si="432"/>
        <v>689991.64241333294</v>
      </c>
      <c r="AI1566" s="280" t="str">
        <f t="shared" si="433"/>
        <v/>
      </c>
      <c r="AJ1566" s="280" t="str">
        <f t="shared" si="434"/>
        <v/>
      </c>
      <c r="AK1566" s="280" t="str">
        <f t="shared" si="435"/>
        <v/>
      </c>
      <c r="AL1566" s="327" t="str">
        <f t="shared" si="436"/>
        <v/>
      </c>
    </row>
    <row r="1567" spans="2:38">
      <c r="B1567" s="176" t="s">
        <v>1382</v>
      </c>
      <c r="C1567" s="167"/>
      <c r="D1567" s="167" t="s">
        <v>2229</v>
      </c>
      <c r="E1567" s="167" t="s">
        <v>115</v>
      </c>
      <c r="F1567" s="167" t="s">
        <v>2233</v>
      </c>
      <c r="G1567" s="188"/>
      <c r="H1567" s="285">
        <v>3506.36</v>
      </c>
      <c r="I1567" s="143">
        <f t="shared" si="437"/>
        <v>149.51343555671266</v>
      </c>
      <c r="J1567" s="165">
        <v>524247.92989863502</v>
      </c>
      <c r="K1567" s="167"/>
      <c r="L1567" s="167">
        <v>1</v>
      </c>
      <c r="M1567" s="171">
        <f t="shared" si="445"/>
        <v>524247.92989863502</v>
      </c>
      <c r="N1567" s="170"/>
      <c r="O1567" s="285"/>
      <c r="P1567" s="114">
        <f t="shared" si="443"/>
        <v>0</v>
      </c>
      <c r="Q1567" s="173"/>
      <c r="R1567" s="177">
        <v>2016</v>
      </c>
      <c r="S1567" s="98">
        <f>IFERROR(('General Input Sheet'!$G$38/(VLOOKUP(R1567,'General Input Sheet'!$E$38:$G$44,3,FALSE))),1)</f>
        <v>1</v>
      </c>
      <c r="T1567" s="199">
        <v>524247.92989863502</v>
      </c>
      <c r="U1567" s="115" t="str">
        <f t="shared" si="438"/>
        <v>y</v>
      </c>
      <c r="V1567" s="115" t="str">
        <f t="shared" si="428"/>
        <v/>
      </c>
      <c r="W1567" s="115" t="str">
        <f t="shared" si="428"/>
        <v/>
      </c>
      <c r="X1567" s="115" t="str">
        <f t="shared" si="428"/>
        <v/>
      </c>
      <c r="Y1567" s="273" t="str">
        <f t="shared" si="439"/>
        <v/>
      </c>
      <c r="AA1567" s="86">
        <f t="shared" si="429"/>
        <v>1</v>
      </c>
      <c r="AB1567" s="87" t="str">
        <f t="shared" si="430"/>
        <v/>
      </c>
      <c r="AC1567" s="87" t="str">
        <f t="shared" si="440"/>
        <v/>
      </c>
      <c r="AD1567" s="87" t="str">
        <f t="shared" si="441"/>
        <v/>
      </c>
      <c r="AE1567" s="87" t="str">
        <f t="shared" si="442"/>
        <v/>
      </c>
      <c r="AF1567" s="94">
        <f t="shared" si="431"/>
        <v>1</v>
      </c>
      <c r="AH1567" s="324">
        <f t="shared" si="432"/>
        <v>524247.92989863502</v>
      </c>
      <c r="AI1567" s="280" t="str">
        <f t="shared" si="433"/>
        <v/>
      </c>
      <c r="AJ1567" s="280" t="str">
        <f t="shared" si="434"/>
        <v/>
      </c>
      <c r="AK1567" s="280" t="str">
        <f t="shared" si="435"/>
        <v/>
      </c>
      <c r="AL1567" s="327" t="str">
        <f t="shared" si="436"/>
        <v/>
      </c>
    </row>
    <row r="1568" spans="2:38">
      <c r="B1568" s="176" t="s">
        <v>1383</v>
      </c>
      <c r="C1568" s="167"/>
      <c r="D1568" s="167" t="s">
        <v>2229</v>
      </c>
      <c r="E1568" s="167" t="s">
        <v>117</v>
      </c>
      <c r="F1568" s="167" t="s">
        <v>2233</v>
      </c>
      <c r="G1568" s="188"/>
      <c r="H1568" s="285">
        <v>4980.33</v>
      </c>
      <c r="I1568" s="143">
        <f t="shared" si="437"/>
        <v>116.17983869780798</v>
      </c>
      <c r="J1568" s="165">
        <v>578613.93606185401</v>
      </c>
      <c r="K1568" s="167"/>
      <c r="L1568" s="167">
        <v>1</v>
      </c>
      <c r="M1568" s="171">
        <f t="shared" si="445"/>
        <v>578613.93606185401</v>
      </c>
      <c r="N1568" s="170"/>
      <c r="O1568" s="285">
        <v>4528.8025929323403</v>
      </c>
      <c r="P1568" s="114">
        <f t="shared" si="443"/>
        <v>325.46351265128345</v>
      </c>
      <c r="Q1568" s="173">
        <v>1473960</v>
      </c>
      <c r="R1568" s="177">
        <v>2016</v>
      </c>
      <c r="S1568" s="98">
        <f>IFERROR(('General Input Sheet'!$G$38/(VLOOKUP(R1568,'General Input Sheet'!$E$38:$G$44,3,FALSE))),1)</f>
        <v>1</v>
      </c>
      <c r="T1568" s="199">
        <v>2052573.936061854</v>
      </c>
      <c r="U1568" s="115" t="str">
        <f t="shared" si="438"/>
        <v/>
      </c>
      <c r="V1568" s="115" t="str">
        <f t="shared" si="428"/>
        <v/>
      </c>
      <c r="W1568" s="115" t="str">
        <f t="shared" si="428"/>
        <v>y</v>
      </c>
      <c r="X1568" s="115" t="str">
        <f t="shared" si="428"/>
        <v/>
      </c>
      <c r="Y1568" s="273" t="str">
        <f t="shared" si="439"/>
        <v/>
      </c>
      <c r="AA1568" s="86" t="str">
        <f t="shared" si="429"/>
        <v/>
      </c>
      <c r="AB1568" s="87" t="str">
        <f t="shared" si="430"/>
        <v/>
      </c>
      <c r="AC1568" s="87">
        <f t="shared" si="440"/>
        <v>1</v>
      </c>
      <c r="AD1568" s="87" t="str">
        <f t="shared" si="441"/>
        <v/>
      </c>
      <c r="AE1568" s="87" t="str">
        <f t="shared" si="442"/>
        <v/>
      </c>
      <c r="AF1568" s="94">
        <f t="shared" si="431"/>
        <v>1</v>
      </c>
      <c r="AH1568" s="324" t="str">
        <f t="shared" si="432"/>
        <v/>
      </c>
      <c r="AI1568" s="280" t="str">
        <f t="shared" si="433"/>
        <v/>
      </c>
      <c r="AJ1568" s="280">
        <f t="shared" si="434"/>
        <v>2052573.936061854</v>
      </c>
      <c r="AK1568" s="280" t="str">
        <f t="shared" si="435"/>
        <v/>
      </c>
      <c r="AL1568" s="327" t="str">
        <f t="shared" si="436"/>
        <v/>
      </c>
    </row>
    <row r="1569" spans="2:38">
      <c r="B1569" s="176" t="s">
        <v>1384</v>
      </c>
      <c r="C1569" s="167"/>
      <c r="D1569" s="167" t="s">
        <v>2229</v>
      </c>
      <c r="E1569" s="167" t="s">
        <v>116</v>
      </c>
      <c r="F1569" s="167" t="s">
        <v>2233</v>
      </c>
      <c r="G1569" s="188"/>
      <c r="H1569" s="285">
        <v>2096.9699999999998</v>
      </c>
      <c r="I1569" s="143">
        <f t="shared" si="437"/>
        <v>225.2125193452739</v>
      </c>
      <c r="J1569" s="165">
        <v>472263.896691459</v>
      </c>
      <c r="K1569" s="167"/>
      <c r="L1569" s="167">
        <v>1</v>
      </c>
      <c r="M1569" s="171">
        <f t="shared" si="445"/>
        <v>472263.896691459</v>
      </c>
      <c r="N1569" s="170"/>
      <c r="O1569" s="285"/>
      <c r="P1569" s="114">
        <f t="shared" si="443"/>
        <v>0</v>
      </c>
      <c r="Q1569" s="173"/>
      <c r="R1569" s="177">
        <v>2016</v>
      </c>
      <c r="S1569" s="98">
        <f>IFERROR(('General Input Sheet'!$G$38/(VLOOKUP(R1569,'General Input Sheet'!$E$38:$G$44,3,FALSE))),1)</f>
        <v>1</v>
      </c>
      <c r="T1569" s="199">
        <v>472263.896691459</v>
      </c>
      <c r="U1569" s="115" t="str">
        <f t="shared" si="438"/>
        <v/>
      </c>
      <c r="V1569" s="115" t="str">
        <f t="shared" si="428"/>
        <v>y</v>
      </c>
      <c r="W1569" s="115" t="str">
        <f t="shared" si="428"/>
        <v/>
      </c>
      <c r="X1569" s="115" t="str">
        <f t="shared" si="428"/>
        <v/>
      </c>
      <c r="Y1569" s="273" t="str">
        <f t="shared" si="439"/>
        <v/>
      </c>
      <c r="AA1569" s="86" t="str">
        <f t="shared" si="429"/>
        <v/>
      </c>
      <c r="AB1569" s="87">
        <f t="shared" si="430"/>
        <v>1</v>
      </c>
      <c r="AC1569" s="87" t="str">
        <f t="shared" si="440"/>
        <v/>
      </c>
      <c r="AD1569" s="87" t="str">
        <f t="shared" si="441"/>
        <v/>
      </c>
      <c r="AE1569" s="87" t="str">
        <f t="shared" si="442"/>
        <v/>
      </c>
      <c r="AF1569" s="94">
        <f t="shared" si="431"/>
        <v>1</v>
      </c>
      <c r="AH1569" s="324" t="str">
        <f t="shared" si="432"/>
        <v/>
      </c>
      <c r="AI1569" s="280">
        <f t="shared" si="433"/>
        <v>472263.896691459</v>
      </c>
      <c r="AJ1569" s="280" t="str">
        <f t="shared" si="434"/>
        <v/>
      </c>
      <c r="AK1569" s="280" t="str">
        <f t="shared" si="435"/>
        <v/>
      </c>
      <c r="AL1569" s="327" t="str">
        <f t="shared" si="436"/>
        <v/>
      </c>
    </row>
    <row r="1570" spans="2:38">
      <c r="B1570" s="176" t="s">
        <v>1385</v>
      </c>
      <c r="C1570" s="167"/>
      <c r="D1570" s="167" t="s">
        <v>2229</v>
      </c>
      <c r="E1570" s="167" t="s">
        <v>115</v>
      </c>
      <c r="F1570" s="167" t="s">
        <v>2233</v>
      </c>
      <c r="G1570" s="188"/>
      <c r="H1570" s="285">
        <v>10668.14</v>
      </c>
      <c r="I1570" s="143">
        <f t="shared" si="437"/>
        <v>64.677782857492772</v>
      </c>
      <c r="J1570" s="165">
        <v>689991.64241333294</v>
      </c>
      <c r="K1570" s="167"/>
      <c r="L1570" s="167">
        <v>1</v>
      </c>
      <c r="M1570" s="171">
        <f t="shared" si="445"/>
        <v>689991.64241333294</v>
      </c>
      <c r="N1570" s="170"/>
      <c r="O1570" s="285"/>
      <c r="P1570" s="114">
        <f t="shared" si="443"/>
        <v>0</v>
      </c>
      <c r="Q1570" s="173"/>
      <c r="R1570" s="177">
        <v>2016</v>
      </c>
      <c r="S1570" s="98">
        <f>IFERROR(('General Input Sheet'!$G$38/(VLOOKUP(R1570,'General Input Sheet'!$E$38:$G$44,3,FALSE))),1)</f>
        <v>1</v>
      </c>
      <c r="T1570" s="199">
        <v>689991.64241333294</v>
      </c>
      <c r="U1570" s="115" t="str">
        <f t="shared" si="438"/>
        <v>y</v>
      </c>
      <c r="V1570" s="115" t="str">
        <f t="shared" si="428"/>
        <v/>
      </c>
      <c r="W1570" s="115" t="str">
        <f t="shared" si="428"/>
        <v/>
      </c>
      <c r="X1570" s="115" t="str">
        <f t="shared" si="428"/>
        <v/>
      </c>
      <c r="Y1570" s="273" t="str">
        <f t="shared" si="439"/>
        <v/>
      </c>
      <c r="AA1570" s="86">
        <f t="shared" si="429"/>
        <v>1</v>
      </c>
      <c r="AB1570" s="87" t="str">
        <f t="shared" si="430"/>
        <v/>
      </c>
      <c r="AC1570" s="87" t="str">
        <f t="shared" si="440"/>
        <v/>
      </c>
      <c r="AD1570" s="87" t="str">
        <f t="shared" si="441"/>
        <v/>
      </c>
      <c r="AE1570" s="87" t="str">
        <f t="shared" si="442"/>
        <v/>
      </c>
      <c r="AF1570" s="94">
        <f t="shared" si="431"/>
        <v>1</v>
      </c>
      <c r="AH1570" s="324">
        <f t="shared" si="432"/>
        <v>689991.64241333294</v>
      </c>
      <c r="AI1570" s="280" t="str">
        <f t="shared" si="433"/>
        <v/>
      </c>
      <c r="AJ1570" s="280" t="str">
        <f t="shared" si="434"/>
        <v/>
      </c>
      <c r="AK1570" s="280" t="str">
        <f t="shared" si="435"/>
        <v/>
      </c>
      <c r="AL1570" s="327" t="str">
        <f t="shared" si="436"/>
        <v/>
      </c>
    </row>
    <row r="1571" spans="2:38">
      <c r="B1571" s="176" t="s">
        <v>1386</v>
      </c>
      <c r="C1571" s="167"/>
      <c r="D1571" s="167" t="s">
        <v>2229</v>
      </c>
      <c r="E1571" s="167" t="s">
        <v>117</v>
      </c>
      <c r="F1571" s="167" t="s">
        <v>2232</v>
      </c>
      <c r="G1571" s="188"/>
      <c r="H1571" s="285">
        <v>15073.79</v>
      </c>
      <c r="I1571" s="143">
        <f t="shared" si="437"/>
        <v>39.159738724255476</v>
      </c>
      <c r="J1571" s="165">
        <v>590285.67798429495</v>
      </c>
      <c r="K1571" s="167"/>
      <c r="L1571" s="167">
        <v>1</v>
      </c>
      <c r="M1571" s="171">
        <f t="shared" si="445"/>
        <v>590285.67798429495</v>
      </c>
      <c r="N1571" s="170"/>
      <c r="O1571" s="285"/>
      <c r="P1571" s="114">
        <f t="shared" si="443"/>
        <v>0</v>
      </c>
      <c r="Q1571" s="173"/>
      <c r="R1571" s="177">
        <v>2016</v>
      </c>
      <c r="S1571" s="98">
        <f>IFERROR(('General Input Sheet'!$G$38/(VLOOKUP(R1571,'General Input Sheet'!$E$38:$G$44,3,FALSE))),1)</f>
        <v>1</v>
      </c>
      <c r="T1571" s="199">
        <v>590285.67798429495</v>
      </c>
      <c r="U1571" s="115" t="str">
        <f t="shared" si="438"/>
        <v/>
      </c>
      <c r="V1571" s="115" t="str">
        <f t="shared" si="428"/>
        <v/>
      </c>
      <c r="W1571" s="115" t="str">
        <f t="shared" si="428"/>
        <v>y</v>
      </c>
      <c r="X1571" s="115" t="str">
        <f t="shared" si="428"/>
        <v/>
      </c>
      <c r="Y1571" s="273" t="str">
        <f t="shared" si="439"/>
        <v/>
      </c>
      <c r="AA1571" s="86" t="str">
        <f t="shared" si="429"/>
        <v/>
      </c>
      <c r="AB1571" s="87" t="str">
        <f t="shared" si="430"/>
        <v/>
      </c>
      <c r="AC1571" s="87">
        <f t="shared" si="440"/>
        <v>1</v>
      </c>
      <c r="AD1571" s="87" t="str">
        <f t="shared" si="441"/>
        <v/>
      </c>
      <c r="AE1571" s="87" t="str">
        <f t="shared" si="442"/>
        <v/>
      </c>
      <c r="AF1571" s="94">
        <f t="shared" si="431"/>
        <v>1</v>
      </c>
      <c r="AH1571" s="324" t="str">
        <f t="shared" si="432"/>
        <v/>
      </c>
      <c r="AI1571" s="280" t="str">
        <f t="shared" si="433"/>
        <v/>
      </c>
      <c r="AJ1571" s="280">
        <f t="shared" si="434"/>
        <v>590285.67798429495</v>
      </c>
      <c r="AK1571" s="280" t="str">
        <f t="shared" si="435"/>
        <v/>
      </c>
      <c r="AL1571" s="327" t="str">
        <f t="shared" si="436"/>
        <v/>
      </c>
    </row>
    <row r="1572" spans="2:38">
      <c r="B1572" s="176" t="s">
        <v>1387</v>
      </c>
      <c r="C1572" s="167"/>
      <c r="D1572" s="167" t="s">
        <v>2229</v>
      </c>
      <c r="E1572" s="167" t="s">
        <v>115</v>
      </c>
      <c r="F1572" s="167" t="s">
        <v>2232</v>
      </c>
      <c r="G1572" s="188"/>
      <c r="H1572" s="285">
        <v>30679.75</v>
      </c>
      <c r="I1572" s="143">
        <f t="shared" si="437"/>
        <v>19.240237550315598</v>
      </c>
      <c r="J1572" s="165">
        <v>590285.67798429495</v>
      </c>
      <c r="K1572" s="167"/>
      <c r="L1572" s="167">
        <v>1</v>
      </c>
      <c r="M1572" s="171">
        <f t="shared" si="445"/>
        <v>590285.67798429495</v>
      </c>
      <c r="N1572" s="170"/>
      <c r="O1572" s="285">
        <v>2268.0600374104501</v>
      </c>
      <c r="P1572" s="114">
        <f t="shared" si="443"/>
        <v>257.93308393543697</v>
      </c>
      <c r="Q1572" s="173">
        <v>585007.72</v>
      </c>
      <c r="R1572" s="177">
        <v>2016</v>
      </c>
      <c r="S1572" s="98">
        <f>IFERROR(('General Input Sheet'!$G$38/(VLOOKUP(R1572,'General Input Sheet'!$E$38:$G$44,3,FALSE))),1)</f>
        <v>1</v>
      </c>
      <c r="T1572" s="199">
        <v>1175293.3979842949</v>
      </c>
      <c r="U1572" s="115" t="str">
        <f t="shared" si="438"/>
        <v>y</v>
      </c>
      <c r="V1572" s="115" t="str">
        <f t="shared" si="428"/>
        <v/>
      </c>
      <c r="W1572" s="115" t="str">
        <f t="shared" si="428"/>
        <v/>
      </c>
      <c r="X1572" s="115" t="str">
        <f t="shared" si="428"/>
        <v/>
      </c>
      <c r="Y1572" s="273" t="str">
        <f t="shared" si="439"/>
        <v/>
      </c>
      <c r="AA1572" s="86">
        <f t="shared" si="429"/>
        <v>1</v>
      </c>
      <c r="AB1572" s="87" t="str">
        <f t="shared" si="430"/>
        <v/>
      </c>
      <c r="AC1572" s="87" t="str">
        <f t="shared" si="440"/>
        <v/>
      </c>
      <c r="AD1572" s="87" t="str">
        <f t="shared" si="441"/>
        <v/>
      </c>
      <c r="AE1572" s="87" t="str">
        <f t="shared" si="442"/>
        <v/>
      </c>
      <c r="AF1572" s="94">
        <f t="shared" si="431"/>
        <v>1</v>
      </c>
      <c r="AH1572" s="324">
        <f t="shared" si="432"/>
        <v>1175293.3979842949</v>
      </c>
      <c r="AI1572" s="280" t="str">
        <f t="shared" si="433"/>
        <v/>
      </c>
      <c r="AJ1572" s="280" t="str">
        <f t="shared" si="434"/>
        <v/>
      </c>
      <c r="AK1572" s="280" t="str">
        <f t="shared" si="435"/>
        <v/>
      </c>
      <c r="AL1572" s="327" t="str">
        <f t="shared" si="436"/>
        <v/>
      </c>
    </row>
    <row r="1573" spans="2:38">
      <c r="B1573" s="176" t="s">
        <v>1388</v>
      </c>
      <c r="C1573" s="167"/>
      <c r="D1573" s="167" t="s">
        <v>2229</v>
      </c>
      <c r="E1573" s="167" t="s">
        <v>118</v>
      </c>
      <c r="F1573" s="167" t="s">
        <v>2233</v>
      </c>
      <c r="G1573" s="188"/>
      <c r="H1573" s="285">
        <v>5087.97</v>
      </c>
      <c r="I1573" s="143">
        <f t="shared" si="437"/>
        <v>114.50227436135944</v>
      </c>
      <c r="J1573" s="165">
        <v>582584.13688236603</v>
      </c>
      <c r="K1573" s="167"/>
      <c r="L1573" s="167">
        <v>1</v>
      </c>
      <c r="M1573" s="171">
        <f t="shared" si="445"/>
        <v>582584.13688236603</v>
      </c>
      <c r="N1573" s="170"/>
      <c r="O1573" s="285"/>
      <c r="P1573" s="114">
        <f t="shared" si="443"/>
        <v>0</v>
      </c>
      <c r="Q1573" s="173"/>
      <c r="R1573" s="177">
        <v>2016</v>
      </c>
      <c r="S1573" s="98">
        <f>IFERROR(('General Input Sheet'!$G$38/(VLOOKUP(R1573,'General Input Sheet'!$E$38:$G$44,3,FALSE))),1)</f>
        <v>1</v>
      </c>
      <c r="T1573" s="199">
        <v>582584.13688236603</v>
      </c>
      <c r="U1573" s="115" t="str">
        <f t="shared" si="438"/>
        <v/>
      </c>
      <c r="V1573" s="115" t="str">
        <f t="shared" si="428"/>
        <v/>
      </c>
      <c r="W1573" s="115" t="str">
        <f t="shared" si="428"/>
        <v/>
      </c>
      <c r="X1573" s="115" t="str">
        <f t="shared" si="428"/>
        <v>y</v>
      </c>
      <c r="Y1573" s="273" t="str">
        <f t="shared" si="439"/>
        <v/>
      </c>
      <c r="AA1573" s="86" t="str">
        <f t="shared" si="429"/>
        <v/>
      </c>
      <c r="AB1573" s="87" t="str">
        <f t="shared" si="430"/>
        <v/>
      </c>
      <c r="AC1573" s="87" t="str">
        <f t="shared" si="440"/>
        <v/>
      </c>
      <c r="AD1573" s="87">
        <f t="shared" si="441"/>
        <v>1</v>
      </c>
      <c r="AE1573" s="87" t="str">
        <f t="shared" si="442"/>
        <v/>
      </c>
      <c r="AF1573" s="94">
        <f t="shared" si="431"/>
        <v>1</v>
      </c>
      <c r="AH1573" s="324" t="str">
        <f t="shared" si="432"/>
        <v/>
      </c>
      <c r="AI1573" s="280" t="str">
        <f t="shared" si="433"/>
        <v/>
      </c>
      <c r="AJ1573" s="280" t="str">
        <f t="shared" si="434"/>
        <v/>
      </c>
      <c r="AK1573" s="280">
        <f t="shared" si="435"/>
        <v>582584.13688236603</v>
      </c>
      <c r="AL1573" s="327" t="str">
        <f t="shared" si="436"/>
        <v/>
      </c>
    </row>
    <row r="1574" spans="2:38">
      <c r="B1574" s="176" t="s">
        <v>1389</v>
      </c>
      <c r="C1574" s="167"/>
      <c r="D1574" s="167" t="s">
        <v>2231</v>
      </c>
      <c r="E1574" s="167" t="s">
        <v>117</v>
      </c>
      <c r="F1574" s="167" t="s">
        <v>2232</v>
      </c>
      <c r="G1574" s="188"/>
      <c r="H1574" s="285">
        <v>56541.11</v>
      </c>
      <c r="I1574" s="143">
        <f t="shared" si="437"/>
        <v>40.854309694148562</v>
      </c>
      <c r="J1574" s="165">
        <v>2309948.01839092</v>
      </c>
      <c r="K1574" s="167"/>
      <c r="L1574" s="167">
        <v>1</v>
      </c>
      <c r="M1574" s="171">
        <f t="shared" si="445"/>
        <v>2309948.01839092</v>
      </c>
      <c r="N1574" s="170"/>
      <c r="O1574" s="285"/>
      <c r="P1574" s="114">
        <f t="shared" si="443"/>
        <v>0</v>
      </c>
      <c r="Q1574" s="173"/>
      <c r="R1574" s="177">
        <v>2016</v>
      </c>
      <c r="S1574" s="98">
        <f>IFERROR(('General Input Sheet'!$G$38/(VLOOKUP(R1574,'General Input Sheet'!$E$38:$G$44,3,FALSE))),1)</f>
        <v>1</v>
      </c>
      <c r="T1574" s="199">
        <v>2309948.01839092</v>
      </c>
      <c r="U1574" s="115" t="str">
        <f t="shared" si="438"/>
        <v/>
      </c>
      <c r="V1574" s="115" t="str">
        <f t="shared" si="428"/>
        <v/>
      </c>
      <c r="W1574" s="115" t="str">
        <f t="shared" si="428"/>
        <v/>
      </c>
      <c r="X1574" s="115" t="str">
        <f t="shared" si="428"/>
        <v/>
      </c>
      <c r="Y1574" s="273" t="str">
        <f t="shared" si="439"/>
        <v>y</v>
      </c>
      <c r="AA1574" s="86" t="str">
        <f t="shared" si="429"/>
        <v/>
      </c>
      <c r="AB1574" s="87" t="str">
        <f t="shared" si="430"/>
        <v/>
      </c>
      <c r="AC1574" s="87" t="str">
        <f t="shared" si="440"/>
        <v/>
      </c>
      <c r="AD1574" s="87" t="str">
        <f t="shared" si="441"/>
        <v/>
      </c>
      <c r="AE1574" s="87">
        <f t="shared" si="442"/>
        <v>1</v>
      </c>
      <c r="AF1574" s="94">
        <f t="shared" si="431"/>
        <v>1</v>
      </c>
      <c r="AH1574" s="324" t="str">
        <f t="shared" si="432"/>
        <v/>
      </c>
      <c r="AI1574" s="280" t="str">
        <f t="shared" si="433"/>
        <v/>
      </c>
      <c r="AJ1574" s="280" t="str">
        <f t="shared" si="434"/>
        <v/>
      </c>
      <c r="AK1574" s="280" t="str">
        <f t="shared" si="435"/>
        <v/>
      </c>
      <c r="AL1574" s="327">
        <f t="shared" si="436"/>
        <v>2309948.01839092</v>
      </c>
    </row>
    <row r="1575" spans="2:38">
      <c r="B1575" s="176" t="s">
        <v>1389</v>
      </c>
      <c r="C1575" s="167"/>
      <c r="D1575" s="167" t="s">
        <v>2231</v>
      </c>
      <c r="E1575" s="167" t="s">
        <v>117</v>
      </c>
      <c r="F1575" s="167" t="s">
        <v>2233</v>
      </c>
      <c r="G1575" s="188"/>
      <c r="H1575" s="285">
        <v>36787.57</v>
      </c>
      <c r="I1575" s="143">
        <f t="shared" si="437"/>
        <v>221.85667370063692</v>
      </c>
      <c r="J1575" s="165">
        <v>8161567.9137293398</v>
      </c>
      <c r="K1575" s="167"/>
      <c r="L1575" s="167">
        <v>1</v>
      </c>
      <c r="M1575" s="171">
        <f t="shared" si="445"/>
        <v>8161567.9137293398</v>
      </c>
      <c r="N1575" s="170"/>
      <c r="O1575" s="285"/>
      <c r="P1575" s="114">
        <f t="shared" si="443"/>
        <v>0</v>
      </c>
      <c r="Q1575" s="173"/>
      <c r="R1575" s="177">
        <v>2016</v>
      </c>
      <c r="S1575" s="98">
        <f>IFERROR(('General Input Sheet'!$G$38/(VLOOKUP(R1575,'General Input Sheet'!$E$38:$G$44,3,FALSE))),1)</f>
        <v>1</v>
      </c>
      <c r="T1575" s="199">
        <v>8161567.9137293398</v>
      </c>
      <c r="U1575" s="115" t="str">
        <f t="shared" si="438"/>
        <v/>
      </c>
      <c r="V1575" s="115" t="str">
        <f t="shared" si="428"/>
        <v/>
      </c>
      <c r="W1575" s="115" t="str">
        <f t="shared" si="428"/>
        <v/>
      </c>
      <c r="X1575" s="115" t="str">
        <f t="shared" si="428"/>
        <v/>
      </c>
      <c r="Y1575" s="273" t="str">
        <f t="shared" si="439"/>
        <v>y</v>
      </c>
      <c r="AA1575" s="86" t="str">
        <f t="shared" si="429"/>
        <v/>
      </c>
      <c r="AB1575" s="87" t="str">
        <f t="shared" si="430"/>
        <v/>
      </c>
      <c r="AC1575" s="87" t="str">
        <f t="shared" si="440"/>
        <v/>
      </c>
      <c r="AD1575" s="87" t="str">
        <f t="shared" si="441"/>
        <v/>
      </c>
      <c r="AE1575" s="87">
        <f t="shared" si="442"/>
        <v>1</v>
      </c>
      <c r="AF1575" s="94">
        <f t="shared" si="431"/>
        <v>1</v>
      </c>
      <c r="AH1575" s="324" t="str">
        <f t="shared" si="432"/>
        <v/>
      </c>
      <c r="AI1575" s="280" t="str">
        <f t="shared" si="433"/>
        <v/>
      </c>
      <c r="AJ1575" s="280" t="str">
        <f t="shared" si="434"/>
        <v/>
      </c>
      <c r="AK1575" s="280" t="str">
        <f t="shared" si="435"/>
        <v/>
      </c>
      <c r="AL1575" s="327">
        <f t="shared" si="436"/>
        <v>8161567.9137293398</v>
      </c>
    </row>
    <row r="1576" spans="2:38">
      <c r="B1576" s="176" t="s">
        <v>1390</v>
      </c>
      <c r="C1576" s="167"/>
      <c r="D1576" s="167" t="s">
        <v>2229</v>
      </c>
      <c r="E1576" s="167" t="s">
        <v>118</v>
      </c>
      <c r="F1576" s="167" t="s">
        <v>2232</v>
      </c>
      <c r="G1576" s="188"/>
      <c r="H1576" s="285">
        <v>17337.349999999999</v>
      </c>
      <c r="I1576" s="143">
        <f t="shared" si="437"/>
        <v>34.04705321080182</v>
      </c>
      <c r="J1576" s="165">
        <v>590285.67798429495</v>
      </c>
      <c r="K1576" s="167"/>
      <c r="L1576" s="167">
        <v>1</v>
      </c>
      <c r="M1576" s="171">
        <f t="shared" si="445"/>
        <v>590285.67798429495</v>
      </c>
      <c r="N1576" s="170"/>
      <c r="O1576" s="285"/>
      <c r="P1576" s="114">
        <f t="shared" si="443"/>
        <v>0</v>
      </c>
      <c r="Q1576" s="173"/>
      <c r="R1576" s="177">
        <v>2016</v>
      </c>
      <c r="S1576" s="98">
        <f>IFERROR(('General Input Sheet'!$G$38/(VLOOKUP(R1576,'General Input Sheet'!$E$38:$G$44,3,FALSE))),1)</f>
        <v>1</v>
      </c>
      <c r="T1576" s="199">
        <v>590285.67798429495</v>
      </c>
      <c r="U1576" s="115" t="str">
        <f t="shared" si="438"/>
        <v/>
      </c>
      <c r="V1576" s="115" t="str">
        <f t="shared" si="428"/>
        <v/>
      </c>
      <c r="W1576" s="115" t="str">
        <f t="shared" si="428"/>
        <v/>
      </c>
      <c r="X1576" s="115" t="str">
        <f t="shared" si="428"/>
        <v>y</v>
      </c>
      <c r="Y1576" s="273" t="str">
        <f t="shared" si="439"/>
        <v/>
      </c>
      <c r="AA1576" s="86" t="str">
        <f t="shared" si="429"/>
        <v/>
      </c>
      <c r="AB1576" s="87" t="str">
        <f t="shared" si="430"/>
        <v/>
      </c>
      <c r="AC1576" s="87" t="str">
        <f t="shared" si="440"/>
        <v/>
      </c>
      <c r="AD1576" s="87">
        <f t="shared" si="441"/>
        <v>1</v>
      </c>
      <c r="AE1576" s="87" t="str">
        <f t="shared" si="442"/>
        <v/>
      </c>
      <c r="AF1576" s="94">
        <f t="shared" si="431"/>
        <v>1</v>
      </c>
      <c r="AH1576" s="324" t="str">
        <f t="shared" si="432"/>
        <v/>
      </c>
      <c r="AI1576" s="280" t="str">
        <f t="shared" si="433"/>
        <v/>
      </c>
      <c r="AJ1576" s="280" t="str">
        <f t="shared" si="434"/>
        <v/>
      </c>
      <c r="AK1576" s="280">
        <f t="shared" si="435"/>
        <v>590285.67798429495</v>
      </c>
      <c r="AL1576" s="327" t="str">
        <f t="shared" si="436"/>
        <v/>
      </c>
    </row>
    <row r="1577" spans="2:38">
      <c r="B1577" s="176" t="s">
        <v>1391</v>
      </c>
      <c r="C1577" s="167"/>
      <c r="D1577" s="167" t="s">
        <v>2231</v>
      </c>
      <c r="E1577" s="167" t="s">
        <v>118</v>
      </c>
      <c r="F1577" s="167" t="s">
        <v>2232</v>
      </c>
      <c r="G1577" s="188"/>
      <c r="H1577" s="285">
        <v>34913.19</v>
      </c>
      <c r="I1577" s="143">
        <f t="shared" si="437"/>
        <v>66.16261700494627</v>
      </c>
      <c r="J1577" s="165">
        <v>2309948.01839092</v>
      </c>
      <c r="K1577" s="167"/>
      <c r="L1577" s="167">
        <v>1</v>
      </c>
      <c r="M1577" s="171">
        <f t="shared" si="445"/>
        <v>2309948.01839092</v>
      </c>
      <c r="N1577" s="170"/>
      <c r="O1577" s="285"/>
      <c r="P1577" s="114">
        <f t="shared" si="443"/>
        <v>0</v>
      </c>
      <c r="Q1577" s="173"/>
      <c r="R1577" s="177">
        <v>2016</v>
      </c>
      <c r="S1577" s="98">
        <f>IFERROR(('General Input Sheet'!$G$38/(VLOOKUP(R1577,'General Input Sheet'!$E$38:$G$44,3,FALSE))),1)</f>
        <v>1</v>
      </c>
      <c r="T1577" s="199">
        <v>2309948.01839092</v>
      </c>
      <c r="U1577" s="115" t="str">
        <f t="shared" si="438"/>
        <v/>
      </c>
      <c r="V1577" s="115" t="str">
        <f t="shared" si="428"/>
        <v/>
      </c>
      <c r="W1577" s="115" t="str">
        <f t="shared" si="428"/>
        <v/>
      </c>
      <c r="X1577" s="115" t="str">
        <f t="shared" si="428"/>
        <v/>
      </c>
      <c r="Y1577" s="273" t="str">
        <f t="shared" si="439"/>
        <v>y</v>
      </c>
      <c r="AA1577" s="86" t="str">
        <f t="shared" si="429"/>
        <v/>
      </c>
      <c r="AB1577" s="87" t="str">
        <f t="shared" si="430"/>
        <v/>
      </c>
      <c r="AC1577" s="87" t="str">
        <f t="shared" si="440"/>
        <v/>
      </c>
      <c r="AD1577" s="87" t="str">
        <f t="shared" si="441"/>
        <v/>
      </c>
      <c r="AE1577" s="87">
        <f t="shared" si="442"/>
        <v>1</v>
      </c>
      <c r="AF1577" s="94">
        <f t="shared" si="431"/>
        <v>1</v>
      </c>
      <c r="AH1577" s="324" t="str">
        <f t="shared" si="432"/>
        <v/>
      </c>
      <c r="AI1577" s="280" t="str">
        <f t="shared" si="433"/>
        <v/>
      </c>
      <c r="AJ1577" s="280" t="str">
        <f t="shared" si="434"/>
        <v/>
      </c>
      <c r="AK1577" s="280" t="str">
        <f t="shared" si="435"/>
        <v/>
      </c>
      <c r="AL1577" s="327">
        <f t="shared" si="436"/>
        <v>2309948.01839092</v>
      </c>
    </row>
    <row r="1578" spans="2:38">
      <c r="B1578" s="176" t="s">
        <v>1392</v>
      </c>
      <c r="C1578" s="167"/>
      <c r="D1578" s="167" t="s">
        <v>2229</v>
      </c>
      <c r="E1578" s="167" t="s">
        <v>118</v>
      </c>
      <c r="F1578" s="167" t="s">
        <v>2233</v>
      </c>
      <c r="G1578" s="188"/>
      <c r="H1578" s="285">
        <v>9341.49</v>
      </c>
      <c r="I1578" s="143">
        <f t="shared" si="437"/>
        <v>73.863124877651529</v>
      </c>
      <c r="J1578" s="165">
        <v>689991.64241333294</v>
      </c>
      <c r="K1578" s="167"/>
      <c r="L1578" s="167">
        <v>1</v>
      </c>
      <c r="M1578" s="171">
        <f t="shared" si="445"/>
        <v>689991.64241333294</v>
      </c>
      <c r="N1578" s="170"/>
      <c r="O1578" s="285"/>
      <c r="P1578" s="114">
        <f t="shared" si="443"/>
        <v>0</v>
      </c>
      <c r="Q1578" s="173"/>
      <c r="R1578" s="177">
        <v>2016</v>
      </c>
      <c r="S1578" s="98">
        <f>IFERROR(('General Input Sheet'!$G$38/(VLOOKUP(R1578,'General Input Sheet'!$E$38:$G$44,3,FALSE))),1)</f>
        <v>1</v>
      </c>
      <c r="T1578" s="199">
        <v>689991.64241333294</v>
      </c>
      <c r="U1578" s="115" t="str">
        <f t="shared" si="438"/>
        <v/>
      </c>
      <c r="V1578" s="115" t="str">
        <f t="shared" si="428"/>
        <v/>
      </c>
      <c r="W1578" s="115" t="str">
        <f t="shared" si="428"/>
        <v/>
      </c>
      <c r="X1578" s="115" t="str">
        <f t="shared" si="428"/>
        <v>y</v>
      </c>
      <c r="Y1578" s="273" t="str">
        <f t="shared" si="439"/>
        <v/>
      </c>
      <c r="AA1578" s="86" t="str">
        <f t="shared" si="429"/>
        <v/>
      </c>
      <c r="AB1578" s="87" t="str">
        <f t="shared" si="430"/>
        <v/>
      </c>
      <c r="AC1578" s="87" t="str">
        <f t="shared" si="440"/>
        <v/>
      </c>
      <c r="AD1578" s="87">
        <f t="shared" si="441"/>
        <v>1</v>
      </c>
      <c r="AE1578" s="87" t="str">
        <f t="shared" si="442"/>
        <v/>
      </c>
      <c r="AF1578" s="94">
        <f t="shared" si="431"/>
        <v>1</v>
      </c>
      <c r="AH1578" s="324" t="str">
        <f t="shared" si="432"/>
        <v/>
      </c>
      <c r="AI1578" s="280" t="str">
        <f t="shared" si="433"/>
        <v/>
      </c>
      <c r="AJ1578" s="280" t="str">
        <f t="shared" si="434"/>
        <v/>
      </c>
      <c r="AK1578" s="280">
        <f t="shared" si="435"/>
        <v>689991.64241333294</v>
      </c>
      <c r="AL1578" s="327" t="str">
        <f t="shared" si="436"/>
        <v/>
      </c>
    </row>
    <row r="1579" spans="2:38">
      <c r="B1579" s="176" t="s">
        <v>1393</v>
      </c>
      <c r="C1579" s="167"/>
      <c r="D1579" s="167" t="s">
        <v>2229</v>
      </c>
      <c r="E1579" s="167" t="s">
        <v>115</v>
      </c>
      <c r="F1579" s="167" t="s">
        <v>2233</v>
      </c>
      <c r="G1579" s="188"/>
      <c r="H1579" s="285">
        <v>1923.75</v>
      </c>
      <c r="I1579" s="143">
        <f t="shared" si="437"/>
        <v>242.17015664681483</v>
      </c>
      <c r="J1579" s="165">
        <v>465874.83884931001</v>
      </c>
      <c r="K1579" s="167"/>
      <c r="L1579" s="167">
        <v>1</v>
      </c>
      <c r="M1579" s="171">
        <f t="shared" si="445"/>
        <v>465874.83884931001</v>
      </c>
      <c r="N1579" s="170"/>
      <c r="O1579" s="285"/>
      <c r="P1579" s="114">
        <f t="shared" si="443"/>
        <v>0</v>
      </c>
      <c r="Q1579" s="173"/>
      <c r="R1579" s="177">
        <v>2016</v>
      </c>
      <c r="S1579" s="98">
        <f>IFERROR(('General Input Sheet'!$G$38/(VLOOKUP(R1579,'General Input Sheet'!$E$38:$G$44,3,FALSE))),1)</f>
        <v>1</v>
      </c>
      <c r="T1579" s="199">
        <v>465874.83884931001</v>
      </c>
      <c r="U1579" s="115" t="str">
        <f t="shared" si="438"/>
        <v>y</v>
      </c>
      <c r="V1579" s="115" t="str">
        <f t="shared" si="428"/>
        <v/>
      </c>
      <c r="W1579" s="115" t="str">
        <f t="shared" si="428"/>
        <v/>
      </c>
      <c r="X1579" s="115" t="str">
        <f t="shared" si="428"/>
        <v/>
      </c>
      <c r="Y1579" s="273" t="str">
        <f t="shared" si="439"/>
        <v/>
      </c>
      <c r="AA1579" s="86">
        <f t="shared" si="429"/>
        <v>1</v>
      </c>
      <c r="AB1579" s="87" t="str">
        <f t="shared" si="430"/>
        <v/>
      </c>
      <c r="AC1579" s="87" t="str">
        <f t="shared" si="440"/>
        <v/>
      </c>
      <c r="AD1579" s="87" t="str">
        <f t="shared" si="441"/>
        <v/>
      </c>
      <c r="AE1579" s="87" t="str">
        <f t="shared" si="442"/>
        <v/>
      </c>
      <c r="AF1579" s="94">
        <f t="shared" si="431"/>
        <v>1</v>
      </c>
      <c r="AH1579" s="324">
        <f t="shared" si="432"/>
        <v>465874.83884931001</v>
      </c>
      <c r="AI1579" s="280" t="str">
        <f t="shared" si="433"/>
        <v/>
      </c>
      <c r="AJ1579" s="280" t="str">
        <f t="shared" si="434"/>
        <v/>
      </c>
      <c r="AK1579" s="280" t="str">
        <f t="shared" si="435"/>
        <v/>
      </c>
      <c r="AL1579" s="327" t="str">
        <f t="shared" si="436"/>
        <v/>
      </c>
    </row>
    <row r="1580" spans="2:38">
      <c r="B1580" s="176" t="s">
        <v>1394</v>
      </c>
      <c r="C1580" s="167"/>
      <c r="D1580" s="167" t="s">
        <v>2229</v>
      </c>
      <c r="E1580" s="167" t="s">
        <v>117</v>
      </c>
      <c r="F1580" s="167" t="s">
        <v>2233</v>
      </c>
      <c r="G1580" s="188"/>
      <c r="H1580" s="285">
        <v>8744.36</v>
      </c>
      <c r="I1580" s="143">
        <f t="shared" si="437"/>
        <v>78.907048933636418</v>
      </c>
      <c r="J1580" s="165">
        <v>689991.64241333294</v>
      </c>
      <c r="K1580" s="167"/>
      <c r="L1580" s="167">
        <v>1</v>
      </c>
      <c r="M1580" s="171">
        <f t="shared" si="445"/>
        <v>689991.64241333294</v>
      </c>
      <c r="N1580" s="170"/>
      <c r="O1580" s="285"/>
      <c r="P1580" s="114">
        <f t="shared" si="443"/>
        <v>0</v>
      </c>
      <c r="Q1580" s="173"/>
      <c r="R1580" s="177">
        <v>2016</v>
      </c>
      <c r="S1580" s="98">
        <f>IFERROR(('General Input Sheet'!$G$38/(VLOOKUP(R1580,'General Input Sheet'!$E$38:$G$44,3,FALSE))),1)</f>
        <v>1</v>
      </c>
      <c r="T1580" s="199">
        <v>689991.64241333294</v>
      </c>
      <c r="U1580" s="115" t="str">
        <f t="shared" si="438"/>
        <v/>
      </c>
      <c r="V1580" s="115" t="str">
        <f t="shared" si="428"/>
        <v/>
      </c>
      <c r="W1580" s="115" t="str">
        <f t="shared" si="428"/>
        <v>y</v>
      </c>
      <c r="X1580" s="115" t="str">
        <f t="shared" si="428"/>
        <v/>
      </c>
      <c r="Y1580" s="273" t="str">
        <f t="shared" si="439"/>
        <v/>
      </c>
      <c r="AA1580" s="86" t="str">
        <f t="shared" si="429"/>
        <v/>
      </c>
      <c r="AB1580" s="87" t="str">
        <f t="shared" si="430"/>
        <v/>
      </c>
      <c r="AC1580" s="87">
        <f t="shared" si="440"/>
        <v>1</v>
      </c>
      <c r="AD1580" s="87" t="str">
        <f t="shared" si="441"/>
        <v/>
      </c>
      <c r="AE1580" s="87" t="str">
        <f t="shared" si="442"/>
        <v/>
      </c>
      <c r="AF1580" s="94">
        <f t="shared" si="431"/>
        <v>1</v>
      </c>
      <c r="AH1580" s="324" t="str">
        <f t="shared" si="432"/>
        <v/>
      </c>
      <c r="AI1580" s="280" t="str">
        <f t="shared" si="433"/>
        <v/>
      </c>
      <c r="AJ1580" s="280">
        <f t="shared" si="434"/>
        <v>689991.64241333294</v>
      </c>
      <c r="AK1580" s="280" t="str">
        <f t="shared" si="435"/>
        <v/>
      </c>
      <c r="AL1580" s="327" t="str">
        <f t="shared" si="436"/>
        <v/>
      </c>
    </row>
    <row r="1581" spans="2:38">
      <c r="B1581" s="176" t="s">
        <v>1395</v>
      </c>
      <c r="C1581" s="167"/>
      <c r="D1581" s="167" t="s">
        <v>2229</v>
      </c>
      <c r="E1581" s="167" t="s">
        <v>117</v>
      </c>
      <c r="F1581" s="167" t="s">
        <v>2232</v>
      </c>
      <c r="G1581" s="188"/>
      <c r="H1581" s="285">
        <v>5931.62</v>
      </c>
      <c r="I1581" s="143">
        <f t="shared" si="437"/>
        <v>82.519134012443146</v>
      </c>
      <c r="J1581" s="165">
        <v>489472.14569088799</v>
      </c>
      <c r="K1581" s="167"/>
      <c r="L1581" s="167">
        <v>1</v>
      </c>
      <c r="M1581" s="171">
        <f t="shared" si="445"/>
        <v>489472.14569088799</v>
      </c>
      <c r="N1581" s="170"/>
      <c r="O1581" s="285"/>
      <c r="P1581" s="114">
        <f t="shared" si="443"/>
        <v>0</v>
      </c>
      <c r="Q1581" s="173"/>
      <c r="R1581" s="177">
        <v>2016</v>
      </c>
      <c r="S1581" s="98">
        <f>IFERROR(('General Input Sheet'!$G$38/(VLOOKUP(R1581,'General Input Sheet'!$E$38:$G$44,3,FALSE))),1)</f>
        <v>1</v>
      </c>
      <c r="T1581" s="199">
        <v>489472.14569088799</v>
      </c>
      <c r="U1581" s="115" t="str">
        <f t="shared" si="438"/>
        <v/>
      </c>
      <c r="V1581" s="115" t="str">
        <f t="shared" si="428"/>
        <v/>
      </c>
      <c r="W1581" s="115" t="str">
        <f t="shared" si="428"/>
        <v>y</v>
      </c>
      <c r="X1581" s="115" t="str">
        <f t="shared" si="428"/>
        <v/>
      </c>
      <c r="Y1581" s="273" t="str">
        <f t="shared" si="439"/>
        <v/>
      </c>
      <c r="AA1581" s="86" t="str">
        <f t="shared" si="429"/>
        <v/>
      </c>
      <c r="AB1581" s="87" t="str">
        <f t="shared" si="430"/>
        <v/>
      </c>
      <c r="AC1581" s="87">
        <f t="shared" si="440"/>
        <v>1</v>
      </c>
      <c r="AD1581" s="87" t="str">
        <f t="shared" si="441"/>
        <v/>
      </c>
      <c r="AE1581" s="87" t="str">
        <f t="shared" si="442"/>
        <v/>
      </c>
      <c r="AF1581" s="94">
        <f t="shared" si="431"/>
        <v>1</v>
      </c>
      <c r="AH1581" s="324" t="str">
        <f t="shared" si="432"/>
        <v/>
      </c>
      <c r="AI1581" s="280" t="str">
        <f t="shared" si="433"/>
        <v/>
      </c>
      <c r="AJ1581" s="280">
        <f t="shared" si="434"/>
        <v>489472.14569088799</v>
      </c>
      <c r="AK1581" s="280" t="str">
        <f t="shared" si="435"/>
        <v/>
      </c>
      <c r="AL1581" s="327" t="str">
        <f t="shared" si="436"/>
        <v/>
      </c>
    </row>
    <row r="1582" spans="2:38">
      <c r="B1582" s="176" t="s">
        <v>1396</v>
      </c>
      <c r="C1582" s="167"/>
      <c r="D1582" s="167" t="s">
        <v>2229</v>
      </c>
      <c r="E1582" s="167" t="s">
        <v>117</v>
      </c>
      <c r="F1582" s="167" t="s">
        <v>2233</v>
      </c>
      <c r="G1582" s="188"/>
      <c r="H1582" s="285">
        <v>2508.3200000000002</v>
      </c>
      <c r="I1582" s="143">
        <f t="shared" si="437"/>
        <v>194.32774011029213</v>
      </c>
      <c r="J1582" s="165">
        <v>487436.157073448</v>
      </c>
      <c r="K1582" s="167"/>
      <c r="L1582" s="167">
        <v>1</v>
      </c>
      <c r="M1582" s="171">
        <f t="shared" si="445"/>
        <v>487436.15707344795</v>
      </c>
      <c r="N1582" s="170"/>
      <c r="O1582" s="285"/>
      <c r="P1582" s="114">
        <f t="shared" si="443"/>
        <v>0</v>
      </c>
      <c r="Q1582" s="173"/>
      <c r="R1582" s="177">
        <v>2016</v>
      </c>
      <c r="S1582" s="98">
        <f>IFERROR(('General Input Sheet'!$G$38/(VLOOKUP(R1582,'General Input Sheet'!$E$38:$G$44,3,FALSE))),1)</f>
        <v>1</v>
      </c>
      <c r="T1582" s="199">
        <v>487436.157073448</v>
      </c>
      <c r="U1582" s="115" t="str">
        <f t="shared" si="438"/>
        <v/>
      </c>
      <c r="V1582" s="115" t="str">
        <f t="shared" si="428"/>
        <v/>
      </c>
      <c r="W1582" s="115" t="str">
        <f t="shared" si="428"/>
        <v>y</v>
      </c>
      <c r="X1582" s="115" t="str">
        <f t="shared" si="428"/>
        <v/>
      </c>
      <c r="Y1582" s="273" t="str">
        <f t="shared" si="439"/>
        <v/>
      </c>
      <c r="AA1582" s="86" t="str">
        <f t="shared" si="429"/>
        <v/>
      </c>
      <c r="AB1582" s="87" t="str">
        <f t="shared" si="430"/>
        <v/>
      </c>
      <c r="AC1582" s="87">
        <f t="shared" si="440"/>
        <v>1</v>
      </c>
      <c r="AD1582" s="87" t="str">
        <f t="shared" si="441"/>
        <v/>
      </c>
      <c r="AE1582" s="87" t="str">
        <f t="shared" si="442"/>
        <v/>
      </c>
      <c r="AF1582" s="94">
        <f t="shared" si="431"/>
        <v>1</v>
      </c>
      <c r="AH1582" s="324" t="str">
        <f t="shared" si="432"/>
        <v/>
      </c>
      <c r="AI1582" s="280" t="str">
        <f t="shared" si="433"/>
        <v/>
      </c>
      <c r="AJ1582" s="280">
        <f t="shared" si="434"/>
        <v>487436.157073448</v>
      </c>
      <c r="AK1582" s="280" t="str">
        <f t="shared" si="435"/>
        <v/>
      </c>
      <c r="AL1582" s="327" t="str">
        <f t="shared" si="436"/>
        <v/>
      </c>
    </row>
    <row r="1583" spans="2:38">
      <c r="B1583" s="176" t="s">
        <v>1397</v>
      </c>
      <c r="C1583" s="167"/>
      <c r="D1583" s="167" t="s">
        <v>2229</v>
      </c>
      <c r="E1583" s="167" t="s">
        <v>115</v>
      </c>
      <c r="F1583" s="167" t="s">
        <v>2236</v>
      </c>
      <c r="G1583" s="188"/>
      <c r="H1583" s="285"/>
      <c r="I1583" s="143">
        <f t="shared" si="437"/>
        <v>0</v>
      </c>
      <c r="J1583" s="165"/>
      <c r="K1583" s="167"/>
      <c r="L1583" s="167">
        <v>1</v>
      </c>
      <c r="M1583" s="171">
        <f t="shared" si="445"/>
        <v>0</v>
      </c>
      <c r="N1583" s="170"/>
      <c r="O1583" s="285">
        <v>0</v>
      </c>
      <c r="P1583" s="114">
        <f t="shared" si="443"/>
        <v>0</v>
      </c>
      <c r="Q1583" s="173">
        <v>0</v>
      </c>
      <c r="R1583" s="177">
        <v>2016</v>
      </c>
      <c r="S1583" s="98">
        <f>IFERROR(('General Input Sheet'!$G$38/(VLOOKUP(R1583,'General Input Sheet'!$E$38:$G$44,3,FALSE))),1)</f>
        <v>1</v>
      </c>
      <c r="T1583" s="199">
        <v>0</v>
      </c>
      <c r="U1583" s="115" t="str">
        <f t="shared" si="438"/>
        <v>y</v>
      </c>
      <c r="V1583" s="115" t="str">
        <f t="shared" si="428"/>
        <v/>
      </c>
      <c r="W1583" s="115" t="str">
        <f t="shared" si="428"/>
        <v/>
      </c>
      <c r="X1583" s="115" t="str">
        <f t="shared" si="428"/>
        <v/>
      </c>
      <c r="Y1583" s="273" t="str">
        <f t="shared" si="439"/>
        <v/>
      </c>
      <c r="AA1583" s="86">
        <f t="shared" si="429"/>
        <v>1</v>
      </c>
      <c r="AB1583" s="87" t="str">
        <f t="shared" si="430"/>
        <v/>
      </c>
      <c r="AC1583" s="87" t="str">
        <f t="shared" si="440"/>
        <v/>
      </c>
      <c r="AD1583" s="87" t="str">
        <f t="shared" si="441"/>
        <v/>
      </c>
      <c r="AE1583" s="87" t="str">
        <f t="shared" si="442"/>
        <v/>
      </c>
      <c r="AF1583" s="94">
        <f t="shared" si="431"/>
        <v>1</v>
      </c>
      <c r="AH1583" s="324">
        <f t="shared" si="432"/>
        <v>0</v>
      </c>
      <c r="AI1583" s="280" t="str">
        <f t="shared" si="433"/>
        <v/>
      </c>
      <c r="AJ1583" s="280" t="str">
        <f t="shared" si="434"/>
        <v/>
      </c>
      <c r="AK1583" s="280" t="str">
        <f t="shared" si="435"/>
        <v/>
      </c>
      <c r="AL1583" s="327" t="str">
        <f t="shared" si="436"/>
        <v/>
      </c>
    </row>
    <row r="1584" spans="2:38">
      <c r="B1584" s="176" t="s">
        <v>1398</v>
      </c>
      <c r="C1584" s="167"/>
      <c r="D1584" s="167" t="s">
        <v>2229</v>
      </c>
      <c r="E1584" s="167" t="s">
        <v>117</v>
      </c>
      <c r="F1584" s="167" t="s">
        <v>2232</v>
      </c>
      <c r="G1584" s="188"/>
      <c r="H1584" s="285">
        <v>37187.64</v>
      </c>
      <c r="I1584" s="143">
        <f t="shared" si="437"/>
        <v>15.873168557733026</v>
      </c>
      <c r="J1584" s="165">
        <v>590285.67798429495</v>
      </c>
      <c r="K1584" s="167"/>
      <c r="L1584" s="167">
        <v>1</v>
      </c>
      <c r="M1584" s="171">
        <f t="shared" si="445"/>
        <v>590285.67798429495</v>
      </c>
      <c r="N1584" s="170"/>
      <c r="O1584" s="285"/>
      <c r="P1584" s="114">
        <f t="shared" si="443"/>
        <v>0</v>
      </c>
      <c r="Q1584" s="173"/>
      <c r="R1584" s="177">
        <v>2016</v>
      </c>
      <c r="S1584" s="98">
        <f>IFERROR(('General Input Sheet'!$G$38/(VLOOKUP(R1584,'General Input Sheet'!$E$38:$G$44,3,FALSE))),1)</f>
        <v>1</v>
      </c>
      <c r="T1584" s="199">
        <v>590285.67798429495</v>
      </c>
      <c r="U1584" s="115" t="str">
        <f t="shared" si="438"/>
        <v/>
      </c>
      <c r="V1584" s="115" t="str">
        <f t="shared" si="428"/>
        <v/>
      </c>
      <c r="W1584" s="115" t="str">
        <f t="shared" si="428"/>
        <v>y</v>
      </c>
      <c r="X1584" s="115" t="str">
        <f t="shared" si="428"/>
        <v/>
      </c>
      <c r="Y1584" s="273" t="str">
        <f t="shared" si="439"/>
        <v/>
      </c>
      <c r="AA1584" s="86" t="str">
        <f t="shared" si="429"/>
        <v/>
      </c>
      <c r="AB1584" s="87" t="str">
        <f t="shared" si="430"/>
        <v/>
      </c>
      <c r="AC1584" s="87">
        <f t="shared" si="440"/>
        <v>1</v>
      </c>
      <c r="AD1584" s="87" t="str">
        <f t="shared" si="441"/>
        <v/>
      </c>
      <c r="AE1584" s="87" t="str">
        <f t="shared" si="442"/>
        <v/>
      </c>
      <c r="AF1584" s="94">
        <f t="shared" si="431"/>
        <v>1</v>
      </c>
      <c r="AH1584" s="324" t="str">
        <f t="shared" si="432"/>
        <v/>
      </c>
      <c r="AI1584" s="280" t="str">
        <f t="shared" si="433"/>
        <v/>
      </c>
      <c r="AJ1584" s="280">
        <f t="shared" si="434"/>
        <v>590285.67798429495</v>
      </c>
      <c r="AK1584" s="280" t="str">
        <f t="shared" si="435"/>
        <v/>
      </c>
      <c r="AL1584" s="327" t="str">
        <f t="shared" si="436"/>
        <v/>
      </c>
    </row>
    <row r="1585" spans="2:38">
      <c r="B1585" s="176" t="s">
        <v>1398</v>
      </c>
      <c r="C1585" s="167"/>
      <c r="D1585" s="167" t="s">
        <v>2229</v>
      </c>
      <c r="E1585" s="167" t="s">
        <v>117</v>
      </c>
      <c r="F1585" s="167" t="s">
        <v>2233</v>
      </c>
      <c r="G1585" s="188"/>
      <c r="H1585" s="285">
        <v>7271.01</v>
      </c>
      <c r="I1585" s="143">
        <f t="shared" si="437"/>
        <v>91.19826921378818</v>
      </c>
      <c r="J1585" s="165">
        <v>663103.52743614605</v>
      </c>
      <c r="K1585" s="167"/>
      <c r="L1585" s="167">
        <v>1</v>
      </c>
      <c r="M1585" s="171">
        <f t="shared" si="445"/>
        <v>663103.52743614605</v>
      </c>
      <c r="N1585" s="170"/>
      <c r="O1585" s="285"/>
      <c r="P1585" s="114">
        <f t="shared" si="443"/>
        <v>0</v>
      </c>
      <c r="Q1585" s="173"/>
      <c r="R1585" s="177">
        <v>2016</v>
      </c>
      <c r="S1585" s="98">
        <f>IFERROR(('General Input Sheet'!$G$38/(VLOOKUP(R1585,'General Input Sheet'!$E$38:$G$44,3,FALSE))),1)</f>
        <v>1</v>
      </c>
      <c r="T1585" s="199">
        <v>663103.52743614605</v>
      </c>
      <c r="U1585" s="115" t="str">
        <f t="shared" si="438"/>
        <v/>
      </c>
      <c r="V1585" s="115" t="str">
        <f t="shared" si="428"/>
        <v/>
      </c>
      <c r="W1585" s="115" t="str">
        <f t="shared" si="428"/>
        <v>y</v>
      </c>
      <c r="X1585" s="115" t="str">
        <f t="shared" si="428"/>
        <v/>
      </c>
      <c r="Y1585" s="273" t="str">
        <f t="shared" si="439"/>
        <v/>
      </c>
      <c r="AA1585" s="86" t="str">
        <f t="shared" si="429"/>
        <v/>
      </c>
      <c r="AB1585" s="87" t="str">
        <f t="shared" si="430"/>
        <v/>
      </c>
      <c r="AC1585" s="87">
        <f t="shared" si="440"/>
        <v>1</v>
      </c>
      <c r="AD1585" s="87" t="str">
        <f t="shared" si="441"/>
        <v/>
      </c>
      <c r="AE1585" s="87" t="str">
        <f t="shared" si="442"/>
        <v/>
      </c>
      <c r="AF1585" s="94">
        <f t="shared" si="431"/>
        <v>1</v>
      </c>
      <c r="AH1585" s="324" t="str">
        <f t="shared" si="432"/>
        <v/>
      </c>
      <c r="AI1585" s="280" t="str">
        <f t="shared" si="433"/>
        <v/>
      </c>
      <c r="AJ1585" s="280">
        <f t="shared" si="434"/>
        <v>663103.52743614605</v>
      </c>
      <c r="AK1585" s="280" t="str">
        <f t="shared" si="435"/>
        <v/>
      </c>
      <c r="AL1585" s="327" t="str">
        <f t="shared" si="436"/>
        <v/>
      </c>
    </row>
    <row r="1586" spans="2:38">
      <c r="B1586" s="176" t="s">
        <v>1399</v>
      </c>
      <c r="C1586" s="167"/>
      <c r="D1586" s="167" t="s">
        <v>2229</v>
      </c>
      <c r="E1586" s="167" t="s">
        <v>118</v>
      </c>
      <c r="F1586" s="167" t="s">
        <v>2232</v>
      </c>
      <c r="G1586" s="188"/>
      <c r="H1586" s="285">
        <v>2568.5700000000002</v>
      </c>
      <c r="I1586" s="143">
        <f t="shared" si="437"/>
        <v>126.74599680694277</v>
      </c>
      <c r="J1586" s="165">
        <v>325555.96501840901</v>
      </c>
      <c r="K1586" s="167"/>
      <c r="L1586" s="167">
        <v>1</v>
      </c>
      <c r="M1586" s="171">
        <f t="shared" si="445"/>
        <v>325555.96501840901</v>
      </c>
      <c r="N1586" s="170"/>
      <c r="O1586" s="285"/>
      <c r="P1586" s="114">
        <f t="shared" si="443"/>
        <v>0</v>
      </c>
      <c r="Q1586" s="173"/>
      <c r="R1586" s="177">
        <v>2016</v>
      </c>
      <c r="S1586" s="98">
        <f>IFERROR(('General Input Sheet'!$G$38/(VLOOKUP(R1586,'General Input Sheet'!$E$38:$G$44,3,FALSE))),1)</f>
        <v>1</v>
      </c>
      <c r="T1586" s="199">
        <v>325555.96501840901</v>
      </c>
      <c r="U1586" s="115" t="str">
        <f t="shared" si="438"/>
        <v/>
      </c>
      <c r="V1586" s="115" t="str">
        <f t="shared" si="428"/>
        <v/>
      </c>
      <c r="W1586" s="115" t="str">
        <f t="shared" si="428"/>
        <v/>
      </c>
      <c r="X1586" s="115" t="str">
        <f t="shared" si="428"/>
        <v>y</v>
      </c>
      <c r="Y1586" s="273" t="str">
        <f t="shared" si="439"/>
        <v/>
      </c>
      <c r="AA1586" s="86" t="str">
        <f t="shared" si="429"/>
        <v/>
      </c>
      <c r="AB1586" s="87" t="str">
        <f t="shared" si="430"/>
        <v/>
      </c>
      <c r="AC1586" s="87" t="str">
        <f t="shared" si="440"/>
        <v/>
      </c>
      <c r="AD1586" s="87">
        <f t="shared" si="441"/>
        <v>1</v>
      </c>
      <c r="AE1586" s="87" t="str">
        <f t="shared" si="442"/>
        <v/>
      </c>
      <c r="AF1586" s="94">
        <f t="shared" si="431"/>
        <v>1</v>
      </c>
      <c r="AH1586" s="324" t="str">
        <f t="shared" si="432"/>
        <v/>
      </c>
      <c r="AI1586" s="280" t="str">
        <f t="shared" si="433"/>
        <v/>
      </c>
      <c r="AJ1586" s="280" t="str">
        <f t="shared" si="434"/>
        <v/>
      </c>
      <c r="AK1586" s="280">
        <f t="shared" si="435"/>
        <v>325555.96501840901</v>
      </c>
      <c r="AL1586" s="327" t="str">
        <f t="shared" si="436"/>
        <v/>
      </c>
    </row>
    <row r="1587" spans="2:38">
      <c r="B1587" s="176" t="s">
        <v>1400</v>
      </c>
      <c r="C1587" s="167"/>
      <c r="D1587" s="167" t="s">
        <v>2229</v>
      </c>
      <c r="E1587" s="167" t="s">
        <v>118</v>
      </c>
      <c r="F1587" s="167" t="s">
        <v>2232</v>
      </c>
      <c r="G1587" s="188"/>
      <c r="H1587" s="285">
        <v>1532.27</v>
      </c>
      <c r="I1587" s="143">
        <f t="shared" si="437"/>
        <v>179.50253987006596</v>
      </c>
      <c r="J1587" s="165">
        <v>275046.35676670598</v>
      </c>
      <c r="K1587" s="167"/>
      <c r="L1587" s="167">
        <v>1</v>
      </c>
      <c r="M1587" s="171">
        <f t="shared" si="445"/>
        <v>275046.35676670598</v>
      </c>
      <c r="N1587" s="170"/>
      <c r="O1587" s="285"/>
      <c r="P1587" s="114">
        <f t="shared" si="443"/>
        <v>0</v>
      </c>
      <c r="Q1587" s="173"/>
      <c r="R1587" s="177">
        <v>2016</v>
      </c>
      <c r="S1587" s="98">
        <f>IFERROR(('General Input Sheet'!$G$38/(VLOOKUP(R1587,'General Input Sheet'!$E$38:$G$44,3,FALSE))),1)</f>
        <v>1</v>
      </c>
      <c r="T1587" s="199">
        <v>275046.35676670598</v>
      </c>
      <c r="U1587" s="115" t="str">
        <f t="shared" si="438"/>
        <v/>
      </c>
      <c r="V1587" s="115" t="str">
        <f t="shared" si="428"/>
        <v/>
      </c>
      <c r="W1587" s="115" t="str">
        <f t="shared" si="428"/>
        <v/>
      </c>
      <c r="X1587" s="115" t="str">
        <f t="shared" si="428"/>
        <v>y</v>
      </c>
      <c r="Y1587" s="273" t="str">
        <f t="shared" si="439"/>
        <v/>
      </c>
      <c r="AA1587" s="86" t="str">
        <f t="shared" si="429"/>
        <v/>
      </c>
      <c r="AB1587" s="87" t="str">
        <f t="shared" si="430"/>
        <v/>
      </c>
      <c r="AC1587" s="87" t="str">
        <f t="shared" si="440"/>
        <v/>
      </c>
      <c r="AD1587" s="87">
        <f t="shared" si="441"/>
        <v>1</v>
      </c>
      <c r="AE1587" s="87" t="str">
        <f t="shared" si="442"/>
        <v/>
      </c>
      <c r="AF1587" s="94">
        <f t="shared" si="431"/>
        <v>1</v>
      </c>
      <c r="AH1587" s="324" t="str">
        <f t="shared" si="432"/>
        <v/>
      </c>
      <c r="AI1587" s="280" t="str">
        <f t="shared" si="433"/>
        <v/>
      </c>
      <c r="AJ1587" s="280" t="str">
        <f t="shared" si="434"/>
        <v/>
      </c>
      <c r="AK1587" s="280">
        <f t="shared" si="435"/>
        <v>275046.35676670598</v>
      </c>
      <c r="AL1587" s="327" t="str">
        <f t="shared" si="436"/>
        <v/>
      </c>
    </row>
    <row r="1588" spans="2:38">
      <c r="B1588" s="176" t="s">
        <v>1401</v>
      </c>
      <c r="C1588" s="167"/>
      <c r="D1588" s="167" t="s">
        <v>2229</v>
      </c>
      <c r="E1588" s="167" t="s">
        <v>116</v>
      </c>
      <c r="F1588" s="167" t="s">
        <v>2233</v>
      </c>
      <c r="G1588" s="188"/>
      <c r="H1588" s="285">
        <v>18480.88</v>
      </c>
      <c r="I1588" s="143">
        <f t="shared" si="437"/>
        <v>37.335432209577299</v>
      </c>
      <c r="J1588" s="165">
        <v>689991.64241333294</v>
      </c>
      <c r="K1588" s="167"/>
      <c r="L1588" s="167">
        <v>1</v>
      </c>
      <c r="M1588" s="171">
        <f t="shared" si="445"/>
        <v>689991.64241333294</v>
      </c>
      <c r="N1588" s="170"/>
      <c r="O1588" s="285"/>
      <c r="P1588" s="114">
        <f t="shared" si="443"/>
        <v>0</v>
      </c>
      <c r="Q1588" s="173"/>
      <c r="R1588" s="177">
        <v>2016</v>
      </c>
      <c r="S1588" s="98">
        <f>IFERROR(('General Input Sheet'!$G$38/(VLOOKUP(R1588,'General Input Sheet'!$E$38:$G$44,3,FALSE))),1)</f>
        <v>1</v>
      </c>
      <c r="T1588" s="199">
        <v>689991.64241333294</v>
      </c>
      <c r="U1588" s="115" t="str">
        <f t="shared" si="438"/>
        <v/>
      </c>
      <c r="V1588" s="115" t="str">
        <f t="shared" si="428"/>
        <v>y</v>
      </c>
      <c r="W1588" s="115" t="str">
        <f t="shared" si="428"/>
        <v/>
      </c>
      <c r="X1588" s="115" t="str">
        <f t="shared" si="428"/>
        <v/>
      </c>
      <c r="Y1588" s="273" t="str">
        <f t="shared" si="439"/>
        <v/>
      </c>
      <c r="AA1588" s="86" t="str">
        <f t="shared" si="429"/>
        <v/>
      </c>
      <c r="AB1588" s="87">
        <f t="shared" si="430"/>
        <v>1</v>
      </c>
      <c r="AC1588" s="87" t="str">
        <f t="shared" si="440"/>
        <v/>
      </c>
      <c r="AD1588" s="87" t="str">
        <f t="shared" si="441"/>
        <v/>
      </c>
      <c r="AE1588" s="87" t="str">
        <f t="shared" si="442"/>
        <v/>
      </c>
      <c r="AF1588" s="94">
        <f t="shared" si="431"/>
        <v>1</v>
      </c>
      <c r="AH1588" s="324" t="str">
        <f t="shared" si="432"/>
        <v/>
      </c>
      <c r="AI1588" s="280">
        <f t="shared" si="433"/>
        <v>689991.64241333294</v>
      </c>
      <c r="AJ1588" s="280" t="str">
        <f t="shared" si="434"/>
        <v/>
      </c>
      <c r="AK1588" s="280" t="str">
        <f t="shared" si="435"/>
        <v/>
      </c>
      <c r="AL1588" s="327" t="str">
        <f t="shared" si="436"/>
        <v/>
      </c>
    </row>
    <row r="1589" spans="2:38">
      <c r="B1589" s="176" t="s">
        <v>1402</v>
      </c>
      <c r="C1589" s="167"/>
      <c r="D1589" s="167" t="s">
        <v>2229</v>
      </c>
      <c r="E1589" s="167" t="s">
        <v>117</v>
      </c>
      <c r="F1589" s="167" t="s">
        <v>2233</v>
      </c>
      <c r="G1589" s="188"/>
      <c r="H1589" s="285">
        <v>5873.34</v>
      </c>
      <c r="I1589" s="143">
        <f t="shared" si="437"/>
        <v>104.1233396121677</v>
      </c>
      <c r="J1589" s="165">
        <v>611551.77547772904</v>
      </c>
      <c r="K1589" s="167"/>
      <c r="L1589" s="167">
        <v>1</v>
      </c>
      <c r="M1589" s="171">
        <f t="shared" si="445"/>
        <v>611551.77547772904</v>
      </c>
      <c r="N1589" s="170"/>
      <c r="O1589" s="285"/>
      <c r="P1589" s="114">
        <f t="shared" si="443"/>
        <v>0</v>
      </c>
      <c r="Q1589" s="173"/>
      <c r="R1589" s="177">
        <v>2016</v>
      </c>
      <c r="S1589" s="98">
        <f>IFERROR(('General Input Sheet'!$G$38/(VLOOKUP(R1589,'General Input Sheet'!$E$38:$G$44,3,FALSE))),1)</f>
        <v>1</v>
      </c>
      <c r="T1589" s="199">
        <v>611551.77547772904</v>
      </c>
      <c r="U1589" s="115" t="str">
        <f t="shared" si="438"/>
        <v/>
      </c>
      <c r="V1589" s="115" t="str">
        <f t="shared" si="428"/>
        <v/>
      </c>
      <c r="W1589" s="115" t="str">
        <f t="shared" si="428"/>
        <v>y</v>
      </c>
      <c r="X1589" s="115" t="str">
        <f t="shared" si="428"/>
        <v/>
      </c>
      <c r="Y1589" s="273" t="str">
        <f t="shared" si="439"/>
        <v/>
      </c>
      <c r="AA1589" s="86" t="str">
        <f t="shared" si="429"/>
        <v/>
      </c>
      <c r="AB1589" s="87" t="str">
        <f t="shared" si="430"/>
        <v/>
      </c>
      <c r="AC1589" s="87">
        <f t="shared" si="440"/>
        <v>1</v>
      </c>
      <c r="AD1589" s="87" t="str">
        <f t="shared" si="441"/>
        <v/>
      </c>
      <c r="AE1589" s="87" t="str">
        <f t="shared" si="442"/>
        <v/>
      </c>
      <c r="AF1589" s="94">
        <f t="shared" si="431"/>
        <v>1</v>
      </c>
      <c r="AH1589" s="324" t="str">
        <f t="shared" si="432"/>
        <v/>
      </c>
      <c r="AI1589" s="280" t="str">
        <f t="shared" si="433"/>
        <v/>
      </c>
      <c r="AJ1589" s="280">
        <f t="shared" si="434"/>
        <v>611551.77547772904</v>
      </c>
      <c r="AK1589" s="280" t="str">
        <f t="shared" si="435"/>
        <v/>
      </c>
      <c r="AL1589" s="327" t="str">
        <f t="shared" si="436"/>
        <v/>
      </c>
    </row>
    <row r="1590" spans="2:38">
      <c r="B1590" s="176" t="s">
        <v>1403</v>
      </c>
      <c r="C1590" s="167"/>
      <c r="D1590" s="167" t="s">
        <v>2229</v>
      </c>
      <c r="E1590" s="167" t="s">
        <v>117</v>
      </c>
      <c r="F1590" s="167" t="s">
        <v>2232</v>
      </c>
      <c r="G1590" s="188"/>
      <c r="H1590" s="285">
        <v>424.37939499999999</v>
      </c>
      <c r="I1590" s="143">
        <f t="shared" si="437"/>
        <v>520.87212789214709</v>
      </c>
      <c r="J1590" s="165">
        <v>221047.39850723199</v>
      </c>
      <c r="K1590" s="167"/>
      <c r="L1590" s="167">
        <v>1</v>
      </c>
      <c r="M1590" s="171">
        <f t="shared" si="445"/>
        <v>221047.39850723199</v>
      </c>
      <c r="N1590" s="170"/>
      <c r="O1590" s="285"/>
      <c r="P1590" s="114">
        <f t="shared" si="443"/>
        <v>0</v>
      </c>
      <c r="Q1590" s="173"/>
      <c r="R1590" s="177">
        <v>2016</v>
      </c>
      <c r="S1590" s="98">
        <f>IFERROR(('General Input Sheet'!$G$38/(VLOOKUP(R1590,'General Input Sheet'!$E$38:$G$44,3,FALSE))),1)</f>
        <v>1</v>
      </c>
      <c r="T1590" s="199">
        <v>221047.39850723199</v>
      </c>
      <c r="U1590" s="115" t="str">
        <f t="shared" si="438"/>
        <v/>
      </c>
      <c r="V1590" s="115" t="str">
        <f t="shared" si="428"/>
        <v/>
      </c>
      <c r="W1590" s="115" t="str">
        <f t="shared" si="428"/>
        <v>y</v>
      </c>
      <c r="X1590" s="115" t="str">
        <f t="shared" si="428"/>
        <v/>
      </c>
      <c r="Y1590" s="273" t="str">
        <f t="shared" si="439"/>
        <v/>
      </c>
      <c r="AA1590" s="86" t="str">
        <f t="shared" si="429"/>
        <v/>
      </c>
      <c r="AB1590" s="87" t="str">
        <f t="shared" si="430"/>
        <v/>
      </c>
      <c r="AC1590" s="87">
        <f t="shared" si="440"/>
        <v>1</v>
      </c>
      <c r="AD1590" s="87" t="str">
        <f t="shared" si="441"/>
        <v/>
      </c>
      <c r="AE1590" s="87" t="str">
        <f t="shared" si="442"/>
        <v/>
      </c>
      <c r="AF1590" s="94">
        <f t="shared" si="431"/>
        <v>1</v>
      </c>
      <c r="AH1590" s="324" t="str">
        <f t="shared" si="432"/>
        <v/>
      </c>
      <c r="AI1590" s="280" t="str">
        <f t="shared" si="433"/>
        <v/>
      </c>
      <c r="AJ1590" s="280">
        <f t="shared" si="434"/>
        <v>221047.39850723199</v>
      </c>
      <c r="AK1590" s="280" t="str">
        <f t="shared" si="435"/>
        <v/>
      </c>
      <c r="AL1590" s="327" t="str">
        <f t="shared" si="436"/>
        <v/>
      </c>
    </row>
    <row r="1591" spans="2:38">
      <c r="B1591" s="176" t="s">
        <v>1404</v>
      </c>
      <c r="C1591" s="167"/>
      <c r="D1591" s="167" t="s">
        <v>2229</v>
      </c>
      <c r="E1591" s="167" t="s">
        <v>117</v>
      </c>
      <c r="F1591" s="167" t="s">
        <v>2233</v>
      </c>
      <c r="G1591" s="188"/>
      <c r="H1591" s="285">
        <v>17879.55</v>
      </c>
      <c r="I1591" s="143">
        <f t="shared" si="437"/>
        <v>38.591107853012687</v>
      </c>
      <c r="J1591" s="165">
        <v>689991.64241333294</v>
      </c>
      <c r="K1591" s="167"/>
      <c r="L1591" s="167">
        <v>1</v>
      </c>
      <c r="M1591" s="171">
        <f t="shared" si="445"/>
        <v>689991.64241333294</v>
      </c>
      <c r="N1591" s="170"/>
      <c r="O1591" s="285"/>
      <c r="P1591" s="114">
        <f t="shared" si="443"/>
        <v>0</v>
      </c>
      <c r="Q1591" s="173"/>
      <c r="R1591" s="177">
        <v>2016</v>
      </c>
      <c r="S1591" s="98">
        <f>IFERROR(('General Input Sheet'!$G$38/(VLOOKUP(R1591,'General Input Sheet'!$E$38:$G$44,3,FALSE))),1)</f>
        <v>1</v>
      </c>
      <c r="T1591" s="199">
        <v>689991.64241333294</v>
      </c>
      <c r="U1591" s="115" t="str">
        <f t="shared" si="438"/>
        <v/>
      </c>
      <c r="V1591" s="115" t="str">
        <f t="shared" si="428"/>
        <v/>
      </c>
      <c r="W1591" s="115" t="str">
        <f t="shared" si="428"/>
        <v>y</v>
      </c>
      <c r="X1591" s="115" t="str">
        <f t="shared" si="428"/>
        <v/>
      </c>
      <c r="Y1591" s="273" t="str">
        <f t="shared" si="439"/>
        <v/>
      </c>
      <c r="AA1591" s="86" t="str">
        <f t="shared" si="429"/>
        <v/>
      </c>
      <c r="AB1591" s="87" t="str">
        <f t="shared" si="430"/>
        <v/>
      </c>
      <c r="AC1591" s="87">
        <f t="shared" si="440"/>
        <v>1</v>
      </c>
      <c r="AD1591" s="87" t="str">
        <f t="shared" si="441"/>
        <v/>
      </c>
      <c r="AE1591" s="87" t="str">
        <f t="shared" si="442"/>
        <v/>
      </c>
      <c r="AF1591" s="94">
        <f t="shared" si="431"/>
        <v>1</v>
      </c>
      <c r="AH1591" s="324" t="str">
        <f t="shared" si="432"/>
        <v/>
      </c>
      <c r="AI1591" s="280" t="str">
        <f t="shared" si="433"/>
        <v/>
      </c>
      <c r="AJ1591" s="280">
        <f t="shared" si="434"/>
        <v>689991.64241333294</v>
      </c>
      <c r="AK1591" s="280" t="str">
        <f t="shared" si="435"/>
        <v/>
      </c>
      <c r="AL1591" s="327" t="str">
        <f t="shared" si="436"/>
        <v/>
      </c>
    </row>
    <row r="1592" spans="2:38">
      <c r="B1592" s="176" t="s">
        <v>1405</v>
      </c>
      <c r="C1592" s="167"/>
      <c r="D1592" s="167" t="s">
        <v>2229</v>
      </c>
      <c r="E1592" s="167" t="s">
        <v>118</v>
      </c>
      <c r="F1592" s="167" t="s">
        <v>2232</v>
      </c>
      <c r="G1592" s="188"/>
      <c r="H1592" s="285">
        <v>23226.57</v>
      </c>
      <c r="I1592" s="143">
        <f t="shared" si="437"/>
        <v>25.414242308885683</v>
      </c>
      <c r="J1592" s="165">
        <v>590285.67798429495</v>
      </c>
      <c r="K1592" s="167"/>
      <c r="L1592" s="167">
        <v>1</v>
      </c>
      <c r="M1592" s="171">
        <f t="shared" si="445"/>
        <v>590285.67798429495</v>
      </c>
      <c r="N1592" s="170"/>
      <c r="O1592" s="285"/>
      <c r="P1592" s="114">
        <f t="shared" si="443"/>
        <v>0</v>
      </c>
      <c r="Q1592" s="173"/>
      <c r="R1592" s="177">
        <v>2016</v>
      </c>
      <c r="S1592" s="98">
        <f>IFERROR(('General Input Sheet'!$G$38/(VLOOKUP(R1592,'General Input Sheet'!$E$38:$G$44,3,FALSE))),1)</f>
        <v>1</v>
      </c>
      <c r="T1592" s="199">
        <v>590285.67798429495</v>
      </c>
      <c r="U1592" s="115" t="str">
        <f t="shared" si="438"/>
        <v/>
      </c>
      <c r="V1592" s="115" t="str">
        <f t="shared" si="428"/>
        <v/>
      </c>
      <c r="W1592" s="115" t="str">
        <f t="shared" si="428"/>
        <v/>
      </c>
      <c r="X1592" s="115" t="str">
        <f t="shared" si="428"/>
        <v>y</v>
      </c>
      <c r="Y1592" s="273" t="str">
        <f t="shared" si="439"/>
        <v/>
      </c>
      <c r="AA1592" s="86" t="str">
        <f t="shared" si="429"/>
        <v/>
      </c>
      <c r="AB1592" s="87" t="str">
        <f t="shared" si="430"/>
        <v/>
      </c>
      <c r="AC1592" s="87" t="str">
        <f t="shared" si="440"/>
        <v/>
      </c>
      <c r="AD1592" s="87">
        <f t="shared" si="441"/>
        <v>1</v>
      </c>
      <c r="AE1592" s="87" t="str">
        <f t="shared" si="442"/>
        <v/>
      </c>
      <c r="AF1592" s="94">
        <f t="shared" si="431"/>
        <v>1</v>
      </c>
      <c r="AH1592" s="324" t="str">
        <f t="shared" si="432"/>
        <v/>
      </c>
      <c r="AI1592" s="280" t="str">
        <f t="shared" si="433"/>
        <v/>
      </c>
      <c r="AJ1592" s="280" t="str">
        <f t="shared" si="434"/>
        <v/>
      </c>
      <c r="AK1592" s="280">
        <f t="shared" si="435"/>
        <v>590285.67798429495</v>
      </c>
      <c r="AL1592" s="327" t="str">
        <f t="shared" si="436"/>
        <v/>
      </c>
    </row>
    <row r="1593" spans="2:38">
      <c r="B1593" s="176" t="s">
        <v>1406</v>
      </c>
      <c r="C1593" s="167"/>
      <c r="D1593" s="167" t="s">
        <v>2229</v>
      </c>
      <c r="E1593" s="167" t="s">
        <v>117</v>
      </c>
      <c r="F1593" s="167" t="s">
        <v>2234</v>
      </c>
      <c r="G1593" s="188"/>
      <c r="H1593" s="285">
        <v>580.35373010000001</v>
      </c>
      <c r="I1593" s="143">
        <f t="shared" si="437"/>
        <v>1331.3606063491829</v>
      </c>
      <c r="J1593" s="165">
        <v>772660.09400294605</v>
      </c>
      <c r="K1593" s="167"/>
      <c r="L1593" s="167">
        <v>1</v>
      </c>
      <c r="M1593" s="171">
        <f t="shared" si="445"/>
        <v>772660.09400294605</v>
      </c>
      <c r="N1593" s="170"/>
      <c r="O1593" s="285"/>
      <c r="P1593" s="114">
        <f t="shared" si="443"/>
        <v>0</v>
      </c>
      <c r="Q1593" s="173"/>
      <c r="R1593" s="177">
        <v>2016</v>
      </c>
      <c r="S1593" s="98">
        <f>IFERROR(('General Input Sheet'!$G$38/(VLOOKUP(R1593,'General Input Sheet'!$E$38:$G$44,3,FALSE))),1)</f>
        <v>1</v>
      </c>
      <c r="T1593" s="199">
        <v>772660.09400294605</v>
      </c>
      <c r="U1593" s="115" t="str">
        <f t="shared" si="438"/>
        <v/>
      </c>
      <c r="V1593" s="115" t="str">
        <f t="shared" si="428"/>
        <v/>
      </c>
      <c r="W1593" s="115" t="str">
        <f t="shared" si="428"/>
        <v>y</v>
      </c>
      <c r="X1593" s="115" t="str">
        <f t="shared" si="428"/>
        <v/>
      </c>
      <c r="Y1593" s="273" t="str">
        <f t="shared" si="439"/>
        <v/>
      </c>
      <c r="AA1593" s="86" t="str">
        <f t="shared" si="429"/>
        <v/>
      </c>
      <c r="AB1593" s="87" t="str">
        <f t="shared" si="430"/>
        <v/>
      </c>
      <c r="AC1593" s="87">
        <f t="shared" si="440"/>
        <v>1</v>
      </c>
      <c r="AD1593" s="87" t="str">
        <f t="shared" si="441"/>
        <v/>
      </c>
      <c r="AE1593" s="87" t="str">
        <f t="shared" si="442"/>
        <v/>
      </c>
      <c r="AF1593" s="94">
        <f t="shared" si="431"/>
        <v>1</v>
      </c>
      <c r="AH1593" s="324" t="str">
        <f t="shared" si="432"/>
        <v/>
      </c>
      <c r="AI1593" s="280" t="str">
        <f t="shared" si="433"/>
        <v/>
      </c>
      <c r="AJ1593" s="280">
        <f t="shared" si="434"/>
        <v>772660.09400294605</v>
      </c>
      <c r="AK1593" s="280" t="str">
        <f t="shared" si="435"/>
        <v/>
      </c>
      <c r="AL1593" s="327" t="str">
        <f t="shared" si="436"/>
        <v/>
      </c>
    </row>
    <row r="1594" spans="2:38">
      <c r="B1594" s="176" t="s">
        <v>1406</v>
      </c>
      <c r="C1594" s="167"/>
      <c r="D1594" s="167" t="s">
        <v>2229</v>
      </c>
      <c r="E1594" s="167" t="s">
        <v>117</v>
      </c>
      <c r="F1594" s="167" t="s">
        <v>2233</v>
      </c>
      <c r="G1594" s="188"/>
      <c r="H1594" s="285">
        <v>2806.23</v>
      </c>
      <c r="I1594" s="143">
        <f t="shared" si="437"/>
        <v>177.61348465894883</v>
      </c>
      <c r="J1594" s="165">
        <v>498424.28905448201</v>
      </c>
      <c r="K1594" s="167"/>
      <c r="L1594" s="167">
        <v>1</v>
      </c>
      <c r="M1594" s="171">
        <f t="shared" si="445"/>
        <v>498424.28905448207</v>
      </c>
      <c r="N1594" s="170"/>
      <c r="O1594" s="285"/>
      <c r="P1594" s="114">
        <f t="shared" si="443"/>
        <v>0</v>
      </c>
      <c r="Q1594" s="173"/>
      <c r="R1594" s="177">
        <v>2016</v>
      </c>
      <c r="S1594" s="98">
        <f>IFERROR(('General Input Sheet'!$G$38/(VLOOKUP(R1594,'General Input Sheet'!$E$38:$G$44,3,FALSE))),1)</f>
        <v>1</v>
      </c>
      <c r="T1594" s="199">
        <v>498424.28905448201</v>
      </c>
      <c r="U1594" s="115" t="str">
        <f t="shared" si="438"/>
        <v/>
      </c>
      <c r="V1594" s="115" t="str">
        <f t="shared" si="428"/>
        <v/>
      </c>
      <c r="W1594" s="115" t="str">
        <f t="shared" si="428"/>
        <v>y</v>
      </c>
      <c r="X1594" s="115" t="str">
        <f t="shared" si="428"/>
        <v/>
      </c>
      <c r="Y1594" s="273" t="str">
        <f t="shared" si="439"/>
        <v/>
      </c>
      <c r="AA1594" s="86" t="str">
        <f t="shared" si="429"/>
        <v/>
      </c>
      <c r="AB1594" s="87" t="str">
        <f t="shared" si="430"/>
        <v/>
      </c>
      <c r="AC1594" s="87">
        <f t="shared" si="440"/>
        <v>1</v>
      </c>
      <c r="AD1594" s="87" t="str">
        <f t="shared" si="441"/>
        <v/>
      </c>
      <c r="AE1594" s="87" t="str">
        <f t="shared" si="442"/>
        <v/>
      </c>
      <c r="AF1594" s="94">
        <f t="shared" si="431"/>
        <v>1</v>
      </c>
      <c r="AH1594" s="324" t="str">
        <f t="shared" si="432"/>
        <v/>
      </c>
      <c r="AI1594" s="280" t="str">
        <f t="shared" si="433"/>
        <v/>
      </c>
      <c r="AJ1594" s="280">
        <f t="shared" si="434"/>
        <v>498424.28905448201</v>
      </c>
      <c r="AK1594" s="280" t="str">
        <f t="shared" si="435"/>
        <v/>
      </c>
      <c r="AL1594" s="327" t="str">
        <f t="shared" si="436"/>
        <v/>
      </c>
    </row>
    <row r="1595" spans="2:38">
      <c r="B1595" s="176" t="s">
        <v>1407</v>
      </c>
      <c r="C1595" s="167"/>
      <c r="D1595" s="167" t="s">
        <v>2229</v>
      </c>
      <c r="E1595" s="167" t="s">
        <v>117</v>
      </c>
      <c r="F1595" s="167" t="s">
        <v>2233</v>
      </c>
      <c r="G1595" s="188"/>
      <c r="H1595" s="285">
        <v>4833.92</v>
      </c>
      <c r="I1595" s="143">
        <f t="shared" si="437"/>
        <v>118.58155286357098</v>
      </c>
      <c r="J1595" s="165">
        <v>573213.74001827301</v>
      </c>
      <c r="K1595" s="167"/>
      <c r="L1595" s="167">
        <v>1</v>
      </c>
      <c r="M1595" s="171">
        <f t="shared" si="445"/>
        <v>573213.74001827301</v>
      </c>
      <c r="N1595" s="170"/>
      <c r="O1595" s="285"/>
      <c r="P1595" s="114">
        <f t="shared" si="443"/>
        <v>0</v>
      </c>
      <c r="Q1595" s="173"/>
      <c r="R1595" s="177">
        <v>2016</v>
      </c>
      <c r="S1595" s="98">
        <f>IFERROR(('General Input Sheet'!$G$38/(VLOOKUP(R1595,'General Input Sheet'!$E$38:$G$44,3,FALSE))),1)</f>
        <v>1</v>
      </c>
      <c r="T1595" s="199">
        <v>573213.74001827301</v>
      </c>
      <c r="U1595" s="115" t="str">
        <f t="shared" si="438"/>
        <v/>
      </c>
      <c r="V1595" s="115" t="str">
        <f t="shared" si="428"/>
        <v/>
      </c>
      <c r="W1595" s="115" t="str">
        <f t="shared" si="428"/>
        <v>y</v>
      </c>
      <c r="X1595" s="115" t="str">
        <f t="shared" si="428"/>
        <v/>
      </c>
      <c r="Y1595" s="273" t="str">
        <f t="shared" si="439"/>
        <v/>
      </c>
      <c r="AA1595" s="86" t="str">
        <f t="shared" si="429"/>
        <v/>
      </c>
      <c r="AB1595" s="87" t="str">
        <f t="shared" si="430"/>
        <v/>
      </c>
      <c r="AC1595" s="87">
        <f t="shared" si="440"/>
        <v>1</v>
      </c>
      <c r="AD1595" s="87" t="str">
        <f t="shared" si="441"/>
        <v/>
      </c>
      <c r="AE1595" s="87" t="str">
        <f t="shared" si="442"/>
        <v/>
      </c>
      <c r="AF1595" s="94">
        <f t="shared" si="431"/>
        <v>1</v>
      </c>
      <c r="AH1595" s="324" t="str">
        <f t="shared" si="432"/>
        <v/>
      </c>
      <c r="AI1595" s="280" t="str">
        <f t="shared" si="433"/>
        <v/>
      </c>
      <c r="AJ1595" s="280">
        <f t="shared" si="434"/>
        <v>573213.74001827301</v>
      </c>
      <c r="AK1595" s="280" t="str">
        <f t="shared" si="435"/>
        <v/>
      </c>
      <c r="AL1595" s="327" t="str">
        <f t="shared" si="436"/>
        <v/>
      </c>
    </row>
    <row r="1596" spans="2:38">
      <c r="B1596" s="176" t="s">
        <v>1408</v>
      </c>
      <c r="C1596" s="167"/>
      <c r="D1596" s="167" t="s">
        <v>2229</v>
      </c>
      <c r="E1596" s="167" t="s">
        <v>117</v>
      </c>
      <c r="F1596" s="167" t="s">
        <v>2233</v>
      </c>
      <c r="G1596" s="188"/>
      <c r="H1596" s="285">
        <v>1289</v>
      </c>
      <c r="I1596" s="143">
        <f t="shared" si="437"/>
        <v>343.26041754358187</v>
      </c>
      <c r="J1596" s="165">
        <v>442462.67821367702</v>
      </c>
      <c r="K1596" s="167"/>
      <c r="L1596" s="167">
        <v>1</v>
      </c>
      <c r="M1596" s="171">
        <f t="shared" si="445"/>
        <v>442462.67821367702</v>
      </c>
      <c r="N1596" s="170"/>
      <c r="O1596" s="285"/>
      <c r="P1596" s="114">
        <f t="shared" si="443"/>
        <v>0</v>
      </c>
      <c r="Q1596" s="173"/>
      <c r="R1596" s="177">
        <v>2016</v>
      </c>
      <c r="S1596" s="98">
        <f>IFERROR(('General Input Sheet'!$G$38/(VLOOKUP(R1596,'General Input Sheet'!$E$38:$G$44,3,FALSE))),1)</f>
        <v>1</v>
      </c>
      <c r="T1596" s="199">
        <v>442462.67821367702</v>
      </c>
      <c r="U1596" s="115" t="str">
        <f t="shared" si="438"/>
        <v/>
      </c>
      <c r="V1596" s="115" t="str">
        <f t="shared" si="428"/>
        <v/>
      </c>
      <c r="W1596" s="115" t="str">
        <f t="shared" si="428"/>
        <v>y</v>
      </c>
      <c r="X1596" s="115" t="str">
        <f t="shared" si="428"/>
        <v/>
      </c>
      <c r="Y1596" s="273" t="str">
        <f t="shared" si="439"/>
        <v/>
      </c>
      <c r="AA1596" s="86" t="str">
        <f t="shared" si="429"/>
        <v/>
      </c>
      <c r="AB1596" s="87" t="str">
        <f t="shared" si="430"/>
        <v/>
      </c>
      <c r="AC1596" s="87">
        <f t="shared" si="440"/>
        <v>1</v>
      </c>
      <c r="AD1596" s="87" t="str">
        <f t="shared" si="441"/>
        <v/>
      </c>
      <c r="AE1596" s="87" t="str">
        <f t="shared" si="442"/>
        <v/>
      </c>
      <c r="AF1596" s="94">
        <f t="shared" si="431"/>
        <v>1</v>
      </c>
      <c r="AH1596" s="324" t="str">
        <f t="shared" si="432"/>
        <v/>
      </c>
      <c r="AI1596" s="280" t="str">
        <f t="shared" si="433"/>
        <v/>
      </c>
      <c r="AJ1596" s="280">
        <f t="shared" si="434"/>
        <v>442462.67821367702</v>
      </c>
      <c r="AK1596" s="280" t="str">
        <f t="shared" si="435"/>
        <v/>
      </c>
      <c r="AL1596" s="327" t="str">
        <f t="shared" si="436"/>
        <v/>
      </c>
    </row>
    <row r="1597" spans="2:38">
      <c r="B1597" s="176" t="s">
        <v>1409</v>
      </c>
      <c r="C1597" s="167"/>
      <c r="D1597" s="167" t="s">
        <v>2229</v>
      </c>
      <c r="E1597" s="167" t="s">
        <v>118</v>
      </c>
      <c r="F1597" s="167" t="s">
        <v>2233</v>
      </c>
      <c r="G1597" s="188"/>
      <c r="H1597" s="285">
        <v>3861.87</v>
      </c>
      <c r="I1597" s="143">
        <f t="shared" si="437"/>
        <v>139.14517683346904</v>
      </c>
      <c r="J1597" s="165">
        <v>537360.58405786904</v>
      </c>
      <c r="K1597" s="167"/>
      <c r="L1597" s="167">
        <v>1</v>
      </c>
      <c r="M1597" s="171">
        <f t="shared" si="445"/>
        <v>537360.58405786904</v>
      </c>
      <c r="N1597" s="170"/>
      <c r="O1597" s="285"/>
      <c r="P1597" s="114">
        <f t="shared" si="443"/>
        <v>0</v>
      </c>
      <c r="Q1597" s="173"/>
      <c r="R1597" s="177">
        <v>2016</v>
      </c>
      <c r="S1597" s="98">
        <f>IFERROR(('General Input Sheet'!$G$38/(VLOOKUP(R1597,'General Input Sheet'!$E$38:$G$44,3,FALSE))),1)</f>
        <v>1</v>
      </c>
      <c r="T1597" s="199">
        <v>537360.58405786904</v>
      </c>
      <c r="U1597" s="115" t="str">
        <f t="shared" si="438"/>
        <v/>
      </c>
      <c r="V1597" s="115" t="str">
        <f t="shared" si="428"/>
        <v/>
      </c>
      <c r="W1597" s="115" t="str">
        <f t="shared" si="428"/>
        <v/>
      </c>
      <c r="X1597" s="115" t="str">
        <f t="shared" si="428"/>
        <v>y</v>
      </c>
      <c r="Y1597" s="273" t="str">
        <f t="shared" si="439"/>
        <v/>
      </c>
      <c r="AA1597" s="86" t="str">
        <f t="shared" si="429"/>
        <v/>
      </c>
      <c r="AB1597" s="87" t="str">
        <f t="shared" si="430"/>
        <v/>
      </c>
      <c r="AC1597" s="87" t="str">
        <f t="shared" si="440"/>
        <v/>
      </c>
      <c r="AD1597" s="87">
        <f t="shared" si="441"/>
        <v>1</v>
      </c>
      <c r="AE1597" s="87" t="str">
        <f t="shared" si="442"/>
        <v/>
      </c>
      <c r="AF1597" s="94">
        <f t="shared" si="431"/>
        <v>1</v>
      </c>
      <c r="AH1597" s="324" t="str">
        <f t="shared" si="432"/>
        <v/>
      </c>
      <c r="AI1597" s="280" t="str">
        <f t="shared" si="433"/>
        <v/>
      </c>
      <c r="AJ1597" s="280" t="str">
        <f t="shared" si="434"/>
        <v/>
      </c>
      <c r="AK1597" s="280">
        <f t="shared" si="435"/>
        <v>537360.58405786904</v>
      </c>
      <c r="AL1597" s="327" t="str">
        <f t="shared" si="436"/>
        <v/>
      </c>
    </row>
    <row r="1598" spans="2:38">
      <c r="B1598" s="176" t="s">
        <v>1410</v>
      </c>
      <c r="C1598" s="167"/>
      <c r="D1598" s="167" t="s">
        <v>2229</v>
      </c>
      <c r="E1598" s="167" t="s">
        <v>118</v>
      </c>
      <c r="F1598" s="167" t="s">
        <v>2232</v>
      </c>
      <c r="G1598" s="188"/>
      <c r="H1598" s="285">
        <v>4728.1099999999997</v>
      </c>
      <c r="I1598" s="143">
        <f t="shared" si="437"/>
        <v>91.117310335519264</v>
      </c>
      <c r="J1598" s="165">
        <v>430812.66617047199</v>
      </c>
      <c r="K1598" s="167"/>
      <c r="L1598" s="167">
        <v>1</v>
      </c>
      <c r="M1598" s="171">
        <f t="shared" si="445"/>
        <v>430812.66617047193</v>
      </c>
      <c r="N1598" s="170"/>
      <c r="O1598" s="285"/>
      <c r="P1598" s="114">
        <f t="shared" si="443"/>
        <v>0</v>
      </c>
      <c r="Q1598" s="173"/>
      <c r="R1598" s="177">
        <v>2016</v>
      </c>
      <c r="S1598" s="98">
        <f>IFERROR(('General Input Sheet'!$G$38/(VLOOKUP(R1598,'General Input Sheet'!$E$38:$G$44,3,FALSE))),1)</f>
        <v>1</v>
      </c>
      <c r="T1598" s="199">
        <v>430812.66617047199</v>
      </c>
      <c r="U1598" s="115" t="str">
        <f t="shared" si="438"/>
        <v/>
      </c>
      <c r="V1598" s="115" t="str">
        <f t="shared" si="428"/>
        <v/>
      </c>
      <c r="W1598" s="115" t="str">
        <f t="shared" si="428"/>
        <v/>
      </c>
      <c r="X1598" s="115" t="str">
        <f t="shared" si="428"/>
        <v>y</v>
      </c>
      <c r="Y1598" s="273" t="str">
        <f t="shared" si="439"/>
        <v/>
      </c>
      <c r="AA1598" s="86" t="str">
        <f t="shared" si="429"/>
        <v/>
      </c>
      <c r="AB1598" s="87" t="str">
        <f t="shared" si="430"/>
        <v/>
      </c>
      <c r="AC1598" s="87" t="str">
        <f t="shared" si="440"/>
        <v/>
      </c>
      <c r="AD1598" s="87">
        <f t="shared" si="441"/>
        <v>1</v>
      </c>
      <c r="AE1598" s="87" t="str">
        <f t="shared" si="442"/>
        <v/>
      </c>
      <c r="AF1598" s="94">
        <f t="shared" si="431"/>
        <v>1</v>
      </c>
      <c r="AH1598" s="324" t="str">
        <f t="shared" si="432"/>
        <v/>
      </c>
      <c r="AI1598" s="280" t="str">
        <f t="shared" si="433"/>
        <v/>
      </c>
      <c r="AJ1598" s="280" t="str">
        <f t="shared" si="434"/>
        <v/>
      </c>
      <c r="AK1598" s="280">
        <f t="shared" si="435"/>
        <v>430812.66617047199</v>
      </c>
      <c r="AL1598" s="327" t="str">
        <f t="shared" si="436"/>
        <v/>
      </c>
    </row>
    <row r="1599" spans="2:38">
      <c r="B1599" s="176" t="s">
        <v>1410</v>
      </c>
      <c r="C1599" s="167"/>
      <c r="D1599" s="167" t="s">
        <v>2229</v>
      </c>
      <c r="E1599" s="167" t="s">
        <v>118</v>
      </c>
      <c r="F1599" s="167" t="s">
        <v>2233</v>
      </c>
      <c r="G1599" s="188"/>
      <c r="H1599" s="285">
        <v>6216.65</v>
      </c>
      <c r="I1599" s="143">
        <f t="shared" si="437"/>
        <v>100.41009933593158</v>
      </c>
      <c r="J1599" s="165">
        <v>624214.44403671904</v>
      </c>
      <c r="K1599" s="167"/>
      <c r="L1599" s="167">
        <v>1</v>
      </c>
      <c r="M1599" s="171">
        <f t="shared" si="445"/>
        <v>624214.44403671904</v>
      </c>
      <c r="N1599" s="170"/>
      <c r="O1599" s="285"/>
      <c r="P1599" s="114">
        <f t="shared" si="443"/>
        <v>0</v>
      </c>
      <c r="Q1599" s="173"/>
      <c r="R1599" s="177">
        <v>2016</v>
      </c>
      <c r="S1599" s="98">
        <f>IFERROR(('General Input Sheet'!$G$38/(VLOOKUP(R1599,'General Input Sheet'!$E$38:$G$44,3,FALSE))),1)</f>
        <v>1</v>
      </c>
      <c r="T1599" s="199">
        <v>624214.44403671904</v>
      </c>
      <c r="U1599" s="115" t="str">
        <f t="shared" si="438"/>
        <v/>
      </c>
      <c r="V1599" s="115" t="str">
        <f t="shared" si="428"/>
        <v/>
      </c>
      <c r="W1599" s="115" t="str">
        <f t="shared" si="428"/>
        <v/>
      </c>
      <c r="X1599" s="115" t="str">
        <f t="shared" si="428"/>
        <v>y</v>
      </c>
      <c r="Y1599" s="273" t="str">
        <f t="shared" si="439"/>
        <v/>
      </c>
      <c r="AA1599" s="86" t="str">
        <f t="shared" si="429"/>
        <v/>
      </c>
      <c r="AB1599" s="87" t="str">
        <f t="shared" si="430"/>
        <v/>
      </c>
      <c r="AC1599" s="87" t="str">
        <f t="shared" si="440"/>
        <v/>
      </c>
      <c r="AD1599" s="87">
        <f t="shared" si="441"/>
        <v>1</v>
      </c>
      <c r="AE1599" s="87" t="str">
        <f t="shared" si="442"/>
        <v/>
      </c>
      <c r="AF1599" s="94">
        <f t="shared" si="431"/>
        <v>1</v>
      </c>
      <c r="AH1599" s="324" t="str">
        <f t="shared" si="432"/>
        <v/>
      </c>
      <c r="AI1599" s="280" t="str">
        <f t="shared" si="433"/>
        <v/>
      </c>
      <c r="AJ1599" s="280" t="str">
        <f t="shared" si="434"/>
        <v/>
      </c>
      <c r="AK1599" s="280">
        <f t="shared" si="435"/>
        <v>624214.44403671904</v>
      </c>
      <c r="AL1599" s="327" t="str">
        <f t="shared" si="436"/>
        <v/>
      </c>
    </row>
    <row r="1600" spans="2:38">
      <c r="B1600" s="176" t="s">
        <v>1411</v>
      </c>
      <c r="C1600" s="167"/>
      <c r="D1600" s="167" t="s">
        <v>2229</v>
      </c>
      <c r="E1600" s="167" t="s">
        <v>115</v>
      </c>
      <c r="F1600" s="167" t="s">
        <v>2233</v>
      </c>
      <c r="G1600" s="188"/>
      <c r="H1600" s="285">
        <v>829.99977179999996</v>
      </c>
      <c r="I1600" s="143">
        <f t="shared" si="437"/>
        <v>512.69036227125628</v>
      </c>
      <c r="J1600" s="165">
        <v>425532.88368920202</v>
      </c>
      <c r="K1600" s="167"/>
      <c r="L1600" s="167">
        <v>1</v>
      </c>
      <c r="M1600" s="171">
        <f t="shared" si="445"/>
        <v>425532.88368920202</v>
      </c>
      <c r="N1600" s="170"/>
      <c r="O1600" s="285"/>
      <c r="P1600" s="114">
        <f t="shared" si="443"/>
        <v>0</v>
      </c>
      <c r="Q1600" s="173"/>
      <c r="R1600" s="177">
        <v>2016</v>
      </c>
      <c r="S1600" s="98">
        <f>IFERROR(('General Input Sheet'!$G$38/(VLOOKUP(R1600,'General Input Sheet'!$E$38:$G$44,3,FALSE))),1)</f>
        <v>1</v>
      </c>
      <c r="T1600" s="199">
        <v>425532.88368920202</v>
      </c>
      <c r="U1600" s="115" t="str">
        <f t="shared" si="438"/>
        <v>y</v>
      </c>
      <c r="V1600" s="115" t="str">
        <f t="shared" si="428"/>
        <v/>
      </c>
      <c r="W1600" s="115" t="str">
        <f t="shared" si="428"/>
        <v/>
      </c>
      <c r="X1600" s="115" t="str">
        <f t="shared" si="428"/>
        <v/>
      </c>
      <c r="Y1600" s="273" t="str">
        <f t="shared" si="439"/>
        <v/>
      </c>
      <c r="AA1600" s="86">
        <f t="shared" si="429"/>
        <v>1</v>
      </c>
      <c r="AB1600" s="87" t="str">
        <f t="shared" si="430"/>
        <v/>
      </c>
      <c r="AC1600" s="87" t="str">
        <f t="shared" si="440"/>
        <v/>
      </c>
      <c r="AD1600" s="87" t="str">
        <f t="shared" si="441"/>
        <v/>
      </c>
      <c r="AE1600" s="87" t="str">
        <f t="shared" si="442"/>
        <v/>
      </c>
      <c r="AF1600" s="94">
        <f t="shared" si="431"/>
        <v>1</v>
      </c>
      <c r="AH1600" s="324">
        <f t="shared" si="432"/>
        <v>425532.88368920202</v>
      </c>
      <c r="AI1600" s="280" t="str">
        <f t="shared" si="433"/>
        <v/>
      </c>
      <c r="AJ1600" s="280" t="str">
        <f t="shared" si="434"/>
        <v/>
      </c>
      <c r="AK1600" s="280" t="str">
        <f t="shared" si="435"/>
        <v/>
      </c>
      <c r="AL1600" s="327" t="str">
        <f t="shared" si="436"/>
        <v/>
      </c>
    </row>
    <row r="1601" spans="2:38">
      <c r="B1601" s="176" t="s">
        <v>1412</v>
      </c>
      <c r="C1601" s="167"/>
      <c r="D1601" s="167" t="s">
        <v>2229</v>
      </c>
      <c r="E1601" s="167" t="s">
        <v>116</v>
      </c>
      <c r="F1601" s="167" t="s">
        <v>2233</v>
      </c>
      <c r="G1601" s="188"/>
      <c r="H1601" s="285">
        <v>2944.1</v>
      </c>
      <c r="I1601" s="143">
        <f t="shared" si="437"/>
        <v>171.02323126860264</v>
      </c>
      <c r="J1601" s="165">
        <v>503509.49517789303</v>
      </c>
      <c r="K1601" s="167"/>
      <c r="L1601" s="167">
        <v>1</v>
      </c>
      <c r="M1601" s="171">
        <f t="shared" si="445"/>
        <v>503509.49517789303</v>
      </c>
      <c r="N1601" s="170"/>
      <c r="O1601" s="285"/>
      <c r="P1601" s="114">
        <f t="shared" si="443"/>
        <v>0</v>
      </c>
      <c r="Q1601" s="173"/>
      <c r="R1601" s="177">
        <v>2016</v>
      </c>
      <c r="S1601" s="98">
        <f>IFERROR(('General Input Sheet'!$G$38/(VLOOKUP(R1601,'General Input Sheet'!$E$38:$G$44,3,FALSE))),1)</f>
        <v>1</v>
      </c>
      <c r="T1601" s="199">
        <v>503509.49517789303</v>
      </c>
      <c r="U1601" s="115" t="str">
        <f t="shared" si="438"/>
        <v/>
      </c>
      <c r="V1601" s="115" t="str">
        <f t="shared" si="428"/>
        <v>y</v>
      </c>
      <c r="W1601" s="115" t="str">
        <f t="shared" si="428"/>
        <v/>
      </c>
      <c r="X1601" s="115" t="str">
        <f t="shared" si="428"/>
        <v/>
      </c>
      <c r="Y1601" s="273" t="str">
        <f t="shared" si="439"/>
        <v/>
      </c>
      <c r="AA1601" s="86" t="str">
        <f t="shared" si="429"/>
        <v/>
      </c>
      <c r="AB1601" s="87">
        <f t="shared" si="430"/>
        <v>1</v>
      </c>
      <c r="AC1601" s="87" t="str">
        <f t="shared" si="440"/>
        <v/>
      </c>
      <c r="AD1601" s="87" t="str">
        <f t="shared" si="441"/>
        <v/>
      </c>
      <c r="AE1601" s="87" t="str">
        <f t="shared" si="442"/>
        <v/>
      </c>
      <c r="AF1601" s="94">
        <f t="shared" si="431"/>
        <v>1</v>
      </c>
      <c r="AH1601" s="324" t="str">
        <f t="shared" si="432"/>
        <v/>
      </c>
      <c r="AI1601" s="280">
        <f t="shared" si="433"/>
        <v>503509.49517789303</v>
      </c>
      <c r="AJ1601" s="280" t="str">
        <f t="shared" si="434"/>
        <v/>
      </c>
      <c r="AK1601" s="280" t="str">
        <f t="shared" si="435"/>
        <v/>
      </c>
      <c r="AL1601" s="327" t="str">
        <f t="shared" si="436"/>
        <v/>
      </c>
    </row>
    <row r="1602" spans="2:38">
      <c r="B1602" s="176" t="s">
        <v>1413</v>
      </c>
      <c r="C1602" s="167"/>
      <c r="D1602" s="167" t="s">
        <v>2231</v>
      </c>
      <c r="E1602" s="167" t="s">
        <v>116</v>
      </c>
      <c r="F1602" s="167" t="s">
        <v>2232</v>
      </c>
      <c r="G1602" s="188"/>
      <c r="H1602" s="285">
        <v>22605.83</v>
      </c>
      <c r="I1602" s="143">
        <f t="shared" si="437"/>
        <v>87.61387205777271</v>
      </c>
      <c r="J1602" s="165">
        <v>1980584.2973797601</v>
      </c>
      <c r="K1602" s="167"/>
      <c r="L1602" s="167">
        <v>1</v>
      </c>
      <c r="M1602" s="171">
        <f t="shared" si="445"/>
        <v>1980584.2973797601</v>
      </c>
      <c r="N1602" s="170"/>
      <c r="O1602" s="285">
        <v>86780.353558092102</v>
      </c>
      <c r="P1602" s="114">
        <f t="shared" si="443"/>
        <v>45.943012058957258</v>
      </c>
      <c r="Q1602" s="173">
        <v>3986950.83</v>
      </c>
      <c r="R1602" s="177">
        <v>2016</v>
      </c>
      <c r="S1602" s="98">
        <f>IFERROR(('General Input Sheet'!$G$38/(VLOOKUP(R1602,'General Input Sheet'!$E$38:$G$44,3,FALSE))),1)</f>
        <v>1</v>
      </c>
      <c r="T1602" s="199">
        <v>5967535.1273797601</v>
      </c>
      <c r="U1602" s="115" t="str">
        <f t="shared" si="438"/>
        <v/>
      </c>
      <c r="V1602" s="115" t="str">
        <f t="shared" si="428"/>
        <v/>
      </c>
      <c r="W1602" s="115" t="str">
        <f t="shared" si="428"/>
        <v/>
      </c>
      <c r="X1602" s="115" t="str">
        <f t="shared" si="428"/>
        <v/>
      </c>
      <c r="Y1602" s="273" t="str">
        <f t="shared" si="439"/>
        <v>y</v>
      </c>
      <c r="AA1602" s="86" t="str">
        <f t="shared" si="429"/>
        <v/>
      </c>
      <c r="AB1602" s="87" t="str">
        <f t="shared" si="430"/>
        <v/>
      </c>
      <c r="AC1602" s="87" t="str">
        <f t="shared" si="440"/>
        <v/>
      </c>
      <c r="AD1602" s="87" t="str">
        <f t="shared" si="441"/>
        <v/>
      </c>
      <c r="AE1602" s="87">
        <f t="shared" si="442"/>
        <v>1</v>
      </c>
      <c r="AF1602" s="94">
        <f t="shared" si="431"/>
        <v>1</v>
      </c>
      <c r="AH1602" s="324" t="str">
        <f t="shared" si="432"/>
        <v/>
      </c>
      <c r="AI1602" s="280" t="str">
        <f t="shared" si="433"/>
        <v/>
      </c>
      <c r="AJ1602" s="280" t="str">
        <f t="shared" si="434"/>
        <v/>
      </c>
      <c r="AK1602" s="280" t="str">
        <f t="shared" si="435"/>
        <v/>
      </c>
      <c r="AL1602" s="327">
        <f t="shared" si="436"/>
        <v>5967535.1273797601</v>
      </c>
    </row>
    <row r="1603" spans="2:38">
      <c r="B1603" s="176" t="s">
        <v>1413</v>
      </c>
      <c r="C1603" s="167"/>
      <c r="D1603" s="167" t="s">
        <v>2231</v>
      </c>
      <c r="E1603" s="167" t="s">
        <v>116</v>
      </c>
      <c r="F1603" s="167" t="s">
        <v>2234</v>
      </c>
      <c r="G1603" s="188"/>
      <c r="H1603" s="285">
        <v>71636.789999999994</v>
      </c>
      <c r="I1603" s="143">
        <f t="shared" si="437"/>
        <v>117.26164650770323</v>
      </c>
      <c r="J1603" s="165">
        <v>8400247.9459265694</v>
      </c>
      <c r="K1603" s="167"/>
      <c r="L1603" s="167">
        <v>1</v>
      </c>
      <c r="M1603" s="171">
        <f t="shared" si="445"/>
        <v>8400247.9459265694</v>
      </c>
      <c r="N1603" s="170"/>
      <c r="O1603" s="285"/>
      <c r="P1603" s="114">
        <f t="shared" si="443"/>
        <v>0</v>
      </c>
      <c r="Q1603" s="173"/>
      <c r="R1603" s="177">
        <v>2016</v>
      </c>
      <c r="S1603" s="98">
        <f>IFERROR(('General Input Sheet'!$G$38/(VLOOKUP(R1603,'General Input Sheet'!$E$38:$G$44,3,FALSE))),1)</f>
        <v>1</v>
      </c>
      <c r="T1603" s="199">
        <v>8400247.9459265694</v>
      </c>
      <c r="U1603" s="115" t="str">
        <f t="shared" si="438"/>
        <v/>
      </c>
      <c r="V1603" s="115" t="str">
        <f t="shared" si="428"/>
        <v/>
      </c>
      <c r="W1603" s="115" t="str">
        <f t="shared" si="428"/>
        <v/>
      </c>
      <c r="X1603" s="115" t="str">
        <f t="shared" si="428"/>
        <v/>
      </c>
      <c r="Y1603" s="273" t="str">
        <f t="shared" si="439"/>
        <v>y</v>
      </c>
      <c r="AA1603" s="86" t="str">
        <f t="shared" si="429"/>
        <v/>
      </c>
      <c r="AB1603" s="87" t="str">
        <f t="shared" si="430"/>
        <v/>
      </c>
      <c r="AC1603" s="87" t="str">
        <f t="shared" si="440"/>
        <v/>
      </c>
      <c r="AD1603" s="87" t="str">
        <f t="shared" si="441"/>
        <v/>
      </c>
      <c r="AE1603" s="87">
        <f t="shared" si="442"/>
        <v>1</v>
      </c>
      <c r="AF1603" s="94">
        <f t="shared" si="431"/>
        <v>1</v>
      </c>
      <c r="AH1603" s="324" t="str">
        <f t="shared" si="432"/>
        <v/>
      </c>
      <c r="AI1603" s="280" t="str">
        <f t="shared" si="433"/>
        <v/>
      </c>
      <c r="AJ1603" s="280" t="str">
        <f t="shared" si="434"/>
        <v/>
      </c>
      <c r="AK1603" s="280" t="str">
        <f t="shared" si="435"/>
        <v/>
      </c>
      <c r="AL1603" s="327">
        <f t="shared" si="436"/>
        <v>8400247.9459265694</v>
      </c>
    </row>
    <row r="1604" spans="2:38">
      <c r="B1604" s="176" t="s">
        <v>1414</v>
      </c>
      <c r="C1604" s="167"/>
      <c r="D1604" s="167" t="s">
        <v>2229</v>
      </c>
      <c r="E1604" s="167" t="s">
        <v>118</v>
      </c>
      <c r="F1604" s="167" t="s">
        <v>2232</v>
      </c>
      <c r="G1604" s="188"/>
      <c r="H1604" s="285">
        <v>22898.62</v>
      </c>
      <c r="I1604" s="143">
        <f t="shared" si="437"/>
        <v>25.778220608241675</v>
      </c>
      <c r="J1604" s="165">
        <v>590285.67798429495</v>
      </c>
      <c r="K1604" s="167"/>
      <c r="L1604" s="167">
        <v>1</v>
      </c>
      <c r="M1604" s="171">
        <f t="shared" si="445"/>
        <v>590285.67798429495</v>
      </c>
      <c r="N1604" s="170"/>
      <c r="O1604" s="285">
        <v>472.213429617776</v>
      </c>
      <c r="P1604" s="114">
        <f t="shared" si="443"/>
        <v>19.793952085534126</v>
      </c>
      <c r="Q1604" s="173">
        <v>9346.9699999999993</v>
      </c>
      <c r="R1604" s="177">
        <v>2016</v>
      </c>
      <c r="S1604" s="98">
        <f>IFERROR(('General Input Sheet'!$G$38/(VLOOKUP(R1604,'General Input Sheet'!$E$38:$G$44,3,FALSE))),1)</f>
        <v>1</v>
      </c>
      <c r="T1604" s="199">
        <v>599632.64798429492</v>
      </c>
      <c r="U1604" s="115" t="str">
        <f t="shared" si="438"/>
        <v/>
      </c>
      <c r="V1604" s="115" t="str">
        <f t="shared" si="428"/>
        <v/>
      </c>
      <c r="W1604" s="115" t="str">
        <f t="shared" si="428"/>
        <v/>
      </c>
      <c r="X1604" s="115" t="str">
        <f t="shared" si="428"/>
        <v>y</v>
      </c>
      <c r="Y1604" s="273" t="str">
        <f t="shared" si="439"/>
        <v/>
      </c>
      <c r="AA1604" s="86" t="str">
        <f t="shared" si="429"/>
        <v/>
      </c>
      <c r="AB1604" s="87" t="str">
        <f t="shared" si="430"/>
        <v/>
      </c>
      <c r="AC1604" s="87" t="str">
        <f t="shared" si="440"/>
        <v/>
      </c>
      <c r="AD1604" s="87">
        <f t="shared" si="441"/>
        <v>1</v>
      </c>
      <c r="AE1604" s="87" t="str">
        <f t="shared" si="442"/>
        <v/>
      </c>
      <c r="AF1604" s="94">
        <f t="shared" si="431"/>
        <v>1</v>
      </c>
      <c r="AH1604" s="324" t="str">
        <f t="shared" si="432"/>
        <v/>
      </c>
      <c r="AI1604" s="280" t="str">
        <f t="shared" si="433"/>
        <v/>
      </c>
      <c r="AJ1604" s="280" t="str">
        <f t="shared" si="434"/>
        <v/>
      </c>
      <c r="AK1604" s="280">
        <f t="shared" si="435"/>
        <v>599632.64798429492</v>
      </c>
      <c r="AL1604" s="327" t="str">
        <f t="shared" si="436"/>
        <v/>
      </c>
    </row>
    <row r="1605" spans="2:38">
      <c r="B1605" s="176" t="s">
        <v>1415</v>
      </c>
      <c r="C1605" s="167"/>
      <c r="D1605" s="167" t="s">
        <v>2231</v>
      </c>
      <c r="E1605" s="167" t="s">
        <v>118</v>
      </c>
      <c r="F1605" s="167" t="s">
        <v>2232</v>
      </c>
      <c r="G1605" s="188"/>
      <c r="H1605" s="285">
        <v>10721.73</v>
      </c>
      <c r="I1605" s="143">
        <f t="shared" si="437"/>
        <v>135.35338632253283</v>
      </c>
      <c r="J1605" s="165">
        <v>1451222.4627358899</v>
      </c>
      <c r="K1605" s="167"/>
      <c r="L1605" s="167">
        <v>1</v>
      </c>
      <c r="M1605" s="171">
        <f t="shared" si="445"/>
        <v>1451222.4627358899</v>
      </c>
      <c r="N1605" s="170"/>
      <c r="O1605" s="285"/>
      <c r="P1605" s="114">
        <f t="shared" si="443"/>
        <v>0</v>
      </c>
      <c r="Q1605" s="173"/>
      <c r="R1605" s="177">
        <v>2016</v>
      </c>
      <c r="S1605" s="98">
        <f>IFERROR(('General Input Sheet'!$G$38/(VLOOKUP(R1605,'General Input Sheet'!$E$38:$G$44,3,FALSE))),1)</f>
        <v>1</v>
      </c>
      <c r="T1605" s="199">
        <v>1451222.4627358899</v>
      </c>
      <c r="U1605" s="115" t="str">
        <f t="shared" si="438"/>
        <v/>
      </c>
      <c r="V1605" s="115" t="str">
        <f t="shared" si="428"/>
        <v/>
      </c>
      <c r="W1605" s="115" t="str">
        <f t="shared" si="428"/>
        <v/>
      </c>
      <c r="X1605" s="115" t="str">
        <f t="shared" si="428"/>
        <v/>
      </c>
      <c r="Y1605" s="273" t="str">
        <f t="shared" si="439"/>
        <v>y</v>
      </c>
      <c r="AA1605" s="86" t="str">
        <f t="shared" si="429"/>
        <v/>
      </c>
      <c r="AB1605" s="87" t="str">
        <f t="shared" si="430"/>
        <v/>
      </c>
      <c r="AC1605" s="87" t="str">
        <f t="shared" si="440"/>
        <v/>
      </c>
      <c r="AD1605" s="87" t="str">
        <f t="shared" si="441"/>
        <v/>
      </c>
      <c r="AE1605" s="87">
        <f t="shared" si="442"/>
        <v>1</v>
      </c>
      <c r="AF1605" s="94">
        <f t="shared" si="431"/>
        <v>1</v>
      </c>
      <c r="AH1605" s="324" t="str">
        <f t="shared" si="432"/>
        <v/>
      </c>
      <c r="AI1605" s="280" t="str">
        <f t="shared" si="433"/>
        <v/>
      </c>
      <c r="AJ1605" s="280" t="str">
        <f t="shared" si="434"/>
        <v/>
      </c>
      <c r="AK1605" s="280" t="str">
        <f t="shared" si="435"/>
        <v/>
      </c>
      <c r="AL1605" s="327">
        <f t="shared" si="436"/>
        <v>1451222.4627358899</v>
      </c>
    </row>
    <row r="1606" spans="2:38">
      <c r="B1606" s="176" t="s">
        <v>1416</v>
      </c>
      <c r="C1606" s="167"/>
      <c r="D1606" s="167" t="s">
        <v>2231</v>
      </c>
      <c r="E1606" s="167" t="s">
        <v>118</v>
      </c>
      <c r="F1606" s="167" t="s">
        <v>2232</v>
      </c>
      <c r="G1606" s="188"/>
      <c r="H1606" s="285">
        <v>27032.85</v>
      </c>
      <c r="I1606" s="143">
        <f t="shared" si="437"/>
        <v>80.560509401841841</v>
      </c>
      <c r="J1606" s="165">
        <v>2177780.16658358</v>
      </c>
      <c r="K1606" s="167"/>
      <c r="L1606" s="167">
        <v>1</v>
      </c>
      <c r="M1606" s="171">
        <f t="shared" si="445"/>
        <v>2177780.16658358</v>
      </c>
      <c r="N1606" s="170"/>
      <c r="O1606" s="285"/>
      <c r="P1606" s="114">
        <f t="shared" si="443"/>
        <v>0</v>
      </c>
      <c r="Q1606" s="173"/>
      <c r="R1606" s="177">
        <v>2016</v>
      </c>
      <c r="S1606" s="98">
        <f>IFERROR(('General Input Sheet'!$G$38/(VLOOKUP(R1606,'General Input Sheet'!$E$38:$G$44,3,FALSE))),1)</f>
        <v>1</v>
      </c>
      <c r="T1606" s="199">
        <v>2177780.16658358</v>
      </c>
      <c r="U1606" s="115" t="str">
        <f t="shared" si="438"/>
        <v/>
      </c>
      <c r="V1606" s="115" t="str">
        <f t="shared" si="428"/>
        <v/>
      </c>
      <c r="W1606" s="115" t="str">
        <f t="shared" si="428"/>
        <v/>
      </c>
      <c r="X1606" s="115" t="str">
        <f t="shared" si="428"/>
        <v/>
      </c>
      <c r="Y1606" s="273" t="str">
        <f t="shared" si="439"/>
        <v>y</v>
      </c>
      <c r="AA1606" s="86" t="str">
        <f t="shared" si="429"/>
        <v/>
      </c>
      <c r="AB1606" s="87" t="str">
        <f t="shared" si="430"/>
        <v/>
      </c>
      <c r="AC1606" s="87" t="str">
        <f t="shared" si="440"/>
        <v/>
      </c>
      <c r="AD1606" s="87" t="str">
        <f t="shared" si="441"/>
        <v/>
      </c>
      <c r="AE1606" s="87">
        <f t="shared" si="442"/>
        <v>1</v>
      </c>
      <c r="AF1606" s="94">
        <f t="shared" si="431"/>
        <v>1</v>
      </c>
      <c r="AH1606" s="324" t="str">
        <f t="shared" si="432"/>
        <v/>
      </c>
      <c r="AI1606" s="280" t="str">
        <f t="shared" si="433"/>
        <v/>
      </c>
      <c r="AJ1606" s="280" t="str">
        <f t="shared" si="434"/>
        <v/>
      </c>
      <c r="AK1606" s="280" t="str">
        <f t="shared" si="435"/>
        <v/>
      </c>
      <c r="AL1606" s="327">
        <f t="shared" si="436"/>
        <v>2177780.16658358</v>
      </c>
    </row>
    <row r="1607" spans="2:38">
      <c r="B1607" s="176" t="s">
        <v>1417</v>
      </c>
      <c r="C1607" s="167"/>
      <c r="D1607" s="167" t="s">
        <v>2229</v>
      </c>
      <c r="E1607" s="167" t="s">
        <v>118</v>
      </c>
      <c r="F1607" s="167" t="s">
        <v>2232</v>
      </c>
      <c r="G1607" s="188"/>
      <c r="H1607" s="285">
        <v>2231.85</v>
      </c>
      <c r="I1607" s="143">
        <f t="shared" si="437"/>
        <v>138.51473876492597</v>
      </c>
      <c r="J1607" s="165">
        <v>309144.11971250002</v>
      </c>
      <c r="K1607" s="167"/>
      <c r="L1607" s="167">
        <v>1</v>
      </c>
      <c r="M1607" s="171">
        <f t="shared" si="445"/>
        <v>309144.11971250002</v>
      </c>
      <c r="N1607" s="170"/>
      <c r="O1607" s="285"/>
      <c r="P1607" s="114">
        <f t="shared" si="443"/>
        <v>0</v>
      </c>
      <c r="Q1607" s="173"/>
      <c r="R1607" s="177">
        <v>2016</v>
      </c>
      <c r="S1607" s="98">
        <f>IFERROR(('General Input Sheet'!$G$38/(VLOOKUP(R1607,'General Input Sheet'!$E$38:$G$44,3,FALSE))),1)</f>
        <v>1</v>
      </c>
      <c r="T1607" s="199">
        <v>309144.11971250002</v>
      </c>
      <c r="U1607" s="115" t="str">
        <f t="shared" si="438"/>
        <v/>
      </c>
      <c r="V1607" s="115" t="str">
        <f t="shared" si="428"/>
        <v/>
      </c>
      <c r="W1607" s="115" t="str">
        <f t="shared" si="428"/>
        <v/>
      </c>
      <c r="X1607" s="115" t="str">
        <f t="shared" si="428"/>
        <v>y</v>
      </c>
      <c r="Y1607" s="273" t="str">
        <f t="shared" si="439"/>
        <v/>
      </c>
      <c r="AA1607" s="86" t="str">
        <f t="shared" si="429"/>
        <v/>
      </c>
      <c r="AB1607" s="87" t="str">
        <f t="shared" si="430"/>
        <v/>
      </c>
      <c r="AC1607" s="87" t="str">
        <f t="shared" si="440"/>
        <v/>
      </c>
      <c r="AD1607" s="87">
        <f t="shared" si="441"/>
        <v>1</v>
      </c>
      <c r="AE1607" s="87" t="str">
        <f t="shared" si="442"/>
        <v/>
      </c>
      <c r="AF1607" s="94">
        <f t="shared" si="431"/>
        <v>1</v>
      </c>
      <c r="AH1607" s="324" t="str">
        <f t="shared" si="432"/>
        <v/>
      </c>
      <c r="AI1607" s="280" t="str">
        <f t="shared" si="433"/>
        <v/>
      </c>
      <c r="AJ1607" s="280" t="str">
        <f t="shared" si="434"/>
        <v/>
      </c>
      <c r="AK1607" s="280">
        <f t="shared" si="435"/>
        <v>309144.11971250002</v>
      </c>
      <c r="AL1607" s="327" t="str">
        <f t="shared" si="436"/>
        <v/>
      </c>
    </row>
    <row r="1608" spans="2:38">
      <c r="B1608" s="176" t="s">
        <v>1418</v>
      </c>
      <c r="C1608" s="167"/>
      <c r="D1608" s="167" t="s">
        <v>2229</v>
      </c>
      <c r="E1608" s="167" t="s">
        <v>115</v>
      </c>
      <c r="F1608" s="167" t="s">
        <v>2233</v>
      </c>
      <c r="G1608" s="188"/>
      <c r="H1608" s="285">
        <v>6598.66</v>
      </c>
      <c r="I1608" s="143">
        <f t="shared" si="437"/>
        <v>96.732446577666991</v>
      </c>
      <c r="J1608" s="165">
        <v>638304.52593418804</v>
      </c>
      <c r="K1608" s="167"/>
      <c r="L1608" s="167">
        <v>1</v>
      </c>
      <c r="M1608" s="171">
        <f t="shared" si="445"/>
        <v>638304.52593418804</v>
      </c>
      <c r="N1608" s="170"/>
      <c r="O1608" s="285">
        <v>6598.7356473704403</v>
      </c>
      <c r="P1608" s="114">
        <f t="shared" si="443"/>
        <v>304.00778379406768</v>
      </c>
      <c r="Q1608" s="173">
        <v>2006067</v>
      </c>
      <c r="R1608" s="177">
        <v>2016</v>
      </c>
      <c r="S1608" s="98">
        <f>IFERROR(('General Input Sheet'!$G$38/(VLOOKUP(R1608,'General Input Sheet'!$E$38:$G$44,3,FALSE))),1)</f>
        <v>1</v>
      </c>
      <c r="T1608" s="199">
        <v>2644371.5259341882</v>
      </c>
      <c r="U1608" s="115" t="str">
        <f t="shared" si="438"/>
        <v>y</v>
      </c>
      <c r="V1608" s="115" t="str">
        <f t="shared" si="428"/>
        <v/>
      </c>
      <c r="W1608" s="115" t="str">
        <f t="shared" si="428"/>
        <v/>
      </c>
      <c r="X1608" s="115" t="str">
        <f t="shared" si="428"/>
        <v/>
      </c>
      <c r="Y1608" s="273" t="str">
        <f t="shared" si="439"/>
        <v/>
      </c>
      <c r="AA1608" s="86">
        <f t="shared" si="429"/>
        <v>1</v>
      </c>
      <c r="AB1608" s="87" t="str">
        <f t="shared" si="430"/>
        <v/>
      </c>
      <c r="AC1608" s="87" t="str">
        <f t="shared" si="440"/>
        <v/>
      </c>
      <c r="AD1608" s="87" t="str">
        <f t="shared" si="441"/>
        <v/>
      </c>
      <c r="AE1608" s="87" t="str">
        <f t="shared" si="442"/>
        <v/>
      </c>
      <c r="AF1608" s="94">
        <f t="shared" si="431"/>
        <v>1</v>
      </c>
      <c r="AH1608" s="324">
        <f t="shared" si="432"/>
        <v>2644371.5259341882</v>
      </c>
      <c r="AI1608" s="280" t="str">
        <f t="shared" si="433"/>
        <v/>
      </c>
      <c r="AJ1608" s="280" t="str">
        <f t="shared" si="434"/>
        <v/>
      </c>
      <c r="AK1608" s="280" t="str">
        <f t="shared" si="435"/>
        <v/>
      </c>
      <c r="AL1608" s="327" t="str">
        <f t="shared" si="436"/>
        <v/>
      </c>
    </row>
    <row r="1609" spans="2:38">
      <c r="B1609" s="176" t="s">
        <v>1419</v>
      </c>
      <c r="C1609" s="167"/>
      <c r="D1609" s="167" t="s">
        <v>2229</v>
      </c>
      <c r="E1609" s="167" t="s">
        <v>118</v>
      </c>
      <c r="F1609" s="167" t="s">
        <v>2232</v>
      </c>
      <c r="G1609" s="188"/>
      <c r="H1609" s="285">
        <v>22361.52</v>
      </c>
      <c r="I1609" s="143">
        <f t="shared" si="437"/>
        <v>26.397386134050588</v>
      </c>
      <c r="J1609" s="165">
        <v>590285.67798429495</v>
      </c>
      <c r="K1609" s="167"/>
      <c r="L1609" s="167">
        <v>1</v>
      </c>
      <c r="M1609" s="171">
        <f t="shared" si="445"/>
        <v>590285.67798429495</v>
      </c>
      <c r="N1609" s="170"/>
      <c r="O1609" s="285"/>
      <c r="P1609" s="114">
        <f t="shared" si="443"/>
        <v>0</v>
      </c>
      <c r="Q1609" s="173"/>
      <c r="R1609" s="177">
        <v>2016</v>
      </c>
      <c r="S1609" s="98">
        <f>IFERROR(('General Input Sheet'!$G$38/(VLOOKUP(R1609,'General Input Sheet'!$E$38:$G$44,3,FALSE))),1)</f>
        <v>1</v>
      </c>
      <c r="T1609" s="199">
        <v>590285.67798429495</v>
      </c>
      <c r="U1609" s="115" t="str">
        <f t="shared" si="438"/>
        <v/>
      </c>
      <c r="V1609" s="115" t="str">
        <f t="shared" si="428"/>
        <v/>
      </c>
      <c r="W1609" s="115" t="str">
        <f t="shared" si="428"/>
        <v/>
      </c>
      <c r="X1609" s="115" t="str">
        <f t="shared" si="428"/>
        <v>y</v>
      </c>
      <c r="Y1609" s="273" t="str">
        <f t="shared" si="439"/>
        <v/>
      </c>
      <c r="AA1609" s="86" t="str">
        <f t="shared" si="429"/>
        <v/>
      </c>
      <c r="AB1609" s="87" t="str">
        <f t="shared" si="430"/>
        <v/>
      </c>
      <c r="AC1609" s="87" t="str">
        <f t="shared" si="440"/>
        <v/>
      </c>
      <c r="AD1609" s="87">
        <f t="shared" si="441"/>
        <v>1</v>
      </c>
      <c r="AE1609" s="87" t="str">
        <f t="shared" si="442"/>
        <v/>
      </c>
      <c r="AF1609" s="94">
        <f t="shared" si="431"/>
        <v>1</v>
      </c>
      <c r="AH1609" s="324" t="str">
        <f t="shared" si="432"/>
        <v/>
      </c>
      <c r="AI1609" s="280" t="str">
        <f t="shared" si="433"/>
        <v/>
      </c>
      <c r="AJ1609" s="280" t="str">
        <f t="shared" si="434"/>
        <v/>
      </c>
      <c r="AK1609" s="280">
        <f t="shared" si="435"/>
        <v>590285.67798429495</v>
      </c>
      <c r="AL1609" s="327" t="str">
        <f t="shared" si="436"/>
        <v/>
      </c>
    </row>
    <row r="1610" spans="2:38">
      <c r="B1610" s="176" t="s">
        <v>1420</v>
      </c>
      <c r="C1610" s="167"/>
      <c r="D1610" s="167" t="s">
        <v>2229</v>
      </c>
      <c r="E1610" s="167" t="s">
        <v>118</v>
      </c>
      <c r="F1610" s="167" t="s">
        <v>2233</v>
      </c>
      <c r="G1610" s="188"/>
      <c r="H1610" s="285">
        <v>1528.96</v>
      </c>
      <c r="I1610" s="143">
        <f t="shared" si="437"/>
        <v>295.1767074309027</v>
      </c>
      <c r="J1610" s="165">
        <v>451313.37859355297</v>
      </c>
      <c r="K1610" s="167"/>
      <c r="L1610" s="167">
        <v>1</v>
      </c>
      <c r="M1610" s="171">
        <f t="shared" si="445"/>
        <v>451313.37859355297</v>
      </c>
      <c r="N1610" s="170"/>
      <c r="O1610" s="285"/>
      <c r="P1610" s="114">
        <f t="shared" si="443"/>
        <v>0</v>
      </c>
      <c r="Q1610" s="173"/>
      <c r="R1610" s="177">
        <v>2016</v>
      </c>
      <c r="S1610" s="98">
        <f>IFERROR(('General Input Sheet'!$G$38/(VLOOKUP(R1610,'General Input Sheet'!$E$38:$G$44,3,FALSE))),1)</f>
        <v>1</v>
      </c>
      <c r="T1610" s="199">
        <v>451313.37859355297</v>
      </c>
      <c r="U1610" s="115" t="str">
        <f t="shared" si="438"/>
        <v/>
      </c>
      <c r="V1610" s="115" t="str">
        <f t="shared" si="428"/>
        <v/>
      </c>
      <c r="W1610" s="115" t="str">
        <f t="shared" si="428"/>
        <v/>
      </c>
      <c r="X1610" s="115" t="str">
        <f t="shared" si="428"/>
        <v>y</v>
      </c>
      <c r="Y1610" s="273" t="str">
        <f t="shared" si="439"/>
        <v/>
      </c>
      <c r="AA1610" s="86" t="str">
        <f t="shared" si="429"/>
        <v/>
      </c>
      <c r="AB1610" s="87" t="str">
        <f t="shared" si="430"/>
        <v/>
      </c>
      <c r="AC1610" s="87" t="str">
        <f t="shared" si="440"/>
        <v/>
      </c>
      <c r="AD1610" s="87">
        <f t="shared" si="441"/>
        <v>1</v>
      </c>
      <c r="AE1610" s="87" t="str">
        <f t="shared" si="442"/>
        <v/>
      </c>
      <c r="AF1610" s="94">
        <f t="shared" si="431"/>
        <v>1</v>
      </c>
      <c r="AH1610" s="324" t="str">
        <f t="shared" si="432"/>
        <v/>
      </c>
      <c r="AI1610" s="280" t="str">
        <f t="shared" si="433"/>
        <v/>
      </c>
      <c r="AJ1610" s="280" t="str">
        <f t="shared" si="434"/>
        <v/>
      </c>
      <c r="AK1610" s="280">
        <f t="shared" si="435"/>
        <v>451313.37859355297</v>
      </c>
      <c r="AL1610" s="327" t="str">
        <f t="shared" si="436"/>
        <v/>
      </c>
    </row>
    <row r="1611" spans="2:38">
      <c r="B1611" s="176" t="s">
        <v>1421</v>
      </c>
      <c r="C1611" s="167"/>
      <c r="D1611" s="167" t="s">
        <v>2229</v>
      </c>
      <c r="E1611" s="167" t="s">
        <v>117</v>
      </c>
      <c r="F1611" s="167" t="s">
        <v>2233</v>
      </c>
      <c r="G1611" s="188"/>
      <c r="H1611" s="285">
        <v>6397.61</v>
      </c>
      <c r="I1611" s="143">
        <f t="shared" si="437"/>
        <v>98.613229713371723</v>
      </c>
      <c r="J1611" s="165">
        <v>630888.98454656405</v>
      </c>
      <c r="K1611" s="167"/>
      <c r="L1611" s="167">
        <v>1</v>
      </c>
      <c r="M1611" s="171">
        <f t="shared" si="445"/>
        <v>630888.98454656405</v>
      </c>
      <c r="N1611" s="170"/>
      <c r="O1611" s="285"/>
      <c r="P1611" s="114">
        <f t="shared" si="443"/>
        <v>0</v>
      </c>
      <c r="Q1611" s="173"/>
      <c r="R1611" s="177">
        <v>2016</v>
      </c>
      <c r="S1611" s="98">
        <f>IFERROR(('General Input Sheet'!$G$38/(VLOOKUP(R1611,'General Input Sheet'!$E$38:$G$44,3,FALSE))),1)</f>
        <v>1</v>
      </c>
      <c r="T1611" s="199">
        <v>630888.98454656405</v>
      </c>
      <c r="U1611" s="115" t="str">
        <f t="shared" si="438"/>
        <v/>
      </c>
      <c r="V1611" s="115" t="str">
        <f t="shared" si="428"/>
        <v/>
      </c>
      <c r="W1611" s="115" t="str">
        <f t="shared" si="428"/>
        <v>y</v>
      </c>
      <c r="X1611" s="115" t="str">
        <f t="shared" si="428"/>
        <v/>
      </c>
      <c r="Y1611" s="273" t="str">
        <f t="shared" si="439"/>
        <v/>
      </c>
      <c r="AA1611" s="86" t="str">
        <f t="shared" si="429"/>
        <v/>
      </c>
      <c r="AB1611" s="87" t="str">
        <f t="shared" si="430"/>
        <v/>
      </c>
      <c r="AC1611" s="87">
        <f t="shared" si="440"/>
        <v>1</v>
      </c>
      <c r="AD1611" s="87" t="str">
        <f t="shared" si="441"/>
        <v/>
      </c>
      <c r="AE1611" s="87" t="str">
        <f t="shared" si="442"/>
        <v/>
      </c>
      <c r="AF1611" s="94">
        <f t="shared" si="431"/>
        <v>1</v>
      </c>
      <c r="AH1611" s="324" t="str">
        <f t="shared" si="432"/>
        <v/>
      </c>
      <c r="AI1611" s="280" t="str">
        <f t="shared" si="433"/>
        <v/>
      </c>
      <c r="AJ1611" s="280">
        <f t="shared" si="434"/>
        <v>630888.98454656405</v>
      </c>
      <c r="AK1611" s="280" t="str">
        <f t="shared" si="435"/>
        <v/>
      </c>
      <c r="AL1611" s="327" t="str">
        <f t="shared" si="436"/>
        <v/>
      </c>
    </row>
    <row r="1612" spans="2:38">
      <c r="B1612" s="176" t="s">
        <v>1422</v>
      </c>
      <c r="C1612" s="167"/>
      <c r="D1612" s="167" t="s">
        <v>2229</v>
      </c>
      <c r="E1612" s="167" t="s">
        <v>115</v>
      </c>
      <c r="F1612" s="167" t="s">
        <v>2233</v>
      </c>
      <c r="G1612" s="188"/>
      <c r="H1612" s="285">
        <v>1091.98</v>
      </c>
      <c r="I1612" s="143">
        <f t="shared" si="437"/>
        <v>398.53823294418947</v>
      </c>
      <c r="J1612" s="165">
        <v>435195.77961039601</v>
      </c>
      <c r="K1612" s="167"/>
      <c r="L1612" s="167">
        <v>1</v>
      </c>
      <c r="M1612" s="171">
        <f t="shared" si="445"/>
        <v>435195.77961039601</v>
      </c>
      <c r="N1612" s="170"/>
      <c r="O1612" s="285"/>
      <c r="P1612" s="114">
        <f t="shared" si="443"/>
        <v>0</v>
      </c>
      <c r="Q1612" s="173"/>
      <c r="R1612" s="177">
        <v>2016</v>
      </c>
      <c r="S1612" s="98">
        <f>IFERROR(('General Input Sheet'!$G$38/(VLOOKUP(R1612,'General Input Sheet'!$E$38:$G$44,3,FALSE))),1)</f>
        <v>1</v>
      </c>
      <c r="T1612" s="199">
        <v>435195.77961039601</v>
      </c>
      <c r="U1612" s="115" t="str">
        <f t="shared" si="438"/>
        <v>y</v>
      </c>
      <c r="V1612" s="115" t="str">
        <f t="shared" si="428"/>
        <v/>
      </c>
      <c r="W1612" s="115" t="str">
        <f t="shared" si="428"/>
        <v/>
      </c>
      <c r="X1612" s="115" t="str">
        <f t="shared" si="428"/>
        <v/>
      </c>
      <c r="Y1612" s="273" t="str">
        <f t="shared" si="439"/>
        <v/>
      </c>
      <c r="AA1612" s="86">
        <f t="shared" si="429"/>
        <v>1</v>
      </c>
      <c r="AB1612" s="87" t="str">
        <f t="shared" si="430"/>
        <v/>
      </c>
      <c r="AC1612" s="87" t="str">
        <f t="shared" si="440"/>
        <v/>
      </c>
      <c r="AD1612" s="87" t="str">
        <f t="shared" si="441"/>
        <v/>
      </c>
      <c r="AE1612" s="87" t="str">
        <f t="shared" si="442"/>
        <v/>
      </c>
      <c r="AF1612" s="94">
        <f t="shared" si="431"/>
        <v>1</v>
      </c>
      <c r="AH1612" s="324">
        <f t="shared" si="432"/>
        <v>435195.77961039601</v>
      </c>
      <c r="AI1612" s="280" t="str">
        <f t="shared" si="433"/>
        <v/>
      </c>
      <c r="AJ1612" s="280" t="str">
        <f t="shared" si="434"/>
        <v/>
      </c>
      <c r="AK1612" s="280" t="str">
        <f t="shared" si="435"/>
        <v/>
      </c>
      <c r="AL1612" s="327" t="str">
        <f t="shared" si="436"/>
        <v/>
      </c>
    </row>
    <row r="1613" spans="2:38">
      <c r="B1613" s="176" t="s">
        <v>1423</v>
      </c>
      <c r="C1613" s="167"/>
      <c r="D1613" s="167" t="s">
        <v>2231</v>
      </c>
      <c r="E1613" s="167" t="s">
        <v>118</v>
      </c>
      <c r="F1613" s="167" t="s">
        <v>2235</v>
      </c>
      <c r="G1613" s="188"/>
      <c r="H1613" s="285">
        <v>200204.79</v>
      </c>
      <c r="I1613" s="143">
        <f t="shared" si="437"/>
        <v>46.353444120525637</v>
      </c>
      <c r="J1613" s="165">
        <v>9280181.5459265709</v>
      </c>
      <c r="K1613" s="167"/>
      <c r="L1613" s="167">
        <v>1</v>
      </c>
      <c r="M1613" s="171">
        <f t="shared" si="445"/>
        <v>9280181.5459265709</v>
      </c>
      <c r="N1613" s="170"/>
      <c r="O1613" s="285">
        <v>5041.0250883251501</v>
      </c>
      <c r="P1613" s="114">
        <f t="shared" si="443"/>
        <v>264.79733320341313</v>
      </c>
      <c r="Q1613" s="173">
        <v>1334850</v>
      </c>
      <c r="R1613" s="177">
        <v>2016</v>
      </c>
      <c r="S1613" s="98">
        <f>IFERROR(('General Input Sheet'!$G$38/(VLOOKUP(R1613,'General Input Sheet'!$E$38:$G$44,3,FALSE))),1)</f>
        <v>1</v>
      </c>
      <c r="T1613" s="199">
        <v>10615031.545926571</v>
      </c>
      <c r="U1613" s="115" t="str">
        <f t="shared" si="438"/>
        <v/>
      </c>
      <c r="V1613" s="115" t="str">
        <f t="shared" si="428"/>
        <v/>
      </c>
      <c r="W1613" s="115" t="str">
        <f t="shared" si="428"/>
        <v/>
      </c>
      <c r="X1613" s="115" t="str">
        <f t="shared" si="428"/>
        <v/>
      </c>
      <c r="Y1613" s="273" t="str">
        <f t="shared" si="439"/>
        <v>y</v>
      </c>
      <c r="AA1613" s="86" t="str">
        <f t="shared" si="429"/>
        <v/>
      </c>
      <c r="AB1613" s="87" t="str">
        <f t="shared" si="430"/>
        <v/>
      </c>
      <c r="AC1613" s="87" t="str">
        <f t="shared" si="440"/>
        <v/>
      </c>
      <c r="AD1613" s="87" t="str">
        <f t="shared" si="441"/>
        <v/>
      </c>
      <c r="AE1613" s="87">
        <f t="shared" si="442"/>
        <v>1</v>
      </c>
      <c r="AF1613" s="94">
        <f t="shared" si="431"/>
        <v>1</v>
      </c>
      <c r="AH1613" s="324" t="str">
        <f t="shared" si="432"/>
        <v/>
      </c>
      <c r="AI1613" s="280" t="str">
        <f t="shared" si="433"/>
        <v/>
      </c>
      <c r="AJ1613" s="280" t="str">
        <f t="shared" si="434"/>
        <v/>
      </c>
      <c r="AK1613" s="280" t="str">
        <f t="shared" si="435"/>
        <v/>
      </c>
      <c r="AL1613" s="327">
        <f t="shared" si="436"/>
        <v>10615031.545926571</v>
      </c>
    </row>
    <row r="1614" spans="2:38">
      <c r="B1614" s="176" t="s">
        <v>1424</v>
      </c>
      <c r="C1614" s="167"/>
      <c r="D1614" s="167" t="s">
        <v>2229</v>
      </c>
      <c r="E1614" s="167" t="s">
        <v>118</v>
      </c>
      <c r="F1614" s="167" t="s">
        <v>2232</v>
      </c>
      <c r="G1614" s="188"/>
      <c r="H1614" s="285">
        <v>74912.460000000006</v>
      </c>
      <c r="I1614" s="143">
        <f t="shared" si="437"/>
        <v>7.8796728606201816</v>
      </c>
      <c r="J1614" s="165">
        <v>590285.67798429495</v>
      </c>
      <c r="K1614" s="167"/>
      <c r="L1614" s="167">
        <v>1</v>
      </c>
      <c r="M1614" s="171">
        <f t="shared" si="445"/>
        <v>590285.67798429495</v>
      </c>
      <c r="N1614" s="170"/>
      <c r="O1614" s="285">
        <v>259046.847396367</v>
      </c>
      <c r="P1614" s="114">
        <f t="shared" si="443"/>
        <v>64.442384718379401</v>
      </c>
      <c r="Q1614" s="173">
        <v>16693596.6</v>
      </c>
      <c r="R1614" s="177">
        <v>2016</v>
      </c>
      <c r="S1614" s="98">
        <f>IFERROR(('General Input Sheet'!$G$38/(VLOOKUP(R1614,'General Input Sheet'!$E$38:$G$44,3,FALSE))),1)</f>
        <v>1</v>
      </c>
      <c r="T1614" s="199">
        <v>17283882.277984295</v>
      </c>
      <c r="U1614" s="115" t="str">
        <f t="shared" si="438"/>
        <v/>
      </c>
      <c r="V1614" s="115" t="str">
        <f t="shared" si="438"/>
        <v/>
      </c>
      <c r="W1614" s="115" t="str">
        <f t="shared" si="438"/>
        <v/>
      </c>
      <c r="X1614" s="115" t="str">
        <f t="shared" si="438"/>
        <v>y</v>
      </c>
      <c r="Y1614" s="273" t="str">
        <f t="shared" si="439"/>
        <v/>
      </c>
      <c r="AA1614" s="86" t="str">
        <f t="shared" ref="AA1614:AA1677" si="446">IF(U1614="y",1,"")</f>
        <v/>
      </c>
      <c r="AB1614" s="87" t="str">
        <f t="shared" ref="AB1614:AB1677" si="447">IF(V1614="y",1,"")</f>
        <v/>
      </c>
      <c r="AC1614" s="87" t="str">
        <f t="shared" si="440"/>
        <v/>
      </c>
      <c r="AD1614" s="87">
        <f t="shared" si="441"/>
        <v>1</v>
      </c>
      <c r="AE1614" s="87" t="str">
        <f t="shared" si="442"/>
        <v/>
      </c>
      <c r="AF1614" s="94">
        <f t="shared" ref="AF1614:AF1677" si="448">SUM(AA1614:AE1614)</f>
        <v>1</v>
      </c>
      <c r="AH1614" s="324" t="str">
        <f t="shared" ref="AH1614:AH1677" si="449">IF(AA1614="","",(AA1614/$AF1614)*$T1614)</f>
        <v/>
      </c>
      <c r="AI1614" s="280" t="str">
        <f t="shared" ref="AI1614:AI1677" si="450">IF(AB1614="","",(AB1614/$AF1614)*$T1614)</f>
        <v/>
      </c>
      <c r="AJ1614" s="280" t="str">
        <f t="shared" ref="AJ1614:AJ1677" si="451">IF(AC1614="","",(AC1614/$AF1614)*$T1614)</f>
        <v/>
      </c>
      <c r="AK1614" s="280">
        <f t="shared" ref="AK1614:AK1677" si="452">IF(AD1614="","",(AD1614/$AF1614)*$T1614)</f>
        <v>17283882.277984295</v>
      </c>
      <c r="AL1614" s="327" t="str">
        <f t="shared" ref="AL1614:AL1677" si="453">IF(AE1614="","",(AE1614/$AF1614)*$T1614)</f>
        <v/>
      </c>
    </row>
    <row r="1615" spans="2:38">
      <c r="B1615" s="176" t="s">
        <v>1424</v>
      </c>
      <c r="C1615" s="167"/>
      <c r="D1615" s="167" t="s">
        <v>2229</v>
      </c>
      <c r="E1615" s="167" t="s">
        <v>118</v>
      </c>
      <c r="F1615" s="167" t="s">
        <v>2233</v>
      </c>
      <c r="G1615" s="188"/>
      <c r="H1615" s="285">
        <v>6825.04</v>
      </c>
      <c r="I1615" s="143">
        <f t="shared" ref="I1615:I1678" si="454">IFERROR(J1615/H1615,0)</f>
        <v>94.747333452009215</v>
      </c>
      <c r="J1615" s="165">
        <v>646654.34070330102</v>
      </c>
      <c r="K1615" s="167"/>
      <c r="L1615" s="167">
        <v>1</v>
      </c>
      <c r="M1615" s="171">
        <f t="shared" si="445"/>
        <v>646654.34070330102</v>
      </c>
      <c r="N1615" s="170"/>
      <c r="O1615" s="285"/>
      <c r="P1615" s="114">
        <f t="shared" si="443"/>
        <v>0</v>
      </c>
      <c r="Q1615" s="173"/>
      <c r="R1615" s="177">
        <v>2016</v>
      </c>
      <c r="S1615" s="98">
        <f>IFERROR(('General Input Sheet'!$G$38/(VLOOKUP(R1615,'General Input Sheet'!$E$38:$G$44,3,FALSE))),1)</f>
        <v>1</v>
      </c>
      <c r="T1615" s="199">
        <v>646654.34070330102</v>
      </c>
      <c r="U1615" s="115" t="str">
        <f t="shared" ref="U1615:X1678" si="455">IF(AND(U$10=$E1615,$D1615="Local"),"y","")</f>
        <v/>
      </c>
      <c r="V1615" s="115" t="str">
        <f t="shared" si="455"/>
        <v/>
      </c>
      <c r="W1615" s="115" t="str">
        <f t="shared" si="455"/>
        <v/>
      </c>
      <c r="X1615" s="115" t="str">
        <f t="shared" si="455"/>
        <v>y</v>
      </c>
      <c r="Y1615" s="273" t="str">
        <f t="shared" ref="Y1615:Y1678" si="456">IF($D1615&lt;&gt;"Local","y","")</f>
        <v/>
      </c>
      <c r="AA1615" s="86" t="str">
        <f t="shared" si="446"/>
        <v/>
      </c>
      <c r="AB1615" s="87" t="str">
        <f t="shared" si="447"/>
        <v/>
      </c>
      <c r="AC1615" s="87" t="str">
        <f t="shared" ref="AC1615:AC1678" si="457">IF(W1615="y",1,"")</f>
        <v/>
      </c>
      <c r="AD1615" s="87">
        <f t="shared" ref="AD1615:AD1678" si="458">IF(X1615="y",1,"")</f>
        <v>1</v>
      </c>
      <c r="AE1615" s="87" t="str">
        <f t="shared" ref="AE1615:AE1678" si="459">IF(Y1615="y",1,"")</f>
        <v/>
      </c>
      <c r="AF1615" s="94">
        <f t="shared" si="448"/>
        <v>1</v>
      </c>
      <c r="AH1615" s="324" t="str">
        <f t="shared" si="449"/>
        <v/>
      </c>
      <c r="AI1615" s="280" t="str">
        <f t="shared" si="450"/>
        <v/>
      </c>
      <c r="AJ1615" s="280" t="str">
        <f t="shared" si="451"/>
        <v/>
      </c>
      <c r="AK1615" s="280">
        <f t="shared" si="452"/>
        <v>646654.34070330102</v>
      </c>
      <c r="AL1615" s="327" t="str">
        <f t="shared" si="453"/>
        <v/>
      </c>
    </row>
    <row r="1616" spans="2:38">
      <c r="B1616" s="176" t="s">
        <v>1425</v>
      </c>
      <c r="C1616" s="167"/>
      <c r="D1616" s="167" t="s">
        <v>2231</v>
      </c>
      <c r="E1616" s="167" t="s">
        <v>116</v>
      </c>
      <c r="F1616" s="167" t="s">
        <v>2232</v>
      </c>
      <c r="G1616" s="188"/>
      <c r="H1616" s="285">
        <v>24817.61</v>
      </c>
      <c r="I1616" s="143">
        <f t="shared" si="454"/>
        <v>83.775398653354202</v>
      </c>
      <c r="J1616" s="165">
        <v>2079105.17137347</v>
      </c>
      <c r="K1616" s="167"/>
      <c r="L1616" s="167">
        <v>1</v>
      </c>
      <c r="M1616" s="171">
        <f t="shared" si="445"/>
        <v>2079105.1713734702</v>
      </c>
      <c r="N1616" s="170"/>
      <c r="O1616" s="285"/>
      <c r="P1616" s="114">
        <f t="shared" ref="P1616:P1679" si="460">IFERROR(Q1616/O1616,0)</f>
        <v>0</v>
      </c>
      <c r="Q1616" s="173"/>
      <c r="R1616" s="177">
        <v>2016</v>
      </c>
      <c r="S1616" s="98">
        <f>IFERROR(('General Input Sheet'!$G$38/(VLOOKUP(R1616,'General Input Sheet'!$E$38:$G$44,3,FALSE))),1)</f>
        <v>1</v>
      </c>
      <c r="T1616" s="199">
        <v>2079105.17137347</v>
      </c>
      <c r="U1616" s="115" t="str">
        <f t="shared" si="455"/>
        <v/>
      </c>
      <c r="V1616" s="115" t="str">
        <f t="shared" si="455"/>
        <v/>
      </c>
      <c r="W1616" s="115" t="str">
        <f t="shared" si="455"/>
        <v/>
      </c>
      <c r="X1616" s="115" t="str">
        <f t="shared" si="455"/>
        <v/>
      </c>
      <c r="Y1616" s="273" t="str">
        <f t="shared" si="456"/>
        <v>y</v>
      </c>
      <c r="AA1616" s="86" t="str">
        <f t="shared" si="446"/>
        <v/>
      </c>
      <c r="AB1616" s="87" t="str">
        <f t="shared" si="447"/>
        <v/>
      </c>
      <c r="AC1616" s="87" t="str">
        <f t="shared" si="457"/>
        <v/>
      </c>
      <c r="AD1616" s="87" t="str">
        <f t="shared" si="458"/>
        <v/>
      </c>
      <c r="AE1616" s="87">
        <f t="shared" si="459"/>
        <v>1</v>
      </c>
      <c r="AF1616" s="94">
        <f t="shared" si="448"/>
        <v>1</v>
      </c>
      <c r="AH1616" s="324" t="str">
        <f t="shared" si="449"/>
        <v/>
      </c>
      <c r="AI1616" s="280" t="str">
        <f t="shared" si="450"/>
        <v/>
      </c>
      <c r="AJ1616" s="280" t="str">
        <f t="shared" si="451"/>
        <v/>
      </c>
      <c r="AK1616" s="280" t="str">
        <f t="shared" si="452"/>
        <v/>
      </c>
      <c r="AL1616" s="327">
        <f t="shared" si="453"/>
        <v>2079105.17137347</v>
      </c>
    </row>
    <row r="1617" spans="2:38">
      <c r="B1617" s="176" t="s">
        <v>1426</v>
      </c>
      <c r="C1617" s="167"/>
      <c r="D1617" s="167" t="s">
        <v>2229</v>
      </c>
      <c r="E1617" s="167" t="s">
        <v>115</v>
      </c>
      <c r="F1617" s="167" t="s">
        <v>2233</v>
      </c>
      <c r="G1617" s="188"/>
      <c r="H1617" s="285">
        <v>7736.41</v>
      </c>
      <c r="I1617" s="143">
        <f t="shared" si="454"/>
        <v>87.93088416506842</v>
      </c>
      <c r="J1617" s="165">
        <v>680269.37156347698</v>
      </c>
      <c r="K1617" s="167"/>
      <c r="L1617" s="167">
        <v>1</v>
      </c>
      <c r="M1617" s="171">
        <f t="shared" si="445"/>
        <v>680269.37156347698</v>
      </c>
      <c r="N1617" s="170"/>
      <c r="O1617" s="285"/>
      <c r="P1617" s="114">
        <f t="shared" si="460"/>
        <v>0</v>
      </c>
      <c r="Q1617" s="173"/>
      <c r="R1617" s="177">
        <v>2016</v>
      </c>
      <c r="S1617" s="98">
        <f>IFERROR(('General Input Sheet'!$G$38/(VLOOKUP(R1617,'General Input Sheet'!$E$38:$G$44,3,FALSE))),1)</f>
        <v>1</v>
      </c>
      <c r="T1617" s="199">
        <v>680269.37156347698</v>
      </c>
      <c r="U1617" s="115" t="str">
        <f t="shared" si="455"/>
        <v>y</v>
      </c>
      <c r="V1617" s="115" t="str">
        <f t="shared" si="455"/>
        <v/>
      </c>
      <c r="W1617" s="115" t="str">
        <f t="shared" si="455"/>
        <v/>
      </c>
      <c r="X1617" s="115" t="str">
        <f t="shared" si="455"/>
        <v/>
      </c>
      <c r="Y1617" s="273" t="str">
        <f t="shared" si="456"/>
        <v/>
      </c>
      <c r="AA1617" s="86">
        <f t="shared" si="446"/>
        <v>1</v>
      </c>
      <c r="AB1617" s="87" t="str">
        <f t="shared" si="447"/>
        <v/>
      </c>
      <c r="AC1617" s="87" t="str">
        <f t="shared" si="457"/>
        <v/>
      </c>
      <c r="AD1617" s="87" t="str">
        <f t="shared" si="458"/>
        <v/>
      </c>
      <c r="AE1617" s="87" t="str">
        <f t="shared" si="459"/>
        <v/>
      </c>
      <c r="AF1617" s="94">
        <f t="shared" si="448"/>
        <v>1</v>
      </c>
      <c r="AH1617" s="324">
        <f t="shared" si="449"/>
        <v>680269.37156347698</v>
      </c>
      <c r="AI1617" s="280" t="str">
        <f t="shared" si="450"/>
        <v/>
      </c>
      <c r="AJ1617" s="280" t="str">
        <f t="shared" si="451"/>
        <v/>
      </c>
      <c r="AK1617" s="280" t="str">
        <f t="shared" si="452"/>
        <v/>
      </c>
      <c r="AL1617" s="327" t="str">
        <f t="shared" si="453"/>
        <v/>
      </c>
    </row>
    <row r="1618" spans="2:38">
      <c r="B1618" s="176" t="s">
        <v>1427</v>
      </c>
      <c r="C1618" s="167"/>
      <c r="D1618" s="167" t="s">
        <v>2229</v>
      </c>
      <c r="E1618" s="167" t="s">
        <v>115</v>
      </c>
      <c r="F1618" s="167" t="s">
        <v>2233</v>
      </c>
      <c r="G1618" s="188"/>
      <c r="H1618" s="285">
        <v>3748.91</v>
      </c>
      <c r="I1618" s="143">
        <f t="shared" si="454"/>
        <v>142.22644982365517</v>
      </c>
      <c r="J1618" s="165">
        <v>533194.16000839905</v>
      </c>
      <c r="K1618" s="167"/>
      <c r="L1618" s="167">
        <v>1</v>
      </c>
      <c r="M1618" s="171">
        <f t="shared" si="445"/>
        <v>533194.16000839905</v>
      </c>
      <c r="N1618" s="170"/>
      <c r="O1618" s="285"/>
      <c r="P1618" s="114">
        <f t="shared" si="460"/>
        <v>0</v>
      </c>
      <c r="Q1618" s="173"/>
      <c r="R1618" s="177">
        <v>2016</v>
      </c>
      <c r="S1618" s="98">
        <f>IFERROR(('General Input Sheet'!$G$38/(VLOOKUP(R1618,'General Input Sheet'!$E$38:$G$44,3,FALSE))),1)</f>
        <v>1</v>
      </c>
      <c r="T1618" s="199">
        <v>533194.16000839905</v>
      </c>
      <c r="U1618" s="115" t="str">
        <f t="shared" si="455"/>
        <v>y</v>
      </c>
      <c r="V1618" s="115" t="str">
        <f t="shared" si="455"/>
        <v/>
      </c>
      <c r="W1618" s="115" t="str">
        <f t="shared" si="455"/>
        <v/>
      </c>
      <c r="X1618" s="115" t="str">
        <f t="shared" si="455"/>
        <v/>
      </c>
      <c r="Y1618" s="273" t="str">
        <f t="shared" si="456"/>
        <v/>
      </c>
      <c r="AA1618" s="86">
        <f t="shared" si="446"/>
        <v>1</v>
      </c>
      <c r="AB1618" s="87" t="str">
        <f t="shared" si="447"/>
        <v/>
      </c>
      <c r="AC1618" s="87" t="str">
        <f t="shared" si="457"/>
        <v/>
      </c>
      <c r="AD1618" s="87" t="str">
        <f t="shared" si="458"/>
        <v/>
      </c>
      <c r="AE1618" s="87" t="str">
        <f t="shared" si="459"/>
        <v/>
      </c>
      <c r="AF1618" s="94">
        <f t="shared" si="448"/>
        <v>1</v>
      </c>
      <c r="AH1618" s="324">
        <f t="shared" si="449"/>
        <v>533194.16000839905</v>
      </c>
      <c r="AI1618" s="280" t="str">
        <f t="shared" si="450"/>
        <v/>
      </c>
      <c r="AJ1618" s="280" t="str">
        <f t="shared" si="451"/>
        <v/>
      </c>
      <c r="AK1618" s="280" t="str">
        <f t="shared" si="452"/>
        <v/>
      </c>
      <c r="AL1618" s="327" t="str">
        <f t="shared" si="453"/>
        <v/>
      </c>
    </row>
    <row r="1619" spans="2:38">
      <c r="B1619" s="176" t="s">
        <v>1428</v>
      </c>
      <c r="C1619" s="167"/>
      <c r="D1619" s="167" t="s">
        <v>2231</v>
      </c>
      <c r="E1619" s="167" t="s">
        <v>118</v>
      </c>
      <c r="F1619" s="167" t="s">
        <v>2232</v>
      </c>
      <c r="G1619" s="188"/>
      <c r="H1619" s="285">
        <v>54554.69</v>
      </c>
      <c r="I1619" s="143">
        <f t="shared" si="454"/>
        <v>42.341877818220944</v>
      </c>
      <c r="J1619" s="165">
        <v>2309948.01839092</v>
      </c>
      <c r="K1619" s="167"/>
      <c r="L1619" s="167">
        <v>1</v>
      </c>
      <c r="M1619" s="171">
        <f t="shared" si="445"/>
        <v>2309948.01839092</v>
      </c>
      <c r="N1619" s="170"/>
      <c r="O1619" s="285"/>
      <c r="P1619" s="114">
        <f t="shared" si="460"/>
        <v>0</v>
      </c>
      <c r="Q1619" s="173"/>
      <c r="R1619" s="177">
        <v>2016</v>
      </c>
      <c r="S1619" s="98">
        <f>IFERROR(('General Input Sheet'!$G$38/(VLOOKUP(R1619,'General Input Sheet'!$E$38:$G$44,3,FALSE))),1)</f>
        <v>1</v>
      </c>
      <c r="T1619" s="199">
        <v>2309948.01839092</v>
      </c>
      <c r="U1619" s="115" t="str">
        <f t="shared" si="455"/>
        <v/>
      </c>
      <c r="V1619" s="115" t="str">
        <f t="shared" si="455"/>
        <v/>
      </c>
      <c r="W1619" s="115" t="str">
        <f t="shared" si="455"/>
        <v/>
      </c>
      <c r="X1619" s="115" t="str">
        <f t="shared" si="455"/>
        <v/>
      </c>
      <c r="Y1619" s="273" t="str">
        <f t="shared" si="456"/>
        <v>y</v>
      </c>
      <c r="AA1619" s="86" t="str">
        <f t="shared" si="446"/>
        <v/>
      </c>
      <c r="AB1619" s="87" t="str">
        <f t="shared" si="447"/>
        <v/>
      </c>
      <c r="AC1619" s="87" t="str">
        <f t="shared" si="457"/>
        <v/>
      </c>
      <c r="AD1619" s="87" t="str">
        <f t="shared" si="458"/>
        <v/>
      </c>
      <c r="AE1619" s="87">
        <f t="shared" si="459"/>
        <v>1</v>
      </c>
      <c r="AF1619" s="94">
        <f t="shared" si="448"/>
        <v>1</v>
      </c>
      <c r="AH1619" s="324" t="str">
        <f t="shared" si="449"/>
        <v/>
      </c>
      <c r="AI1619" s="280" t="str">
        <f t="shared" si="450"/>
        <v/>
      </c>
      <c r="AJ1619" s="280" t="str">
        <f t="shared" si="451"/>
        <v/>
      </c>
      <c r="AK1619" s="280" t="str">
        <f t="shared" si="452"/>
        <v/>
      </c>
      <c r="AL1619" s="327">
        <f t="shared" si="453"/>
        <v>2309948.01839092</v>
      </c>
    </row>
    <row r="1620" spans="2:38">
      <c r="B1620" s="176" t="s">
        <v>1429</v>
      </c>
      <c r="C1620" s="167"/>
      <c r="D1620" s="167" t="s">
        <v>2229</v>
      </c>
      <c r="E1620" s="167" t="s">
        <v>118</v>
      </c>
      <c r="F1620" s="167" t="s">
        <v>2233</v>
      </c>
      <c r="G1620" s="188"/>
      <c r="H1620" s="285">
        <v>16691.53</v>
      </c>
      <c r="I1620" s="143">
        <f t="shared" si="454"/>
        <v>41.337830768858993</v>
      </c>
      <c r="J1620" s="165">
        <v>689991.64241333294</v>
      </c>
      <c r="K1620" s="167"/>
      <c r="L1620" s="167">
        <v>1</v>
      </c>
      <c r="M1620" s="171">
        <f t="shared" si="445"/>
        <v>689991.64241333294</v>
      </c>
      <c r="N1620" s="170"/>
      <c r="O1620" s="285"/>
      <c r="P1620" s="114">
        <f t="shared" si="460"/>
        <v>0</v>
      </c>
      <c r="Q1620" s="173"/>
      <c r="R1620" s="177">
        <v>2016</v>
      </c>
      <c r="S1620" s="98">
        <f>IFERROR(('General Input Sheet'!$G$38/(VLOOKUP(R1620,'General Input Sheet'!$E$38:$G$44,3,FALSE))),1)</f>
        <v>1</v>
      </c>
      <c r="T1620" s="199">
        <v>689991.64241333294</v>
      </c>
      <c r="U1620" s="115" t="str">
        <f t="shared" si="455"/>
        <v/>
      </c>
      <c r="V1620" s="115" t="str">
        <f t="shared" si="455"/>
        <v/>
      </c>
      <c r="W1620" s="115" t="str">
        <f t="shared" si="455"/>
        <v/>
      </c>
      <c r="X1620" s="115" t="str">
        <f t="shared" si="455"/>
        <v>y</v>
      </c>
      <c r="Y1620" s="273" t="str">
        <f t="shared" si="456"/>
        <v/>
      </c>
      <c r="AA1620" s="86" t="str">
        <f t="shared" si="446"/>
        <v/>
      </c>
      <c r="AB1620" s="87" t="str">
        <f t="shared" si="447"/>
        <v/>
      </c>
      <c r="AC1620" s="87" t="str">
        <f t="shared" si="457"/>
        <v/>
      </c>
      <c r="AD1620" s="87">
        <f t="shared" si="458"/>
        <v>1</v>
      </c>
      <c r="AE1620" s="87" t="str">
        <f t="shared" si="459"/>
        <v/>
      </c>
      <c r="AF1620" s="94">
        <f t="shared" si="448"/>
        <v>1</v>
      </c>
      <c r="AH1620" s="324" t="str">
        <f t="shared" si="449"/>
        <v/>
      </c>
      <c r="AI1620" s="280" t="str">
        <f t="shared" si="450"/>
        <v/>
      </c>
      <c r="AJ1620" s="280" t="str">
        <f t="shared" si="451"/>
        <v/>
      </c>
      <c r="AK1620" s="280">
        <f t="shared" si="452"/>
        <v>689991.64241333294</v>
      </c>
      <c r="AL1620" s="327" t="str">
        <f t="shared" si="453"/>
        <v/>
      </c>
    </row>
    <row r="1621" spans="2:38">
      <c r="B1621" s="176" t="s">
        <v>1430</v>
      </c>
      <c r="C1621" s="167"/>
      <c r="D1621" s="167" t="s">
        <v>2229</v>
      </c>
      <c r="E1621" s="167" t="s">
        <v>118</v>
      </c>
      <c r="F1621" s="167" t="s">
        <v>2233</v>
      </c>
      <c r="G1621" s="188"/>
      <c r="H1621" s="285">
        <v>1043.24</v>
      </c>
      <c r="I1621" s="143">
        <f t="shared" si="454"/>
        <v>415.43465573919423</v>
      </c>
      <c r="J1621" s="165">
        <v>433398.05025335698</v>
      </c>
      <c r="K1621" s="167"/>
      <c r="L1621" s="167">
        <v>1</v>
      </c>
      <c r="M1621" s="171">
        <f t="shared" si="445"/>
        <v>433398.05025335698</v>
      </c>
      <c r="N1621" s="170"/>
      <c r="O1621" s="285"/>
      <c r="P1621" s="114">
        <f t="shared" si="460"/>
        <v>0</v>
      </c>
      <c r="Q1621" s="173"/>
      <c r="R1621" s="177">
        <v>2016</v>
      </c>
      <c r="S1621" s="98">
        <f>IFERROR(('General Input Sheet'!$G$38/(VLOOKUP(R1621,'General Input Sheet'!$E$38:$G$44,3,FALSE))),1)</f>
        <v>1</v>
      </c>
      <c r="T1621" s="199">
        <v>433398.05025335698</v>
      </c>
      <c r="U1621" s="115" t="str">
        <f t="shared" si="455"/>
        <v/>
      </c>
      <c r="V1621" s="115" t="str">
        <f t="shared" si="455"/>
        <v/>
      </c>
      <c r="W1621" s="115" t="str">
        <f t="shared" si="455"/>
        <v/>
      </c>
      <c r="X1621" s="115" t="str">
        <f t="shared" si="455"/>
        <v>y</v>
      </c>
      <c r="Y1621" s="273" t="str">
        <f t="shared" si="456"/>
        <v/>
      </c>
      <c r="AA1621" s="86" t="str">
        <f t="shared" si="446"/>
        <v/>
      </c>
      <c r="AB1621" s="87" t="str">
        <f t="shared" si="447"/>
        <v/>
      </c>
      <c r="AC1621" s="87" t="str">
        <f t="shared" si="457"/>
        <v/>
      </c>
      <c r="AD1621" s="87">
        <f t="shared" si="458"/>
        <v>1</v>
      </c>
      <c r="AE1621" s="87" t="str">
        <f t="shared" si="459"/>
        <v/>
      </c>
      <c r="AF1621" s="94">
        <f t="shared" si="448"/>
        <v>1</v>
      </c>
      <c r="AH1621" s="324" t="str">
        <f t="shared" si="449"/>
        <v/>
      </c>
      <c r="AI1621" s="280" t="str">
        <f t="shared" si="450"/>
        <v/>
      </c>
      <c r="AJ1621" s="280" t="str">
        <f t="shared" si="451"/>
        <v/>
      </c>
      <c r="AK1621" s="280">
        <f t="shared" si="452"/>
        <v>433398.05025335698</v>
      </c>
      <c r="AL1621" s="327" t="str">
        <f t="shared" si="453"/>
        <v/>
      </c>
    </row>
    <row r="1622" spans="2:38">
      <c r="B1622" s="176" t="s">
        <v>1431</v>
      </c>
      <c r="C1622" s="167"/>
      <c r="D1622" s="167" t="s">
        <v>2231</v>
      </c>
      <c r="E1622" s="167" t="s">
        <v>118</v>
      </c>
      <c r="F1622" s="167" t="s">
        <v>2232</v>
      </c>
      <c r="G1622" s="188"/>
      <c r="H1622" s="285">
        <v>32282.71</v>
      </c>
      <c r="I1622" s="143">
        <f t="shared" si="454"/>
        <v>71.553720811881036</v>
      </c>
      <c r="J1622" s="165">
        <v>2309948.01839092</v>
      </c>
      <c r="K1622" s="167"/>
      <c r="L1622" s="167">
        <v>1</v>
      </c>
      <c r="M1622" s="171">
        <f t="shared" si="445"/>
        <v>2309948.01839092</v>
      </c>
      <c r="N1622" s="170"/>
      <c r="O1622" s="285"/>
      <c r="P1622" s="114">
        <f t="shared" si="460"/>
        <v>0</v>
      </c>
      <c r="Q1622" s="173"/>
      <c r="R1622" s="177">
        <v>2016</v>
      </c>
      <c r="S1622" s="98">
        <f>IFERROR(('General Input Sheet'!$G$38/(VLOOKUP(R1622,'General Input Sheet'!$E$38:$G$44,3,FALSE))),1)</f>
        <v>1</v>
      </c>
      <c r="T1622" s="199">
        <v>2309948.01839092</v>
      </c>
      <c r="U1622" s="115" t="str">
        <f t="shared" si="455"/>
        <v/>
      </c>
      <c r="V1622" s="115" t="str">
        <f t="shared" si="455"/>
        <v/>
      </c>
      <c r="W1622" s="115" t="str">
        <f t="shared" si="455"/>
        <v/>
      </c>
      <c r="X1622" s="115" t="str">
        <f t="shared" si="455"/>
        <v/>
      </c>
      <c r="Y1622" s="273" t="str">
        <f t="shared" si="456"/>
        <v>y</v>
      </c>
      <c r="AA1622" s="86" t="str">
        <f t="shared" si="446"/>
        <v/>
      </c>
      <c r="AB1622" s="87" t="str">
        <f t="shared" si="447"/>
        <v/>
      </c>
      <c r="AC1622" s="87" t="str">
        <f t="shared" si="457"/>
        <v/>
      </c>
      <c r="AD1622" s="87" t="str">
        <f t="shared" si="458"/>
        <v/>
      </c>
      <c r="AE1622" s="87">
        <f t="shared" si="459"/>
        <v>1</v>
      </c>
      <c r="AF1622" s="94">
        <f t="shared" si="448"/>
        <v>1</v>
      </c>
      <c r="AH1622" s="324" t="str">
        <f t="shared" si="449"/>
        <v/>
      </c>
      <c r="AI1622" s="280" t="str">
        <f t="shared" si="450"/>
        <v/>
      </c>
      <c r="AJ1622" s="280" t="str">
        <f t="shared" si="451"/>
        <v/>
      </c>
      <c r="AK1622" s="280" t="str">
        <f t="shared" si="452"/>
        <v/>
      </c>
      <c r="AL1622" s="327">
        <f t="shared" si="453"/>
        <v>2309948.01839092</v>
      </c>
    </row>
    <row r="1623" spans="2:38">
      <c r="B1623" s="176" t="s">
        <v>1432</v>
      </c>
      <c r="C1623" s="167"/>
      <c r="D1623" s="167" t="s">
        <v>2229</v>
      </c>
      <c r="E1623" s="167" t="s">
        <v>118</v>
      </c>
      <c r="F1623" s="167" t="s">
        <v>2233</v>
      </c>
      <c r="G1623" s="188"/>
      <c r="H1623" s="285">
        <v>6116.87</v>
      </c>
      <c r="I1623" s="143">
        <f t="shared" si="454"/>
        <v>101.44635278692779</v>
      </c>
      <c r="J1623" s="165">
        <v>620534.15197177499</v>
      </c>
      <c r="K1623" s="167"/>
      <c r="L1623" s="167">
        <v>1</v>
      </c>
      <c r="M1623" s="171">
        <f t="shared" si="445"/>
        <v>620534.15197177499</v>
      </c>
      <c r="N1623" s="170"/>
      <c r="O1623" s="285"/>
      <c r="P1623" s="114">
        <f t="shared" si="460"/>
        <v>0</v>
      </c>
      <c r="Q1623" s="173"/>
      <c r="R1623" s="177">
        <v>2016</v>
      </c>
      <c r="S1623" s="98">
        <f>IFERROR(('General Input Sheet'!$G$38/(VLOOKUP(R1623,'General Input Sheet'!$E$38:$G$44,3,FALSE))),1)</f>
        <v>1</v>
      </c>
      <c r="T1623" s="199">
        <v>620534.15197177499</v>
      </c>
      <c r="U1623" s="115" t="str">
        <f t="shared" si="455"/>
        <v/>
      </c>
      <c r="V1623" s="115" t="str">
        <f t="shared" si="455"/>
        <v/>
      </c>
      <c r="W1623" s="115" t="str">
        <f t="shared" si="455"/>
        <v/>
      </c>
      <c r="X1623" s="115" t="str">
        <f t="shared" si="455"/>
        <v>y</v>
      </c>
      <c r="Y1623" s="273" t="str">
        <f t="shared" si="456"/>
        <v/>
      </c>
      <c r="AA1623" s="86" t="str">
        <f t="shared" si="446"/>
        <v/>
      </c>
      <c r="AB1623" s="87" t="str">
        <f t="shared" si="447"/>
        <v/>
      </c>
      <c r="AC1623" s="87" t="str">
        <f t="shared" si="457"/>
        <v/>
      </c>
      <c r="AD1623" s="87">
        <f t="shared" si="458"/>
        <v>1</v>
      </c>
      <c r="AE1623" s="87" t="str">
        <f t="shared" si="459"/>
        <v/>
      </c>
      <c r="AF1623" s="94">
        <f t="shared" si="448"/>
        <v>1</v>
      </c>
      <c r="AH1623" s="324" t="str">
        <f t="shared" si="449"/>
        <v/>
      </c>
      <c r="AI1623" s="280" t="str">
        <f t="shared" si="450"/>
        <v/>
      </c>
      <c r="AJ1623" s="280" t="str">
        <f t="shared" si="451"/>
        <v/>
      </c>
      <c r="AK1623" s="280">
        <f t="shared" si="452"/>
        <v>620534.15197177499</v>
      </c>
      <c r="AL1623" s="327" t="str">
        <f t="shared" si="453"/>
        <v/>
      </c>
    </row>
    <row r="1624" spans="2:38">
      <c r="B1624" s="176" t="s">
        <v>1433</v>
      </c>
      <c r="C1624" s="167"/>
      <c r="D1624" s="167" t="s">
        <v>2229</v>
      </c>
      <c r="E1624" s="167" t="s">
        <v>117</v>
      </c>
      <c r="F1624" s="167" t="s">
        <v>2233</v>
      </c>
      <c r="G1624" s="188"/>
      <c r="H1624" s="285">
        <v>4792.1000000000004</v>
      </c>
      <c r="I1624" s="143">
        <f t="shared" si="454"/>
        <v>119.29451563931114</v>
      </c>
      <c r="J1624" s="165">
        <v>571671.24839514296</v>
      </c>
      <c r="K1624" s="167"/>
      <c r="L1624" s="167">
        <v>1</v>
      </c>
      <c r="M1624" s="171">
        <f t="shared" si="445"/>
        <v>571671.24839514296</v>
      </c>
      <c r="N1624" s="170"/>
      <c r="O1624" s="285"/>
      <c r="P1624" s="114">
        <f t="shared" si="460"/>
        <v>0</v>
      </c>
      <c r="Q1624" s="173"/>
      <c r="R1624" s="177">
        <v>2016</v>
      </c>
      <c r="S1624" s="98">
        <f>IFERROR(('General Input Sheet'!$G$38/(VLOOKUP(R1624,'General Input Sheet'!$E$38:$G$44,3,FALSE))),1)</f>
        <v>1</v>
      </c>
      <c r="T1624" s="199">
        <v>571671.24839514296</v>
      </c>
      <c r="U1624" s="115" t="str">
        <f t="shared" si="455"/>
        <v/>
      </c>
      <c r="V1624" s="115" t="str">
        <f t="shared" si="455"/>
        <v/>
      </c>
      <c r="W1624" s="115" t="str">
        <f t="shared" si="455"/>
        <v>y</v>
      </c>
      <c r="X1624" s="115" t="str">
        <f t="shared" si="455"/>
        <v/>
      </c>
      <c r="Y1624" s="273" t="str">
        <f t="shared" si="456"/>
        <v/>
      </c>
      <c r="AA1624" s="86" t="str">
        <f t="shared" si="446"/>
        <v/>
      </c>
      <c r="AB1624" s="87" t="str">
        <f t="shared" si="447"/>
        <v/>
      </c>
      <c r="AC1624" s="87">
        <f t="shared" si="457"/>
        <v>1</v>
      </c>
      <c r="AD1624" s="87" t="str">
        <f t="shared" si="458"/>
        <v/>
      </c>
      <c r="AE1624" s="87" t="str">
        <f t="shared" si="459"/>
        <v/>
      </c>
      <c r="AF1624" s="94">
        <f t="shared" si="448"/>
        <v>1</v>
      </c>
      <c r="AH1624" s="324" t="str">
        <f t="shared" si="449"/>
        <v/>
      </c>
      <c r="AI1624" s="280" t="str">
        <f t="shared" si="450"/>
        <v/>
      </c>
      <c r="AJ1624" s="280">
        <f t="shared" si="451"/>
        <v>571671.24839514296</v>
      </c>
      <c r="AK1624" s="280" t="str">
        <f t="shared" si="452"/>
        <v/>
      </c>
      <c r="AL1624" s="327" t="str">
        <f t="shared" si="453"/>
        <v/>
      </c>
    </row>
    <row r="1625" spans="2:38">
      <c r="B1625" s="176" t="s">
        <v>1434</v>
      </c>
      <c r="C1625" s="167"/>
      <c r="D1625" s="167" t="s">
        <v>2229</v>
      </c>
      <c r="E1625" s="167" t="s">
        <v>118</v>
      </c>
      <c r="F1625" s="167" t="s">
        <v>2233</v>
      </c>
      <c r="G1625" s="188"/>
      <c r="H1625" s="285">
        <v>4387.28</v>
      </c>
      <c r="I1625" s="143">
        <f t="shared" si="454"/>
        <v>126.89863445266339</v>
      </c>
      <c r="J1625" s="165">
        <v>556739.84096148098</v>
      </c>
      <c r="K1625" s="167"/>
      <c r="L1625" s="167">
        <v>1</v>
      </c>
      <c r="M1625" s="171">
        <f t="shared" si="445"/>
        <v>556739.84096148098</v>
      </c>
      <c r="N1625" s="170"/>
      <c r="O1625" s="285">
        <v>4387.2777598390303</v>
      </c>
      <c r="P1625" s="114">
        <f t="shared" si="460"/>
        <v>106.3643620359978</v>
      </c>
      <c r="Q1625" s="173">
        <v>466650</v>
      </c>
      <c r="R1625" s="177">
        <v>2016</v>
      </c>
      <c r="S1625" s="98">
        <f>IFERROR(('General Input Sheet'!$G$38/(VLOOKUP(R1625,'General Input Sheet'!$E$38:$G$44,3,FALSE))),1)</f>
        <v>1</v>
      </c>
      <c r="T1625" s="199">
        <v>1023389.840961481</v>
      </c>
      <c r="U1625" s="115" t="str">
        <f t="shared" si="455"/>
        <v/>
      </c>
      <c r="V1625" s="115" t="str">
        <f t="shared" si="455"/>
        <v/>
      </c>
      <c r="W1625" s="115" t="str">
        <f t="shared" si="455"/>
        <v/>
      </c>
      <c r="X1625" s="115" t="str">
        <f t="shared" si="455"/>
        <v>y</v>
      </c>
      <c r="Y1625" s="273" t="str">
        <f t="shared" si="456"/>
        <v/>
      </c>
      <c r="AA1625" s="86" t="str">
        <f t="shared" si="446"/>
        <v/>
      </c>
      <c r="AB1625" s="87" t="str">
        <f t="shared" si="447"/>
        <v/>
      </c>
      <c r="AC1625" s="87" t="str">
        <f t="shared" si="457"/>
        <v/>
      </c>
      <c r="AD1625" s="87">
        <f t="shared" si="458"/>
        <v>1</v>
      </c>
      <c r="AE1625" s="87" t="str">
        <f t="shared" si="459"/>
        <v/>
      </c>
      <c r="AF1625" s="94">
        <f t="shared" si="448"/>
        <v>1</v>
      </c>
      <c r="AH1625" s="324" t="str">
        <f t="shared" si="449"/>
        <v/>
      </c>
      <c r="AI1625" s="280" t="str">
        <f t="shared" si="450"/>
        <v/>
      </c>
      <c r="AJ1625" s="280" t="str">
        <f t="shared" si="451"/>
        <v/>
      </c>
      <c r="AK1625" s="280">
        <f t="shared" si="452"/>
        <v>1023389.840961481</v>
      </c>
      <c r="AL1625" s="327" t="str">
        <f t="shared" si="453"/>
        <v/>
      </c>
    </row>
    <row r="1626" spans="2:38">
      <c r="B1626" s="176" t="s">
        <v>1435</v>
      </c>
      <c r="C1626" s="167"/>
      <c r="D1626" s="167" t="s">
        <v>2229</v>
      </c>
      <c r="E1626" s="167" t="s">
        <v>116</v>
      </c>
      <c r="F1626" s="167" t="s">
        <v>2233</v>
      </c>
      <c r="G1626" s="188"/>
      <c r="H1626" s="285">
        <v>2777.09</v>
      </c>
      <c r="I1626" s="143">
        <f t="shared" si="454"/>
        <v>179.09015818107477</v>
      </c>
      <c r="J1626" s="165">
        <v>497349.487383081</v>
      </c>
      <c r="K1626" s="167"/>
      <c r="L1626" s="167">
        <v>1</v>
      </c>
      <c r="M1626" s="171">
        <f t="shared" si="445"/>
        <v>497349.48738308105</v>
      </c>
      <c r="N1626" s="170"/>
      <c r="O1626" s="285"/>
      <c r="P1626" s="114">
        <f t="shared" si="460"/>
        <v>0</v>
      </c>
      <c r="Q1626" s="173"/>
      <c r="R1626" s="177">
        <v>2016</v>
      </c>
      <c r="S1626" s="98">
        <f>IFERROR(('General Input Sheet'!$G$38/(VLOOKUP(R1626,'General Input Sheet'!$E$38:$G$44,3,FALSE))),1)</f>
        <v>1</v>
      </c>
      <c r="T1626" s="199">
        <v>497349.487383081</v>
      </c>
      <c r="U1626" s="115" t="str">
        <f t="shared" si="455"/>
        <v/>
      </c>
      <c r="V1626" s="115" t="str">
        <f t="shared" si="455"/>
        <v>y</v>
      </c>
      <c r="W1626" s="115" t="str">
        <f t="shared" si="455"/>
        <v/>
      </c>
      <c r="X1626" s="115" t="str">
        <f t="shared" si="455"/>
        <v/>
      </c>
      <c r="Y1626" s="273" t="str">
        <f t="shared" si="456"/>
        <v/>
      </c>
      <c r="AA1626" s="86" t="str">
        <f t="shared" si="446"/>
        <v/>
      </c>
      <c r="AB1626" s="87">
        <f t="shared" si="447"/>
        <v>1</v>
      </c>
      <c r="AC1626" s="87" t="str">
        <f t="shared" si="457"/>
        <v/>
      </c>
      <c r="AD1626" s="87" t="str">
        <f t="shared" si="458"/>
        <v/>
      </c>
      <c r="AE1626" s="87" t="str">
        <f t="shared" si="459"/>
        <v/>
      </c>
      <c r="AF1626" s="94">
        <f t="shared" si="448"/>
        <v>1</v>
      </c>
      <c r="AH1626" s="324" t="str">
        <f t="shared" si="449"/>
        <v/>
      </c>
      <c r="AI1626" s="280">
        <f t="shared" si="450"/>
        <v>497349.487383081</v>
      </c>
      <c r="AJ1626" s="280" t="str">
        <f t="shared" si="451"/>
        <v/>
      </c>
      <c r="AK1626" s="280" t="str">
        <f t="shared" si="452"/>
        <v/>
      </c>
      <c r="AL1626" s="327" t="str">
        <f t="shared" si="453"/>
        <v/>
      </c>
    </row>
    <row r="1627" spans="2:38">
      <c r="B1627" s="176" t="s">
        <v>1436</v>
      </c>
      <c r="C1627" s="167"/>
      <c r="D1627" s="167" t="s">
        <v>2229</v>
      </c>
      <c r="E1627" s="167" t="s">
        <v>115</v>
      </c>
      <c r="F1627" s="167" t="s">
        <v>2233</v>
      </c>
      <c r="G1627" s="188"/>
      <c r="H1627" s="285">
        <v>6231.47</v>
      </c>
      <c r="I1627" s="143">
        <f t="shared" si="454"/>
        <v>100.25901848020115</v>
      </c>
      <c r="J1627" s="165">
        <v>624761.06588881905</v>
      </c>
      <c r="K1627" s="167"/>
      <c r="L1627" s="167">
        <v>1</v>
      </c>
      <c r="M1627" s="171">
        <f t="shared" si="445"/>
        <v>624761.06588881905</v>
      </c>
      <c r="N1627" s="170"/>
      <c r="O1627" s="285"/>
      <c r="P1627" s="114">
        <f t="shared" si="460"/>
        <v>0</v>
      </c>
      <c r="Q1627" s="173"/>
      <c r="R1627" s="177">
        <v>2016</v>
      </c>
      <c r="S1627" s="98">
        <f>IFERROR(('General Input Sheet'!$G$38/(VLOOKUP(R1627,'General Input Sheet'!$E$38:$G$44,3,FALSE))),1)</f>
        <v>1</v>
      </c>
      <c r="T1627" s="199">
        <v>624761.06588881905</v>
      </c>
      <c r="U1627" s="115" t="str">
        <f t="shared" si="455"/>
        <v>y</v>
      </c>
      <c r="V1627" s="115" t="str">
        <f t="shared" si="455"/>
        <v/>
      </c>
      <c r="W1627" s="115" t="str">
        <f t="shared" si="455"/>
        <v/>
      </c>
      <c r="X1627" s="115" t="str">
        <f t="shared" si="455"/>
        <v/>
      </c>
      <c r="Y1627" s="273" t="str">
        <f t="shared" si="456"/>
        <v/>
      </c>
      <c r="AA1627" s="86">
        <f t="shared" si="446"/>
        <v>1</v>
      </c>
      <c r="AB1627" s="87" t="str">
        <f t="shared" si="447"/>
        <v/>
      </c>
      <c r="AC1627" s="87" t="str">
        <f t="shared" si="457"/>
        <v/>
      </c>
      <c r="AD1627" s="87" t="str">
        <f t="shared" si="458"/>
        <v/>
      </c>
      <c r="AE1627" s="87" t="str">
        <f t="shared" si="459"/>
        <v/>
      </c>
      <c r="AF1627" s="94">
        <f t="shared" si="448"/>
        <v>1</v>
      </c>
      <c r="AH1627" s="324">
        <f t="shared" si="449"/>
        <v>624761.06588881905</v>
      </c>
      <c r="AI1627" s="280" t="str">
        <f t="shared" si="450"/>
        <v/>
      </c>
      <c r="AJ1627" s="280" t="str">
        <f t="shared" si="451"/>
        <v/>
      </c>
      <c r="AK1627" s="280" t="str">
        <f t="shared" si="452"/>
        <v/>
      </c>
      <c r="AL1627" s="327" t="str">
        <f t="shared" si="453"/>
        <v/>
      </c>
    </row>
    <row r="1628" spans="2:38">
      <c r="B1628" s="176" t="s">
        <v>1437</v>
      </c>
      <c r="C1628" s="167"/>
      <c r="D1628" s="167" t="s">
        <v>2229</v>
      </c>
      <c r="E1628" s="167" t="s">
        <v>117</v>
      </c>
      <c r="F1628" s="167" t="s">
        <v>2233</v>
      </c>
      <c r="G1628" s="188"/>
      <c r="H1628" s="285">
        <v>2899.61</v>
      </c>
      <c r="I1628" s="143">
        <f t="shared" si="454"/>
        <v>173.08138787617196</v>
      </c>
      <c r="J1628" s="165">
        <v>501868.523099627</v>
      </c>
      <c r="K1628" s="167"/>
      <c r="L1628" s="167">
        <v>1</v>
      </c>
      <c r="M1628" s="171">
        <f t="shared" si="445"/>
        <v>501868.52309962694</v>
      </c>
      <c r="N1628" s="170"/>
      <c r="O1628" s="285"/>
      <c r="P1628" s="114">
        <f t="shared" si="460"/>
        <v>0</v>
      </c>
      <c r="Q1628" s="173"/>
      <c r="R1628" s="177">
        <v>2016</v>
      </c>
      <c r="S1628" s="98">
        <f>IFERROR(('General Input Sheet'!$G$38/(VLOOKUP(R1628,'General Input Sheet'!$E$38:$G$44,3,FALSE))),1)</f>
        <v>1</v>
      </c>
      <c r="T1628" s="199">
        <v>501868.523099627</v>
      </c>
      <c r="U1628" s="115" t="str">
        <f t="shared" si="455"/>
        <v/>
      </c>
      <c r="V1628" s="115" t="str">
        <f t="shared" si="455"/>
        <v/>
      </c>
      <c r="W1628" s="115" t="str">
        <f t="shared" si="455"/>
        <v>y</v>
      </c>
      <c r="X1628" s="115" t="str">
        <f t="shared" si="455"/>
        <v/>
      </c>
      <c r="Y1628" s="273" t="str">
        <f t="shared" si="456"/>
        <v/>
      </c>
      <c r="AA1628" s="86" t="str">
        <f t="shared" si="446"/>
        <v/>
      </c>
      <c r="AB1628" s="87" t="str">
        <f t="shared" si="447"/>
        <v/>
      </c>
      <c r="AC1628" s="87">
        <f t="shared" si="457"/>
        <v>1</v>
      </c>
      <c r="AD1628" s="87" t="str">
        <f t="shared" si="458"/>
        <v/>
      </c>
      <c r="AE1628" s="87" t="str">
        <f t="shared" si="459"/>
        <v/>
      </c>
      <c r="AF1628" s="94">
        <f t="shared" si="448"/>
        <v>1</v>
      </c>
      <c r="AH1628" s="324" t="str">
        <f t="shared" si="449"/>
        <v/>
      </c>
      <c r="AI1628" s="280" t="str">
        <f t="shared" si="450"/>
        <v/>
      </c>
      <c r="AJ1628" s="280">
        <f t="shared" si="451"/>
        <v>501868.523099627</v>
      </c>
      <c r="AK1628" s="280" t="str">
        <f t="shared" si="452"/>
        <v/>
      </c>
      <c r="AL1628" s="327" t="str">
        <f t="shared" si="453"/>
        <v/>
      </c>
    </row>
    <row r="1629" spans="2:38">
      <c r="B1629" s="176" t="s">
        <v>1438</v>
      </c>
      <c r="C1629" s="167"/>
      <c r="D1629" s="167" t="s">
        <v>2231</v>
      </c>
      <c r="E1629" s="167" t="s">
        <v>116</v>
      </c>
      <c r="F1629" s="167" t="s">
        <v>2232</v>
      </c>
      <c r="G1629" s="188"/>
      <c r="H1629" s="285">
        <v>25638.54</v>
      </c>
      <c r="I1629" s="143">
        <f t="shared" si="454"/>
        <v>82.519224356458295</v>
      </c>
      <c r="J1629" s="165">
        <v>2115672.4344320302</v>
      </c>
      <c r="K1629" s="167"/>
      <c r="L1629" s="167">
        <v>1</v>
      </c>
      <c r="M1629" s="171">
        <f t="shared" ref="M1629:M1684" si="461">IFERROR(J1629/100*100*L1629,0)</f>
        <v>2115672.4344320302</v>
      </c>
      <c r="N1629" s="170"/>
      <c r="O1629" s="285"/>
      <c r="P1629" s="114">
        <f t="shared" si="460"/>
        <v>0</v>
      </c>
      <c r="Q1629" s="173"/>
      <c r="R1629" s="177">
        <v>2016</v>
      </c>
      <c r="S1629" s="98">
        <f>IFERROR(('General Input Sheet'!$G$38/(VLOOKUP(R1629,'General Input Sheet'!$E$38:$G$44,3,FALSE))),1)</f>
        <v>1</v>
      </c>
      <c r="T1629" s="199">
        <v>2115672.4344320302</v>
      </c>
      <c r="U1629" s="115" t="str">
        <f t="shared" si="455"/>
        <v/>
      </c>
      <c r="V1629" s="115" t="str">
        <f t="shared" si="455"/>
        <v/>
      </c>
      <c r="W1629" s="115" t="str">
        <f t="shared" si="455"/>
        <v/>
      </c>
      <c r="X1629" s="115" t="str">
        <f t="shared" si="455"/>
        <v/>
      </c>
      <c r="Y1629" s="273" t="str">
        <f t="shared" si="456"/>
        <v>y</v>
      </c>
      <c r="AA1629" s="86" t="str">
        <f t="shared" si="446"/>
        <v/>
      </c>
      <c r="AB1629" s="87" t="str">
        <f t="shared" si="447"/>
        <v/>
      </c>
      <c r="AC1629" s="87" t="str">
        <f t="shared" si="457"/>
        <v/>
      </c>
      <c r="AD1629" s="87" t="str">
        <f t="shared" si="458"/>
        <v/>
      </c>
      <c r="AE1629" s="87">
        <f t="shared" si="459"/>
        <v>1</v>
      </c>
      <c r="AF1629" s="94">
        <f t="shared" si="448"/>
        <v>1</v>
      </c>
      <c r="AH1629" s="324" t="str">
        <f t="shared" si="449"/>
        <v/>
      </c>
      <c r="AI1629" s="280" t="str">
        <f t="shared" si="450"/>
        <v/>
      </c>
      <c r="AJ1629" s="280" t="str">
        <f t="shared" si="451"/>
        <v/>
      </c>
      <c r="AK1629" s="280" t="str">
        <f t="shared" si="452"/>
        <v/>
      </c>
      <c r="AL1629" s="327">
        <f t="shared" si="453"/>
        <v>2115672.4344320302</v>
      </c>
    </row>
    <row r="1630" spans="2:38">
      <c r="B1630" s="176" t="s">
        <v>1438</v>
      </c>
      <c r="C1630" s="167"/>
      <c r="D1630" s="167" t="s">
        <v>2231</v>
      </c>
      <c r="E1630" s="167" t="s">
        <v>116</v>
      </c>
      <c r="F1630" s="167" t="s">
        <v>2233</v>
      </c>
      <c r="G1630" s="188"/>
      <c r="H1630" s="285">
        <v>1195</v>
      </c>
      <c r="I1630" s="143">
        <f t="shared" si="454"/>
        <v>5514.3434151586689</v>
      </c>
      <c r="J1630" s="165">
        <v>6589640.3811146095</v>
      </c>
      <c r="K1630" s="167"/>
      <c r="L1630" s="167">
        <v>1</v>
      </c>
      <c r="M1630" s="171">
        <f t="shared" si="461"/>
        <v>6589640.3811146095</v>
      </c>
      <c r="N1630" s="170"/>
      <c r="O1630" s="285"/>
      <c r="P1630" s="114">
        <f t="shared" si="460"/>
        <v>0</v>
      </c>
      <c r="Q1630" s="173"/>
      <c r="R1630" s="177">
        <v>2016</v>
      </c>
      <c r="S1630" s="98">
        <f>IFERROR(('General Input Sheet'!$G$38/(VLOOKUP(R1630,'General Input Sheet'!$E$38:$G$44,3,FALSE))),1)</f>
        <v>1</v>
      </c>
      <c r="T1630" s="199">
        <v>6589640.3811146095</v>
      </c>
      <c r="U1630" s="115" t="str">
        <f t="shared" si="455"/>
        <v/>
      </c>
      <c r="V1630" s="115" t="str">
        <f t="shared" si="455"/>
        <v/>
      </c>
      <c r="W1630" s="115" t="str">
        <f t="shared" si="455"/>
        <v/>
      </c>
      <c r="X1630" s="115" t="str">
        <f t="shared" si="455"/>
        <v/>
      </c>
      <c r="Y1630" s="273" t="str">
        <f t="shared" si="456"/>
        <v>y</v>
      </c>
      <c r="AA1630" s="86" t="str">
        <f t="shared" si="446"/>
        <v/>
      </c>
      <c r="AB1630" s="87" t="str">
        <f t="shared" si="447"/>
        <v/>
      </c>
      <c r="AC1630" s="87" t="str">
        <f t="shared" si="457"/>
        <v/>
      </c>
      <c r="AD1630" s="87" t="str">
        <f t="shared" si="458"/>
        <v/>
      </c>
      <c r="AE1630" s="87">
        <f t="shared" si="459"/>
        <v>1</v>
      </c>
      <c r="AF1630" s="94">
        <f t="shared" si="448"/>
        <v>1</v>
      </c>
      <c r="AH1630" s="324" t="str">
        <f t="shared" si="449"/>
        <v/>
      </c>
      <c r="AI1630" s="280" t="str">
        <f t="shared" si="450"/>
        <v/>
      </c>
      <c r="AJ1630" s="280" t="str">
        <f t="shared" si="451"/>
        <v/>
      </c>
      <c r="AK1630" s="280" t="str">
        <f t="shared" si="452"/>
        <v/>
      </c>
      <c r="AL1630" s="327">
        <f t="shared" si="453"/>
        <v>6589640.3811146095</v>
      </c>
    </row>
    <row r="1631" spans="2:38">
      <c r="B1631" s="176" t="s">
        <v>1439</v>
      </c>
      <c r="C1631" s="167"/>
      <c r="D1631" s="167" t="s">
        <v>2229</v>
      </c>
      <c r="E1631" s="167" t="s">
        <v>116</v>
      </c>
      <c r="F1631" s="167" t="s">
        <v>2233</v>
      </c>
      <c r="G1631" s="188"/>
      <c r="H1631" s="285">
        <v>809.28834119999999</v>
      </c>
      <c r="I1631" s="143">
        <f t="shared" si="454"/>
        <v>524.86726955014615</v>
      </c>
      <c r="J1631" s="165">
        <v>424768.96192441101</v>
      </c>
      <c r="K1631" s="167"/>
      <c r="L1631" s="167">
        <v>1</v>
      </c>
      <c r="M1631" s="171">
        <f t="shared" si="461"/>
        <v>424768.96192441101</v>
      </c>
      <c r="N1631" s="170"/>
      <c r="O1631" s="285"/>
      <c r="P1631" s="114">
        <f t="shared" si="460"/>
        <v>0</v>
      </c>
      <c r="Q1631" s="173"/>
      <c r="R1631" s="177">
        <v>2016</v>
      </c>
      <c r="S1631" s="98">
        <f>IFERROR(('General Input Sheet'!$G$38/(VLOOKUP(R1631,'General Input Sheet'!$E$38:$G$44,3,FALSE))),1)</f>
        <v>1</v>
      </c>
      <c r="T1631" s="199">
        <v>424768.96192441101</v>
      </c>
      <c r="U1631" s="115" t="str">
        <f t="shared" si="455"/>
        <v/>
      </c>
      <c r="V1631" s="115" t="str">
        <f t="shared" si="455"/>
        <v>y</v>
      </c>
      <c r="W1631" s="115" t="str">
        <f t="shared" si="455"/>
        <v/>
      </c>
      <c r="X1631" s="115" t="str">
        <f t="shared" si="455"/>
        <v/>
      </c>
      <c r="Y1631" s="273" t="str">
        <f t="shared" si="456"/>
        <v/>
      </c>
      <c r="AA1631" s="86" t="str">
        <f t="shared" si="446"/>
        <v/>
      </c>
      <c r="AB1631" s="87">
        <f t="shared" si="447"/>
        <v>1</v>
      </c>
      <c r="AC1631" s="87" t="str">
        <f t="shared" si="457"/>
        <v/>
      </c>
      <c r="AD1631" s="87" t="str">
        <f t="shared" si="458"/>
        <v/>
      </c>
      <c r="AE1631" s="87" t="str">
        <f t="shared" si="459"/>
        <v/>
      </c>
      <c r="AF1631" s="94">
        <f t="shared" si="448"/>
        <v>1</v>
      </c>
      <c r="AH1631" s="324" t="str">
        <f t="shared" si="449"/>
        <v/>
      </c>
      <c r="AI1631" s="280">
        <f t="shared" si="450"/>
        <v>424768.96192441101</v>
      </c>
      <c r="AJ1631" s="280" t="str">
        <f t="shared" si="451"/>
        <v/>
      </c>
      <c r="AK1631" s="280" t="str">
        <f t="shared" si="452"/>
        <v/>
      </c>
      <c r="AL1631" s="327" t="str">
        <f t="shared" si="453"/>
        <v/>
      </c>
    </row>
    <row r="1632" spans="2:38">
      <c r="B1632" s="176" t="s">
        <v>1440</v>
      </c>
      <c r="C1632" s="167"/>
      <c r="D1632" s="167" t="s">
        <v>2231</v>
      </c>
      <c r="E1632" s="167" t="s">
        <v>117</v>
      </c>
      <c r="F1632" s="167" t="s">
        <v>2232</v>
      </c>
      <c r="G1632" s="188"/>
      <c r="H1632" s="285">
        <v>21453.51</v>
      </c>
      <c r="I1632" s="143">
        <f t="shared" si="454"/>
        <v>89.927275126476744</v>
      </c>
      <c r="J1632" s="165">
        <v>1929255.6961986199</v>
      </c>
      <c r="K1632" s="167"/>
      <c r="L1632" s="167">
        <v>1</v>
      </c>
      <c r="M1632" s="171">
        <f t="shared" si="461"/>
        <v>1929255.6961986199</v>
      </c>
      <c r="N1632" s="170"/>
      <c r="O1632" s="285"/>
      <c r="P1632" s="114">
        <f t="shared" si="460"/>
        <v>0</v>
      </c>
      <c r="Q1632" s="173"/>
      <c r="R1632" s="177">
        <v>2016</v>
      </c>
      <c r="S1632" s="98">
        <f>IFERROR(('General Input Sheet'!$G$38/(VLOOKUP(R1632,'General Input Sheet'!$E$38:$G$44,3,FALSE))),1)</f>
        <v>1</v>
      </c>
      <c r="T1632" s="199">
        <v>1929255.6961986199</v>
      </c>
      <c r="U1632" s="115" t="str">
        <f t="shared" si="455"/>
        <v/>
      </c>
      <c r="V1632" s="115" t="str">
        <f t="shared" si="455"/>
        <v/>
      </c>
      <c r="W1632" s="115" t="str">
        <f t="shared" si="455"/>
        <v/>
      </c>
      <c r="X1632" s="115" t="str">
        <f t="shared" si="455"/>
        <v/>
      </c>
      <c r="Y1632" s="273" t="str">
        <f t="shared" si="456"/>
        <v>y</v>
      </c>
      <c r="AA1632" s="86" t="str">
        <f t="shared" si="446"/>
        <v/>
      </c>
      <c r="AB1632" s="87" t="str">
        <f t="shared" si="447"/>
        <v/>
      </c>
      <c r="AC1632" s="87" t="str">
        <f t="shared" si="457"/>
        <v/>
      </c>
      <c r="AD1632" s="87" t="str">
        <f t="shared" si="458"/>
        <v/>
      </c>
      <c r="AE1632" s="87">
        <f t="shared" si="459"/>
        <v>1</v>
      </c>
      <c r="AF1632" s="94">
        <f t="shared" si="448"/>
        <v>1</v>
      </c>
      <c r="AH1632" s="324" t="str">
        <f t="shared" si="449"/>
        <v/>
      </c>
      <c r="AI1632" s="280" t="str">
        <f t="shared" si="450"/>
        <v/>
      </c>
      <c r="AJ1632" s="280" t="str">
        <f t="shared" si="451"/>
        <v/>
      </c>
      <c r="AK1632" s="280" t="str">
        <f t="shared" si="452"/>
        <v/>
      </c>
      <c r="AL1632" s="327">
        <f t="shared" si="453"/>
        <v>1929255.6961986199</v>
      </c>
    </row>
    <row r="1633" spans="2:38">
      <c r="B1633" s="176" t="s">
        <v>1441</v>
      </c>
      <c r="C1633" s="167"/>
      <c r="D1633" s="167" t="s">
        <v>2229</v>
      </c>
      <c r="E1633" s="167" t="s">
        <v>117</v>
      </c>
      <c r="F1633" s="167" t="s">
        <v>2233</v>
      </c>
      <c r="G1633" s="188"/>
      <c r="H1633" s="285">
        <v>3617.72</v>
      </c>
      <c r="I1633" s="143">
        <f t="shared" si="454"/>
        <v>146.04649874593807</v>
      </c>
      <c r="J1633" s="165">
        <v>528355.33944315498</v>
      </c>
      <c r="K1633" s="167"/>
      <c r="L1633" s="167">
        <v>1</v>
      </c>
      <c r="M1633" s="171">
        <f t="shared" si="461"/>
        <v>528355.33944315498</v>
      </c>
      <c r="N1633" s="170"/>
      <c r="O1633" s="285">
        <v>1140.03019005851</v>
      </c>
      <c r="P1633" s="114">
        <f t="shared" si="460"/>
        <v>1.403471604482582E-4</v>
      </c>
      <c r="Q1633" s="173">
        <v>0.16</v>
      </c>
      <c r="R1633" s="177">
        <v>2016</v>
      </c>
      <c r="S1633" s="98">
        <f>IFERROR(('General Input Sheet'!$G$38/(VLOOKUP(R1633,'General Input Sheet'!$E$38:$G$44,3,FALSE))),1)</f>
        <v>1</v>
      </c>
      <c r="T1633" s="199">
        <v>528355.49944315501</v>
      </c>
      <c r="U1633" s="115" t="str">
        <f t="shared" si="455"/>
        <v/>
      </c>
      <c r="V1633" s="115" t="str">
        <f t="shared" si="455"/>
        <v/>
      </c>
      <c r="W1633" s="115" t="str">
        <f t="shared" si="455"/>
        <v>y</v>
      </c>
      <c r="X1633" s="115" t="str">
        <f t="shared" si="455"/>
        <v/>
      </c>
      <c r="Y1633" s="273" t="str">
        <f t="shared" si="456"/>
        <v/>
      </c>
      <c r="AA1633" s="86" t="str">
        <f t="shared" si="446"/>
        <v/>
      </c>
      <c r="AB1633" s="87" t="str">
        <f t="shared" si="447"/>
        <v/>
      </c>
      <c r="AC1633" s="87">
        <f t="shared" si="457"/>
        <v>1</v>
      </c>
      <c r="AD1633" s="87" t="str">
        <f t="shared" si="458"/>
        <v/>
      </c>
      <c r="AE1633" s="87" t="str">
        <f t="shared" si="459"/>
        <v/>
      </c>
      <c r="AF1633" s="94">
        <f t="shared" si="448"/>
        <v>1</v>
      </c>
      <c r="AH1633" s="324" t="str">
        <f t="shared" si="449"/>
        <v/>
      </c>
      <c r="AI1633" s="280" t="str">
        <f t="shared" si="450"/>
        <v/>
      </c>
      <c r="AJ1633" s="280">
        <f t="shared" si="451"/>
        <v>528355.49944315501</v>
      </c>
      <c r="AK1633" s="280" t="str">
        <f t="shared" si="452"/>
        <v/>
      </c>
      <c r="AL1633" s="327" t="str">
        <f t="shared" si="453"/>
        <v/>
      </c>
    </row>
    <row r="1634" spans="2:38">
      <c r="B1634" s="176" t="s">
        <v>1442</v>
      </c>
      <c r="C1634" s="167"/>
      <c r="D1634" s="167" t="s">
        <v>2229</v>
      </c>
      <c r="E1634" s="167" t="s">
        <v>115</v>
      </c>
      <c r="F1634" s="167" t="s">
        <v>2232</v>
      </c>
      <c r="G1634" s="188"/>
      <c r="H1634" s="285">
        <v>15758.89</v>
      </c>
      <c r="I1634" s="143">
        <f t="shared" si="454"/>
        <v>37.45731317271045</v>
      </c>
      <c r="J1634" s="165">
        <v>590285.67798429495</v>
      </c>
      <c r="K1634" s="167"/>
      <c r="L1634" s="167">
        <v>1</v>
      </c>
      <c r="M1634" s="171">
        <f t="shared" si="461"/>
        <v>590285.67798429495</v>
      </c>
      <c r="N1634" s="170"/>
      <c r="O1634" s="285"/>
      <c r="P1634" s="114">
        <f t="shared" si="460"/>
        <v>0</v>
      </c>
      <c r="Q1634" s="173"/>
      <c r="R1634" s="177">
        <v>2016</v>
      </c>
      <c r="S1634" s="98">
        <f>IFERROR(('General Input Sheet'!$G$38/(VLOOKUP(R1634,'General Input Sheet'!$E$38:$G$44,3,FALSE))),1)</f>
        <v>1</v>
      </c>
      <c r="T1634" s="199">
        <v>590285.67798429495</v>
      </c>
      <c r="U1634" s="115" t="str">
        <f t="shared" si="455"/>
        <v>y</v>
      </c>
      <c r="V1634" s="115" t="str">
        <f t="shared" si="455"/>
        <v/>
      </c>
      <c r="W1634" s="115" t="str">
        <f t="shared" si="455"/>
        <v/>
      </c>
      <c r="X1634" s="115" t="str">
        <f t="shared" si="455"/>
        <v/>
      </c>
      <c r="Y1634" s="273" t="str">
        <f t="shared" si="456"/>
        <v/>
      </c>
      <c r="AA1634" s="86">
        <f t="shared" si="446"/>
        <v>1</v>
      </c>
      <c r="AB1634" s="87" t="str">
        <f t="shared" si="447"/>
        <v/>
      </c>
      <c r="AC1634" s="87" t="str">
        <f t="shared" si="457"/>
        <v/>
      </c>
      <c r="AD1634" s="87" t="str">
        <f t="shared" si="458"/>
        <v/>
      </c>
      <c r="AE1634" s="87" t="str">
        <f t="shared" si="459"/>
        <v/>
      </c>
      <c r="AF1634" s="94">
        <f t="shared" si="448"/>
        <v>1</v>
      </c>
      <c r="AH1634" s="324">
        <f t="shared" si="449"/>
        <v>590285.67798429495</v>
      </c>
      <c r="AI1634" s="280" t="str">
        <f t="shared" si="450"/>
        <v/>
      </c>
      <c r="AJ1634" s="280" t="str">
        <f t="shared" si="451"/>
        <v/>
      </c>
      <c r="AK1634" s="280" t="str">
        <f t="shared" si="452"/>
        <v/>
      </c>
      <c r="AL1634" s="327" t="str">
        <f t="shared" si="453"/>
        <v/>
      </c>
    </row>
    <row r="1635" spans="2:38">
      <c r="B1635" s="176" t="s">
        <v>1442</v>
      </c>
      <c r="C1635" s="167"/>
      <c r="D1635" s="167" t="s">
        <v>2229</v>
      </c>
      <c r="E1635" s="167" t="s">
        <v>115</v>
      </c>
      <c r="F1635" s="167" t="s">
        <v>2233</v>
      </c>
      <c r="G1635" s="188"/>
      <c r="H1635" s="285">
        <v>1667.45</v>
      </c>
      <c r="I1635" s="143">
        <f t="shared" si="454"/>
        <v>273.72422131855944</v>
      </c>
      <c r="J1635" s="165">
        <v>456421.45283763198</v>
      </c>
      <c r="K1635" s="167"/>
      <c r="L1635" s="167">
        <v>1</v>
      </c>
      <c r="M1635" s="171">
        <f t="shared" si="461"/>
        <v>456421.45283763204</v>
      </c>
      <c r="N1635" s="170"/>
      <c r="O1635" s="285"/>
      <c r="P1635" s="114">
        <f t="shared" si="460"/>
        <v>0</v>
      </c>
      <c r="Q1635" s="173"/>
      <c r="R1635" s="177">
        <v>2016</v>
      </c>
      <c r="S1635" s="98">
        <f>IFERROR(('General Input Sheet'!$G$38/(VLOOKUP(R1635,'General Input Sheet'!$E$38:$G$44,3,FALSE))),1)</f>
        <v>1</v>
      </c>
      <c r="T1635" s="199">
        <v>456421.45283763198</v>
      </c>
      <c r="U1635" s="115" t="str">
        <f t="shared" si="455"/>
        <v>y</v>
      </c>
      <c r="V1635" s="115" t="str">
        <f t="shared" si="455"/>
        <v/>
      </c>
      <c r="W1635" s="115" t="str">
        <f t="shared" si="455"/>
        <v/>
      </c>
      <c r="X1635" s="115" t="str">
        <f t="shared" si="455"/>
        <v/>
      </c>
      <c r="Y1635" s="273" t="str">
        <f t="shared" si="456"/>
        <v/>
      </c>
      <c r="AA1635" s="86">
        <f t="shared" si="446"/>
        <v>1</v>
      </c>
      <c r="AB1635" s="87" t="str">
        <f t="shared" si="447"/>
        <v/>
      </c>
      <c r="AC1635" s="87" t="str">
        <f t="shared" si="457"/>
        <v/>
      </c>
      <c r="AD1635" s="87" t="str">
        <f t="shared" si="458"/>
        <v/>
      </c>
      <c r="AE1635" s="87" t="str">
        <f t="shared" si="459"/>
        <v/>
      </c>
      <c r="AF1635" s="94">
        <f t="shared" si="448"/>
        <v>1</v>
      </c>
      <c r="AH1635" s="324">
        <f t="shared" si="449"/>
        <v>456421.45283763198</v>
      </c>
      <c r="AI1635" s="280" t="str">
        <f t="shared" si="450"/>
        <v/>
      </c>
      <c r="AJ1635" s="280" t="str">
        <f t="shared" si="451"/>
        <v/>
      </c>
      <c r="AK1635" s="280" t="str">
        <f t="shared" si="452"/>
        <v/>
      </c>
      <c r="AL1635" s="327" t="str">
        <f t="shared" si="453"/>
        <v/>
      </c>
    </row>
    <row r="1636" spans="2:38">
      <c r="B1636" s="176" t="s">
        <v>1443</v>
      </c>
      <c r="C1636" s="167"/>
      <c r="D1636" s="167" t="s">
        <v>2229</v>
      </c>
      <c r="E1636" s="167" t="s">
        <v>118</v>
      </c>
      <c r="F1636" s="167" t="s">
        <v>2232</v>
      </c>
      <c r="G1636" s="188"/>
      <c r="H1636" s="285">
        <v>1883.86</v>
      </c>
      <c r="I1636" s="143">
        <f t="shared" si="454"/>
        <v>155.098027900706</v>
      </c>
      <c r="J1636" s="165">
        <v>292182.97084102401</v>
      </c>
      <c r="K1636" s="167"/>
      <c r="L1636" s="167">
        <v>1</v>
      </c>
      <c r="M1636" s="171">
        <f t="shared" si="461"/>
        <v>292182.97084102401</v>
      </c>
      <c r="N1636" s="170"/>
      <c r="O1636" s="285"/>
      <c r="P1636" s="114">
        <f t="shared" si="460"/>
        <v>0</v>
      </c>
      <c r="Q1636" s="173"/>
      <c r="R1636" s="177">
        <v>2016</v>
      </c>
      <c r="S1636" s="98">
        <f>IFERROR(('General Input Sheet'!$G$38/(VLOOKUP(R1636,'General Input Sheet'!$E$38:$G$44,3,FALSE))),1)</f>
        <v>1</v>
      </c>
      <c r="T1636" s="199">
        <v>292182.97084102401</v>
      </c>
      <c r="U1636" s="115" t="str">
        <f t="shared" si="455"/>
        <v/>
      </c>
      <c r="V1636" s="115" t="str">
        <f t="shared" si="455"/>
        <v/>
      </c>
      <c r="W1636" s="115" t="str">
        <f t="shared" si="455"/>
        <v/>
      </c>
      <c r="X1636" s="115" t="str">
        <f t="shared" si="455"/>
        <v>y</v>
      </c>
      <c r="Y1636" s="273" t="str">
        <f t="shared" si="456"/>
        <v/>
      </c>
      <c r="AA1636" s="86" t="str">
        <f t="shared" si="446"/>
        <v/>
      </c>
      <c r="AB1636" s="87" t="str">
        <f t="shared" si="447"/>
        <v/>
      </c>
      <c r="AC1636" s="87" t="str">
        <f t="shared" si="457"/>
        <v/>
      </c>
      <c r="AD1636" s="87">
        <f t="shared" si="458"/>
        <v>1</v>
      </c>
      <c r="AE1636" s="87" t="str">
        <f t="shared" si="459"/>
        <v/>
      </c>
      <c r="AF1636" s="94">
        <f t="shared" si="448"/>
        <v>1</v>
      </c>
      <c r="AH1636" s="324" t="str">
        <f t="shared" si="449"/>
        <v/>
      </c>
      <c r="AI1636" s="280" t="str">
        <f t="shared" si="450"/>
        <v/>
      </c>
      <c r="AJ1636" s="280" t="str">
        <f t="shared" si="451"/>
        <v/>
      </c>
      <c r="AK1636" s="280">
        <f t="shared" si="452"/>
        <v>292182.97084102401</v>
      </c>
      <c r="AL1636" s="327" t="str">
        <f t="shared" si="453"/>
        <v/>
      </c>
    </row>
    <row r="1637" spans="2:38">
      <c r="B1637" s="176" t="s">
        <v>1444</v>
      </c>
      <c r="C1637" s="167"/>
      <c r="D1637" s="167" t="s">
        <v>2229</v>
      </c>
      <c r="E1637" s="167" t="s">
        <v>117</v>
      </c>
      <c r="F1637" s="167" t="s">
        <v>2233</v>
      </c>
      <c r="G1637" s="188"/>
      <c r="H1637" s="285">
        <v>3846.39</v>
      </c>
      <c r="I1637" s="143">
        <f t="shared" si="454"/>
        <v>139.55673208449403</v>
      </c>
      <c r="J1637" s="165">
        <v>536789.618722477</v>
      </c>
      <c r="K1637" s="167"/>
      <c r="L1637" s="167">
        <v>1</v>
      </c>
      <c r="M1637" s="171">
        <f t="shared" si="461"/>
        <v>536789.618722477</v>
      </c>
      <c r="N1637" s="170"/>
      <c r="O1637" s="285">
        <v>3846.4098561790101</v>
      </c>
      <c r="P1637" s="114">
        <f t="shared" si="460"/>
        <v>118.2206309266584</v>
      </c>
      <c r="Q1637" s="173">
        <v>454725</v>
      </c>
      <c r="R1637" s="177">
        <v>2016</v>
      </c>
      <c r="S1637" s="98">
        <f>IFERROR(('General Input Sheet'!$G$38/(VLOOKUP(R1637,'General Input Sheet'!$E$38:$G$44,3,FALSE))),1)</f>
        <v>1</v>
      </c>
      <c r="T1637" s="199">
        <v>991514.618722477</v>
      </c>
      <c r="U1637" s="115" t="str">
        <f t="shared" si="455"/>
        <v/>
      </c>
      <c r="V1637" s="115" t="str">
        <f t="shared" si="455"/>
        <v/>
      </c>
      <c r="W1637" s="115" t="str">
        <f t="shared" si="455"/>
        <v>y</v>
      </c>
      <c r="X1637" s="115" t="str">
        <f t="shared" si="455"/>
        <v/>
      </c>
      <c r="Y1637" s="273" t="str">
        <f t="shared" si="456"/>
        <v/>
      </c>
      <c r="AA1637" s="86" t="str">
        <f t="shared" si="446"/>
        <v/>
      </c>
      <c r="AB1637" s="87" t="str">
        <f t="shared" si="447"/>
        <v/>
      </c>
      <c r="AC1637" s="87">
        <f t="shared" si="457"/>
        <v>1</v>
      </c>
      <c r="AD1637" s="87" t="str">
        <f t="shared" si="458"/>
        <v/>
      </c>
      <c r="AE1637" s="87" t="str">
        <f t="shared" si="459"/>
        <v/>
      </c>
      <c r="AF1637" s="94">
        <f t="shared" si="448"/>
        <v>1</v>
      </c>
      <c r="AH1637" s="324" t="str">
        <f t="shared" si="449"/>
        <v/>
      </c>
      <c r="AI1637" s="280" t="str">
        <f t="shared" si="450"/>
        <v/>
      </c>
      <c r="AJ1637" s="280">
        <f t="shared" si="451"/>
        <v>991514.618722477</v>
      </c>
      <c r="AK1637" s="280" t="str">
        <f t="shared" si="452"/>
        <v/>
      </c>
      <c r="AL1637" s="327" t="str">
        <f t="shared" si="453"/>
        <v/>
      </c>
    </row>
    <row r="1638" spans="2:38">
      <c r="B1638" s="176" t="s">
        <v>1445</v>
      </c>
      <c r="C1638" s="167"/>
      <c r="D1638" s="167" t="s">
        <v>2231</v>
      </c>
      <c r="E1638" s="167" t="s">
        <v>118</v>
      </c>
      <c r="F1638" s="167" t="s">
        <v>2232</v>
      </c>
      <c r="G1638" s="188"/>
      <c r="H1638" s="285">
        <v>3763.15</v>
      </c>
      <c r="I1638" s="143">
        <f t="shared" si="454"/>
        <v>303.27293193763467</v>
      </c>
      <c r="J1638" s="165">
        <v>1141261.5338211099</v>
      </c>
      <c r="K1638" s="167"/>
      <c r="L1638" s="167">
        <v>1</v>
      </c>
      <c r="M1638" s="171">
        <f t="shared" si="461"/>
        <v>1141261.5338211099</v>
      </c>
      <c r="N1638" s="170"/>
      <c r="O1638" s="285"/>
      <c r="P1638" s="114">
        <f t="shared" si="460"/>
        <v>0</v>
      </c>
      <c r="Q1638" s="173"/>
      <c r="R1638" s="177">
        <v>2016</v>
      </c>
      <c r="S1638" s="98">
        <f>IFERROR(('General Input Sheet'!$G$38/(VLOOKUP(R1638,'General Input Sheet'!$E$38:$G$44,3,FALSE))),1)</f>
        <v>1</v>
      </c>
      <c r="T1638" s="199">
        <v>1141261.5338211099</v>
      </c>
      <c r="U1638" s="115" t="str">
        <f t="shared" si="455"/>
        <v/>
      </c>
      <c r="V1638" s="115" t="str">
        <f t="shared" si="455"/>
        <v/>
      </c>
      <c r="W1638" s="115" t="str">
        <f t="shared" si="455"/>
        <v/>
      </c>
      <c r="X1638" s="115" t="str">
        <f t="shared" si="455"/>
        <v/>
      </c>
      <c r="Y1638" s="273" t="str">
        <f t="shared" si="456"/>
        <v>y</v>
      </c>
      <c r="AA1638" s="86" t="str">
        <f t="shared" si="446"/>
        <v/>
      </c>
      <c r="AB1638" s="87" t="str">
        <f t="shared" si="447"/>
        <v/>
      </c>
      <c r="AC1638" s="87" t="str">
        <f t="shared" si="457"/>
        <v/>
      </c>
      <c r="AD1638" s="87" t="str">
        <f t="shared" si="458"/>
        <v/>
      </c>
      <c r="AE1638" s="87">
        <f t="shared" si="459"/>
        <v>1</v>
      </c>
      <c r="AF1638" s="94">
        <f t="shared" si="448"/>
        <v>1</v>
      </c>
      <c r="AH1638" s="324" t="str">
        <f t="shared" si="449"/>
        <v/>
      </c>
      <c r="AI1638" s="280" t="str">
        <f t="shared" si="450"/>
        <v/>
      </c>
      <c r="AJ1638" s="280" t="str">
        <f t="shared" si="451"/>
        <v/>
      </c>
      <c r="AK1638" s="280" t="str">
        <f t="shared" si="452"/>
        <v/>
      </c>
      <c r="AL1638" s="327">
        <f t="shared" si="453"/>
        <v>1141261.5338211099</v>
      </c>
    </row>
    <row r="1639" spans="2:38">
      <c r="B1639" s="176" t="s">
        <v>1446</v>
      </c>
      <c r="C1639" s="167"/>
      <c r="D1639" s="167" t="s">
        <v>2229</v>
      </c>
      <c r="E1639" s="167" t="s">
        <v>115</v>
      </c>
      <c r="F1639" s="167" t="s">
        <v>2232</v>
      </c>
      <c r="G1639" s="188"/>
      <c r="H1639" s="285">
        <v>20990.07</v>
      </c>
      <c r="I1639" s="143">
        <f t="shared" si="454"/>
        <v>28.122139563340902</v>
      </c>
      <c r="J1639" s="165">
        <v>590285.67798429495</v>
      </c>
      <c r="K1639" s="167"/>
      <c r="L1639" s="167">
        <v>1</v>
      </c>
      <c r="M1639" s="171">
        <f t="shared" si="461"/>
        <v>590285.67798429495</v>
      </c>
      <c r="N1639" s="170"/>
      <c r="O1639" s="285"/>
      <c r="P1639" s="114">
        <f t="shared" si="460"/>
        <v>0</v>
      </c>
      <c r="Q1639" s="173"/>
      <c r="R1639" s="177">
        <v>2016</v>
      </c>
      <c r="S1639" s="98">
        <f>IFERROR(('General Input Sheet'!$G$38/(VLOOKUP(R1639,'General Input Sheet'!$E$38:$G$44,3,FALSE))),1)</f>
        <v>1</v>
      </c>
      <c r="T1639" s="199">
        <v>590285.67798429495</v>
      </c>
      <c r="U1639" s="115" t="str">
        <f t="shared" si="455"/>
        <v>y</v>
      </c>
      <c r="V1639" s="115" t="str">
        <f t="shared" si="455"/>
        <v/>
      </c>
      <c r="W1639" s="115" t="str">
        <f t="shared" si="455"/>
        <v/>
      </c>
      <c r="X1639" s="115" t="str">
        <f t="shared" si="455"/>
        <v/>
      </c>
      <c r="Y1639" s="273" t="str">
        <f t="shared" si="456"/>
        <v/>
      </c>
      <c r="AA1639" s="86">
        <f t="shared" si="446"/>
        <v>1</v>
      </c>
      <c r="AB1639" s="87" t="str">
        <f t="shared" si="447"/>
        <v/>
      </c>
      <c r="AC1639" s="87" t="str">
        <f t="shared" si="457"/>
        <v/>
      </c>
      <c r="AD1639" s="87" t="str">
        <f t="shared" si="458"/>
        <v/>
      </c>
      <c r="AE1639" s="87" t="str">
        <f t="shared" si="459"/>
        <v/>
      </c>
      <c r="AF1639" s="94">
        <f t="shared" si="448"/>
        <v>1</v>
      </c>
      <c r="AH1639" s="324">
        <f t="shared" si="449"/>
        <v>590285.67798429495</v>
      </c>
      <c r="AI1639" s="280" t="str">
        <f t="shared" si="450"/>
        <v/>
      </c>
      <c r="AJ1639" s="280" t="str">
        <f t="shared" si="451"/>
        <v/>
      </c>
      <c r="AK1639" s="280" t="str">
        <f t="shared" si="452"/>
        <v/>
      </c>
      <c r="AL1639" s="327" t="str">
        <f t="shared" si="453"/>
        <v/>
      </c>
    </row>
    <row r="1640" spans="2:38">
      <c r="B1640" s="176" t="s">
        <v>1446</v>
      </c>
      <c r="C1640" s="167"/>
      <c r="D1640" s="167" t="s">
        <v>2229</v>
      </c>
      <c r="E1640" s="167" t="s">
        <v>115</v>
      </c>
      <c r="F1640" s="167" t="s">
        <v>2233</v>
      </c>
      <c r="G1640" s="188"/>
      <c r="H1640" s="285">
        <v>4550.8599999999997</v>
      </c>
      <c r="I1640" s="143">
        <f t="shared" si="454"/>
        <v>123.66307388302565</v>
      </c>
      <c r="J1640" s="165">
        <v>562773.33641130605</v>
      </c>
      <c r="K1640" s="167"/>
      <c r="L1640" s="167">
        <v>1</v>
      </c>
      <c r="M1640" s="171">
        <f t="shared" si="461"/>
        <v>562773.33641130605</v>
      </c>
      <c r="N1640" s="170"/>
      <c r="O1640" s="285"/>
      <c r="P1640" s="114">
        <f t="shared" si="460"/>
        <v>0</v>
      </c>
      <c r="Q1640" s="173"/>
      <c r="R1640" s="177">
        <v>2016</v>
      </c>
      <c r="S1640" s="98">
        <f>IFERROR(('General Input Sheet'!$G$38/(VLOOKUP(R1640,'General Input Sheet'!$E$38:$G$44,3,FALSE))),1)</f>
        <v>1</v>
      </c>
      <c r="T1640" s="199">
        <v>562773.33641130605</v>
      </c>
      <c r="U1640" s="115" t="str">
        <f t="shared" si="455"/>
        <v>y</v>
      </c>
      <c r="V1640" s="115" t="str">
        <f t="shared" si="455"/>
        <v/>
      </c>
      <c r="W1640" s="115" t="str">
        <f t="shared" si="455"/>
        <v/>
      </c>
      <c r="X1640" s="115" t="str">
        <f t="shared" si="455"/>
        <v/>
      </c>
      <c r="Y1640" s="273" t="str">
        <f t="shared" si="456"/>
        <v/>
      </c>
      <c r="AA1640" s="86">
        <f t="shared" si="446"/>
        <v>1</v>
      </c>
      <c r="AB1640" s="87" t="str">
        <f t="shared" si="447"/>
        <v/>
      </c>
      <c r="AC1640" s="87" t="str">
        <f t="shared" si="457"/>
        <v/>
      </c>
      <c r="AD1640" s="87" t="str">
        <f t="shared" si="458"/>
        <v/>
      </c>
      <c r="AE1640" s="87" t="str">
        <f t="shared" si="459"/>
        <v/>
      </c>
      <c r="AF1640" s="94">
        <f t="shared" si="448"/>
        <v>1</v>
      </c>
      <c r="AH1640" s="324">
        <f t="shared" si="449"/>
        <v>562773.33641130605</v>
      </c>
      <c r="AI1640" s="280" t="str">
        <f t="shared" si="450"/>
        <v/>
      </c>
      <c r="AJ1640" s="280" t="str">
        <f t="shared" si="451"/>
        <v/>
      </c>
      <c r="AK1640" s="280" t="str">
        <f t="shared" si="452"/>
        <v/>
      </c>
      <c r="AL1640" s="327" t="str">
        <f t="shared" si="453"/>
        <v/>
      </c>
    </row>
    <row r="1641" spans="2:38">
      <c r="B1641" s="176" t="s">
        <v>1447</v>
      </c>
      <c r="C1641" s="167"/>
      <c r="D1641" s="167" t="s">
        <v>2229</v>
      </c>
      <c r="E1641" s="167" t="s">
        <v>118</v>
      </c>
      <c r="F1641" s="167" t="s">
        <v>2232</v>
      </c>
      <c r="G1641" s="188"/>
      <c r="H1641" s="285">
        <v>6712.52</v>
      </c>
      <c r="I1641" s="143">
        <f t="shared" si="454"/>
        <v>78.589482430974954</v>
      </c>
      <c r="J1641" s="165">
        <v>527533.47260756802</v>
      </c>
      <c r="K1641" s="167"/>
      <c r="L1641" s="167">
        <v>1</v>
      </c>
      <c r="M1641" s="171">
        <f t="shared" si="461"/>
        <v>527533.47260756802</v>
      </c>
      <c r="N1641" s="170"/>
      <c r="O1641" s="285"/>
      <c r="P1641" s="114">
        <f t="shared" si="460"/>
        <v>0</v>
      </c>
      <c r="Q1641" s="173"/>
      <c r="R1641" s="177">
        <v>2016</v>
      </c>
      <c r="S1641" s="98">
        <f>IFERROR(('General Input Sheet'!$G$38/(VLOOKUP(R1641,'General Input Sheet'!$E$38:$G$44,3,FALSE))),1)</f>
        <v>1</v>
      </c>
      <c r="T1641" s="199">
        <v>527533.47260756802</v>
      </c>
      <c r="U1641" s="115" t="str">
        <f t="shared" si="455"/>
        <v/>
      </c>
      <c r="V1641" s="115" t="str">
        <f t="shared" si="455"/>
        <v/>
      </c>
      <c r="W1641" s="115" t="str">
        <f t="shared" si="455"/>
        <v/>
      </c>
      <c r="X1641" s="115" t="str">
        <f t="shared" si="455"/>
        <v>y</v>
      </c>
      <c r="Y1641" s="273" t="str">
        <f t="shared" si="456"/>
        <v/>
      </c>
      <c r="AA1641" s="86" t="str">
        <f t="shared" si="446"/>
        <v/>
      </c>
      <c r="AB1641" s="87" t="str">
        <f t="shared" si="447"/>
        <v/>
      </c>
      <c r="AC1641" s="87" t="str">
        <f t="shared" si="457"/>
        <v/>
      </c>
      <c r="AD1641" s="87">
        <f t="shared" si="458"/>
        <v>1</v>
      </c>
      <c r="AE1641" s="87" t="str">
        <f t="shared" si="459"/>
        <v/>
      </c>
      <c r="AF1641" s="94">
        <f t="shared" si="448"/>
        <v>1</v>
      </c>
      <c r="AH1641" s="324" t="str">
        <f t="shared" si="449"/>
        <v/>
      </c>
      <c r="AI1641" s="280" t="str">
        <f t="shared" si="450"/>
        <v/>
      </c>
      <c r="AJ1641" s="280" t="str">
        <f t="shared" si="451"/>
        <v/>
      </c>
      <c r="AK1641" s="280">
        <f t="shared" si="452"/>
        <v>527533.47260756802</v>
      </c>
      <c r="AL1641" s="327" t="str">
        <f t="shared" si="453"/>
        <v/>
      </c>
    </row>
    <row r="1642" spans="2:38">
      <c r="B1642" s="176" t="s">
        <v>1448</v>
      </c>
      <c r="C1642" s="167"/>
      <c r="D1642" s="167" t="s">
        <v>2229</v>
      </c>
      <c r="E1642" s="167" t="s">
        <v>117</v>
      </c>
      <c r="F1642" s="167" t="s">
        <v>2233</v>
      </c>
      <c r="G1642" s="188"/>
      <c r="H1642" s="285">
        <v>1633.3</v>
      </c>
      <c r="I1642" s="143">
        <f t="shared" si="454"/>
        <v>278.67621502333009</v>
      </c>
      <c r="J1642" s="165">
        <v>455161.86199760501</v>
      </c>
      <c r="K1642" s="167"/>
      <c r="L1642" s="167">
        <v>1</v>
      </c>
      <c r="M1642" s="171">
        <f t="shared" si="461"/>
        <v>455161.86199760507</v>
      </c>
      <c r="N1642" s="170"/>
      <c r="O1642" s="285"/>
      <c r="P1642" s="114">
        <f t="shared" si="460"/>
        <v>0</v>
      </c>
      <c r="Q1642" s="173"/>
      <c r="R1642" s="177">
        <v>2016</v>
      </c>
      <c r="S1642" s="98">
        <f>IFERROR(('General Input Sheet'!$G$38/(VLOOKUP(R1642,'General Input Sheet'!$E$38:$G$44,3,FALSE))),1)</f>
        <v>1</v>
      </c>
      <c r="T1642" s="199">
        <v>455161.86199760501</v>
      </c>
      <c r="U1642" s="115" t="str">
        <f t="shared" si="455"/>
        <v/>
      </c>
      <c r="V1642" s="115" t="str">
        <f t="shared" si="455"/>
        <v/>
      </c>
      <c r="W1642" s="115" t="str">
        <f t="shared" si="455"/>
        <v>y</v>
      </c>
      <c r="X1642" s="115" t="str">
        <f t="shared" si="455"/>
        <v/>
      </c>
      <c r="Y1642" s="273" t="str">
        <f t="shared" si="456"/>
        <v/>
      </c>
      <c r="AA1642" s="86" t="str">
        <f t="shared" si="446"/>
        <v/>
      </c>
      <c r="AB1642" s="87" t="str">
        <f t="shared" si="447"/>
        <v/>
      </c>
      <c r="AC1642" s="87">
        <f t="shared" si="457"/>
        <v>1</v>
      </c>
      <c r="AD1642" s="87" t="str">
        <f t="shared" si="458"/>
        <v/>
      </c>
      <c r="AE1642" s="87" t="str">
        <f t="shared" si="459"/>
        <v/>
      </c>
      <c r="AF1642" s="94">
        <f t="shared" si="448"/>
        <v>1</v>
      </c>
      <c r="AH1642" s="324" t="str">
        <f t="shared" si="449"/>
        <v/>
      </c>
      <c r="AI1642" s="280" t="str">
        <f t="shared" si="450"/>
        <v/>
      </c>
      <c r="AJ1642" s="280">
        <f t="shared" si="451"/>
        <v>455161.86199760501</v>
      </c>
      <c r="AK1642" s="280" t="str">
        <f t="shared" si="452"/>
        <v/>
      </c>
      <c r="AL1642" s="327" t="str">
        <f t="shared" si="453"/>
        <v/>
      </c>
    </row>
    <row r="1643" spans="2:38">
      <c r="B1643" s="176" t="s">
        <v>1449</v>
      </c>
      <c r="C1643" s="167"/>
      <c r="D1643" s="167" t="s">
        <v>2229</v>
      </c>
      <c r="E1643" s="167" t="s">
        <v>117</v>
      </c>
      <c r="F1643" s="167" t="s">
        <v>2233</v>
      </c>
      <c r="G1643" s="188"/>
      <c r="H1643" s="285">
        <v>3720.84</v>
      </c>
      <c r="I1643" s="143">
        <f t="shared" si="454"/>
        <v>143.02115229012318</v>
      </c>
      <c r="J1643" s="165">
        <v>532158.82428718195</v>
      </c>
      <c r="K1643" s="167"/>
      <c r="L1643" s="167">
        <v>1</v>
      </c>
      <c r="M1643" s="171">
        <f t="shared" si="461"/>
        <v>532158.82428718195</v>
      </c>
      <c r="N1643" s="170"/>
      <c r="O1643" s="285"/>
      <c r="P1643" s="114">
        <f t="shared" si="460"/>
        <v>0</v>
      </c>
      <c r="Q1643" s="173"/>
      <c r="R1643" s="177">
        <v>2016</v>
      </c>
      <c r="S1643" s="98">
        <f>IFERROR(('General Input Sheet'!$G$38/(VLOOKUP(R1643,'General Input Sheet'!$E$38:$G$44,3,FALSE))),1)</f>
        <v>1</v>
      </c>
      <c r="T1643" s="199">
        <v>532158.82428718195</v>
      </c>
      <c r="U1643" s="115" t="str">
        <f t="shared" si="455"/>
        <v/>
      </c>
      <c r="V1643" s="115" t="str">
        <f t="shared" si="455"/>
        <v/>
      </c>
      <c r="W1643" s="115" t="str">
        <f t="shared" si="455"/>
        <v>y</v>
      </c>
      <c r="X1643" s="115" t="str">
        <f t="shared" si="455"/>
        <v/>
      </c>
      <c r="Y1643" s="273" t="str">
        <f t="shared" si="456"/>
        <v/>
      </c>
      <c r="AA1643" s="86" t="str">
        <f t="shared" si="446"/>
        <v/>
      </c>
      <c r="AB1643" s="87" t="str">
        <f t="shared" si="447"/>
        <v/>
      </c>
      <c r="AC1643" s="87">
        <f t="shared" si="457"/>
        <v>1</v>
      </c>
      <c r="AD1643" s="87" t="str">
        <f t="shared" si="458"/>
        <v/>
      </c>
      <c r="AE1643" s="87" t="str">
        <f t="shared" si="459"/>
        <v/>
      </c>
      <c r="AF1643" s="94">
        <f t="shared" si="448"/>
        <v>1</v>
      </c>
      <c r="AH1643" s="324" t="str">
        <f t="shared" si="449"/>
        <v/>
      </c>
      <c r="AI1643" s="280" t="str">
        <f t="shared" si="450"/>
        <v/>
      </c>
      <c r="AJ1643" s="280">
        <f t="shared" si="451"/>
        <v>532158.82428718195</v>
      </c>
      <c r="AK1643" s="280" t="str">
        <f t="shared" si="452"/>
        <v/>
      </c>
      <c r="AL1643" s="327" t="str">
        <f t="shared" si="453"/>
        <v/>
      </c>
    </row>
    <row r="1644" spans="2:38">
      <c r="B1644" s="176" t="s">
        <v>1450</v>
      </c>
      <c r="C1644" s="167"/>
      <c r="D1644" s="167" t="s">
        <v>2231</v>
      </c>
      <c r="E1644" s="167" t="s">
        <v>117</v>
      </c>
      <c r="F1644" s="167" t="s">
        <v>2232</v>
      </c>
      <c r="G1644" s="188"/>
      <c r="H1644" s="285">
        <v>21515.57</v>
      </c>
      <c r="I1644" s="143">
        <f t="shared" si="454"/>
        <v>89.79636972104295</v>
      </c>
      <c r="J1644" s="165">
        <v>1932020.0784789801</v>
      </c>
      <c r="K1644" s="167"/>
      <c r="L1644" s="167">
        <v>1</v>
      </c>
      <c r="M1644" s="171">
        <f t="shared" si="461"/>
        <v>1932020.0784789801</v>
      </c>
      <c r="N1644" s="170"/>
      <c r="O1644" s="285">
        <v>7887.8927683925203</v>
      </c>
      <c r="P1644" s="114">
        <f t="shared" si="460"/>
        <v>219.5384053570119</v>
      </c>
      <c r="Q1644" s="173">
        <v>1731695.4</v>
      </c>
      <c r="R1644" s="177">
        <v>2016</v>
      </c>
      <c r="S1644" s="98">
        <f>IFERROR(('General Input Sheet'!$G$38/(VLOOKUP(R1644,'General Input Sheet'!$E$38:$G$44,3,FALSE))),1)</f>
        <v>1</v>
      </c>
      <c r="T1644" s="199">
        <v>3663715.4784789803</v>
      </c>
      <c r="U1644" s="115" t="str">
        <f t="shared" si="455"/>
        <v/>
      </c>
      <c r="V1644" s="115" t="str">
        <f t="shared" si="455"/>
        <v/>
      </c>
      <c r="W1644" s="115" t="str">
        <f t="shared" si="455"/>
        <v/>
      </c>
      <c r="X1644" s="115" t="str">
        <f t="shared" si="455"/>
        <v/>
      </c>
      <c r="Y1644" s="273" t="str">
        <f t="shared" si="456"/>
        <v>y</v>
      </c>
      <c r="AA1644" s="86" t="str">
        <f t="shared" si="446"/>
        <v/>
      </c>
      <c r="AB1644" s="87" t="str">
        <f t="shared" si="447"/>
        <v/>
      </c>
      <c r="AC1644" s="87" t="str">
        <f t="shared" si="457"/>
        <v/>
      </c>
      <c r="AD1644" s="87" t="str">
        <f t="shared" si="458"/>
        <v/>
      </c>
      <c r="AE1644" s="87">
        <f t="shared" si="459"/>
        <v>1</v>
      </c>
      <c r="AF1644" s="94">
        <f t="shared" si="448"/>
        <v>1</v>
      </c>
      <c r="AH1644" s="324" t="str">
        <f t="shared" si="449"/>
        <v/>
      </c>
      <c r="AI1644" s="280" t="str">
        <f t="shared" si="450"/>
        <v/>
      </c>
      <c r="AJ1644" s="280" t="str">
        <f t="shared" si="451"/>
        <v/>
      </c>
      <c r="AK1644" s="280" t="str">
        <f t="shared" si="452"/>
        <v/>
      </c>
      <c r="AL1644" s="327">
        <f t="shared" si="453"/>
        <v>3663715.4784789803</v>
      </c>
    </row>
    <row r="1645" spans="2:38">
      <c r="B1645" s="176" t="s">
        <v>1451</v>
      </c>
      <c r="C1645" s="167"/>
      <c r="D1645" s="167" t="s">
        <v>2229</v>
      </c>
      <c r="E1645" s="167" t="s">
        <v>117</v>
      </c>
      <c r="F1645" s="167" t="s">
        <v>2234</v>
      </c>
      <c r="G1645" s="188"/>
      <c r="H1645" s="285">
        <v>12865.27</v>
      </c>
      <c r="I1645" s="143">
        <f t="shared" si="454"/>
        <v>83.087896706035707</v>
      </c>
      <c r="J1645" s="165">
        <v>1068948.22485526</v>
      </c>
      <c r="K1645" s="167"/>
      <c r="L1645" s="167">
        <v>1</v>
      </c>
      <c r="M1645" s="171">
        <f t="shared" si="461"/>
        <v>1068948.22485526</v>
      </c>
      <c r="N1645" s="170"/>
      <c r="O1645" s="285">
        <v>19558.557484631001</v>
      </c>
      <c r="P1645" s="114">
        <f t="shared" si="460"/>
        <v>85.194042112223627</v>
      </c>
      <c r="Q1645" s="173">
        <v>1666272.57</v>
      </c>
      <c r="R1645" s="177">
        <v>2016</v>
      </c>
      <c r="S1645" s="98">
        <f>IFERROR(('General Input Sheet'!$G$38/(VLOOKUP(R1645,'General Input Sheet'!$E$38:$G$44,3,FALSE))),1)</f>
        <v>1</v>
      </c>
      <c r="T1645" s="199">
        <v>2735220.7948552603</v>
      </c>
      <c r="U1645" s="115" t="str">
        <f t="shared" si="455"/>
        <v/>
      </c>
      <c r="V1645" s="115" t="str">
        <f t="shared" si="455"/>
        <v/>
      </c>
      <c r="W1645" s="115" t="str">
        <f t="shared" si="455"/>
        <v>y</v>
      </c>
      <c r="X1645" s="115" t="str">
        <f t="shared" si="455"/>
        <v/>
      </c>
      <c r="Y1645" s="273" t="str">
        <f t="shared" si="456"/>
        <v/>
      </c>
      <c r="AA1645" s="86" t="str">
        <f t="shared" si="446"/>
        <v/>
      </c>
      <c r="AB1645" s="87" t="str">
        <f t="shared" si="447"/>
        <v/>
      </c>
      <c r="AC1645" s="87">
        <f t="shared" si="457"/>
        <v>1</v>
      </c>
      <c r="AD1645" s="87" t="str">
        <f t="shared" si="458"/>
        <v/>
      </c>
      <c r="AE1645" s="87" t="str">
        <f t="shared" si="459"/>
        <v/>
      </c>
      <c r="AF1645" s="94">
        <f t="shared" si="448"/>
        <v>1</v>
      </c>
      <c r="AH1645" s="324" t="str">
        <f t="shared" si="449"/>
        <v/>
      </c>
      <c r="AI1645" s="280" t="str">
        <f t="shared" si="450"/>
        <v/>
      </c>
      <c r="AJ1645" s="280">
        <f t="shared" si="451"/>
        <v>2735220.7948552603</v>
      </c>
      <c r="AK1645" s="280" t="str">
        <f t="shared" si="452"/>
        <v/>
      </c>
      <c r="AL1645" s="327" t="str">
        <f t="shared" si="453"/>
        <v/>
      </c>
    </row>
    <row r="1646" spans="2:38">
      <c r="B1646" s="176" t="s">
        <v>1452</v>
      </c>
      <c r="C1646" s="167"/>
      <c r="D1646" s="167" t="s">
        <v>2229</v>
      </c>
      <c r="E1646" s="167" t="s">
        <v>117</v>
      </c>
      <c r="F1646" s="167" t="s">
        <v>2232</v>
      </c>
      <c r="G1646" s="188"/>
      <c r="H1646" s="285">
        <v>7566.67</v>
      </c>
      <c r="I1646" s="143">
        <f t="shared" si="454"/>
        <v>75.220014748728303</v>
      </c>
      <c r="J1646" s="165">
        <v>569165.02899876004</v>
      </c>
      <c r="K1646" s="167"/>
      <c r="L1646" s="167">
        <v>1</v>
      </c>
      <c r="M1646" s="171">
        <f t="shared" si="461"/>
        <v>569165.02899876004</v>
      </c>
      <c r="N1646" s="170"/>
      <c r="O1646" s="285"/>
      <c r="P1646" s="114">
        <f t="shared" si="460"/>
        <v>0</v>
      </c>
      <c r="Q1646" s="173"/>
      <c r="R1646" s="177">
        <v>2016</v>
      </c>
      <c r="S1646" s="98">
        <f>IFERROR(('General Input Sheet'!$G$38/(VLOOKUP(R1646,'General Input Sheet'!$E$38:$G$44,3,FALSE))),1)</f>
        <v>1</v>
      </c>
      <c r="T1646" s="199">
        <v>569165.02899876004</v>
      </c>
      <c r="U1646" s="115" t="str">
        <f t="shared" si="455"/>
        <v/>
      </c>
      <c r="V1646" s="115" t="str">
        <f t="shared" si="455"/>
        <v/>
      </c>
      <c r="W1646" s="115" t="str">
        <f t="shared" si="455"/>
        <v>y</v>
      </c>
      <c r="X1646" s="115" t="str">
        <f t="shared" si="455"/>
        <v/>
      </c>
      <c r="Y1646" s="273" t="str">
        <f t="shared" si="456"/>
        <v/>
      </c>
      <c r="AA1646" s="86" t="str">
        <f t="shared" si="446"/>
        <v/>
      </c>
      <c r="AB1646" s="87" t="str">
        <f t="shared" si="447"/>
        <v/>
      </c>
      <c r="AC1646" s="87">
        <f t="shared" si="457"/>
        <v>1</v>
      </c>
      <c r="AD1646" s="87" t="str">
        <f t="shared" si="458"/>
        <v/>
      </c>
      <c r="AE1646" s="87" t="str">
        <f t="shared" si="459"/>
        <v/>
      </c>
      <c r="AF1646" s="94">
        <f t="shared" si="448"/>
        <v>1</v>
      </c>
      <c r="AH1646" s="324" t="str">
        <f t="shared" si="449"/>
        <v/>
      </c>
      <c r="AI1646" s="280" t="str">
        <f t="shared" si="450"/>
        <v/>
      </c>
      <c r="AJ1646" s="280">
        <f t="shared" si="451"/>
        <v>569165.02899876004</v>
      </c>
      <c r="AK1646" s="280" t="str">
        <f t="shared" si="452"/>
        <v/>
      </c>
      <c r="AL1646" s="327" t="str">
        <f t="shared" si="453"/>
        <v/>
      </c>
    </row>
    <row r="1647" spans="2:38">
      <c r="B1647" s="176" t="s">
        <v>1453</v>
      </c>
      <c r="C1647" s="167"/>
      <c r="D1647" s="167" t="s">
        <v>2231</v>
      </c>
      <c r="E1647" s="167" t="s">
        <v>117</v>
      </c>
      <c r="F1647" s="167" t="s">
        <v>2236</v>
      </c>
      <c r="G1647" s="188"/>
      <c r="H1647" s="285"/>
      <c r="I1647" s="143">
        <f t="shared" si="454"/>
        <v>0</v>
      </c>
      <c r="J1647" s="165"/>
      <c r="K1647" s="167"/>
      <c r="L1647" s="167">
        <v>1</v>
      </c>
      <c r="M1647" s="171">
        <f t="shared" si="461"/>
        <v>0</v>
      </c>
      <c r="N1647" s="170"/>
      <c r="O1647" s="285">
        <v>0</v>
      </c>
      <c r="P1647" s="114">
        <f t="shared" si="460"/>
        <v>0</v>
      </c>
      <c r="Q1647" s="173">
        <v>0</v>
      </c>
      <c r="R1647" s="177">
        <v>2016</v>
      </c>
      <c r="S1647" s="98">
        <f>IFERROR(('General Input Sheet'!$G$38/(VLOOKUP(R1647,'General Input Sheet'!$E$38:$G$44,3,FALSE))),1)</f>
        <v>1</v>
      </c>
      <c r="T1647" s="199">
        <v>0</v>
      </c>
      <c r="U1647" s="115" t="str">
        <f t="shared" si="455"/>
        <v/>
      </c>
      <c r="V1647" s="115" t="str">
        <f t="shared" si="455"/>
        <v/>
      </c>
      <c r="W1647" s="115" t="str">
        <f t="shared" si="455"/>
        <v/>
      </c>
      <c r="X1647" s="115" t="str">
        <f t="shared" si="455"/>
        <v/>
      </c>
      <c r="Y1647" s="273" t="str">
        <f t="shared" si="456"/>
        <v>y</v>
      </c>
      <c r="AA1647" s="86" t="str">
        <f t="shared" si="446"/>
        <v/>
      </c>
      <c r="AB1647" s="87" t="str">
        <f t="shared" si="447"/>
        <v/>
      </c>
      <c r="AC1647" s="87" t="str">
        <f t="shared" si="457"/>
        <v/>
      </c>
      <c r="AD1647" s="87" t="str">
        <f t="shared" si="458"/>
        <v/>
      </c>
      <c r="AE1647" s="87">
        <f t="shared" si="459"/>
        <v>1</v>
      </c>
      <c r="AF1647" s="94">
        <f t="shared" si="448"/>
        <v>1</v>
      </c>
      <c r="AH1647" s="324" t="str">
        <f t="shared" si="449"/>
        <v/>
      </c>
      <c r="AI1647" s="280" t="str">
        <f t="shared" si="450"/>
        <v/>
      </c>
      <c r="AJ1647" s="280" t="str">
        <f t="shared" si="451"/>
        <v/>
      </c>
      <c r="AK1647" s="280" t="str">
        <f t="shared" si="452"/>
        <v/>
      </c>
      <c r="AL1647" s="327">
        <f t="shared" si="453"/>
        <v>0</v>
      </c>
    </row>
    <row r="1648" spans="2:38">
      <c r="B1648" s="176" t="s">
        <v>1454</v>
      </c>
      <c r="C1648" s="167"/>
      <c r="D1648" s="167" t="s">
        <v>2229</v>
      </c>
      <c r="E1648" s="167" t="s">
        <v>118</v>
      </c>
      <c r="F1648" s="167" t="s">
        <v>2232</v>
      </c>
      <c r="G1648" s="188"/>
      <c r="H1648" s="285">
        <v>50509.09</v>
      </c>
      <c r="I1648" s="143">
        <f t="shared" si="454"/>
        <v>11.686721696714294</v>
      </c>
      <c r="J1648" s="165">
        <v>590285.67798429495</v>
      </c>
      <c r="K1648" s="167"/>
      <c r="L1648" s="167">
        <v>1</v>
      </c>
      <c r="M1648" s="171">
        <f t="shared" si="461"/>
        <v>590285.67798429495</v>
      </c>
      <c r="N1648" s="170"/>
      <c r="O1648" s="285"/>
      <c r="P1648" s="114">
        <f t="shared" si="460"/>
        <v>0</v>
      </c>
      <c r="Q1648" s="173"/>
      <c r="R1648" s="177">
        <v>2016</v>
      </c>
      <c r="S1648" s="98">
        <f>IFERROR(('General Input Sheet'!$G$38/(VLOOKUP(R1648,'General Input Sheet'!$E$38:$G$44,3,FALSE))),1)</f>
        <v>1</v>
      </c>
      <c r="T1648" s="199">
        <v>590285.67798429495</v>
      </c>
      <c r="U1648" s="115" t="str">
        <f t="shared" si="455"/>
        <v/>
      </c>
      <c r="V1648" s="115" t="str">
        <f t="shared" si="455"/>
        <v/>
      </c>
      <c r="W1648" s="115" t="str">
        <f t="shared" si="455"/>
        <v/>
      </c>
      <c r="X1648" s="115" t="str">
        <f t="shared" si="455"/>
        <v>y</v>
      </c>
      <c r="Y1648" s="273" t="str">
        <f t="shared" si="456"/>
        <v/>
      </c>
      <c r="AA1648" s="86" t="str">
        <f t="shared" si="446"/>
        <v/>
      </c>
      <c r="AB1648" s="87" t="str">
        <f t="shared" si="447"/>
        <v/>
      </c>
      <c r="AC1648" s="87" t="str">
        <f t="shared" si="457"/>
        <v/>
      </c>
      <c r="AD1648" s="87">
        <f t="shared" si="458"/>
        <v>1</v>
      </c>
      <c r="AE1648" s="87" t="str">
        <f t="shared" si="459"/>
        <v/>
      </c>
      <c r="AF1648" s="94">
        <f t="shared" si="448"/>
        <v>1</v>
      </c>
      <c r="AH1648" s="324" t="str">
        <f t="shared" si="449"/>
        <v/>
      </c>
      <c r="AI1648" s="280" t="str">
        <f t="shared" si="450"/>
        <v/>
      </c>
      <c r="AJ1648" s="280" t="str">
        <f t="shared" si="451"/>
        <v/>
      </c>
      <c r="AK1648" s="280">
        <f t="shared" si="452"/>
        <v>590285.67798429495</v>
      </c>
      <c r="AL1648" s="327" t="str">
        <f t="shared" si="453"/>
        <v/>
      </c>
    </row>
    <row r="1649" spans="2:38">
      <c r="B1649" s="176" t="s">
        <v>1454</v>
      </c>
      <c r="C1649" s="167"/>
      <c r="D1649" s="167" t="s">
        <v>2229</v>
      </c>
      <c r="E1649" s="167" t="s">
        <v>118</v>
      </c>
      <c r="F1649" s="167" t="s">
        <v>2233</v>
      </c>
      <c r="G1649" s="188"/>
      <c r="H1649" s="285">
        <v>29420.240000000002</v>
      </c>
      <c r="I1649" s="143">
        <f t="shared" si="454"/>
        <v>23.452957637780415</v>
      </c>
      <c r="J1649" s="165">
        <v>689991.64241333294</v>
      </c>
      <c r="K1649" s="167"/>
      <c r="L1649" s="167">
        <v>1</v>
      </c>
      <c r="M1649" s="171">
        <f t="shared" si="461"/>
        <v>689991.64241333294</v>
      </c>
      <c r="N1649" s="170"/>
      <c r="O1649" s="285"/>
      <c r="P1649" s="114">
        <f t="shared" si="460"/>
        <v>0</v>
      </c>
      <c r="Q1649" s="173"/>
      <c r="R1649" s="177">
        <v>2016</v>
      </c>
      <c r="S1649" s="98">
        <f>IFERROR(('General Input Sheet'!$G$38/(VLOOKUP(R1649,'General Input Sheet'!$E$38:$G$44,3,FALSE))),1)</f>
        <v>1</v>
      </c>
      <c r="T1649" s="199">
        <v>689991.64241333294</v>
      </c>
      <c r="U1649" s="115" t="str">
        <f t="shared" si="455"/>
        <v/>
      </c>
      <c r="V1649" s="115" t="str">
        <f t="shared" si="455"/>
        <v/>
      </c>
      <c r="W1649" s="115" t="str">
        <f t="shared" si="455"/>
        <v/>
      </c>
      <c r="X1649" s="115" t="str">
        <f t="shared" si="455"/>
        <v>y</v>
      </c>
      <c r="Y1649" s="273" t="str">
        <f t="shared" si="456"/>
        <v/>
      </c>
      <c r="AA1649" s="86" t="str">
        <f t="shared" si="446"/>
        <v/>
      </c>
      <c r="AB1649" s="87" t="str">
        <f t="shared" si="447"/>
        <v/>
      </c>
      <c r="AC1649" s="87" t="str">
        <f t="shared" si="457"/>
        <v/>
      </c>
      <c r="AD1649" s="87">
        <f t="shared" si="458"/>
        <v>1</v>
      </c>
      <c r="AE1649" s="87" t="str">
        <f t="shared" si="459"/>
        <v/>
      </c>
      <c r="AF1649" s="94">
        <f t="shared" si="448"/>
        <v>1</v>
      </c>
      <c r="AH1649" s="324" t="str">
        <f t="shared" si="449"/>
        <v/>
      </c>
      <c r="AI1649" s="280" t="str">
        <f t="shared" si="450"/>
        <v/>
      </c>
      <c r="AJ1649" s="280" t="str">
        <f t="shared" si="451"/>
        <v/>
      </c>
      <c r="AK1649" s="280">
        <f t="shared" si="452"/>
        <v>689991.64241333294</v>
      </c>
      <c r="AL1649" s="327" t="str">
        <f t="shared" si="453"/>
        <v/>
      </c>
    </row>
    <row r="1650" spans="2:38">
      <c r="B1650" s="176" t="s">
        <v>1455</v>
      </c>
      <c r="C1650" s="167"/>
      <c r="D1650" s="167" t="s">
        <v>2229</v>
      </c>
      <c r="E1650" s="167" t="s">
        <v>117</v>
      </c>
      <c r="F1650" s="167" t="s">
        <v>2233</v>
      </c>
      <c r="G1650" s="188"/>
      <c r="H1650" s="285">
        <v>1204.04</v>
      </c>
      <c r="I1650" s="143">
        <f t="shared" si="454"/>
        <v>364.87908042991262</v>
      </c>
      <c r="J1650" s="165">
        <v>439329.00800083199</v>
      </c>
      <c r="K1650" s="167"/>
      <c r="L1650" s="167">
        <v>1</v>
      </c>
      <c r="M1650" s="171">
        <f t="shared" si="461"/>
        <v>439329.00800083199</v>
      </c>
      <c r="N1650" s="170"/>
      <c r="O1650" s="285"/>
      <c r="P1650" s="114">
        <f t="shared" si="460"/>
        <v>0</v>
      </c>
      <c r="Q1650" s="173"/>
      <c r="R1650" s="177">
        <v>2016</v>
      </c>
      <c r="S1650" s="98">
        <f>IFERROR(('General Input Sheet'!$G$38/(VLOOKUP(R1650,'General Input Sheet'!$E$38:$G$44,3,FALSE))),1)</f>
        <v>1</v>
      </c>
      <c r="T1650" s="199">
        <v>439329.00800083199</v>
      </c>
      <c r="U1650" s="115" t="str">
        <f t="shared" si="455"/>
        <v/>
      </c>
      <c r="V1650" s="115" t="str">
        <f t="shared" si="455"/>
        <v/>
      </c>
      <c r="W1650" s="115" t="str">
        <f t="shared" si="455"/>
        <v>y</v>
      </c>
      <c r="X1650" s="115" t="str">
        <f t="shared" si="455"/>
        <v/>
      </c>
      <c r="Y1650" s="273" t="str">
        <f t="shared" si="456"/>
        <v/>
      </c>
      <c r="AA1650" s="86" t="str">
        <f t="shared" si="446"/>
        <v/>
      </c>
      <c r="AB1650" s="87" t="str">
        <f t="shared" si="447"/>
        <v/>
      </c>
      <c r="AC1650" s="87">
        <f t="shared" si="457"/>
        <v>1</v>
      </c>
      <c r="AD1650" s="87" t="str">
        <f t="shared" si="458"/>
        <v/>
      </c>
      <c r="AE1650" s="87" t="str">
        <f t="shared" si="459"/>
        <v/>
      </c>
      <c r="AF1650" s="94">
        <f t="shared" si="448"/>
        <v>1</v>
      </c>
      <c r="AH1650" s="324" t="str">
        <f t="shared" si="449"/>
        <v/>
      </c>
      <c r="AI1650" s="280" t="str">
        <f t="shared" si="450"/>
        <v/>
      </c>
      <c r="AJ1650" s="280">
        <f t="shared" si="451"/>
        <v>439329.00800083199</v>
      </c>
      <c r="AK1650" s="280" t="str">
        <f t="shared" si="452"/>
        <v/>
      </c>
      <c r="AL1650" s="327" t="str">
        <f t="shared" si="453"/>
        <v/>
      </c>
    </row>
    <row r="1651" spans="2:38">
      <c r="B1651" s="176" t="s">
        <v>1456</v>
      </c>
      <c r="C1651" s="167"/>
      <c r="D1651" s="167" t="s">
        <v>2231</v>
      </c>
      <c r="E1651" s="167" t="s">
        <v>117</v>
      </c>
      <c r="F1651" s="167" t="s">
        <v>2234</v>
      </c>
      <c r="G1651" s="188"/>
      <c r="H1651" s="285">
        <v>50644.46</v>
      </c>
      <c r="I1651" s="143">
        <f t="shared" si="454"/>
        <v>165.86706514249673</v>
      </c>
      <c r="J1651" s="165">
        <v>8400247.9459265694</v>
      </c>
      <c r="K1651" s="167"/>
      <c r="L1651" s="167">
        <v>1</v>
      </c>
      <c r="M1651" s="171">
        <f t="shared" si="461"/>
        <v>8400247.9459265694</v>
      </c>
      <c r="N1651" s="170"/>
      <c r="O1651" s="285">
        <v>36106.9056099382</v>
      </c>
      <c r="P1651" s="114">
        <f t="shared" si="460"/>
        <v>43.915388849150233</v>
      </c>
      <c r="Q1651" s="173">
        <v>1585648.8</v>
      </c>
      <c r="R1651" s="177">
        <v>2016</v>
      </c>
      <c r="S1651" s="98">
        <f>IFERROR(('General Input Sheet'!$G$38/(VLOOKUP(R1651,'General Input Sheet'!$E$38:$G$44,3,FALSE))),1)</f>
        <v>1</v>
      </c>
      <c r="T1651" s="199">
        <v>9985896.7459265701</v>
      </c>
      <c r="U1651" s="115" t="str">
        <f t="shared" si="455"/>
        <v/>
      </c>
      <c r="V1651" s="115" t="str">
        <f t="shared" si="455"/>
        <v/>
      </c>
      <c r="W1651" s="115" t="str">
        <f t="shared" si="455"/>
        <v/>
      </c>
      <c r="X1651" s="115" t="str">
        <f t="shared" si="455"/>
        <v/>
      </c>
      <c r="Y1651" s="273" t="str">
        <f t="shared" si="456"/>
        <v>y</v>
      </c>
      <c r="AA1651" s="86" t="str">
        <f t="shared" si="446"/>
        <v/>
      </c>
      <c r="AB1651" s="87" t="str">
        <f t="shared" si="447"/>
        <v/>
      </c>
      <c r="AC1651" s="87" t="str">
        <f t="shared" si="457"/>
        <v/>
      </c>
      <c r="AD1651" s="87" t="str">
        <f t="shared" si="458"/>
        <v/>
      </c>
      <c r="AE1651" s="87">
        <f t="shared" si="459"/>
        <v>1</v>
      </c>
      <c r="AF1651" s="94">
        <f t="shared" si="448"/>
        <v>1</v>
      </c>
      <c r="AH1651" s="324" t="str">
        <f t="shared" si="449"/>
        <v/>
      </c>
      <c r="AI1651" s="280" t="str">
        <f t="shared" si="450"/>
        <v/>
      </c>
      <c r="AJ1651" s="280" t="str">
        <f t="shared" si="451"/>
        <v/>
      </c>
      <c r="AK1651" s="280" t="str">
        <f t="shared" si="452"/>
        <v/>
      </c>
      <c r="AL1651" s="327">
        <f t="shared" si="453"/>
        <v>9985896.7459265701</v>
      </c>
    </row>
    <row r="1652" spans="2:38">
      <c r="B1652" s="176" t="s">
        <v>1457</v>
      </c>
      <c r="C1652" s="167"/>
      <c r="D1652" s="167" t="s">
        <v>2229</v>
      </c>
      <c r="E1652" s="167" t="s">
        <v>118</v>
      </c>
      <c r="F1652" s="167" t="s">
        <v>2232</v>
      </c>
      <c r="G1652" s="188"/>
      <c r="H1652" s="285">
        <v>15767.56</v>
      </c>
      <c r="I1652" s="143">
        <f t="shared" si="454"/>
        <v>37.436716776996249</v>
      </c>
      <c r="J1652" s="165">
        <v>590285.67798429495</v>
      </c>
      <c r="K1652" s="167"/>
      <c r="L1652" s="167">
        <v>1</v>
      </c>
      <c r="M1652" s="171">
        <f t="shared" si="461"/>
        <v>590285.67798429495</v>
      </c>
      <c r="N1652" s="170"/>
      <c r="O1652" s="285"/>
      <c r="P1652" s="114">
        <f t="shared" si="460"/>
        <v>0</v>
      </c>
      <c r="Q1652" s="173"/>
      <c r="R1652" s="177">
        <v>2016</v>
      </c>
      <c r="S1652" s="98">
        <f>IFERROR(('General Input Sheet'!$G$38/(VLOOKUP(R1652,'General Input Sheet'!$E$38:$G$44,3,FALSE))),1)</f>
        <v>1</v>
      </c>
      <c r="T1652" s="199">
        <v>590285.67798429495</v>
      </c>
      <c r="U1652" s="115" t="str">
        <f t="shared" si="455"/>
        <v/>
      </c>
      <c r="V1652" s="115" t="str">
        <f t="shared" si="455"/>
        <v/>
      </c>
      <c r="W1652" s="115" t="str">
        <f t="shared" si="455"/>
        <v/>
      </c>
      <c r="X1652" s="115" t="str">
        <f t="shared" si="455"/>
        <v>y</v>
      </c>
      <c r="Y1652" s="273" t="str">
        <f t="shared" si="456"/>
        <v/>
      </c>
      <c r="AA1652" s="86" t="str">
        <f t="shared" si="446"/>
        <v/>
      </c>
      <c r="AB1652" s="87" t="str">
        <f t="shared" si="447"/>
        <v/>
      </c>
      <c r="AC1652" s="87" t="str">
        <f t="shared" si="457"/>
        <v/>
      </c>
      <c r="AD1652" s="87">
        <f t="shared" si="458"/>
        <v>1</v>
      </c>
      <c r="AE1652" s="87" t="str">
        <f t="shared" si="459"/>
        <v/>
      </c>
      <c r="AF1652" s="94">
        <f t="shared" si="448"/>
        <v>1</v>
      </c>
      <c r="AH1652" s="324" t="str">
        <f t="shared" si="449"/>
        <v/>
      </c>
      <c r="AI1652" s="280" t="str">
        <f t="shared" si="450"/>
        <v/>
      </c>
      <c r="AJ1652" s="280" t="str">
        <f t="shared" si="451"/>
        <v/>
      </c>
      <c r="AK1652" s="280">
        <f t="shared" si="452"/>
        <v>590285.67798429495</v>
      </c>
      <c r="AL1652" s="327" t="str">
        <f t="shared" si="453"/>
        <v/>
      </c>
    </row>
    <row r="1653" spans="2:38">
      <c r="B1653" s="176" t="s">
        <v>1457</v>
      </c>
      <c r="C1653" s="167"/>
      <c r="D1653" s="167" t="s">
        <v>2229</v>
      </c>
      <c r="E1653" s="167" t="s">
        <v>118</v>
      </c>
      <c r="F1653" s="167" t="s">
        <v>2233</v>
      </c>
      <c r="G1653" s="188"/>
      <c r="H1653" s="285">
        <v>9559.19</v>
      </c>
      <c r="I1653" s="143">
        <f t="shared" si="454"/>
        <v>72.180973744986019</v>
      </c>
      <c r="J1653" s="165">
        <v>689991.64241333294</v>
      </c>
      <c r="K1653" s="167"/>
      <c r="L1653" s="167">
        <v>1</v>
      </c>
      <c r="M1653" s="171">
        <f t="shared" si="461"/>
        <v>689991.64241333294</v>
      </c>
      <c r="N1653" s="170"/>
      <c r="O1653" s="285"/>
      <c r="P1653" s="114">
        <f t="shared" si="460"/>
        <v>0</v>
      </c>
      <c r="Q1653" s="173"/>
      <c r="R1653" s="177">
        <v>2016</v>
      </c>
      <c r="S1653" s="98">
        <f>IFERROR(('General Input Sheet'!$G$38/(VLOOKUP(R1653,'General Input Sheet'!$E$38:$G$44,3,FALSE))),1)</f>
        <v>1</v>
      </c>
      <c r="T1653" s="199">
        <v>689991.64241333294</v>
      </c>
      <c r="U1653" s="115" t="str">
        <f t="shared" si="455"/>
        <v/>
      </c>
      <c r="V1653" s="115" t="str">
        <f t="shared" si="455"/>
        <v/>
      </c>
      <c r="W1653" s="115" t="str">
        <f t="shared" si="455"/>
        <v/>
      </c>
      <c r="X1653" s="115" t="str">
        <f t="shared" si="455"/>
        <v>y</v>
      </c>
      <c r="Y1653" s="273" t="str">
        <f t="shared" si="456"/>
        <v/>
      </c>
      <c r="AA1653" s="86" t="str">
        <f t="shared" si="446"/>
        <v/>
      </c>
      <c r="AB1653" s="87" t="str">
        <f t="shared" si="447"/>
        <v/>
      </c>
      <c r="AC1653" s="87" t="str">
        <f t="shared" si="457"/>
        <v/>
      </c>
      <c r="AD1653" s="87">
        <f t="shared" si="458"/>
        <v>1</v>
      </c>
      <c r="AE1653" s="87" t="str">
        <f t="shared" si="459"/>
        <v/>
      </c>
      <c r="AF1653" s="94">
        <f t="shared" si="448"/>
        <v>1</v>
      </c>
      <c r="AH1653" s="324" t="str">
        <f t="shared" si="449"/>
        <v/>
      </c>
      <c r="AI1653" s="280" t="str">
        <f t="shared" si="450"/>
        <v/>
      </c>
      <c r="AJ1653" s="280" t="str">
        <f t="shared" si="451"/>
        <v/>
      </c>
      <c r="AK1653" s="280">
        <f t="shared" si="452"/>
        <v>689991.64241333294</v>
      </c>
      <c r="AL1653" s="327" t="str">
        <f t="shared" si="453"/>
        <v/>
      </c>
    </row>
    <row r="1654" spans="2:38">
      <c r="B1654" s="176" t="s">
        <v>1458</v>
      </c>
      <c r="C1654" s="167"/>
      <c r="D1654" s="167" t="s">
        <v>2229</v>
      </c>
      <c r="E1654" s="167" t="s">
        <v>118</v>
      </c>
      <c r="F1654" s="167" t="s">
        <v>2232</v>
      </c>
      <c r="G1654" s="188"/>
      <c r="H1654" s="285">
        <v>4223.97</v>
      </c>
      <c r="I1654" s="143">
        <f t="shared" si="454"/>
        <v>96.17509454983913</v>
      </c>
      <c r="J1654" s="165">
        <v>406240.714125684</v>
      </c>
      <c r="K1654" s="167"/>
      <c r="L1654" s="167">
        <v>1</v>
      </c>
      <c r="M1654" s="171">
        <f t="shared" si="461"/>
        <v>406240.714125684</v>
      </c>
      <c r="N1654" s="170"/>
      <c r="O1654" s="285"/>
      <c r="P1654" s="114">
        <f t="shared" si="460"/>
        <v>0</v>
      </c>
      <c r="Q1654" s="173"/>
      <c r="R1654" s="177">
        <v>2016</v>
      </c>
      <c r="S1654" s="98">
        <f>IFERROR(('General Input Sheet'!$G$38/(VLOOKUP(R1654,'General Input Sheet'!$E$38:$G$44,3,FALSE))),1)</f>
        <v>1</v>
      </c>
      <c r="T1654" s="199">
        <v>406240.714125684</v>
      </c>
      <c r="U1654" s="115" t="str">
        <f t="shared" si="455"/>
        <v/>
      </c>
      <c r="V1654" s="115" t="str">
        <f t="shared" si="455"/>
        <v/>
      </c>
      <c r="W1654" s="115" t="str">
        <f t="shared" si="455"/>
        <v/>
      </c>
      <c r="X1654" s="115" t="str">
        <f t="shared" si="455"/>
        <v>y</v>
      </c>
      <c r="Y1654" s="273" t="str">
        <f t="shared" si="456"/>
        <v/>
      </c>
      <c r="AA1654" s="86" t="str">
        <f t="shared" si="446"/>
        <v/>
      </c>
      <c r="AB1654" s="87" t="str">
        <f t="shared" si="447"/>
        <v/>
      </c>
      <c r="AC1654" s="87" t="str">
        <f t="shared" si="457"/>
        <v/>
      </c>
      <c r="AD1654" s="87">
        <f t="shared" si="458"/>
        <v>1</v>
      </c>
      <c r="AE1654" s="87" t="str">
        <f t="shared" si="459"/>
        <v/>
      </c>
      <c r="AF1654" s="94">
        <f t="shared" si="448"/>
        <v>1</v>
      </c>
      <c r="AH1654" s="324" t="str">
        <f t="shared" si="449"/>
        <v/>
      </c>
      <c r="AI1654" s="280" t="str">
        <f t="shared" si="450"/>
        <v/>
      </c>
      <c r="AJ1654" s="280" t="str">
        <f t="shared" si="451"/>
        <v/>
      </c>
      <c r="AK1654" s="280">
        <f t="shared" si="452"/>
        <v>406240.714125684</v>
      </c>
      <c r="AL1654" s="327" t="str">
        <f t="shared" si="453"/>
        <v/>
      </c>
    </row>
    <row r="1655" spans="2:38">
      <c r="B1655" s="176" t="s">
        <v>1459</v>
      </c>
      <c r="C1655" s="167"/>
      <c r="D1655" s="167" t="s">
        <v>2231</v>
      </c>
      <c r="E1655" s="167" t="s">
        <v>117</v>
      </c>
      <c r="F1655" s="167" t="s">
        <v>2233</v>
      </c>
      <c r="G1655" s="188"/>
      <c r="H1655" s="285">
        <v>13060.94</v>
      </c>
      <c r="I1655" s="143">
        <f t="shared" si="454"/>
        <v>554.10871360270164</v>
      </c>
      <c r="J1655" s="165">
        <v>7237180.6618420696</v>
      </c>
      <c r="K1655" s="167"/>
      <c r="L1655" s="167">
        <v>1</v>
      </c>
      <c r="M1655" s="171">
        <f t="shared" si="461"/>
        <v>7237180.6618420696</v>
      </c>
      <c r="N1655" s="170"/>
      <c r="O1655" s="285">
        <v>13060.879709888701</v>
      </c>
      <c r="P1655" s="114">
        <f t="shared" si="460"/>
        <v>49.745479204443008</v>
      </c>
      <c r="Q1655" s="173">
        <v>649719.72</v>
      </c>
      <c r="R1655" s="177">
        <v>2016</v>
      </c>
      <c r="S1655" s="98">
        <f>IFERROR(('General Input Sheet'!$G$38/(VLOOKUP(R1655,'General Input Sheet'!$E$38:$G$44,3,FALSE))),1)</f>
        <v>1</v>
      </c>
      <c r="T1655" s="199">
        <v>7886900.3818420693</v>
      </c>
      <c r="U1655" s="115" t="str">
        <f t="shared" si="455"/>
        <v/>
      </c>
      <c r="V1655" s="115" t="str">
        <f t="shared" si="455"/>
        <v/>
      </c>
      <c r="W1655" s="115" t="str">
        <f t="shared" si="455"/>
        <v/>
      </c>
      <c r="X1655" s="115" t="str">
        <f t="shared" si="455"/>
        <v/>
      </c>
      <c r="Y1655" s="273" t="str">
        <f t="shared" si="456"/>
        <v>y</v>
      </c>
      <c r="AA1655" s="86" t="str">
        <f t="shared" si="446"/>
        <v/>
      </c>
      <c r="AB1655" s="87" t="str">
        <f t="shared" si="447"/>
        <v/>
      </c>
      <c r="AC1655" s="87" t="str">
        <f t="shared" si="457"/>
        <v/>
      </c>
      <c r="AD1655" s="87" t="str">
        <f t="shared" si="458"/>
        <v/>
      </c>
      <c r="AE1655" s="87">
        <f t="shared" si="459"/>
        <v>1</v>
      </c>
      <c r="AF1655" s="94">
        <f t="shared" si="448"/>
        <v>1</v>
      </c>
      <c r="AH1655" s="324" t="str">
        <f t="shared" si="449"/>
        <v/>
      </c>
      <c r="AI1655" s="280" t="str">
        <f t="shared" si="450"/>
        <v/>
      </c>
      <c r="AJ1655" s="280" t="str">
        <f t="shared" si="451"/>
        <v/>
      </c>
      <c r="AK1655" s="280" t="str">
        <f t="shared" si="452"/>
        <v/>
      </c>
      <c r="AL1655" s="327">
        <f t="shared" si="453"/>
        <v>7886900.3818420693</v>
      </c>
    </row>
    <row r="1656" spans="2:38">
      <c r="B1656" s="176" t="s">
        <v>1460</v>
      </c>
      <c r="C1656" s="167"/>
      <c r="D1656" s="167" t="s">
        <v>2229</v>
      </c>
      <c r="E1656" s="167" t="s">
        <v>117</v>
      </c>
      <c r="F1656" s="167" t="s">
        <v>2233</v>
      </c>
      <c r="G1656" s="188"/>
      <c r="H1656" s="285">
        <v>1295.71</v>
      </c>
      <c r="I1656" s="143">
        <f t="shared" si="454"/>
        <v>341.67380840914325</v>
      </c>
      <c r="J1656" s="165">
        <v>442710.17029381101</v>
      </c>
      <c r="K1656" s="167"/>
      <c r="L1656" s="167">
        <v>1</v>
      </c>
      <c r="M1656" s="171">
        <f t="shared" si="461"/>
        <v>442710.17029381101</v>
      </c>
      <c r="N1656" s="170"/>
      <c r="O1656" s="285">
        <v>1295.7023578093599</v>
      </c>
      <c r="P1656" s="114">
        <f t="shared" si="460"/>
        <v>100.33168436907887</v>
      </c>
      <c r="Q1656" s="173">
        <v>130000</v>
      </c>
      <c r="R1656" s="177">
        <v>2016</v>
      </c>
      <c r="S1656" s="98">
        <f>IFERROR(('General Input Sheet'!$G$38/(VLOOKUP(R1656,'General Input Sheet'!$E$38:$G$44,3,FALSE))),1)</f>
        <v>1</v>
      </c>
      <c r="T1656" s="199">
        <v>572710.17029381101</v>
      </c>
      <c r="U1656" s="115" t="str">
        <f t="shared" si="455"/>
        <v/>
      </c>
      <c r="V1656" s="115" t="str">
        <f t="shared" si="455"/>
        <v/>
      </c>
      <c r="W1656" s="115" t="str">
        <f t="shared" si="455"/>
        <v>y</v>
      </c>
      <c r="X1656" s="115" t="str">
        <f t="shared" si="455"/>
        <v/>
      </c>
      <c r="Y1656" s="273" t="str">
        <f t="shared" si="456"/>
        <v/>
      </c>
      <c r="AA1656" s="86" t="str">
        <f t="shared" si="446"/>
        <v/>
      </c>
      <c r="AB1656" s="87" t="str">
        <f t="shared" si="447"/>
        <v/>
      </c>
      <c r="AC1656" s="87">
        <f t="shared" si="457"/>
        <v>1</v>
      </c>
      <c r="AD1656" s="87" t="str">
        <f t="shared" si="458"/>
        <v/>
      </c>
      <c r="AE1656" s="87" t="str">
        <f t="shared" si="459"/>
        <v/>
      </c>
      <c r="AF1656" s="94">
        <f t="shared" si="448"/>
        <v>1</v>
      </c>
      <c r="AH1656" s="324" t="str">
        <f t="shared" si="449"/>
        <v/>
      </c>
      <c r="AI1656" s="280" t="str">
        <f t="shared" si="450"/>
        <v/>
      </c>
      <c r="AJ1656" s="280">
        <f t="shared" si="451"/>
        <v>572710.17029381101</v>
      </c>
      <c r="AK1656" s="280" t="str">
        <f t="shared" si="452"/>
        <v/>
      </c>
      <c r="AL1656" s="327" t="str">
        <f t="shared" si="453"/>
        <v/>
      </c>
    </row>
    <row r="1657" spans="2:38">
      <c r="B1657" s="176" t="s">
        <v>1461</v>
      </c>
      <c r="C1657" s="167"/>
      <c r="D1657" s="167" t="s">
        <v>2229</v>
      </c>
      <c r="E1657" s="167" t="s">
        <v>117</v>
      </c>
      <c r="F1657" s="167" t="s">
        <v>2233</v>
      </c>
      <c r="G1657" s="188"/>
      <c r="H1657" s="285">
        <v>2115.9699999999998</v>
      </c>
      <c r="I1657" s="143">
        <f t="shared" si="454"/>
        <v>223.5214553787346</v>
      </c>
      <c r="J1657" s="165">
        <v>472964.69393774099</v>
      </c>
      <c r="K1657" s="167"/>
      <c r="L1657" s="167">
        <v>1</v>
      </c>
      <c r="M1657" s="171">
        <f t="shared" si="461"/>
        <v>472964.69393774099</v>
      </c>
      <c r="N1657" s="170"/>
      <c r="O1657" s="285"/>
      <c r="P1657" s="114">
        <f t="shared" si="460"/>
        <v>0</v>
      </c>
      <c r="Q1657" s="173"/>
      <c r="R1657" s="177">
        <v>2016</v>
      </c>
      <c r="S1657" s="98">
        <f>IFERROR(('General Input Sheet'!$G$38/(VLOOKUP(R1657,'General Input Sheet'!$E$38:$G$44,3,FALSE))),1)</f>
        <v>1</v>
      </c>
      <c r="T1657" s="199">
        <v>472964.69393774099</v>
      </c>
      <c r="U1657" s="115" t="str">
        <f t="shared" si="455"/>
        <v/>
      </c>
      <c r="V1657" s="115" t="str">
        <f t="shared" si="455"/>
        <v/>
      </c>
      <c r="W1657" s="115" t="str">
        <f t="shared" si="455"/>
        <v>y</v>
      </c>
      <c r="X1657" s="115" t="str">
        <f t="shared" si="455"/>
        <v/>
      </c>
      <c r="Y1657" s="273" t="str">
        <f t="shared" si="456"/>
        <v/>
      </c>
      <c r="AA1657" s="86" t="str">
        <f t="shared" si="446"/>
        <v/>
      </c>
      <c r="AB1657" s="87" t="str">
        <f t="shared" si="447"/>
        <v/>
      </c>
      <c r="AC1657" s="87">
        <f t="shared" si="457"/>
        <v>1</v>
      </c>
      <c r="AD1657" s="87" t="str">
        <f t="shared" si="458"/>
        <v/>
      </c>
      <c r="AE1657" s="87" t="str">
        <f t="shared" si="459"/>
        <v/>
      </c>
      <c r="AF1657" s="94">
        <f t="shared" si="448"/>
        <v>1</v>
      </c>
      <c r="AH1657" s="324" t="str">
        <f t="shared" si="449"/>
        <v/>
      </c>
      <c r="AI1657" s="280" t="str">
        <f t="shared" si="450"/>
        <v/>
      </c>
      <c r="AJ1657" s="280">
        <f t="shared" si="451"/>
        <v>472964.69393774099</v>
      </c>
      <c r="AK1657" s="280" t="str">
        <f t="shared" si="452"/>
        <v/>
      </c>
      <c r="AL1657" s="327" t="str">
        <f t="shared" si="453"/>
        <v/>
      </c>
    </row>
    <row r="1658" spans="2:38">
      <c r="B1658" s="176" t="s">
        <v>1462</v>
      </c>
      <c r="C1658" s="167"/>
      <c r="D1658" s="167" t="s">
        <v>2229</v>
      </c>
      <c r="E1658" s="167" t="s">
        <v>117</v>
      </c>
      <c r="F1658" s="167" t="s">
        <v>2233</v>
      </c>
      <c r="G1658" s="188"/>
      <c r="H1658" s="285">
        <v>2861.64</v>
      </c>
      <c r="I1658" s="143">
        <f t="shared" si="454"/>
        <v>174.88853773676354</v>
      </c>
      <c r="J1658" s="165">
        <v>500468.03512903198</v>
      </c>
      <c r="K1658" s="167"/>
      <c r="L1658" s="167">
        <v>1</v>
      </c>
      <c r="M1658" s="171">
        <f t="shared" si="461"/>
        <v>500468.03512903198</v>
      </c>
      <c r="N1658" s="170"/>
      <c r="O1658" s="285"/>
      <c r="P1658" s="114">
        <f t="shared" si="460"/>
        <v>0</v>
      </c>
      <c r="Q1658" s="173"/>
      <c r="R1658" s="177">
        <v>2016</v>
      </c>
      <c r="S1658" s="98">
        <f>IFERROR(('General Input Sheet'!$G$38/(VLOOKUP(R1658,'General Input Sheet'!$E$38:$G$44,3,FALSE))),1)</f>
        <v>1</v>
      </c>
      <c r="T1658" s="199">
        <v>500468.03512903198</v>
      </c>
      <c r="U1658" s="115" t="str">
        <f t="shared" si="455"/>
        <v/>
      </c>
      <c r="V1658" s="115" t="str">
        <f t="shared" si="455"/>
        <v/>
      </c>
      <c r="W1658" s="115" t="str">
        <f t="shared" si="455"/>
        <v>y</v>
      </c>
      <c r="X1658" s="115" t="str">
        <f t="shared" si="455"/>
        <v/>
      </c>
      <c r="Y1658" s="273" t="str">
        <f t="shared" si="456"/>
        <v/>
      </c>
      <c r="AA1658" s="86" t="str">
        <f t="shared" si="446"/>
        <v/>
      </c>
      <c r="AB1658" s="87" t="str">
        <f t="shared" si="447"/>
        <v/>
      </c>
      <c r="AC1658" s="87">
        <f t="shared" si="457"/>
        <v>1</v>
      </c>
      <c r="AD1658" s="87" t="str">
        <f t="shared" si="458"/>
        <v/>
      </c>
      <c r="AE1658" s="87" t="str">
        <f t="shared" si="459"/>
        <v/>
      </c>
      <c r="AF1658" s="94">
        <f t="shared" si="448"/>
        <v>1</v>
      </c>
      <c r="AH1658" s="324" t="str">
        <f t="shared" si="449"/>
        <v/>
      </c>
      <c r="AI1658" s="280" t="str">
        <f t="shared" si="450"/>
        <v/>
      </c>
      <c r="AJ1658" s="280">
        <f t="shared" si="451"/>
        <v>500468.03512903198</v>
      </c>
      <c r="AK1658" s="280" t="str">
        <f t="shared" si="452"/>
        <v/>
      </c>
      <c r="AL1658" s="327" t="str">
        <f t="shared" si="453"/>
        <v/>
      </c>
    </row>
    <row r="1659" spans="2:38">
      <c r="B1659" s="176" t="s">
        <v>1463</v>
      </c>
      <c r="C1659" s="167"/>
      <c r="D1659" s="167" t="s">
        <v>2229</v>
      </c>
      <c r="E1659" s="167" t="s">
        <v>117</v>
      </c>
      <c r="F1659" s="167" t="s">
        <v>2233</v>
      </c>
      <c r="G1659" s="188"/>
      <c r="H1659" s="285">
        <v>3587.77</v>
      </c>
      <c r="I1659" s="143">
        <f t="shared" si="454"/>
        <v>146.95776531902047</v>
      </c>
      <c r="J1659" s="165">
        <v>527250.66167862201</v>
      </c>
      <c r="K1659" s="167"/>
      <c r="L1659" s="167">
        <v>1</v>
      </c>
      <c r="M1659" s="171">
        <f t="shared" si="461"/>
        <v>527250.66167862201</v>
      </c>
      <c r="N1659" s="170"/>
      <c r="O1659" s="285"/>
      <c r="P1659" s="114">
        <f t="shared" si="460"/>
        <v>0</v>
      </c>
      <c r="Q1659" s="173"/>
      <c r="R1659" s="177">
        <v>2016</v>
      </c>
      <c r="S1659" s="98">
        <f>IFERROR(('General Input Sheet'!$G$38/(VLOOKUP(R1659,'General Input Sheet'!$E$38:$G$44,3,FALSE))),1)</f>
        <v>1</v>
      </c>
      <c r="T1659" s="199">
        <v>527250.66167862201</v>
      </c>
      <c r="U1659" s="115" t="str">
        <f t="shared" si="455"/>
        <v/>
      </c>
      <c r="V1659" s="115" t="str">
        <f t="shared" si="455"/>
        <v/>
      </c>
      <c r="W1659" s="115" t="str">
        <f t="shared" si="455"/>
        <v>y</v>
      </c>
      <c r="X1659" s="115" t="str">
        <f t="shared" si="455"/>
        <v/>
      </c>
      <c r="Y1659" s="273" t="str">
        <f t="shared" si="456"/>
        <v/>
      </c>
      <c r="AA1659" s="86" t="str">
        <f t="shared" si="446"/>
        <v/>
      </c>
      <c r="AB1659" s="87" t="str">
        <f t="shared" si="447"/>
        <v/>
      </c>
      <c r="AC1659" s="87">
        <f t="shared" si="457"/>
        <v>1</v>
      </c>
      <c r="AD1659" s="87" t="str">
        <f t="shared" si="458"/>
        <v/>
      </c>
      <c r="AE1659" s="87" t="str">
        <f t="shared" si="459"/>
        <v/>
      </c>
      <c r="AF1659" s="94">
        <f t="shared" si="448"/>
        <v>1</v>
      </c>
      <c r="AH1659" s="324" t="str">
        <f t="shared" si="449"/>
        <v/>
      </c>
      <c r="AI1659" s="280" t="str">
        <f t="shared" si="450"/>
        <v/>
      </c>
      <c r="AJ1659" s="280">
        <f t="shared" si="451"/>
        <v>527250.66167862201</v>
      </c>
      <c r="AK1659" s="280" t="str">
        <f t="shared" si="452"/>
        <v/>
      </c>
      <c r="AL1659" s="327" t="str">
        <f t="shared" si="453"/>
        <v/>
      </c>
    </row>
    <row r="1660" spans="2:38">
      <c r="B1660" s="176" t="s">
        <v>1464</v>
      </c>
      <c r="C1660" s="167"/>
      <c r="D1660" s="167" t="s">
        <v>2231</v>
      </c>
      <c r="E1660" s="167" t="s">
        <v>117</v>
      </c>
      <c r="F1660" s="167" t="s">
        <v>2234</v>
      </c>
      <c r="G1660" s="188"/>
      <c r="H1660" s="285">
        <v>43277.39</v>
      </c>
      <c r="I1660" s="143">
        <f t="shared" si="454"/>
        <v>194.10246195361063</v>
      </c>
      <c r="J1660" s="165">
        <v>8400247.9459265694</v>
      </c>
      <c r="K1660" s="167"/>
      <c r="L1660" s="167">
        <v>1</v>
      </c>
      <c r="M1660" s="171">
        <f t="shared" si="461"/>
        <v>8400247.9459265694</v>
      </c>
      <c r="N1660" s="170"/>
      <c r="O1660" s="285"/>
      <c r="P1660" s="114">
        <f t="shared" si="460"/>
        <v>0</v>
      </c>
      <c r="Q1660" s="173"/>
      <c r="R1660" s="177">
        <v>2016</v>
      </c>
      <c r="S1660" s="98">
        <f>IFERROR(('General Input Sheet'!$G$38/(VLOOKUP(R1660,'General Input Sheet'!$E$38:$G$44,3,FALSE))),1)</f>
        <v>1</v>
      </c>
      <c r="T1660" s="199">
        <v>8400247.9459265694</v>
      </c>
      <c r="U1660" s="115" t="str">
        <f t="shared" si="455"/>
        <v/>
      </c>
      <c r="V1660" s="115" t="str">
        <f t="shared" si="455"/>
        <v/>
      </c>
      <c r="W1660" s="115" t="str">
        <f t="shared" si="455"/>
        <v/>
      </c>
      <c r="X1660" s="115" t="str">
        <f t="shared" si="455"/>
        <v/>
      </c>
      <c r="Y1660" s="273" t="str">
        <f t="shared" si="456"/>
        <v>y</v>
      </c>
      <c r="AA1660" s="86" t="str">
        <f t="shared" si="446"/>
        <v/>
      </c>
      <c r="AB1660" s="87" t="str">
        <f t="shared" si="447"/>
        <v/>
      </c>
      <c r="AC1660" s="87" t="str">
        <f t="shared" si="457"/>
        <v/>
      </c>
      <c r="AD1660" s="87" t="str">
        <f t="shared" si="458"/>
        <v/>
      </c>
      <c r="AE1660" s="87">
        <f t="shared" si="459"/>
        <v>1</v>
      </c>
      <c r="AF1660" s="94">
        <f t="shared" si="448"/>
        <v>1</v>
      </c>
      <c r="AH1660" s="324" t="str">
        <f t="shared" si="449"/>
        <v/>
      </c>
      <c r="AI1660" s="280" t="str">
        <f t="shared" si="450"/>
        <v/>
      </c>
      <c r="AJ1660" s="280" t="str">
        <f t="shared" si="451"/>
        <v/>
      </c>
      <c r="AK1660" s="280" t="str">
        <f t="shared" si="452"/>
        <v/>
      </c>
      <c r="AL1660" s="327">
        <f t="shared" si="453"/>
        <v>8400247.9459265694</v>
      </c>
    </row>
    <row r="1661" spans="2:38">
      <c r="B1661" s="176" t="s">
        <v>1465</v>
      </c>
      <c r="C1661" s="167"/>
      <c r="D1661" s="167" t="s">
        <v>2229</v>
      </c>
      <c r="E1661" s="167" t="s">
        <v>115</v>
      </c>
      <c r="F1661" s="167" t="s">
        <v>2232</v>
      </c>
      <c r="G1661" s="188"/>
      <c r="H1661" s="285">
        <v>1280.3699999999999</v>
      </c>
      <c r="I1661" s="143">
        <f t="shared" si="454"/>
        <v>205.22869686193289</v>
      </c>
      <c r="J1661" s="165">
        <v>262768.66660111299</v>
      </c>
      <c r="K1661" s="167"/>
      <c r="L1661" s="167">
        <v>1</v>
      </c>
      <c r="M1661" s="171">
        <f t="shared" si="461"/>
        <v>262768.66660111299</v>
      </c>
      <c r="N1661" s="170"/>
      <c r="O1661" s="285"/>
      <c r="P1661" s="114">
        <f t="shared" si="460"/>
        <v>0</v>
      </c>
      <c r="Q1661" s="173"/>
      <c r="R1661" s="177">
        <v>2016</v>
      </c>
      <c r="S1661" s="98">
        <f>IFERROR(('General Input Sheet'!$G$38/(VLOOKUP(R1661,'General Input Sheet'!$E$38:$G$44,3,FALSE))),1)</f>
        <v>1</v>
      </c>
      <c r="T1661" s="199">
        <v>262768.66660111299</v>
      </c>
      <c r="U1661" s="115" t="str">
        <f t="shared" si="455"/>
        <v>y</v>
      </c>
      <c r="V1661" s="115" t="str">
        <f t="shared" si="455"/>
        <v/>
      </c>
      <c r="W1661" s="115" t="str">
        <f t="shared" si="455"/>
        <v/>
      </c>
      <c r="X1661" s="115" t="str">
        <f t="shared" si="455"/>
        <v/>
      </c>
      <c r="Y1661" s="273" t="str">
        <f t="shared" si="456"/>
        <v/>
      </c>
      <c r="AA1661" s="86">
        <f t="shared" si="446"/>
        <v>1</v>
      </c>
      <c r="AB1661" s="87" t="str">
        <f t="shared" si="447"/>
        <v/>
      </c>
      <c r="AC1661" s="87" t="str">
        <f t="shared" si="457"/>
        <v/>
      </c>
      <c r="AD1661" s="87" t="str">
        <f t="shared" si="458"/>
        <v/>
      </c>
      <c r="AE1661" s="87" t="str">
        <f t="shared" si="459"/>
        <v/>
      </c>
      <c r="AF1661" s="94">
        <f t="shared" si="448"/>
        <v>1</v>
      </c>
      <c r="AH1661" s="324">
        <f t="shared" si="449"/>
        <v>262768.66660111299</v>
      </c>
      <c r="AI1661" s="280" t="str">
        <f t="shared" si="450"/>
        <v/>
      </c>
      <c r="AJ1661" s="280" t="str">
        <f t="shared" si="451"/>
        <v/>
      </c>
      <c r="AK1661" s="280" t="str">
        <f t="shared" si="452"/>
        <v/>
      </c>
      <c r="AL1661" s="327" t="str">
        <f t="shared" si="453"/>
        <v/>
      </c>
    </row>
    <row r="1662" spans="2:38">
      <c r="B1662" s="176" t="s">
        <v>1466</v>
      </c>
      <c r="C1662" s="167"/>
      <c r="D1662" s="167" t="s">
        <v>2229</v>
      </c>
      <c r="E1662" s="167" t="s">
        <v>115</v>
      </c>
      <c r="F1662" s="167" t="s">
        <v>2232</v>
      </c>
      <c r="G1662" s="188"/>
      <c r="H1662" s="285">
        <v>1122.74</v>
      </c>
      <c r="I1662" s="143">
        <f t="shared" si="454"/>
        <v>227.19928721992446</v>
      </c>
      <c r="J1662" s="165">
        <v>255085.727733298</v>
      </c>
      <c r="K1662" s="167"/>
      <c r="L1662" s="167">
        <v>1</v>
      </c>
      <c r="M1662" s="171">
        <f t="shared" si="461"/>
        <v>255085.72773329803</v>
      </c>
      <c r="N1662" s="170"/>
      <c r="O1662" s="285"/>
      <c r="P1662" s="114">
        <f t="shared" si="460"/>
        <v>0</v>
      </c>
      <c r="Q1662" s="173"/>
      <c r="R1662" s="177">
        <v>2016</v>
      </c>
      <c r="S1662" s="98">
        <f>IFERROR(('General Input Sheet'!$G$38/(VLOOKUP(R1662,'General Input Sheet'!$E$38:$G$44,3,FALSE))),1)</f>
        <v>1</v>
      </c>
      <c r="T1662" s="199">
        <v>255085.727733298</v>
      </c>
      <c r="U1662" s="115" t="str">
        <f t="shared" si="455"/>
        <v>y</v>
      </c>
      <c r="V1662" s="115" t="str">
        <f t="shared" si="455"/>
        <v/>
      </c>
      <c r="W1662" s="115" t="str">
        <f t="shared" si="455"/>
        <v/>
      </c>
      <c r="X1662" s="115" t="str">
        <f t="shared" si="455"/>
        <v/>
      </c>
      <c r="Y1662" s="273" t="str">
        <f t="shared" si="456"/>
        <v/>
      </c>
      <c r="AA1662" s="86">
        <f t="shared" si="446"/>
        <v>1</v>
      </c>
      <c r="AB1662" s="87" t="str">
        <f t="shared" si="447"/>
        <v/>
      </c>
      <c r="AC1662" s="87" t="str">
        <f t="shared" si="457"/>
        <v/>
      </c>
      <c r="AD1662" s="87" t="str">
        <f t="shared" si="458"/>
        <v/>
      </c>
      <c r="AE1662" s="87" t="str">
        <f t="shared" si="459"/>
        <v/>
      </c>
      <c r="AF1662" s="94">
        <f t="shared" si="448"/>
        <v>1</v>
      </c>
      <c r="AH1662" s="324">
        <f t="shared" si="449"/>
        <v>255085.727733298</v>
      </c>
      <c r="AI1662" s="280" t="str">
        <f t="shared" si="450"/>
        <v/>
      </c>
      <c r="AJ1662" s="280" t="str">
        <f t="shared" si="451"/>
        <v/>
      </c>
      <c r="AK1662" s="280" t="str">
        <f t="shared" si="452"/>
        <v/>
      </c>
      <c r="AL1662" s="327" t="str">
        <f t="shared" si="453"/>
        <v/>
      </c>
    </row>
    <row r="1663" spans="2:38">
      <c r="B1663" s="176" t="s">
        <v>1467</v>
      </c>
      <c r="C1663" s="167"/>
      <c r="D1663" s="167" t="s">
        <v>2229</v>
      </c>
      <c r="E1663" s="167" t="s">
        <v>116</v>
      </c>
      <c r="F1663" s="167" t="s">
        <v>2233</v>
      </c>
      <c r="G1663" s="188"/>
      <c r="H1663" s="285">
        <v>1895.93</v>
      </c>
      <c r="I1663" s="143">
        <f t="shared" si="454"/>
        <v>245.18242980726714</v>
      </c>
      <c r="J1663" s="165">
        <v>464848.72414449201</v>
      </c>
      <c r="K1663" s="167"/>
      <c r="L1663" s="167">
        <v>1</v>
      </c>
      <c r="M1663" s="171">
        <f t="shared" si="461"/>
        <v>464848.72414449201</v>
      </c>
      <c r="N1663" s="170"/>
      <c r="O1663" s="285"/>
      <c r="P1663" s="114">
        <f t="shared" si="460"/>
        <v>0</v>
      </c>
      <c r="Q1663" s="173"/>
      <c r="R1663" s="177">
        <v>2016</v>
      </c>
      <c r="S1663" s="98">
        <f>IFERROR(('General Input Sheet'!$G$38/(VLOOKUP(R1663,'General Input Sheet'!$E$38:$G$44,3,FALSE))),1)</f>
        <v>1</v>
      </c>
      <c r="T1663" s="199">
        <v>464848.72414449201</v>
      </c>
      <c r="U1663" s="115" t="str">
        <f t="shared" si="455"/>
        <v/>
      </c>
      <c r="V1663" s="115" t="str">
        <f t="shared" si="455"/>
        <v>y</v>
      </c>
      <c r="W1663" s="115" t="str">
        <f t="shared" si="455"/>
        <v/>
      </c>
      <c r="X1663" s="115" t="str">
        <f t="shared" si="455"/>
        <v/>
      </c>
      <c r="Y1663" s="273" t="str">
        <f t="shared" si="456"/>
        <v/>
      </c>
      <c r="AA1663" s="86" t="str">
        <f t="shared" si="446"/>
        <v/>
      </c>
      <c r="AB1663" s="87">
        <f t="shared" si="447"/>
        <v>1</v>
      </c>
      <c r="AC1663" s="87" t="str">
        <f t="shared" si="457"/>
        <v/>
      </c>
      <c r="AD1663" s="87" t="str">
        <f t="shared" si="458"/>
        <v/>
      </c>
      <c r="AE1663" s="87" t="str">
        <f t="shared" si="459"/>
        <v/>
      </c>
      <c r="AF1663" s="94">
        <f t="shared" si="448"/>
        <v>1</v>
      </c>
      <c r="AH1663" s="324" t="str">
        <f t="shared" si="449"/>
        <v/>
      </c>
      <c r="AI1663" s="280">
        <f t="shared" si="450"/>
        <v>464848.72414449201</v>
      </c>
      <c r="AJ1663" s="280" t="str">
        <f t="shared" si="451"/>
        <v/>
      </c>
      <c r="AK1663" s="280" t="str">
        <f t="shared" si="452"/>
        <v/>
      </c>
      <c r="AL1663" s="327" t="str">
        <f t="shared" si="453"/>
        <v/>
      </c>
    </row>
    <row r="1664" spans="2:38">
      <c r="B1664" s="176" t="s">
        <v>1468</v>
      </c>
      <c r="C1664" s="167"/>
      <c r="D1664" s="167" t="s">
        <v>2229</v>
      </c>
      <c r="E1664" s="167" t="s">
        <v>116</v>
      </c>
      <c r="F1664" s="167" t="s">
        <v>2233</v>
      </c>
      <c r="G1664" s="188"/>
      <c r="H1664" s="285">
        <v>3416.1</v>
      </c>
      <c r="I1664" s="143">
        <f t="shared" si="454"/>
        <v>152.48932236706858</v>
      </c>
      <c r="J1664" s="165">
        <v>520918.774138143</v>
      </c>
      <c r="K1664" s="167"/>
      <c r="L1664" s="167">
        <v>1</v>
      </c>
      <c r="M1664" s="171">
        <f t="shared" si="461"/>
        <v>520918.774138143</v>
      </c>
      <c r="N1664" s="170"/>
      <c r="O1664" s="285"/>
      <c r="P1664" s="114">
        <f t="shared" si="460"/>
        <v>0</v>
      </c>
      <c r="Q1664" s="173"/>
      <c r="R1664" s="177">
        <v>2016</v>
      </c>
      <c r="S1664" s="98">
        <f>IFERROR(('General Input Sheet'!$G$38/(VLOOKUP(R1664,'General Input Sheet'!$E$38:$G$44,3,FALSE))),1)</f>
        <v>1</v>
      </c>
      <c r="T1664" s="199">
        <v>520918.774138143</v>
      </c>
      <c r="U1664" s="115" t="str">
        <f t="shared" si="455"/>
        <v/>
      </c>
      <c r="V1664" s="115" t="str">
        <f t="shared" si="455"/>
        <v>y</v>
      </c>
      <c r="W1664" s="115" t="str">
        <f t="shared" si="455"/>
        <v/>
      </c>
      <c r="X1664" s="115" t="str">
        <f t="shared" si="455"/>
        <v/>
      </c>
      <c r="Y1664" s="273" t="str">
        <f t="shared" si="456"/>
        <v/>
      </c>
      <c r="AA1664" s="86" t="str">
        <f t="shared" si="446"/>
        <v/>
      </c>
      <c r="AB1664" s="87">
        <f t="shared" si="447"/>
        <v>1</v>
      </c>
      <c r="AC1664" s="87" t="str">
        <f t="shared" si="457"/>
        <v/>
      </c>
      <c r="AD1664" s="87" t="str">
        <f t="shared" si="458"/>
        <v/>
      </c>
      <c r="AE1664" s="87" t="str">
        <f t="shared" si="459"/>
        <v/>
      </c>
      <c r="AF1664" s="94">
        <f t="shared" si="448"/>
        <v>1</v>
      </c>
      <c r="AH1664" s="324" t="str">
        <f t="shared" si="449"/>
        <v/>
      </c>
      <c r="AI1664" s="280">
        <f t="shared" si="450"/>
        <v>520918.774138143</v>
      </c>
      <c r="AJ1664" s="280" t="str">
        <f t="shared" si="451"/>
        <v/>
      </c>
      <c r="AK1664" s="280" t="str">
        <f t="shared" si="452"/>
        <v/>
      </c>
      <c r="AL1664" s="327" t="str">
        <f t="shared" si="453"/>
        <v/>
      </c>
    </row>
    <row r="1665" spans="2:38">
      <c r="B1665" s="176" t="s">
        <v>1469</v>
      </c>
      <c r="C1665" s="167"/>
      <c r="D1665" s="167" t="s">
        <v>2229</v>
      </c>
      <c r="E1665" s="167" t="s">
        <v>117</v>
      </c>
      <c r="F1665" s="167" t="s">
        <v>2232</v>
      </c>
      <c r="G1665" s="188"/>
      <c r="H1665" s="285">
        <v>6948.34</v>
      </c>
      <c r="I1665" s="143">
        <f t="shared" si="454"/>
        <v>77.576430946162972</v>
      </c>
      <c r="J1665" s="165">
        <v>539027.41820046201</v>
      </c>
      <c r="K1665" s="167"/>
      <c r="L1665" s="167">
        <v>1</v>
      </c>
      <c r="M1665" s="171">
        <f t="shared" si="461"/>
        <v>539027.41820046201</v>
      </c>
      <c r="N1665" s="170"/>
      <c r="O1665" s="285"/>
      <c r="P1665" s="114">
        <f t="shared" si="460"/>
        <v>0</v>
      </c>
      <c r="Q1665" s="173"/>
      <c r="R1665" s="177">
        <v>2016</v>
      </c>
      <c r="S1665" s="98">
        <f>IFERROR(('General Input Sheet'!$G$38/(VLOOKUP(R1665,'General Input Sheet'!$E$38:$G$44,3,FALSE))),1)</f>
        <v>1</v>
      </c>
      <c r="T1665" s="199">
        <v>539027.41820046201</v>
      </c>
      <c r="U1665" s="115" t="str">
        <f t="shared" si="455"/>
        <v/>
      </c>
      <c r="V1665" s="115" t="str">
        <f t="shared" si="455"/>
        <v/>
      </c>
      <c r="W1665" s="115" t="str">
        <f t="shared" si="455"/>
        <v>y</v>
      </c>
      <c r="X1665" s="115" t="str">
        <f t="shared" si="455"/>
        <v/>
      </c>
      <c r="Y1665" s="273" t="str">
        <f t="shared" si="456"/>
        <v/>
      </c>
      <c r="AA1665" s="86" t="str">
        <f t="shared" si="446"/>
        <v/>
      </c>
      <c r="AB1665" s="87" t="str">
        <f t="shared" si="447"/>
        <v/>
      </c>
      <c r="AC1665" s="87">
        <f t="shared" si="457"/>
        <v>1</v>
      </c>
      <c r="AD1665" s="87" t="str">
        <f t="shared" si="458"/>
        <v/>
      </c>
      <c r="AE1665" s="87" t="str">
        <f t="shared" si="459"/>
        <v/>
      </c>
      <c r="AF1665" s="94">
        <f t="shared" si="448"/>
        <v>1</v>
      </c>
      <c r="AH1665" s="324" t="str">
        <f t="shared" si="449"/>
        <v/>
      </c>
      <c r="AI1665" s="280" t="str">
        <f t="shared" si="450"/>
        <v/>
      </c>
      <c r="AJ1665" s="280">
        <f t="shared" si="451"/>
        <v>539027.41820046201</v>
      </c>
      <c r="AK1665" s="280" t="str">
        <f t="shared" si="452"/>
        <v/>
      </c>
      <c r="AL1665" s="327" t="str">
        <f t="shared" si="453"/>
        <v/>
      </c>
    </row>
    <row r="1666" spans="2:38">
      <c r="B1666" s="176" t="s">
        <v>1470</v>
      </c>
      <c r="C1666" s="167"/>
      <c r="D1666" s="167" t="s">
        <v>2231</v>
      </c>
      <c r="E1666" s="167" t="s">
        <v>116</v>
      </c>
      <c r="F1666" s="167" t="s">
        <v>2235</v>
      </c>
      <c r="G1666" s="188"/>
      <c r="H1666" s="285">
        <v>7961.64</v>
      </c>
      <c r="I1666" s="143">
        <f t="shared" si="454"/>
        <v>975.96957207279524</v>
      </c>
      <c r="J1666" s="165">
        <v>7770318.3837976502</v>
      </c>
      <c r="K1666" s="167"/>
      <c r="L1666" s="167">
        <v>1</v>
      </c>
      <c r="M1666" s="171">
        <f t="shared" si="461"/>
        <v>7770318.3837976493</v>
      </c>
      <c r="N1666" s="170"/>
      <c r="O1666" s="285">
        <v>7961.6131110241104</v>
      </c>
      <c r="P1666" s="114">
        <f t="shared" si="460"/>
        <v>12.899148522778425</v>
      </c>
      <c r="Q1666" s="173">
        <v>102698.03</v>
      </c>
      <c r="R1666" s="177">
        <v>2016</v>
      </c>
      <c r="S1666" s="98">
        <f>IFERROR(('General Input Sheet'!$G$38/(VLOOKUP(R1666,'General Input Sheet'!$E$38:$G$44,3,FALSE))),1)</f>
        <v>1</v>
      </c>
      <c r="T1666" s="199">
        <v>7873016.4137976505</v>
      </c>
      <c r="U1666" s="115" t="str">
        <f t="shared" si="455"/>
        <v/>
      </c>
      <c r="V1666" s="115" t="str">
        <f t="shared" si="455"/>
        <v/>
      </c>
      <c r="W1666" s="115" t="str">
        <f t="shared" si="455"/>
        <v/>
      </c>
      <c r="X1666" s="115" t="str">
        <f t="shared" si="455"/>
        <v/>
      </c>
      <c r="Y1666" s="273" t="str">
        <f t="shared" si="456"/>
        <v>y</v>
      </c>
      <c r="AA1666" s="86" t="str">
        <f t="shared" si="446"/>
        <v/>
      </c>
      <c r="AB1666" s="87" t="str">
        <f t="shared" si="447"/>
        <v/>
      </c>
      <c r="AC1666" s="87" t="str">
        <f t="shared" si="457"/>
        <v/>
      </c>
      <c r="AD1666" s="87" t="str">
        <f t="shared" si="458"/>
        <v/>
      </c>
      <c r="AE1666" s="87">
        <f t="shared" si="459"/>
        <v>1</v>
      </c>
      <c r="AF1666" s="94">
        <f t="shared" si="448"/>
        <v>1</v>
      </c>
      <c r="AH1666" s="324" t="str">
        <f t="shared" si="449"/>
        <v/>
      </c>
      <c r="AI1666" s="280" t="str">
        <f t="shared" si="450"/>
        <v/>
      </c>
      <c r="AJ1666" s="280" t="str">
        <f t="shared" si="451"/>
        <v/>
      </c>
      <c r="AK1666" s="280" t="str">
        <f t="shared" si="452"/>
        <v/>
      </c>
      <c r="AL1666" s="327">
        <f t="shared" si="453"/>
        <v>7873016.4137976505</v>
      </c>
    </row>
    <row r="1667" spans="2:38">
      <c r="B1667" s="176" t="s">
        <v>1471</v>
      </c>
      <c r="C1667" s="167"/>
      <c r="D1667" s="167" t="s">
        <v>2231</v>
      </c>
      <c r="E1667" s="167" t="s">
        <v>115</v>
      </c>
      <c r="F1667" s="167" t="s">
        <v>2236</v>
      </c>
      <c r="G1667" s="188"/>
      <c r="H1667" s="285"/>
      <c r="I1667" s="143">
        <f t="shared" si="454"/>
        <v>0</v>
      </c>
      <c r="J1667" s="165"/>
      <c r="K1667" s="167"/>
      <c r="L1667" s="167">
        <v>1</v>
      </c>
      <c r="M1667" s="171">
        <f t="shared" si="461"/>
        <v>0</v>
      </c>
      <c r="N1667" s="170"/>
      <c r="O1667" s="285">
        <v>0</v>
      </c>
      <c r="P1667" s="114">
        <f t="shared" si="460"/>
        <v>0</v>
      </c>
      <c r="Q1667" s="173">
        <v>0</v>
      </c>
      <c r="R1667" s="177">
        <v>2016</v>
      </c>
      <c r="S1667" s="98">
        <f>IFERROR(('General Input Sheet'!$G$38/(VLOOKUP(R1667,'General Input Sheet'!$E$38:$G$44,3,FALSE))),1)</f>
        <v>1</v>
      </c>
      <c r="T1667" s="199">
        <v>0</v>
      </c>
      <c r="U1667" s="115" t="str">
        <f t="shared" si="455"/>
        <v/>
      </c>
      <c r="V1667" s="115" t="str">
        <f t="shared" si="455"/>
        <v/>
      </c>
      <c r="W1667" s="115" t="str">
        <f t="shared" si="455"/>
        <v/>
      </c>
      <c r="X1667" s="115" t="str">
        <f t="shared" si="455"/>
        <v/>
      </c>
      <c r="Y1667" s="273" t="str">
        <f t="shared" si="456"/>
        <v>y</v>
      </c>
      <c r="AA1667" s="86" t="str">
        <f t="shared" si="446"/>
        <v/>
      </c>
      <c r="AB1667" s="87" t="str">
        <f t="shared" si="447"/>
        <v/>
      </c>
      <c r="AC1667" s="87" t="str">
        <f t="shared" si="457"/>
        <v/>
      </c>
      <c r="AD1667" s="87" t="str">
        <f t="shared" si="458"/>
        <v/>
      </c>
      <c r="AE1667" s="87">
        <f t="shared" si="459"/>
        <v>1</v>
      </c>
      <c r="AF1667" s="94">
        <f t="shared" si="448"/>
        <v>1</v>
      </c>
      <c r="AH1667" s="324" t="str">
        <f t="shared" si="449"/>
        <v/>
      </c>
      <c r="AI1667" s="280" t="str">
        <f t="shared" si="450"/>
        <v/>
      </c>
      <c r="AJ1667" s="280" t="str">
        <f t="shared" si="451"/>
        <v/>
      </c>
      <c r="AK1667" s="280" t="str">
        <f t="shared" si="452"/>
        <v/>
      </c>
      <c r="AL1667" s="327">
        <f t="shared" si="453"/>
        <v>0</v>
      </c>
    </row>
    <row r="1668" spans="2:38">
      <c r="B1668" s="176" t="s">
        <v>1472</v>
      </c>
      <c r="C1668" s="167"/>
      <c r="D1668" s="167" t="s">
        <v>2231</v>
      </c>
      <c r="E1668" s="167" t="s">
        <v>115</v>
      </c>
      <c r="F1668" s="167" t="s">
        <v>2236</v>
      </c>
      <c r="G1668" s="188"/>
      <c r="H1668" s="285"/>
      <c r="I1668" s="143">
        <f t="shared" si="454"/>
        <v>0</v>
      </c>
      <c r="J1668" s="165"/>
      <c r="K1668" s="167"/>
      <c r="L1668" s="167">
        <v>1</v>
      </c>
      <c r="M1668" s="171">
        <f t="shared" si="461"/>
        <v>0</v>
      </c>
      <c r="N1668" s="170"/>
      <c r="O1668" s="285">
        <v>0</v>
      </c>
      <c r="P1668" s="114">
        <f t="shared" si="460"/>
        <v>0</v>
      </c>
      <c r="Q1668" s="173">
        <v>0</v>
      </c>
      <c r="R1668" s="177">
        <v>2016</v>
      </c>
      <c r="S1668" s="98">
        <f>IFERROR(('General Input Sheet'!$G$38/(VLOOKUP(R1668,'General Input Sheet'!$E$38:$G$44,3,FALSE))),1)</f>
        <v>1</v>
      </c>
      <c r="T1668" s="199">
        <v>0</v>
      </c>
      <c r="U1668" s="115" t="str">
        <f t="shared" si="455"/>
        <v/>
      </c>
      <c r="V1668" s="115" t="str">
        <f t="shared" si="455"/>
        <v/>
      </c>
      <c r="W1668" s="115" t="str">
        <f t="shared" si="455"/>
        <v/>
      </c>
      <c r="X1668" s="115" t="str">
        <f t="shared" si="455"/>
        <v/>
      </c>
      <c r="Y1668" s="273" t="str">
        <f t="shared" si="456"/>
        <v>y</v>
      </c>
      <c r="AA1668" s="86" t="str">
        <f t="shared" si="446"/>
        <v/>
      </c>
      <c r="AB1668" s="87" t="str">
        <f t="shared" si="447"/>
        <v/>
      </c>
      <c r="AC1668" s="87" t="str">
        <f t="shared" si="457"/>
        <v/>
      </c>
      <c r="AD1668" s="87" t="str">
        <f t="shared" si="458"/>
        <v/>
      </c>
      <c r="AE1668" s="87">
        <f t="shared" si="459"/>
        <v>1</v>
      </c>
      <c r="AF1668" s="94">
        <f t="shared" si="448"/>
        <v>1</v>
      </c>
      <c r="AH1668" s="324" t="str">
        <f t="shared" si="449"/>
        <v/>
      </c>
      <c r="AI1668" s="280" t="str">
        <f t="shared" si="450"/>
        <v/>
      </c>
      <c r="AJ1668" s="280" t="str">
        <f t="shared" si="451"/>
        <v/>
      </c>
      <c r="AK1668" s="280" t="str">
        <f t="shared" si="452"/>
        <v/>
      </c>
      <c r="AL1668" s="327">
        <f t="shared" si="453"/>
        <v>0</v>
      </c>
    </row>
    <row r="1669" spans="2:38">
      <c r="B1669" s="176" t="s">
        <v>1473</v>
      </c>
      <c r="C1669" s="167"/>
      <c r="D1669" s="167" t="s">
        <v>2231</v>
      </c>
      <c r="E1669" s="167" t="s">
        <v>115</v>
      </c>
      <c r="F1669" s="167" t="s">
        <v>2236</v>
      </c>
      <c r="G1669" s="188"/>
      <c r="H1669" s="285"/>
      <c r="I1669" s="143">
        <f t="shared" si="454"/>
        <v>0</v>
      </c>
      <c r="J1669" s="165"/>
      <c r="K1669" s="167"/>
      <c r="L1669" s="167">
        <v>1</v>
      </c>
      <c r="M1669" s="171">
        <f t="shared" si="461"/>
        <v>0</v>
      </c>
      <c r="N1669" s="170"/>
      <c r="O1669" s="285">
        <v>0</v>
      </c>
      <c r="P1669" s="114">
        <f t="shared" si="460"/>
        <v>0</v>
      </c>
      <c r="Q1669" s="173">
        <v>0</v>
      </c>
      <c r="R1669" s="177">
        <v>2016</v>
      </c>
      <c r="S1669" s="98">
        <f>IFERROR(('General Input Sheet'!$G$38/(VLOOKUP(R1669,'General Input Sheet'!$E$38:$G$44,3,FALSE))),1)</f>
        <v>1</v>
      </c>
      <c r="T1669" s="199">
        <v>0</v>
      </c>
      <c r="U1669" s="115" t="str">
        <f t="shared" si="455"/>
        <v/>
      </c>
      <c r="V1669" s="115" t="str">
        <f t="shared" si="455"/>
        <v/>
      </c>
      <c r="W1669" s="115" t="str">
        <f t="shared" si="455"/>
        <v/>
      </c>
      <c r="X1669" s="115" t="str">
        <f t="shared" si="455"/>
        <v/>
      </c>
      <c r="Y1669" s="273" t="str">
        <f t="shared" si="456"/>
        <v>y</v>
      </c>
      <c r="AA1669" s="86" t="str">
        <f t="shared" si="446"/>
        <v/>
      </c>
      <c r="AB1669" s="87" t="str">
        <f t="shared" si="447"/>
        <v/>
      </c>
      <c r="AC1669" s="87" t="str">
        <f t="shared" si="457"/>
        <v/>
      </c>
      <c r="AD1669" s="87" t="str">
        <f t="shared" si="458"/>
        <v/>
      </c>
      <c r="AE1669" s="87">
        <f t="shared" si="459"/>
        <v>1</v>
      </c>
      <c r="AF1669" s="94">
        <f t="shared" si="448"/>
        <v>1</v>
      </c>
      <c r="AH1669" s="324" t="str">
        <f t="shared" si="449"/>
        <v/>
      </c>
      <c r="AI1669" s="280" t="str">
        <f t="shared" si="450"/>
        <v/>
      </c>
      <c r="AJ1669" s="280" t="str">
        <f t="shared" si="451"/>
        <v/>
      </c>
      <c r="AK1669" s="280" t="str">
        <f t="shared" si="452"/>
        <v/>
      </c>
      <c r="AL1669" s="327">
        <f t="shared" si="453"/>
        <v>0</v>
      </c>
    </row>
    <row r="1670" spans="2:38">
      <c r="B1670" s="176" t="s">
        <v>1474</v>
      </c>
      <c r="C1670" s="167"/>
      <c r="D1670" s="167" t="s">
        <v>2229</v>
      </c>
      <c r="E1670" s="167" t="s">
        <v>118</v>
      </c>
      <c r="F1670" s="167" t="s">
        <v>2236</v>
      </c>
      <c r="G1670" s="188"/>
      <c r="H1670" s="285"/>
      <c r="I1670" s="143">
        <f t="shared" si="454"/>
        <v>0</v>
      </c>
      <c r="J1670" s="165"/>
      <c r="K1670" s="167"/>
      <c r="L1670" s="167">
        <v>1</v>
      </c>
      <c r="M1670" s="171">
        <f t="shared" si="461"/>
        <v>0</v>
      </c>
      <c r="N1670" s="170"/>
      <c r="O1670" s="285">
        <v>0</v>
      </c>
      <c r="P1670" s="114">
        <f t="shared" si="460"/>
        <v>0</v>
      </c>
      <c r="Q1670" s="173">
        <v>0</v>
      </c>
      <c r="R1670" s="177">
        <v>2016</v>
      </c>
      <c r="S1670" s="98">
        <f>IFERROR(('General Input Sheet'!$G$38/(VLOOKUP(R1670,'General Input Sheet'!$E$38:$G$44,3,FALSE))),1)</f>
        <v>1</v>
      </c>
      <c r="T1670" s="199">
        <v>0</v>
      </c>
      <c r="U1670" s="115" t="str">
        <f t="shared" si="455"/>
        <v/>
      </c>
      <c r="V1670" s="115" t="str">
        <f t="shared" si="455"/>
        <v/>
      </c>
      <c r="W1670" s="115" t="str">
        <f t="shared" si="455"/>
        <v/>
      </c>
      <c r="X1670" s="115" t="str">
        <f t="shared" si="455"/>
        <v>y</v>
      </c>
      <c r="Y1670" s="273" t="str">
        <f t="shared" si="456"/>
        <v/>
      </c>
      <c r="AA1670" s="86" t="str">
        <f t="shared" si="446"/>
        <v/>
      </c>
      <c r="AB1670" s="87" t="str">
        <f t="shared" si="447"/>
        <v/>
      </c>
      <c r="AC1670" s="87" t="str">
        <f t="shared" si="457"/>
        <v/>
      </c>
      <c r="AD1670" s="87">
        <f t="shared" si="458"/>
        <v>1</v>
      </c>
      <c r="AE1670" s="87" t="str">
        <f t="shared" si="459"/>
        <v/>
      </c>
      <c r="AF1670" s="94">
        <f t="shared" si="448"/>
        <v>1</v>
      </c>
      <c r="AH1670" s="324" t="str">
        <f t="shared" si="449"/>
        <v/>
      </c>
      <c r="AI1670" s="280" t="str">
        <f t="shared" si="450"/>
        <v/>
      </c>
      <c r="AJ1670" s="280" t="str">
        <f t="shared" si="451"/>
        <v/>
      </c>
      <c r="AK1670" s="280">
        <f t="shared" si="452"/>
        <v>0</v>
      </c>
      <c r="AL1670" s="327" t="str">
        <f t="shared" si="453"/>
        <v/>
      </c>
    </row>
    <row r="1671" spans="2:38">
      <c r="B1671" s="176" t="s">
        <v>1475</v>
      </c>
      <c r="C1671" s="167"/>
      <c r="D1671" s="167" t="s">
        <v>2229</v>
      </c>
      <c r="E1671" s="167" t="s">
        <v>117</v>
      </c>
      <c r="F1671" s="167" t="s">
        <v>2233</v>
      </c>
      <c r="G1671" s="188"/>
      <c r="H1671" s="285">
        <v>1342.88</v>
      </c>
      <c r="I1671" s="143">
        <f t="shared" si="454"/>
        <v>330.96776455667515</v>
      </c>
      <c r="J1671" s="165">
        <v>444449.99166786799</v>
      </c>
      <c r="K1671" s="167"/>
      <c r="L1671" s="167">
        <v>1</v>
      </c>
      <c r="M1671" s="171">
        <f t="shared" si="461"/>
        <v>444449.99166786799</v>
      </c>
      <c r="N1671" s="170"/>
      <c r="O1671" s="285"/>
      <c r="P1671" s="114">
        <f t="shared" si="460"/>
        <v>0</v>
      </c>
      <c r="Q1671" s="173"/>
      <c r="R1671" s="177">
        <v>2016</v>
      </c>
      <c r="S1671" s="98">
        <f>IFERROR(('General Input Sheet'!$G$38/(VLOOKUP(R1671,'General Input Sheet'!$E$38:$G$44,3,FALSE))),1)</f>
        <v>1</v>
      </c>
      <c r="T1671" s="199">
        <v>444449.99166786799</v>
      </c>
      <c r="U1671" s="115" t="str">
        <f t="shared" si="455"/>
        <v/>
      </c>
      <c r="V1671" s="115" t="str">
        <f t="shared" si="455"/>
        <v/>
      </c>
      <c r="W1671" s="115" t="str">
        <f t="shared" si="455"/>
        <v>y</v>
      </c>
      <c r="X1671" s="115" t="str">
        <f t="shared" si="455"/>
        <v/>
      </c>
      <c r="Y1671" s="273" t="str">
        <f t="shared" si="456"/>
        <v/>
      </c>
      <c r="AA1671" s="86" t="str">
        <f t="shared" si="446"/>
        <v/>
      </c>
      <c r="AB1671" s="87" t="str">
        <f t="shared" si="447"/>
        <v/>
      </c>
      <c r="AC1671" s="87">
        <f t="shared" si="457"/>
        <v>1</v>
      </c>
      <c r="AD1671" s="87" t="str">
        <f t="shared" si="458"/>
        <v/>
      </c>
      <c r="AE1671" s="87" t="str">
        <f t="shared" si="459"/>
        <v/>
      </c>
      <c r="AF1671" s="94">
        <f t="shared" si="448"/>
        <v>1</v>
      </c>
      <c r="AH1671" s="324" t="str">
        <f t="shared" si="449"/>
        <v/>
      </c>
      <c r="AI1671" s="280" t="str">
        <f t="shared" si="450"/>
        <v/>
      </c>
      <c r="AJ1671" s="280">
        <f t="shared" si="451"/>
        <v>444449.99166786799</v>
      </c>
      <c r="AK1671" s="280" t="str">
        <f t="shared" si="452"/>
        <v/>
      </c>
      <c r="AL1671" s="327" t="str">
        <f t="shared" si="453"/>
        <v/>
      </c>
    </row>
    <row r="1672" spans="2:38">
      <c r="B1672" s="176" t="s">
        <v>1476</v>
      </c>
      <c r="C1672" s="167"/>
      <c r="D1672" s="167" t="s">
        <v>2229</v>
      </c>
      <c r="E1672" s="167" t="s">
        <v>115</v>
      </c>
      <c r="F1672" s="167" t="s">
        <v>2232</v>
      </c>
      <c r="G1672" s="188"/>
      <c r="H1672" s="285">
        <v>12596.58</v>
      </c>
      <c r="I1672" s="143">
        <f t="shared" si="454"/>
        <v>46.86078903831794</v>
      </c>
      <c r="J1672" s="165">
        <v>590285.67798429495</v>
      </c>
      <c r="K1672" s="167"/>
      <c r="L1672" s="167">
        <v>1</v>
      </c>
      <c r="M1672" s="171">
        <f t="shared" si="461"/>
        <v>590285.67798429495</v>
      </c>
      <c r="N1672" s="170"/>
      <c r="O1672" s="285"/>
      <c r="P1672" s="114">
        <f t="shared" si="460"/>
        <v>0</v>
      </c>
      <c r="Q1672" s="173"/>
      <c r="R1672" s="177">
        <v>2016</v>
      </c>
      <c r="S1672" s="98">
        <f>IFERROR(('General Input Sheet'!$G$38/(VLOOKUP(R1672,'General Input Sheet'!$E$38:$G$44,3,FALSE))),1)</f>
        <v>1</v>
      </c>
      <c r="T1672" s="199">
        <v>590285.67798429495</v>
      </c>
      <c r="U1672" s="115" t="str">
        <f t="shared" si="455"/>
        <v>y</v>
      </c>
      <c r="V1672" s="115" t="str">
        <f t="shared" si="455"/>
        <v/>
      </c>
      <c r="W1672" s="115" t="str">
        <f t="shared" si="455"/>
        <v/>
      </c>
      <c r="X1672" s="115" t="str">
        <f t="shared" si="455"/>
        <v/>
      </c>
      <c r="Y1672" s="273" t="str">
        <f t="shared" si="456"/>
        <v/>
      </c>
      <c r="AA1672" s="86">
        <f t="shared" si="446"/>
        <v>1</v>
      </c>
      <c r="AB1672" s="87" t="str">
        <f t="shared" si="447"/>
        <v/>
      </c>
      <c r="AC1672" s="87" t="str">
        <f t="shared" si="457"/>
        <v/>
      </c>
      <c r="AD1672" s="87" t="str">
        <f t="shared" si="458"/>
        <v/>
      </c>
      <c r="AE1672" s="87" t="str">
        <f t="shared" si="459"/>
        <v/>
      </c>
      <c r="AF1672" s="94">
        <f t="shared" si="448"/>
        <v>1</v>
      </c>
      <c r="AH1672" s="324">
        <f t="shared" si="449"/>
        <v>590285.67798429495</v>
      </c>
      <c r="AI1672" s="280" t="str">
        <f t="shared" si="450"/>
        <v/>
      </c>
      <c r="AJ1672" s="280" t="str">
        <f t="shared" si="451"/>
        <v/>
      </c>
      <c r="AK1672" s="280" t="str">
        <f t="shared" si="452"/>
        <v/>
      </c>
      <c r="AL1672" s="327" t="str">
        <f t="shared" si="453"/>
        <v/>
      </c>
    </row>
    <row r="1673" spans="2:38">
      <c r="B1673" s="176" t="s">
        <v>1477</v>
      </c>
      <c r="C1673" s="167"/>
      <c r="D1673" s="167" t="s">
        <v>2231</v>
      </c>
      <c r="E1673" s="167" t="s">
        <v>117</v>
      </c>
      <c r="F1673" s="167" t="s">
        <v>2232</v>
      </c>
      <c r="G1673" s="188"/>
      <c r="H1673" s="285">
        <v>71709.27</v>
      </c>
      <c r="I1673" s="143">
        <f t="shared" si="454"/>
        <v>32.212683498115652</v>
      </c>
      <c r="J1673" s="165">
        <v>2309948.01839092</v>
      </c>
      <c r="K1673" s="167"/>
      <c r="L1673" s="167">
        <v>1</v>
      </c>
      <c r="M1673" s="171">
        <f t="shared" si="461"/>
        <v>2309948.01839092</v>
      </c>
      <c r="N1673" s="170"/>
      <c r="O1673" s="285">
        <v>27650.9954808025</v>
      </c>
      <c r="P1673" s="114">
        <f t="shared" si="460"/>
        <v>164.83294437498211</v>
      </c>
      <c r="Q1673" s="173">
        <v>4557795</v>
      </c>
      <c r="R1673" s="177">
        <v>2016</v>
      </c>
      <c r="S1673" s="98">
        <f>IFERROR(('General Input Sheet'!$G$38/(VLOOKUP(R1673,'General Input Sheet'!$E$38:$G$44,3,FALSE))),1)</f>
        <v>1</v>
      </c>
      <c r="T1673" s="199">
        <v>6867743.01839092</v>
      </c>
      <c r="U1673" s="115" t="str">
        <f t="shared" si="455"/>
        <v/>
      </c>
      <c r="V1673" s="115" t="str">
        <f t="shared" si="455"/>
        <v/>
      </c>
      <c r="W1673" s="115" t="str">
        <f t="shared" si="455"/>
        <v/>
      </c>
      <c r="X1673" s="115" t="str">
        <f t="shared" si="455"/>
        <v/>
      </c>
      <c r="Y1673" s="273" t="str">
        <f t="shared" si="456"/>
        <v>y</v>
      </c>
      <c r="AA1673" s="86" t="str">
        <f t="shared" si="446"/>
        <v/>
      </c>
      <c r="AB1673" s="87" t="str">
        <f t="shared" si="447"/>
        <v/>
      </c>
      <c r="AC1673" s="87" t="str">
        <f t="shared" si="457"/>
        <v/>
      </c>
      <c r="AD1673" s="87" t="str">
        <f t="shared" si="458"/>
        <v/>
      </c>
      <c r="AE1673" s="87">
        <f t="shared" si="459"/>
        <v>1</v>
      </c>
      <c r="AF1673" s="94">
        <f t="shared" si="448"/>
        <v>1</v>
      </c>
      <c r="AH1673" s="324" t="str">
        <f t="shared" si="449"/>
        <v/>
      </c>
      <c r="AI1673" s="280" t="str">
        <f t="shared" si="450"/>
        <v/>
      </c>
      <c r="AJ1673" s="280" t="str">
        <f t="shared" si="451"/>
        <v/>
      </c>
      <c r="AK1673" s="280" t="str">
        <f t="shared" si="452"/>
        <v/>
      </c>
      <c r="AL1673" s="327">
        <f t="shared" si="453"/>
        <v>6867743.01839092</v>
      </c>
    </row>
    <row r="1674" spans="2:38">
      <c r="B1674" s="176" t="s">
        <v>1477</v>
      </c>
      <c r="C1674" s="167"/>
      <c r="D1674" s="167" t="s">
        <v>2231</v>
      </c>
      <c r="E1674" s="167" t="s">
        <v>117</v>
      </c>
      <c r="F1674" s="167" t="s">
        <v>2233</v>
      </c>
      <c r="G1674" s="188"/>
      <c r="H1674" s="285">
        <v>11533.52</v>
      </c>
      <c r="I1674" s="143">
        <f t="shared" si="454"/>
        <v>620.26400450596088</v>
      </c>
      <c r="J1674" s="165">
        <v>7153827.3012495898</v>
      </c>
      <c r="K1674" s="167"/>
      <c r="L1674" s="167">
        <v>1</v>
      </c>
      <c r="M1674" s="171">
        <f t="shared" si="461"/>
        <v>7153827.3012495888</v>
      </c>
      <c r="N1674" s="170"/>
      <c r="O1674" s="285"/>
      <c r="P1674" s="114">
        <f t="shared" si="460"/>
        <v>0</v>
      </c>
      <c r="Q1674" s="173"/>
      <c r="R1674" s="177">
        <v>2016</v>
      </c>
      <c r="S1674" s="98">
        <f>IFERROR(('General Input Sheet'!$G$38/(VLOOKUP(R1674,'General Input Sheet'!$E$38:$G$44,3,FALSE))),1)</f>
        <v>1</v>
      </c>
      <c r="T1674" s="199">
        <v>7153827.3012495898</v>
      </c>
      <c r="U1674" s="115" t="str">
        <f t="shared" si="455"/>
        <v/>
      </c>
      <c r="V1674" s="115" t="str">
        <f t="shared" si="455"/>
        <v/>
      </c>
      <c r="W1674" s="115" t="str">
        <f t="shared" si="455"/>
        <v/>
      </c>
      <c r="X1674" s="115" t="str">
        <f t="shared" si="455"/>
        <v/>
      </c>
      <c r="Y1674" s="273" t="str">
        <f t="shared" si="456"/>
        <v>y</v>
      </c>
      <c r="AA1674" s="86" t="str">
        <f t="shared" si="446"/>
        <v/>
      </c>
      <c r="AB1674" s="87" t="str">
        <f t="shared" si="447"/>
        <v/>
      </c>
      <c r="AC1674" s="87" t="str">
        <f t="shared" si="457"/>
        <v/>
      </c>
      <c r="AD1674" s="87" t="str">
        <f t="shared" si="458"/>
        <v/>
      </c>
      <c r="AE1674" s="87">
        <f t="shared" si="459"/>
        <v>1</v>
      </c>
      <c r="AF1674" s="94">
        <f t="shared" si="448"/>
        <v>1</v>
      </c>
      <c r="AH1674" s="324" t="str">
        <f t="shared" si="449"/>
        <v/>
      </c>
      <c r="AI1674" s="280" t="str">
        <f t="shared" si="450"/>
        <v/>
      </c>
      <c r="AJ1674" s="280" t="str">
        <f t="shared" si="451"/>
        <v/>
      </c>
      <c r="AK1674" s="280" t="str">
        <f t="shared" si="452"/>
        <v/>
      </c>
      <c r="AL1674" s="327">
        <f t="shared" si="453"/>
        <v>7153827.3012495898</v>
      </c>
    </row>
    <row r="1675" spans="2:38">
      <c r="B1675" s="176" t="s">
        <v>1478</v>
      </c>
      <c r="C1675" s="167"/>
      <c r="D1675" s="167" t="s">
        <v>2229</v>
      </c>
      <c r="E1675" s="167" t="s">
        <v>117</v>
      </c>
      <c r="F1675" s="167" t="s">
        <v>2233</v>
      </c>
      <c r="G1675" s="188"/>
      <c r="H1675" s="285">
        <v>16917.11</v>
      </c>
      <c r="I1675" s="143">
        <f t="shared" si="454"/>
        <v>40.786614404785034</v>
      </c>
      <c r="J1675" s="165">
        <v>689991.64241333294</v>
      </c>
      <c r="K1675" s="167"/>
      <c r="L1675" s="167">
        <v>1</v>
      </c>
      <c r="M1675" s="171">
        <f t="shared" si="461"/>
        <v>689991.64241333294</v>
      </c>
      <c r="N1675" s="170"/>
      <c r="O1675" s="285"/>
      <c r="P1675" s="114">
        <f t="shared" si="460"/>
        <v>0</v>
      </c>
      <c r="Q1675" s="173"/>
      <c r="R1675" s="177">
        <v>2016</v>
      </c>
      <c r="S1675" s="98">
        <f>IFERROR(('General Input Sheet'!$G$38/(VLOOKUP(R1675,'General Input Sheet'!$E$38:$G$44,3,FALSE))),1)</f>
        <v>1</v>
      </c>
      <c r="T1675" s="199">
        <v>689991.64241333294</v>
      </c>
      <c r="U1675" s="115" t="str">
        <f t="shared" si="455"/>
        <v/>
      </c>
      <c r="V1675" s="115" t="str">
        <f t="shared" si="455"/>
        <v/>
      </c>
      <c r="W1675" s="115" t="str">
        <f t="shared" si="455"/>
        <v>y</v>
      </c>
      <c r="X1675" s="115" t="str">
        <f t="shared" si="455"/>
        <v/>
      </c>
      <c r="Y1675" s="273" t="str">
        <f t="shared" si="456"/>
        <v/>
      </c>
      <c r="AA1675" s="86" t="str">
        <f t="shared" si="446"/>
        <v/>
      </c>
      <c r="AB1675" s="87" t="str">
        <f t="shared" si="447"/>
        <v/>
      </c>
      <c r="AC1675" s="87">
        <f t="shared" si="457"/>
        <v>1</v>
      </c>
      <c r="AD1675" s="87" t="str">
        <f t="shared" si="458"/>
        <v/>
      </c>
      <c r="AE1675" s="87" t="str">
        <f t="shared" si="459"/>
        <v/>
      </c>
      <c r="AF1675" s="94">
        <f t="shared" si="448"/>
        <v>1</v>
      </c>
      <c r="AH1675" s="324" t="str">
        <f t="shared" si="449"/>
        <v/>
      </c>
      <c r="AI1675" s="280" t="str">
        <f t="shared" si="450"/>
        <v/>
      </c>
      <c r="AJ1675" s="280">
        <f t="shared" si="451"/>
        <v>689991.64241333294</v>
      </c>
      <c r="AK1675" s="280" t="str">
        <f t="shared" si="452"/>
        <v/>
      </c>
      <c r="AL1675" s="327" t="str">
        <f t="shared" si="453"/>
        <v/>
      </c>
    </row>
    <row r="1676" spans="2:38">
      <c r="B1676" s="176" t="s">
        <v>1479</v>
      </c>
      <c r="C1676" s="167"/>
      <c r="D1676" s="167" t="s">
        <v>2229</v>
      </c>
      <c r="E1676" s="167" t="s">
        <v>117</v>
      </c>
      <c r="F1676" s="167" t="s">
        <v>2233</v>
      </c>
      <c r="G1676" s="188"/>
      <c r="H1676" s="285">
        <v>2004.4</v>
      </c>
      <c r="I1676" s="143">
        <f t="shared" si="454"/>
        <v>233.91016700231791</v>
      </c>
      <c r="J1676" s="165">
        <v>468849.53873944603</v>
      </c>
      <c r="K1676" s="167"/>
      <c r="L1676" s="167">
        <v>1</v>
      </c>
      <c r="M1676" s="171">
        <f t="shared" si="461"/>
        <v>468849.53873944603</v>
      </c>
      <c r="N1676" s="170"/>
      <c r="O1676" s="285"/>
      <c r="P1676" s="114">
        <f t="shared" si="460"/>
        <v>0</v>
      </c>
      <c r="Q1676" s="173"/>
      <c r="R1676" s="177">
        <v>2016</v>
      </c>
      <c r="S1676" s="98">
        <f>IFERROR(('General Input Sheet'!$G$38/(VLOOKUP(R1676,'General Input Sheet'!$E$38:$G$44,3,FALSE))),1)</f>
        <v>1</v>
      </c>
      <c r="T1676" s="199">
        <v>468849.53873944603</v>
      </c>
      <c r="U1676" s="115" t="str">
        <f t="shared" si="455"/>
        <v/>
      </c>
      <c r="V1676" s="115" t="str">
        <f t="shared" si="455"/>
        <v/>
      </c>
      <c r="W1676" s="115" t="str">
        <f t="shared" si="455"/>
        <v>y</v>
      </c>
      <c r="X1676" s="115" t="str">
        <f t="shared" si="455"/>
        <v/>
      </c>
      <c r="Y1676" s="273" t="str">
        <f t="shared" si="456"/>
        <v/>
      </c>
      <c r="AA1676" s="86" t="str">
        <f t="shared" si="446"/>
        <v/>
      </c>
      <c r="AB1676" s="87" t="str">
        <f t="shared" si="447"/>
        <v/>
      </c>
      <c r="AC1676" s="87">
        <f t="shared" si="457"/>
        <v>1</v>
      </c>
      <c r="AD1676" s="87" t="str">
        <f t="shared" si="458"/>
        <v/>
      </c>
      <c r="AE1676" s="87" t="str">
        <f t="shared" si="459"/>
        <v/>
      </c>
      <c r="AF1676" s="94">
        <f t="shared" si="448"/>
        <v>1</v>
      </c>
      <c r="AH1676" s="324" t="str">
        <f t="shared" si="449"/>
        <v/>
      </c>
      <c r="AI1676" s="280" t="str">
        <f t="shared" si="450"/>
        <v/>
      </c>
      <c r="AJ1676" s="280">
        <f t="shared" si="451"/>
        <v>468849.53873944603</v>
      </c>
      <c r="AK1676" s="280" t="str">
        <f t="shared" si="452"/>
        <v/>
      </c>
      <c r="AL1676" s="327" t="str">
        <f t="shared" si="453"/>
        <v/>
      </c>
    </row>
    <row r="1677" spans="2:38">
      <c r="B1677" s="176" t="s">
        <v>1480</v>
      </c>
      <c r="C1677" s="167"/>
      <c r="D1677" s="167" t="s">
        <v>2229</v>
      </c>
      <c r="E1677" s="167" t="s">
        <v>117</v>
      </c>
      <c r="F1677" s="167" t="s">
        <v>2233</v>
      </c>
      <c r="G1677" s="188"/>
      <c r="H1677" s="285">
        <v>5577.62</v>
      </c>
      <c r="I1677" s="143">
        <f t="shared" si="454"/>
        <v>107.68830067310877</v>
      </c>
      <c r="J1677" s="165">
        <v>600644.41960034496</v>
      </c>
      <c r="K1677" s="167"/>
      <c r="L1677" s="167">
        <v>1</v>
      </c>
      <c r="M1677" s="171">
        <f t="shared" si="461"/>
        <v>600644.41960034496</v>
      </c>
      <c r="N1677" s="170"/>
      <c r="O1677" s="285"/>
      <c r="P1677" s="114">
        <f t="shared" si="460"/>
        <v>0</v>
      </c>
      <c r="Q1677" s="173"/>
      <c r="R1677" s="177">
        <v>2016</v>
      </c>
      <c r="S1677" s="98">
        <f>IFERROR(('General Input Sheet'!$G$38/(VLOOKUP(R1677,'General Input Sheet'!$E$38:$G$44,3,FALSE))),1)</f>
        <v>1</v>
      </c>
      <c r="T1677" s="199">
        <v>600644.41960034496</v>
      </c>
      <c r="U1677" s="115" t="str">
        <f t="shared" si="455"/>
        <v/>
      </c>
      <c r="V1677" s="115" t="str">
        <f t="shared" si="455"/>
        <v/>
      </c>
      <c r="W1677" s="115" t="str">
        <f t="shared" si="455"/>
        <v>y</v>
      </c>
      <c r="X1677" s="115" t="str">
        <f t="shared" si="455"/>
        <v/>
      </c>
      <c r="Y1677" s="273" t="str">
        <f t="shared" si="456"/>
        <v/>
      </c>
      <c r="AA1677" s="86" t="str">
        <f t="shared" si="446"/>
        <v/>
      </c>
      <c r="AB1677" s="87" t="str">
        <f t="shared" si="447"/>
        <v/>
      </c>
      <c r="AC1677" s="87">
        <f t="shared" si="457"/>
        <v>1</v>
      </c>
      <c r="AD1677" s="87" t="str">
        <f t="shared" si="458"/>
        <v/>
      </c>
      <c r="AE1677" s="87" t="str">
        <f t="shared" si="459"/>
        <v/>
      </c>
      <c r="AF1677" s="94">
        <f t="shared" si="448"/>
        <v>1</v>
      </c>
      <c r="AH1677" s="324" t="str">
        <f t="shared" si="449"/>
        <v/>
      </c>
      <c r="AI1677" s="280" t="str">
        <f t="shared" si="450"/>
        <v/>
      </c>
      <c r="AJ1677" s="280">
        <f t="shared" si="451"/>
        <v>600644.41960034496</v>
      </c>
      <c r="AK1677" s="280" t="str">
        <f t="shared" si="452"/>
        <v/>
      </c>
      <c r="AL1677" s="327" t="str">
        <f t="shared" si="453"/>
        <v/>
      </c>
    </row>
    <row r="1678" spans="2:38">
      <c r="B1678" s="176" t="s">
        <v>1481</v>
      </c>
      <c r="C1678" s="167"/>
      <c r="D1678" s="167" t="s">
        <v>2229</v>
      </c>
      <c r="E1678" s="167" t="s">
        <v>116</v>
      </c>
      <c r="F1678" s="167" t="s">
        <v>2233</v>
      </c>
      <c r="G1678" s="188"/>
      <c r="H1678" s="285">
        <v>5827.35</v>
      </c>
      <c r="I1678" s="143">
        <f t="shared" si="454"/>
        <v>104.65399835278008</v>
      </c>
      <c r="J1678" s="165">
        <v>609855.47730107303</v>
      </c>
      <c r="K1678" s="167"/>
      <c r="L1678" s="167">
        <v>1</v>
      </c>
      <c r="M1678" s="171">
        <f t="shared" si="461"/>
        <v>609855.47730107303</v>
      </c>
      <c r="N1678" s="170"/>
      <c r="O1678" s="285"/>
      <c r="P1678" s="114">
        <f t="shared" si="460"/>
        <v>0</v>
      </c>
      <c r="Q1678" s="173"/>
      <c r="R1678" s="177">
        <v>2016</v>
      </c>
      <c r="S1678" s="98">
        <f>IFERROR(('General Input Sheet'!$G$38/(VLOOKUP(R1678,'General Input Sheet'!$E$38:$G$44,3,FALSE))),1)</f>
        <v>1</v>
      </c>
      <c r="T1678" s="199">
        <v>609855.47730107303</v>
      </c>
      <c r="U1678" s="115" t="str">
        <f t="shared" si="455"/>
        <v/>
      </c>
      <c r="V1678" s="115" t="str">
        <f t="shared" si="455"/>
        <v>y</v>
      </c>
      <c r="W1678" s="115" t="str">
        <f t="shared" si="455"/>
        <v/>
      </c>
      <c r="X1678" s="115" t="str">
        <f t="shared" ref="V1678:X1741" si="462">IF(AND(X$10=$E1678,$D1678="Local"),"y","")</f>
        <v/>
      </c>
      <c r="Y1678" s="273" t="str">
        <f t="shared" si="456"/>
        <v/>
      </c>
      <c r="AA1678" s="86" t="str">
        <f t="shared" ref="AA1678:AA1741" si="463">IF(U1678="y",1,"")</f>
        <v/>
      </c>
      <c r="AB1678" s="87">
        <f t="shared" ref="AB1678:AB1741" si="464">IF(V1678="y",1,"")</f>
        <v>1</v>
      </c>
      <c r="AC1678" s="87" t="str">
        <f t="shared" si="457"/>
        <v/>
      </c>
      <c r="AD1678" s="87" t="str">
        <f t="shared" si="458"/>
        <v/>
      </c>
      <c r="AE1678" s="87" t="str">
        <f t="shared" si="459"/>
        <v/>
      </c>
      <c r="AF1678" s="94">
        <f t="shared" ref="AF1678:AF1741" si="465">SUM(AA1678:AE1678)</f>
        <v>1</v>
      </c>
      <c r="AH1678" s="324" t="str">
        <f t="shared" ref="AH1678:AH1741" si="466">IF(AA1678="","",(AA1678/$AF1678)*$T1678)</f>
        <v/>
      </c>
      <c r="AI1678" s="280">
        <f t="shared" ref="AI1678:AI1741" si="467">IF(AB1678="","",(AB1678/$AF1678)*$T1678)</f>
        <v>609855.47730107303</v>
      </c>
      <c r="AJ1678" s="280" t="str">
        <f t="shared" ref="AJ1678:AJ1741" si="468">IF(AC1678="","",(AC1678/$AF1678)*$T1678)</f>
        <v/>
      </c>
      <c r="AK1678" s="280" t="str">
        <f t="shared" ref="AK1678:AK1741" si="469">IF(AD1678="","",(AD1678/$AF1678)*$T1678)</f>
        <v/>
      </c>
      <c r="AL1678" s="327" t="str">
        <f t="shared" ref="AL1678:AL1741" si="470">IF(AE1678="","",(AE1678/$AF1678)*$T1678)</f>
        <v/>
      </c>
    </row>
    <row r="1679" spans="2:38">
      <c r="B1679" s="176" t="s">
        <v>1482</v>
      </c>
      <c r="C1679" s="167"/>
      <c r="D1679" s="167" t="s">
        <v>2229</v>
      </c>
      <c r="E1679" s="167" t="s">
        <v>117</v>
      </c>
      <c r="F1679" s="167" t="s">
        <v>2233</v>
      </c>
      <c r="G1679" s="188"/>
      <c r="H1679" s="285">
        <v>5165.3999999999996</v>
      </c>
      <c r="I1679" s="143">
        <f t="shared" ref="I1679:I1742" si="471">IFERROR(J1679/H1679,0)</f>
        <v>113.33876758456073</v>
      </c>
      <c r="J1679" s="165">
        <v>585440.07008128997</v>
      </c>
      <c r="K1679" s="167"/>
      <c r="L1679" s="167">
        <v>1</v>
      </c>
      <c r="M1679" s="171">
        <f t="shared" si="461"/>
        <v>585440.07008128997</v>
      </c>
      <c r="N1679" s="170"/>
      <c r="O1679" s="285"/>
      <c r="P1679" s="114">
        <f t="shared" si="460"/>
        <v>0</v>
      </c>
      <c r="Q1679" s="173"/>
      <c r="R1679" s="177">
        <v>2016</v>
      </c>
      <c r="S1679" s="98">
        <f>IFERROR(('General Input Sheet'!$G$38/(VLOOKUP(R1679,'General Input Sheet'!$E$38:$G$44,3,FALSE))),1)</f>
        <v>1</v>
      </c>
      <c r="T1679" s="199">
        <v>585440.07008128997</v>
      </c>
      <c r="U1679" s="115" t="str">
        <f t="shared" ref="U1679:X1742" si="472">IF(AND(U$10=$E1679,$D1679="Local"),"y","")</f>
        <v/>
      </c>
      <c r="V1679" s="115" t="str">
        <f t="shared" si="462"/>
        <v/>
      </c>
      <c r="W1679" s="115" t="str">
        <f t="shared" si="462"/>
        <v>y</v>
      </c>
      <c r="X1679" s="115" t="str">
        <f t="shared" si="462"/>
        <v/>
      </c>
      <c r="Y1679" s="273" t="str">
        <f t="shared" ref="Y1679:Y1742" si="473">IF($D1679&lt;&gt;"Local","y","")</f>
        <v/>
      </c>
      <c r="AA1679" s="86" t="str">
        <f t="shared" si="463"/>
        <v/>
      </c>
      <c r="AB1679" s="87" t="str">
        <f t="shared" si="464"/>
        <v/>
      </c>
      <c r="AC1679" s="87">
        <f t="shared" ref="AC1679:AC1742" si="474">IF(W1679="y",1,"")</f>
        <v>1</v>
      </c>
      <c r="AD1679" s="87" t="str">
        <f t="shared" ref="AD1679:AD1742" si="475">IF(X1679="y",1,"")</f>
        <v/>
      </c>
      <c r="AE1679" s="87" t="str">
        <f t="shared" ref="AE1679:AE1742" si="476">IF(Y1679="y",1,"")</f>
        <v/>
      </c>
      <c r="AF1679" s="94">
        <f t="shared" si="465"/>
        <v>1</v>
      </c>
      <c r="AH1679" s="324" t="str">
        <f t="shared" si="466"/>
        <v/>
      </c>
      <c r="AI1679" s="280" t="str">
        <f t="shared" si="467"/>
        <v/>
      </c>
      <c r="AJ1679" s="280">
        <f t="shared" si="468"/>
        <v>585440.07008128997</v>
      </c>
      <c r="AK1679" s="280" t="str">
        <f t="shared" si="469"/>
        <v/>
      </c>
      <c r="AL1679" s="327" t="str">
        <f t="shared" si="470"/>
        <v/>
      </c>
    </row>
    <row r="1680" spans="2:38">
      <c r="B1680" s="176" t="s">
        <v>1483</v>
      </c>
      <c r="C1680" s="167"/>
      <c r="D1680" s="167" t="s">
        <v>2229</v>
      </c>
      <c r="E1680" s="167" t="s">
        <v>118</v>
      </c>
      <c r="F1680" s="167" t="s">
        <v>2233</v>
      </c>
      <c r="G1680" s="188"/>
      <c r="H1680" s="285">
        <v>1046.3699999999999</v>
      </c>
      <c r="I1680" s="143">
        <f t="shared" si="471"/>
        <v>414.30229973973456</v>
      </c>
      <c r="J1680" s="165">
        <v>433513.49737866601</v>
      </c>
      <c r="K1680" s="167"/>
      <c r="L1680" s="167">
        <v>1</v>
      </c>
      <c r="M1680" s="171">
        <f t="shared" si="461"/>
        <v>433513.49737866601</v>
      </c>
      <c r="N1680" s="170"/>
      <c r="O1680" s="285">
        <v>1046.3549906619801</v>
      </c>
      <c r="P1680" s="114">
        <f t="shared" ref="P1680:P1743" si="477">IFERROR(Q1680/O1680,0)</f>
        <v>470.13650662551817</v>
      </c>
      <c r="Q1680" s="173">
        <v>491929.68</v>
      </c>
      <c r="R1680" s="177">
        <v>2016</v>
      </c>
      <c r="S1680" s="98">
        <f>IFERROR(('General Input Sheet'!$G$38/(VLOOKUP(R1680,'General Input Sheet'!$E$38:$G$44,3,FALSE))),1)</f>
        <v>1</v>
      </c>
      <c r="T1680" s="199">
        <v>925443.17737866601</v>
      </c>
      <c r="U1680" s="115" t="str">
        <f t="shared" si="472"/>
        <v/>
      </c>
      <c r="V1680" s="115" t="str">
        <f t="shared" si="462"/>
        <v/>
      </c>
      <c r="W1680" s="115" t="str">
        <f t="shared" si="462"/>
        <v/>
      </c>
      <c r="X1680" s="115" t="str">
        <f t="shared" si="462"/>
        <v>y</v>
      </c>
      <c r="Y1680" s="273" t="str">
        <f t="shared" si="473"/>
        <v/>
      </c>
      <c r="AA1680" s="86" t="str">
        <f t="shared" si="463"/>
        <v/>
      </c>
      <c r="AB1680" s="87" t="str">
        <f t="shared" si="464"/>
        <v/>
      </c>
      <c r="AC1680" s="87" t="str">
        <f t="shared" si="474"/>
        <v/>
      </c>
      <c r="AD1680" s="87">
        <f t="shared" si="475"/>
        <v>1</v>
      </c>
      <c r="AE1680" s="87" t="str">
        <f t="shared" si="476"/>
        <v/>
      </c>
      <c r="AF1680" s="94">
        <f t="shared" si="465"/>
        <v>1</v>
      </c>
      <c r="AH1680" s="324" t="str">
        <f t="shared" si="466"/>
        <v/>
      </c>
      <c r="AI1680" s="280" t="str">
        <f t="shared" si="467"/>
        <v/>
      </c>
      <c r="AJ1680" s="280" t="str">
        <f t="shared" si="468"/>
        <v/>
      </c>
      <c r="AK1680" s="280">
        <f t="shared" si="469"/>
        <v>925443.17737866601</v>
      </c>
      <c r="AL1680" s="327" t="str">
        <f t="shared" si="470"/>
        <v/>
      </c>
    </row>
    <row r="1681" spans="2:38">
      <c r="B1681" s="176" t="s">
        <v>1484</v>
      </c>
      <c r="C1681" s="167"/>
      <c r="D1681" s="167" t="s">
        <v>2229</v>
      </c>
      <c r="E1681" s="167" t="s">
        <v>118</v>
      </c>
      <c r="F1681" s="167" t="s">
        <v>2236</v>
      </c>
      <c r="G1681" s="188"/>
      <c r="H1681" s="285"/>
      <c r="I1681" s="143">
        <f t="shared" si="471"/>
        <v>0</v>
      </c>
      <c r="J1681" s="165"/>
      <c r="K1681" s="167"/>
      <c r="L1681" s="167">
        <v>1</v>
      </c>
      <c r="M1681" s="171">
        <f t="shared" si="461"/>
        <v>0</v>
      </c>
      <c r="N1681" s="170"/>
      <c r="O1681" s="285">
        <v>0</v>
      </c>
      <c r="P1681" s="114">
        <f t="shared" si="477"/>
        <v>0</v>
      </c>
      <c r="Q1681" s="173">
        <v>0</v>
      </c>
      <c r="R1681" s="177">
        <v>2016</v>
      </c>
      <c r="S1681" s="98">
        <f>IFERROR(('General Input Sheet'!$G$38/(VLOOKUP(R1681,'General Input Sheet'!$E$38:$G$44,3,FALSE))),1)</f>
        <v>1</v>
      </c>
      <c r="T1681" s="199">
        <v>0</v>
      </c>
      <c r="U1681" s="115" t="str">
        <f t="shared" si="472"/>
        <v/>
      </c>
      <c r="V1681" s="115" t="str">
        <f t="shared" si="462"/>
        <v/>
      </c>
      <c r="W1681" s="115" t="str">
        <f t="shared" si="462"/>
        <v/>
      </c>
      <c r="X1681" s="115" t="str">
        <f t="shared" si="462"/>
        <v>y</v>
      </c>
      <c r="Y1681" s="273" t="str">
        <f t="shared" si="473"/>
        <v/>
      </c>
      <c r="AA1681" s="86" t="str">
        <f t="shared" si="463"/>
        <v/>
      </c>
      <c r="AB1681" s="87" t="str">
        <f t="shared" si="464"/>
        <v/>
      </c>
      <c r="AC1681" s="87" t="str">
        <f t="shared" si="474"/>
        <v/>
      </c>
      <c r="AD1681" s="87">
        <f t="shared" si="475"/>
        <v>1</v>
      </c>
      <c r="AE1681" s="87" t="str">
        <f t="shared" si="476"/>
        <v/>
      </c>
      <c r="AF1681" s="94">
        <f t="shared" si="465"/>
        <v>1</v>
      </c>
      <c r="AH1681" s="324" t="str">
        <f t="shared" si="466"/>
        <v/>
      </c>
      <c r="AI1681" s="280" t="str">
        <f t="shared" si="467"/>
        <v/>
      </c>
      <c r="AJ1681" s="280" t="str">
        <f t="shared" si="468"/>
        <v/>
      </c>
      <c r="AK1681" s="280">
        <f t="shared" si="469"/>
        <v>0</v>
      </c>
      <c r="AL1681" s="327" t="str">
        <f t="shared" si="470"/>
        <v/>
      </c>
    </row>
    <row r="1682" spans="2:38">
      <c r="B1682" s="176" t="s">
        <v>1485</v>
      </c>
      <c r="C1682" s="167"/>
      <c r="D1682" s="167" t="s">
        <v>2229</v>
      </c>
      <c r="E1682" s="167" t="s">
        <v>115</v>
      </c>
      <c r="F1682" s="167" t="s">
        <v>2233</v>
      </c>
      <c r="G1682" s="188"/>
      <c r="H1682" s="285">
        <v>1071.69</v>
      </c>
      <c r="I1682" s="143">
        <f t="shared" si="471"/>
        <v>405.38532777155609</v>
      </c>
      <c r="J1682" s="165">
        <v>434447.40191949898</v>
      </c>
      <c r="K1682" s="167"/>
      <c r="L1682" s="167">
        <v>1</v>
      </c>
      <c r="M1682" s="171">
        <f t="shared" si="461"/>
        <v>434447.40191949892</v>
      </c>
      <c r="N1682" s="170"/>
      <c r="O1682" s="285"/>
      <c r="P1682" s="114">
        <f t="shared" si="477"/>
        <v>0</v>
      </c>
      <c r="Q1682" s="173"/>
      <c r="R1682" s="177">
        <v>2016</v>
      </c>
      <c r="S1682" s="98">
        <f>IFERROR(('General Input Sheet'!$G$38/(VLOOKUP(R1682,'General Input Sheet'!$E$38:$G$44,3,FALSE))),1)</f>
        <v>1</v>
      </c>
      <c r="T1682" s="199">
        <v>434447.40191949898</v>
      </c>
      <c r="U1682" s="115" t="str">
        <f t="shared" si="472"/>
        <v>y</v>
      </c>
      <c r="V1682" s="115" t="str">
        <f t="shared" si="462"/>
        <v/>
      </c>
      <c r="W1682" s="115" t="str">
        <f t="shared" si="462"/>
        <v/>
      </c>
      <c r="X1682" s="115" t="str">
        <f t="shared" si="462"/>
        <v/>
      </c>
      <c r="Y1682" s="273" t="str">
        <f t="shared" si="473"/>
        <v/>
      </c>
      <c r="AA1682" s="86">
        <f t="shared" si="463"/>
        <v>1</v>
      </c>
      <c r="AB1682" s="87" t="str">
        <f t="shared" si="464"/>
        <v/>
      </c>
      <c r="AC1682" s="87" t="str">
        <f t="shared" si="474"/>
        <v/>
      </c>
      <c r="AD1682" s="87" t="str">
        <f t="shared" si="475"/>
        <v/>
      </c>
      <c r="AE1682" s="87" t="str">
        <f t="shared" si="476"/>
        <v/>
      </c>
      <c r="AF1682" s="94">
        <f t="shared" si="465"/>
        <v>1</v>
      </c>
      <c r="AH1682" s="324">
        <f t="shared" si="466"/>
        <v>434447.40191949898</v>
      </c>
      <c r="AI1682" s="280" t="str">
        <f t="shared" si="467"/>
        <v/>
      </c>
      <c r="AJ1682" s="280" t="str">
        <f t="shared" si="468"/>
        <v/>
      </c>
      <c r="AK1682" s="280" t="str">
        <f t="shared" si="469"/>
        <v/>
      </c>
      <c r="AL1682" s="327" t="str">
        <f t="shared" si="470"/>
        <v/>
      </c>
    </row>
    <row r="1683" spans="2:38">
      <c r="B1683" s="176" t="s">
        <v>1486</v>
      </c>
      <c r="C1683" s="167"/>
      <c r="D1683" s="167" t="s">
        <v>2231</v>
      </c>
      <c r="E1683" s="167" t="s">
        <v>116</v>
      </c>
      <c r="F1683" s="167" t="s">
        <v>2233</v>
      </c>
      <c r="G1683" s="188"/>
      <c r="H1683" s="285">
        <v>82418.95</v>
      </c>
      <c r="I1683" s="143">
        <f t="shared" si="471"/>
        <v>99.025380858762944</v>
      </c>
      <c r="J1683" s="165">
        <v>8161567.9137293398</v>
      </c>
      <c r="K1683" s="167"/>
      <c r="L1683" s="167">
        <v>1</v>
      </c>
      <c r="M1683" s="171">
        <f t="shared" si="461"/>
        <v>8161567.9137293398</v>
      </c>
      <c r="N1683" s="170"/>
      <c r="O1683" s="285">
        <v>59573.001256447002</v>
      </c>
      <c r="P1683" s="114">
        <f t="shared" si="477"/>
        <v>116.44970949401763</v>
      </c>
      <c r="Q1683" s="173">
        <v>6937258.6900000004</v>
      </c>
      <c r="R1683" s="177">
        <v>2016</v>
      </c>
      <c r="S1683" s="98">
        <f>IFERROR(('General Input Sheet'!$G$38/(VLOOKUP(R1683,'General Input Sheet'!$E$38:$G$44,3,FALSE))),1)</f>
        <v>1</v>
      </c>
      <c r="T1683" s="199">
        <v>15098826.603729341</v>
      </c>
      <c r="U1683" s="115" t="str">
        <f t="shared" si="472"/>
        <v/>
      </c>
      <c r="V1683" s="115" t="str">
        <f t="shared" si="462"/>
        <v/>
      </c>
      <c r="W1683" s="115" t="str">
        <f t="shared" si="462"/>
        <v/>
      </c>
      <c r="X1683" s="115" t="str">
        <f t="shared" si="462"/>
        <v/>
      </c>
      <c r="Y1683" s="273" t="str">
        <f t="shared" si="473"/>
        <v>y</v>
      </c>
      <c r="AA1683" s="86" t="str">
        <f t="shared" si="463"/>
        <v/>
      </c>
      <c r="AB1683" s="87" t="str">
        <f t="shared" si="464"/>
        <v/>
      </c>
      <c r="AC1683" s="87" t="str">
        <f t="shared" si="474"/>
        <v/>
      </c>
      <c r="AD1683" s="87" t="str">
        <f t="shared" si="475"/>
        <v/>
      </c>
      <c r="AE1683" s="87">
        <f t="shared" si="476"/>
        <v>1</v>
      </c>
      <c r="AF1683" s="94">
        <f t="shared" si="465"/>
        <v>1</v>
      </c>
      <c r="AH1683" s="324" t="str">
        <f t="shared" si="466"/>
        <v/>
      </c>
      <c r="AI1683" s="280" t="str">
        <f t="shared" si="467"/>
        <v/>
      </c>
      <c r="AJ1683" s="280" t="str">
        <f t="shared" si="468"/>
        <v/>
      </c>
      <c r="AK1683" s="280" t="str">
        <f t="shared" si="469"/>
        <v/>
      </c>
      <c r="AL1683" s="327">
        <f t="shared" si="470"/>
        <v>15098826.603729341</v>
      </c>
    </row>
    <row r="1684" spans="2:38">
      <c r="B1684" s="176" t="s">
        <v>1487</v>
      </c>
      <c r="C1684" s="167"/>
      <c r="D1684" s="167" t="s">
        <v>2229</v>
      </c>
      <c r="E1684" s="167" t="s">
        <v>116</v>
      </c>
      <c r="F1684" s="167" t="s">
        <v>2232</v>
      </c>
      <c r="G1684" s="188"/>
      <c r="H1684" s="285">
        <v>6495.92</v>
      </c>
      <c r="I1684" s="143">
        <f t="shared" si="471"/>
        <v>79.584772632131859</v>
      </c>
      <c r="J1684" s="165">
        <v>516976.31623651797</v>
      </c>
      <c r="K1684" s="167"/>
      <c r="L1684" s="167">
        <v>1</v>
      </c>
      <c r="M1684" s="171">
        <f t="shared" si="461"/>
        <v>516976.31623651797</v>
      </c>
      <c r="N1684" s="170"/>
      <c r="O1684" s="285">
        <v>25240.846273047999</v>
      </c>
      <c r="P1684" s="114">
        <f t="shared" si="477"/>
        <v>136.94231812230754</v>
      </c>
      <c r="Q1684" s="173">
        <v>3456540</v>
      </c>
      <c r="R1684" s="177">
        <v>2016</v>
      </c>
      <c r="S1684" s="98">
        <f>IFERROR(('General Input Sheet'!$G$38/(VLOOKUP(R1684,'General Input Sheet'!$E$38:$G$44,3,FALSE))),1)</f>
        <v>1</v>
      </c>
      <c r="T1684" s="199">
        <v>3973516.3162365179</v>
      </c>
      <c r="U1684" s="115" t="str">
        <f t="shared" si="472"/>
        <v/>
      </c>
      <c r="V1684" s="115" t="str">
        <f t="shared" si="462"/>
        <v>y</v>
      </c>
      <c r="W1684" s="115" t="str">
        <f t="shared" si="462"/>
        <v/>
      </c>
      <c r="X1684" s="115" t="str">
        <f t="shared" si="462"/>
        <v/>
      </c>
      <c r="Y1684" s="273" t="str">
        <f t="shared" si="473"/>
        <v/>
      </c>
      <c r="AA1684" s="86" t="str">
        <f t="shared" si="463"/>
        <v/>
      </c>
      <c r="AB1684" s="87">
        <f t="shared" si="464"/>
        <v>1</v>
      </c>
      <c r="AC1684" s="87" t="str">
        <f t="shared" si="474"/>
        <v/>
      </c>
      <c r="AD1684" s="87" t="str">
        <f t="shared" si="475"/>
        <v/>
      </c>
      <c r="AE1684" s="87" t="str">
        <f t="shared" si="476"/>
        <v/>
      </c>
      <c r="AF1684" s="94">
        <f t="shared" si="465"/>
        <v>1</v>
      </c>
      <c r="AH1684" s="324" t="str">
        <f t="shared" si="466"/>
        <v/>
      </c>
      <c r="AI1684" s="280">
        <f t="shared" si="467"/>
        <v>3973516.3162365179</v>
      </c>
      <c r="AJ1684" s="280" t="str">
        <f t="shared" si="468"/>
        <v/>
      </c>
      <c r="AK1684" s="280" t="str">
        <f t="shared" si="469"/>
        <v/>
      </c>
      <c r="AL1684" s="327" t="str">
        <f t="shared" si="470"/>
        <v/>
      </c>
    </row>
    <row r="1685" spans="2:38">
      <c r="B1685" s="176" t="s">
        <v>1488</v>
      </c>
      <c r="C1685" s="167"/>
      <c r="D1685" s="167" t="s">
        <v>2230</v>
      </c>
      <c r="E1685" s="167" t="s">
        <v>115</v>
      </c>
      <c r="F1685" s="167" t="s">
        <v>2232</v>
      </c>
      <c r="G1685" s="188"/>
      <c r="H1685" s="171">
        <v>7499.58</v>
      </c>
      <c r="I1685" s="143">
        <f t="shared" si="471"/>
        <v>174.78951642225033</v>
      </c>
      <c r="J1685" s="165">
        <v>1310847.96156998</v>
      </c>
      <c r="K1685" s="167"/>
      <c r="L1685" s="167"/>
      <c r="M1685" s="167"/>
      <c r="N1685" s="170"/>
      <c r="O1685" s="171"/>
      <c r="P1685" s="114">
        <f t="shared" si="477"/>
        <v>0</v>
      </c>
      <c r="Q1685" s="173"/>
      <c r="R1685" s="177">
        <v>2016</v>
      </c>
      <c r="S1685" s="32"/>
      <c r="T1685" s="195">
        <v>1310847.96156998</v>
      </c>
      <c r="U1685" s="115" t="str">
        <f t="shared" si="472"/>
        <v/>
      </c>
      <c r="V1685" s="115" t="str">
        <f t="shared" si="462"/>
        <v/>
      </c>
      <c r="W1685" s="115" t="str">
        <f t="shared" si="462"/>
        <v/>
      </c>
      <c r="X1685" s="115" t="str">
        <f t="shared" si="462"/>
        <v/>
      </c>
      <c r="Y1685" s="273" t="str">
        <f t="shared" si="473"/>
        <v>y</v>
      </c>
      <c r="AA1685" s="86" t="str">
        <f t="shared" si="463"/>
        <v/>
      </c>
      <c r="AB1685" s="87" t="str">
        <f t="shared" si="464"/>
        <v/>
      </c>
      <c r="AC1685" s="87" t="str">
        <f t="shared" si="474"/>
        <v/>
      </c>
      <c r="AD1685" s="87" t="str">
        <f t="shared" si="475"/>
        <v/>
      </c>
      <c r="AE1685" s="87">
        <f t="shared" si="476"/>
        <v>1</v>
      </c>
      <c r="AF1685" s="94">
        <f t="shared" si="465"/>
        <v>1</v>
      </c>
      <c r="AH1685" s="324" t="str">
        <f t="shared" si="466"/>
        <v/>
      </c>
      <c r="AI1685" s="280" t="str">
        <f t="shared" si="467"/>
        <v/>
      </c>
      <c r="AJ1685" s="280" t="str">
        <f t="shared" si="468"/>
        <v/>
      </c>
      <c r="AK1685" s="280" t="str">
        <f t="shared" si="469"/>
        <v/>
      </c>
      <c r="AL1685" s="327">
        <f t="shared" si="470"/>
        <v>1310847.96156998</v>
      </c>
    </row>
    <row r="1686" spans="2:38">
      <c r="B1686" s="176" t="s">
        <v>1489</v>
      </c>
      <c r="C1686" s="167"/>
      <c r="D1686" s="167" t="s">
        <v>2231</v>
      </c>
      <c r="E1686" s="167" t="s">
        <v>117</v>
      </c>
      <c r="F1686" s="167" t="s">
        <v>2232</v>
      </c>
      <c r="G1686" s="188"/>
      <c r="H1686" s="285">
        <v>164307.84</v>
      </c>
      <c r="I1686" s="143">
        <f t="shared" si="471"/>
        <v>14.058659759576415</v>
      </c>
      <c r="J1686" s="165">
        <v>2309948.01839092</v>
      </c>
      <c r="K1686" s="167"/>
      <c r="L1686" s="167">
        <v>1</v>
      </c>
      <c r="M1686" s="171">
        <f t="shared" ref="M1686:M1694" si="478">IFERROR(J1686/100*100*L1686,0)</f>
        <v>2309948.01839092</v>
      </c>
      <c r="N1686" s="170"/>
      <c r="O1686" s="285">
        <v>20634.950766328999</v>
      </c>
      <c r="P1686" s="114">
        <f t="shared" si="477"/>
        <v>12.115366924351306</v>
      </c>
      <c r="Q1686" s="173">
        <v>250000</v>
      </c>
      <c r="R1686" s="177">
        <v>2016</v>
      </c>
      <c r="S1686" s="98">
        <f>IFERROR(('General Input Sheet'!$G$38/(VLOOKUP(R1686,'General Input Sheet'!$E$38:$G$44,3,FALSE))),1)</f>
        <v>1</v>
      </c>
      <c r="T1686" s="199">
        <v>2559948.01839092</v>
      </c>
      <c r="U1686" s="115" t="str">
        <f t="shared" si="472"/>
        <v/>
      </c>
      <c r="V1686" s="115" t="str">
        <f t="shared" si="462"/>
        <v/>
      </c>
      <c r="W1686" s="115" t="str">
        <f t="shared" si="462"/>
        <v/>
      </c>
      <c r="X1686" s="115" t="str">
        <f t="shared" si="462"/>
        <v/>
      </c>
      <c r="Y1686" s="273" t="str">
        <f t="shared" si="473"/>
        <v>y</v>
      </c>
      <c r="AA1686" s="86" t="str">
        <f t="shared" si="463"/>
        <v/>
      </c>
      <c r="AB1686" s="87" t="str">
        <f t="shared" si="464"/>
        <v/>
      </c>
      <c r="AC1686" s="87" t="str">
        <f t="shared" si="474"/>
        <v/>
      </c>
      <c r="AD1686" s="87" t="str">
        <f t="shared" si="475"/>
        <v/>
      </c>
      <c r="AE1686" s="87">
        <f t="shared" si="476"/>
        <v>1</v>
      </c>
      <c r="AF1686" s="94">
        <f t="shared" si="465"/>
        <v>1</v>
      </c>
      <c r="AH1686" s="324" t="str">
        <f t="shared" si="466"/>
        <v/>
      </c>
      <c r="AI1686" s="280" t="str">
        <f t="shared" si="467"/>
        <v/>
      </c>
      <c r="AJ1686" s="280" t="str">
        <f t="shared" si="468"/>
        <v/>
      </c>
      <c r="AK1686" s="280" t="str">
        <f t="shared" si="469"/>
        <v/>
      </c>
      <c r="AL1686" s="327">
        <f t="shared" si="470"/>
        <v>2559948.01839092</v>
      </c>
    </row>
    <row r="1687" spans="2:38">
      <c r="B1687" s="176" t="s">
        <v>1490</v>
      </c>
      <c r="C1687" s="167"/>
      <c r="D1687" s="167" t="s">
        <v>2229</v>
      </c>
      <c r="E1687" s="167" t="s">
        <v>117</v>
      </c>
      <c r="F1687" s="167" t="s">
        <v>2233</v>
      </c>
      <c r="G1687" s="188"/>
      <c r="H1687" s="285">
        <v>1644.52</v>
      </c>
      <c r="I1687" s="143">
        <f t="shared" si="471"/>
        <v>277.02654951813719</v>
      </c>
      <c r="J1687" s="165">
        <v>455575.70121356699</v>
      </c>
      <c r="K1687" s="167"/>
      <c r="L1687" s="167">
        <v>1</v>
      </c>
      <c r="M1687" s="171">
        <f t="shared" si="478"/>
        <v>455575.70121356705</v>
      </c>
      <c r="N1687" s="170"/>
      <c r="O1687" s="285"/>
      <c r="P1687" s="114">
        <f t="shared" si="477"/>
        <v>0</v>
      </c>
      <c r="Q1687" s="173"/>
      <c r="R1687" s="177">
        <v>2016</v>
      </c>
      <c r="S1687" s="98">
        <f>IFERROR(('General Input Sheet'!$G$38/(VLOOKUP(R1687,'General Input Sheet'!$E$38:$G$44,3,FALSE))),1)</f>
        <v>1</v>
      </c>
      <c r="T1687" s="199">
        <v>455575.70121356699</v>
      </c>
      <c r="U1687" s="115" t="str">
        <f t="shared" si="472"/>
        <v/>
      </c>
      <c r="V1687" s="115" t="str">
        <f t="shared" si="462"/>
        <v/>
      </c>
      <c r="W1687" s="115" t="str">
        <f t="shared" si="462"/>
        <v>y</v>
      </c>
      <c r="X1687" s="115" t="str">
        <f t="shared" si="462"/>
        <v/>
      </c>
      <c r="Y1687" s="273" t="str">
        <f t="shared" si="473"/>
        <v/>
      </c>
      <c r="AA1687" s="86" t="str">
        <f t="shared" si="463"/>
        <v/>
      </c>
      <c r="AB1687" s="87" t="str">
        <f t="shared" si="464"/>
        <v/>
      </c>
      <c r="AC1687" s="87">
        <f t="shared" si="474"/>
        <v>1</v>
      </c>
      <c r="AD1687" s="87" t="str">
        <f t="shared" si="475"/>
        <v/>
      </c>
      <c r="AE1687" s="87" t="str">
        <f t="shared" si="476"/>
        <v/>
      </c>
      <c r="AF1687" s="94">
        <f t="shared" si="465"/>
        <v>1</v>
      </c>
      <c r="AH1687" s="324" t="str">
        <f t="shared" si="466"/>
        <v/>
      </c>
      <c r="AI1687" s="280" t="str">
        <f t="shared" si="467"/>
        <v/>
      </c>
      <c r="AJ1687" s="280">
        <f t="shared" si="468"/>
        <v>455575.70121356699</v>
      </c>
      <c r="AK1687" s="280" t="str">
        <f t="shared" si="469"/>
        <v/>
      </c>
      <c r="AL1687" s="327" t="str">
        <f t="shared" si="470"/>
        <v/>
      </c>
    </row>
    <row r="1688" spans="2:38">
      <c r="B1688" s="176" t="s">
        <v>1491</v>
      </c>
      <c r="C1688" s="167"/>
      <c r="D1688" s="167" t="s">
        <v>2229</v>
      </c>
      <c r="E1688" s="167" t="s">
        <v>118</v>
      </c>
      <c r="F1688" s="167" t="s">
        <v>2232</v>
      </c>
      <c r="G1688" s="188"/>
      <c r="H1688" s="285">
        <v>617.8919899</v>
      </c>
      <c r="I1688" s="143">
        <f t="shared" si="471"/>
        <v>373.00898993200235</v>
      </c>
      <c r="J1688" s="165">
        <v>230479.26703967401</v>
      </c>
      <c r="K1688" s="167"/>
      <c r="L1688" s="167">
        <v>1</v>
      </c>
      <c r="M1688" s="171">
        <f t="shared" si="478"/>
        <v>230479.26703967401</v>
      </c>
      <c r="N1688" s="170"/>
      <c r="O1688" s="285"/>
      <c r="P1688" s="114">
        <f t="shared" si="477"/>
        <v>0</v>
      </c>
      <c r="Q1688" s="173"/>
      <c r="R1688" s="177">
        <v>2016</v>
      </c>
      <c r="S1688" s="98">
        <f>IFERROR(('General Input Sheet'!$G$38/(VLOOKUP(R1688,'General Input Sheet'!$E$38:$G$44,3,FALSE))),1)</f>
        <v>1</v>
      </c>
      <c r="T1688" s="199">
        <v>230479.26703967401</v>
      </c>
      <c r="U1688" s="115" t="str">
        <f t="shared" si="472"/>
        <v/>
      </c>
      <c r="V1688" s="115" t="str">
        <f t="shared" si="462"/>
        <v/>
      </c>
      <c r="W1688" s="115" t="str">
        <f t="shared" si="462"/>
        <v/>
      </c>
      <c r="X1688" s="115" t="str">
        <f t="shared" si="462"/>
        <v>y</v>
      </c>
      <c r="Y1688" s="273" t="str">
        <f t="shared" si="473"/>
        <v/>
      </c>
      <c r="AA1688" s="86" t="str">
        <f t="shared" si="463"/>
        <v/>
      </c>
      <c r="AB1688" s="87" t="str">
        <f t="shared" si="464"/>
        <v/>
      </c>
      <c r="AC1688" s="87" t="str">
        <f t="shared" si="474"/>
        <v/>
      </c>
      <c r="AD1688" s="87">
        <f t="shared" si="475"/>
        <v>1</v>
      </c>
      <c r="AE1688" s="87" t="str">
        <f t="shared" si="476"/>
        <v/>
      </c>
      <c r="AF1688" s="94">
        <f t="shared" si="465"/>
        <v>1</v>
      </c>
      <c r="AH1688" s="324" t="str">
        <f t="shared" si="466"/>
        <v/>
      </c>
      <c r="AI1688" s="280" t="str">
        <f t="shared" si="467"/>
        <v/>
      </c>
      <c r="AJ1688" s="280" t="str">
        <f t="shared" si="468"/>
        <v/>
      </c>
      <c r="AK1688" s="280">
        <f t="shared" si="469"/>
        <v>230479.26703967401</v>
      </c>
      <c r="AL1688" s="327" t="str">
        <f t="shared" si="470"/>
        <v/>
      </c>
    </row>
    <row r="1689" spans="2:38">
      <c r="B1689" s="176" t="s">
        <v>1491</v>
      </c>
      <c r="C1689" s="167"/>
      <c r="D1689" s="167" t="s">
        <v>2229</v>
      </c>
      <c r="E1689" s="167" t="s">
        <v>118</v>
      </c>
      <c r="F1689" s="167" t="s">
        <v>2233</v>
      </c>
      <c r="G1689" s="188"/>
      <c r="H1689" s="285">
        <v>1204.99</v>
      </c>
      <c r="I1689" s="143">
        <f t="shared" si="471"/>
        <v>364.62049300255273</v>
      </c>
      <c r="J1689" s="165">
        <v>439364.047863146</v>
      </c>
      <c r="K1689" s="167"/>
      <c r="L1689" s="167">
        <v>1</v>
      </c>
      <c r="M1689" s="171">
        <f t="shared" si="478"/>
        <v>439364.04786314594</v>
      </c>
      <c r="N1689" s="170"/>
      <c r="O1689" s="285"/>
      <c r="P1689" s="114">
        <f t="shared" si="477"/>
        <v>0</v>
      </c>
      <c r="Q1689" s="173"/>
      <c r="R1689" s="177">
        <v>2016</v>
      </c>
      <c r="S1689" s="98">
        <f>IFERROR(('General Input Sheet'!$G$38/(VLOOKUP(R1689,'General Input Sheet'!$E$38:$G$44,3,FALSE))),1)</f>
        <v>1</v>
      </c>
      <c r="T1689" s="199">
        <v>439364.047863146</v>
      </c>
      <c r="U1689" s="115" t="str">
        <f t="shared" si="472"/>
        <v/>
      </c>
      <c r="V1689" s="115" t="str">
        <f t="shared" si="462"/>
        <v/>
      </c>
      <c r="W1689" s="115" t="str">
        <f t="shared" si="462"/>
        <v/>
      </c>
      <c r="X1689" s="115" t="str">
        <f t="shared" si="462"/>
        <v>y</v>
      </c>
      <c r="Y1689" s="273" t="str">
        <f t="shared" si="473"/>
        <v/>
      </c>
      <c r="AA1689" s="86" t="str">
        <f t="shared" si="463"/>
        <v/>
      </c>
      <c r="AB1689" s="87" t="str">
        <f t="shared" si="464"/>
        <v/>
      </c>
      <c r="AC1689" s="87" t="str">
        <f t="shared" si="474"/>
        <v/>
      </c>
      <c r="AD1689" s="87">
        <f t="shared" si="475"/>
        <v>1</v>
      </c>
      <c r="AE1689" s="87" t="str">
        <f t="shared" si="476"/>
        <v/>
      </c>
      <c r="AF1689" s="94">
        <f t="shared" si="465"/>
        <v>1</v>
      </c>
      <c r="AH1689" s="324" t="str">
        <f t="shared" si="466"/>
        <v/>
      </c>
      <c r="AI1689" s="280" t="str">
        <f t="shared" si="467"/>
        <v/>
      </c>
      <c r="AJ1689" s="280" t="str">
        <f t="shared" si="468"/>
        <v/>
      </c>
      <c r="AK1689" s="280">
        <f t="shared" si="469"/>
        <v>439364.047863146</v>
      </c>
      <c r="AL1689" s="327" t="str">
        <f t="shared" si="470"/>
        <v/>
      </c>
    </row>
    <row r="1690" spans="2:38">
      <c r="B1690" s="176" t="s">
        <v>1492</v>
      </c>
      <c r="C1690" s="167"/>
      <c r="D1690" s="167" t="s">
        <v>2229</v>
      </c>
      <c r="E1690" s="167" t="s">
        <v>117</v>
      </c>
      <c r="F1690" s="167" t="s">
        <v>2233</v>
      </c>
      <c r="G1690" s="188"/>
      <c r="H1690" s="285">
        <v>1835.49</v>
      </c>
      <c r="I1690" s="143">
        <f t="shared" si="471"/>
        <v>252.04139015739992</v>
      </c>
      <c r="J1690" s="165">
        <v>462619.45122000598</v>
      </c>
      <c r="K1690" s="167"/>
      <c r="L1690" s="167">
        <v>1</v>
      </c>
      <c r="M1690" s="171">
        <f t="shared" si="478"/>
        <v>462619.45122000598</v>
      </c>
      <c r="N1690" s="170"/>
      <c r="O1690" s="285">
        <v>1835.4729557652199</v>
      </c>
      <c r="P1690" s="114">
        <f t="shared" si="477"/>
        <v>137.78574029414867</v>
      </c>
      <c r="Q1690" s="173">
        <v>252902</v>
      </c>
      <c r="R1690" s="177">
        <v>2016</v>
      </c>
      <c r="S1690" s="98">
        <f>IFERROR(('General Input Sheet'!$G$38/(VLOOKUP(R1690,'General Input Sheet'!$E$38:$G$44,3,FALSE))),1)</f>
        <v>1</v>
      </c>
      <c r="T1690" s="199">
        <v>715521.45122000598</v>
      </c>
      <c r="U1690" s="115" t="str">
        <f t="shared" si="472"/>
        <v/>
      </c>
      <c r="V1690" s="115" t="str">
        <f t="shared" si="462"/>
        <v/>
      </c>
      <c r="W1690" s="115" t="str">
        <f t="shared" si="462"/>
        <v>y</v>
      </c>
      <c r="X1690" s="115" t="str">
        <f t="shared" si="462"/>
        <v/>
      </c>
      <c r="Y1690" s="273" t="str">
        <f t="shared" si="473"/>
        <v/>
      </c>
      <c r="AA1690" s="86" t="str">
        <f t="shared" si="463"/>
        <v/>
      </c>
      <c r="AB1690" s="87" t="str">
        <f t="shared" si="464"/>
        <v/>
      </c>
      <c r="AC1690" s="87">
        <f t="shared" si="474"/>
        <v>1</v>
      </c>
      <c r="AD1690" s="87" t="str">
        <f t="shared" si="475"/>
        <v/>
      </c>
      <c r="AE1690" s="87" t="str">
        <f t="shared" si="476"/>
        <v/>
      </c>
      <c r="AF1690" s="94">
        <f t="shared" si="465"/>
        <v>1</v>
      </c>
      <c r="AH1690" s="324" t="str">
        <f t="shared" si="466"/>
        <v/>
      </c>
      <c r="AI1690" s="280" t="str">
        <f t="shared" si="467"/>
        <v/>
      </c>
      <c r="AJ1690" s="280">
        <f t="shared" si="468"/>
        <v>715521.45122000598</v>
      </c>
      <c r="AK1690" s="280" t="str">
        <f t="shared" si="469"/>
        <v/>
      </c>
      <c r="AL1690" s="327" t="str">
        <f t="shared" si="470"/>
        <v/>
      </c>
    </row>
    <row r="1691" spans="2:38">
      <c r="B1691" s="176" t="s">
        <v>1493</v>
      </c>
      <c r="C1691" s="167"/>
      <c r="D1691" s="167" t="s">
        <v>2229</v>
      </c>
      <c r="E1691" s="167" t="s">
        <v>118</v>
      </c>
      <c r="F1691" s="167" t="s">
        <v>2233</v>
      </c>
      <c r="G1691" s="188"/>
      <c r="H1691" s="285">
        <v>9526.7199999999993</v>
      </c>
      <c r="I1691" s="143">
        <f t="shared" si="471"/>
        <v>72.426988765633183</v>
      </c>
      <c r="J1691" s="165">
        <v>689991.64241333294</v>
      </c>
      <c r="K1691" s="167"/>
      <c r="L1691" s="167">
        <v>1</v>
      </c>
      <c r="M1691" s="171">
        <f t="shared" si="478"/>
        <v>689991.64241333294</v>
      </c>
      <c r="N1691" s="170"/>
      <c r="O1691" s="285"/>
      <c r="P1691" s="114">
        <f t="shared" si="477"/>
        <v>0</v>
      </c>
      <c r="Q1691" s="173"/>
      <c r="R1691" s="177">
        <v>2016</v>
      </c>
      <c r="S1691" s="98">
        <f>IFERROR(('General Input Sheet'!$G$38/(VLOOKUP(R1691,'General Input Sheet'!$E$38:$G$44,3,FALSE))),1)</f>
        <v>1</v>
      </c>
      <c r="T1691" s="199">
        <v>689991.64241333294</v>
      </c>
      <c r="U1691" s="115" t="str">
        <f t="shared" si="472"/>
        <v/>
      </c>
      <c r="V1691" s="115" t="str">
        <f t="shared" si="462"/>
        <v/>
      </c>
      <c r="W1691" s="115" t="str">
        <f t="shared" si="462"/>
        <v/>
      </c>
      <c r="X1691" s="115" t="str">
        <f t="shared" si="462"/>
        <v>y</v>
      </c>
      <c r="Y1691" s="273" t="str">
        <f t="shared" si="473"/>
        <v/>
      </c>
      <c r="AA1691" s="86" t="str">
        <f t="shared" si="463"/>
        <v/>
      </c>
      <c r="AB1691" s="87" t="str">
        <f t="shared" si="464"/>
        <v/>
      </c>
      <c r="AC1691" s="87" t="str">
        <f t="shared" si="474"/>
        <v/>
      </c>
      <c r="AD1691" s="87">
        <f t="shared" si="475"/>
        <v>1</v>
      </c>
      <c r="AE1691" s="87" t="str">
        <f t="shared" si="476"/>
        <v/>
      </c>
      <c r="AF1691" s="94">
        <f t="shared" si="465"/>
        <v>1</v>
      </c>
      <c r="AH1691" s="324" t="str">
        <f t="shared" si="466"/>
        <v/>
      </c>
      <c r="AI1691" s="280" t="str">
        <f t="shared" si="467"/>
        <v/>
      </c>
      <c r="AJ1691" s="280" t="str">
        <f t="shared" si="468"/>
        <v/>
      </c>
      <c r="AK1691" s="280">
        <f t="shared" si="469"/>
        <v>689991.64241333294</v>
      </c>
      <c r="AL1691" s="327" t="str">
        <f t="shared" si="470"/>
        <v/>
      </c>
    </row>
    <row r="1692" spans="2:38">
      <c r="B1692" s="176" t="s">
        <v>1494</v>
      </c>
      <c r="C1692" s="167"/>
      <c r="D1692" s="167" t="s">
        <v>2229</v>
      </c>
      <c r="E1692" s="167" t="s">
        <v>116</v>
      </c>
      <c r="F1692" s="167" t="s">
        <v>2233</v>
      </c>
      <c r="G1692" s="188"/>
      <c r="H1692" s="285">
        <v>3370.1</v>
      </c>
      <c r="I1692" s="143">
        <f t="shared" si="471"/>
        <v>154.06727014653273</v>
      </c>
      <c r="J1692" s="165">
        <v>519222.10712082998</v>
      </c>
      <c r="K1692" s="167"/>
      <c r="L1692" s="167">
        <v>1</v>
      </c>
      <c r="M1692" s="171">
        <f t="shared" si="478"/>
        <v>519222.10712082998</v>
      </c>
      <c r="N1692" s="170"/>
      <c r="O1692" s="285"/>
      <c r="P1692" s="114">
        <f t="shared" si="477"/>
        <v>0</v>
      </c>
      <c r="Q1692" s="173"/>
      <c r="R1692" s="177">
        <v>2016</v>
      </c>
      <c r="S1692" s="98">
        <f>IFERROR(('General Input Sheet'!$G$38/(VLOOKUP(R1692,'General Input Sheet'!$E$38:$G$44,3,FALSE))),1)</f>
        <v>1</v>
      </c>
      <c r="T1692" s="199">
        <v>519222.10712082998</v>
      </c>
      <c r="U1692" s="115" t="str">
        <f t="shared" si="472"/>
        <v/>
      </c>
      <c r="V1692" s="115" t="str">
        <f t="shared" si="462"/>
        <v>y</v>
      </c>
      <c r="W1692" s="115" t="str">
        <f t="shared" si="462"/>
        <v/>
      </c>
      <c r="X1692" s="115" t="str">
        <f t="shared" si="462"/>
        <v/>
      </c>
      <c r="Y1692" s="273" t="str">
        <f t="shared" si="473"/>
        <v/>
      </c>
      <c r="AA1692" s="86" t="str">
        <f t="shared" si="463"/>
        <v/>
      </c>
      <c r="AB1692" s="87">
        <f t="shared" si="464"/>
        <v>1</v>
      </c>
      <c r="AC1692" s="87" t="str">
        <f t="shared" si="474"/>
        <v/>
      </c>
      <c r="AD1692" s="87" t="str">
        <f t="shared" si="475"/>
        <v/>
      </c>
      <c r="AE1692" s="87" t="str">
        <f t="shared" si="476"/>
        <v/>
      </c>
      <c r="AF1692" s="94">
        <f t="shared" si="465"/>
        <v>1</v>
      </c>
      <c r="AH1692" s="324" t="str">
        <f t="shared" si="466"/>
        <v/>
      </c>
      <c r="AI1692" s="280">
        <f t="shared" si="467"/>
        <v>519222.10712082998</v>
      </c>
      <c r="AJ1692" s="280" t="str">
        <f t="shared" si="468"/>
        <v/>
      </c>
      <c r="AK1692" s="280" t="str">
        <f t="shared" si="469"/>
        <v/>
      </c>
      <c r="AL1692" s="327" t="str">
        <f t="shared" si="470"/>
        <v/>
      </c>
    </row>
    <row r="1693" spans="2:38">
      <c r="B1693" s="176" t="s">
        <v>1495</v>
      </c>
      <c r="C1693" s="167"/>
      <c r="D1693" s="167" t="s">
        <v>2229</v>
      </c>
      <c r="E1693" s="167" t="s">
        <v>118</v>
      </c>
      <c r="F1693" s="167" t="s">
        <v>2236</v>
      </c>
      <c r="G1693" s="188"/>
      <c r="H1693" s="285"/>
      <c r="I1693" s="143">
        <f t="shared" si="471"/>
        <v>0</v>
      </c>
      <c r="J1693" s="165"/>
      <c r="K1693" s="167"/>
      <c r="L1693" s="167">
        <v>1</v>
      </c>
      <c r="M1693" s="171">
        <f t="shared" si="478"/>
        <v>0</v>
      </c>
      <c r="N1693" s="170"/>
      <c r="O1693" s="285">
        <v>0</v>
      </c>
      <c r="P1693" s="114">
        <f t="shared" si="477"/>
        <v>0</v>
      </c>
      <c r="Q1693" s="173">
        <v>0</v>
      </c>
      <c r="R1693" s="177">
        <v>2016</v>
      </c>
      <c r="S1693" s="98">
        <f>IFERROR(('General Input Sheet'!$G$38/(VLOOKUP(R1693,'General Input Sheet'!$E$38:$G$44,3,FALSE))),1)</f>
        <v>1</v>
      </c>
      <c r="T1693" s="199">
        <v>0</v>
      </c>
      <c r="U1693" s="115" t="str">
        <f t="shared" si="472"/>
        <v/>
      </c>
      <c r="V1693" s="115" t="str">
        <f t="shared" si="462"/>
        <v/>
      </c>
      <c r="W1693" s="115" t="str">
        <f t="shared" si="462"/>
        <v/>
      </c>
      <c r="X1693" s="115" t="str">
        <f t="shared" si="462"/>
        <v>y</v>
      </c>
      <c r="Y1693" s="273" t="str">
        <f t="shared" si="473"/>
        <v/>
      </c>
      <c r="AA1693" s="86" t="str">
        <f t="shared" si="463"/>
        <v/>
      </c>
      <c r="AB1693" s="87" t="str">
        <f t="shared" si="464"/>
        <v/>
      </c>
      <c r="AC1693" s="87" t="str">
        <f t="shared" si="474"/>
        <v/>
      </c>
      <c r="AD1693" s="87">
        <f t="shared" si="475"/>
        <v>1</v>
      </c>
      <c r="AE1693" s="87" t="str">
        <f t="shared" si="476"/>
        <v/>
      </c>
      <c r="AF1693" s="94">
        <f t="shared" si="465"/>
        <v>1</v>
      </c>
      <c r="AH1693" s="324" t="str">
        <f t="shared" si="466"/>
        <v/>
      </c>
      <c r="AI1693" s="280" t="str">
        <f t="shared" si="467"/>
        <v/>
      </c>
      <c r="AJ1693" s="280" t="str">
        <f t="shared" si="468"/>
        <v/>
      </c>
      <c r="AK1693" s="280">
        <f t="shared" si="469"/>
        <v>0</v>
      </c>
      <c r="AL1693" s="327" t="str">
        <f t="shared" si="470"/>
        <v/>
      </c>
    </row>
    <row r="1694" spans="2:38">
      <c r="B1694" s="176" t="s">
        <v>1496</v>
      </c>
      <c r="C1694" s="167"/>
      <c r="D1694" s="167" t="s">
        <v>2229</v>
      </c>
      <c r="E1694" s="167" t="s">
        <v>116</v>
      </c>
      <c r="F1694" s="167" t="s">
        <v>2233</v>
      </c>
      <c r="G1694" s="188"/>
      <c r="H1694" s="285">
        <v>972.89284840000005</v>
      </c>
      <c r="I1694" s="143">
        <f t="shared" si="471"/>
        <v>442.80658657106949</v>
      </c>
      <c r="J1694" s="165">
        <v>430803.36129940901</v>
      </c>
      <c r="K1694" s="167"/>
      <c r="L1694" s="167">
        <v>1</v>
      </c>
      <c r="M1694" s="171">
        <f t="shared" si="478"/>
        <v>430803.36129940895</v>
      </c>
      <c r="N1694" s="170"/>
      <c r="O1694" s="285"/>
      <c r="P1694" s="114">
        <f t="shared" si="477"/>
        <v>0</v>
      </c>
      <c r="Q1694" s="173"/>
      <c r="R1694" s="177">
        <v>2016</v>
      </c>
      <c r="S1694" s="98">
        <f>IFERROR(('General Input Sheet'!$G$38/(VLOOKUP(R1694,'General Input Sheet'!$E$38:$G$44,3,FALSE))),1)</f>
        <v>1</v>
      </c>
      <c r="T1694" s="199">
        <v>430803.36129940901</v>
      </c>
      <c r="U1694" s="115" t="str">
        <f t="shared" si="472"/>
        <v/>
      </c>
      <c r="V1694" s="115" t="str">
        <f t="shared" si="462"/>
        <v>y</v>
      </c>
      <c r="W1694" s="115" t="str">
        <f t="shared" si="462"/>
        <v/>
      </c>
      <c r="X1694" s="115" t="str">
        <f t="shared" si="462"/>
        <v/>
      </c>
      <c r="Y1694" s="273" t="str">
        <f t="shared" si="473"/>
        <v/>
      </c>
      <c r="AA1694" s="86" t="str">
        <f t="shared" si="463"/>
        <v/>
      </c>
      <c r="AB1694" s="87">
        <f t="shared" si="464"/>
        <v>1</v>
      </c>
      <c r="AC1694" s="87" t="str">
        <f t="shared" si="474"/>
        <v/>
      </c>
      <c r="AD1694" s="87" t="str">
        <f t="shared" si="475"/>
        <v/>
      </c>
      <c r="AE1694" s="87" t="str">
        <f t="shared" si="476"/>
        <v/>
      </c>
      <c r="AF1694" s="94">
        <f t="shared" si="465"/>
        <v>1</v>
      </c>
      <c r="AH1694" s="324" t="str">
        <f t="shared" si="466"/>
        <v/>
      </c>
      <c r="AI1694" s="280">
        <f t="shared" si="467"/>
        <v>430803.36129940901</v>
      </c>
      <c r="AJ1694" s="280" t="str">
        <f t="shared" si="468"/>
        <v/>
      </c>
      <c r="AK1694" s="280" t="str">
        <f t="shared" si="469"/>
        <v/>
      </c>
      <c r="AL1694" s="327" t="str">
        <f t="shared" si="470"/>
        <v/>
      </c>
    </row>
    <row r="1695" spans="2:38">
      <c r="B1695" s="176" t="s">
        <v>1497</v>
      </c>
      <c r="C1695" s="167"/>
      <c r="D1695" s="167" t="s">
        <v>2230</v>
      </c>
      <c r="E1695" s="167" t="s">
        <v>115</v>
      </c>
      <c r="F1695" s="167" t="s">
        <v>2232</v>
      </c>
      <c r="G1695" s="188"/>
      <c r="H1695" s="171">
        <v>4116.46</v>
      </c>
      <c r="I1695" s="143">
        <f t="shared" si="471"/>
        <v>281.94136351354075</v>
      </c>
      <c r="J1695" s="165">
        <v>1160600.3452489499</v>
      </c>
      <c r="K1695" s="167"/>
      <c r="L1695" s="167"/>
      <c r="M1695" s="167">
        <v>493852.509124137</v>
      </c>
      <c r="N1695" s="170"/>
      <c r="O1695" s="171"/>
      <c r="P1695" s="114">
        <f t="shared" si="477"/>
        <v>0</v>
      </c>
      <c r="Q1695" s="173"/>
      <c r="R1695" s="177">
        <v>2016</v>
      </c>
      <c r="S1695" s="32"/>
      <c r="T1695" s="195">
        <v>1160600.3452489499</v>
      </c>
      <c r="U1695" s="115" t="str">
        <f t="shared" si="472"/>
        <v/>
      </c>
      <c r="V1695" s="115" t="str">
        <f t="shared" si="462"/>
        <v/>
      </c>
      <c r="W1695" s="115" t="str">
        <f t="shared" si="462"/>
        <v/>
      </c>
      <c r="X1695" s="115" t="str">
        <f t="shared" si="462"/>
        <v/>
      </c>
      <c r="Y1695" s="273" t="str">
        <f t="shared" si="473"/>
        <v>y</v>
      </c>
      <c r="AA1695" s="86" t="str">
        <f t="shared" si="463"/>
        <v/>
      </c>
      <c r="AB1695" s="87" t="str">
        <f t="shared" si="464"/>
        <v/>
      </c>
      <c r="AC1695" s="87" t="str">
        <f t="shared" si="474"/>
        <v/>
      </c>
      <c r="AD1695" s="87" t="str">
        <f t="shared" si="475"/>
        <v/>
      </c>
      <c r="AE1695" s="87">
        <f t="shared" si="476"/>
        <v>1</v>
      </c>
      <c r="AF1695" s="94">
        <f t="shared" si="465"/>
        <v>1</v>
      </c>
      <c r="AH1695" s="324" t="str">
        <f t="shared" si="466"/>
        <v/>
      </c>
      <c r="AI1695" s="280" t="str">
        <f t="shared" si="467"/>
        <v/>
      </c>
      <c r="AJ1695" s="280" t="str">
        <f t="shared" si="468"/>
        <v/>
      </c>
      <c r="AK1695" s="280" t="str">
        <f t="shared" si="469"/>
        <v/>
      </c>
      <c r="AL1695" s="327">
        <f t="shared" si="470"/>
        <v>1160600.3452489499</v>
      </c>
    </row>
    <row r="1696" spans="2:38">
      <c r="B1696" s="176" t="s">
        <v>1498</v>
      </c>
      <c r="C1696" s="167"/>
      <c r="D1696" s="167" t="s">
        <v>2230</v>
      </c>
      <c r="E1696" s="167" t="s">
        <v>115</v>
      </c>
      <c r="F1696" s="167" t="s">
        <v>2232</v>
      </c>
      <c r="G1696" s="188"/>
      <c r="H1696" s="171">
        <v>5473.41</v>
      </c>
      <c r="I1696" s="143">
        <f t="shared" si="471"/>
        <v>223.05359933962373</v>
      </c>
      <c r="J1696" s="165">
        <v>1220863.8011614899</v>
      </c>
      <c r="K1696" s="167"/>
      <c r="L1696" s="167"/>
      <c r="M1696" s="167">
        <v>1162856.76703639</v>
      </c>
      <c r="N1696" s="170"/>
      <c r="O1696" s="171"/>
      <c r="P1696" s="114">
        <f t="shared" si="477"/>
        <v>0</v>
      </c>
      <c r="Q1696" s="173"/>
      <c r="R1696" s="177">
        <v>2016</v>
      </c>
      <c r="S1696" s="32"/>
      <c r="T1696" s="195">
        <v>1220863.8011614899</v>
      </c>
      <c r="U1696" s="115" t="str">
        <f t="shared" si="472"/>
        <v/>
      </c>
      <c r="V1696" s="115" t="str">
        <f t="shared" si="462"/>
        <v/>
      </c>
      <c r="W1696" s="115" t="str">
        <f t="shared" si="462"/>
        <v/>
      </c>
      <c r="X1696" s="115" t="str">
        <f t="shared" si="462"/>
        <v/>
      </c>
      <c r="Y1696" s="273" t="str">
        <f t="shared" si="473"/>
        <v>y</v>
      </c>
      <c r="AA1696" s="86" t="str">
        <f t="shared" si="463"/>
        <v/>
      </c>
      <c r="AB1696" s="87" t="str">
        <f t="shared" si="464"/>
        <v/>
      </c>
      <c r="AC1696" s="87" t="str">
        <f t="shared" si="474"/>
        <v/>
      </c>
      <c r="AD1696" s="87" t="str">
        <f t="shared" si="475"/>
        <v/>
      </c>
      <c r="AE1696" s="87">
        <f t="shared" si="476"/>
        <v>1</v>
      </c>
      <c r="AF1696" s="94">
        <f t="shared" si="465"/>
        <v>1</v>
      </c>
      <c r="AH1696" s="324" t="str">
        <f t="shared" si="466"/>
        <v/>
      </c>
      <c r="AI1696" s="280" t="str">
        <f t="shared" si="467"/>
        <v/>
      </c>
      <c r="AJ1696" s="280" t="str">
        <f t="shared" si="468"/>
        <v/>
      </c>
      <c r="AK1696" s="280" t="str">
        <f t="shared" si="469"/>
        <v/>
      </c>
      <c r="AL1696" s="327">
        <f t="shared" si="470"/>
        <v>1220863.8011614899</v>
      </c>
    </row>
    <row r="1697" spans="2:38">
      <c r="B1697" s="176" t="s">
        <v>1498</v>
      </c>
      <c r="C1697" s="167"/>
      <c r="D1697" s="167" t="s">
        <v>2230</v>
      </c>
      <c r="E1697" s="167" t="s">
        <v>115</v>
      </c>
      <c r="F1697" s="167" t="s">
        <v>2233</v>
      </c>
      <c r="G1697" s="188"/>
      <c r="H1697" s="171">
        <v>7579.71</v>
      </c>
      <c r="I1697" s="143">
        <f t="shared" si="471"/>
        <v>1339.2186803333768</v>
      </c>
      <c r="J1697" s="165">
        <v>10150889.223509699</v>
      </c>
      <c r="K1697" s="167"/>
      <c r="L1697" s="167"/>
      <c r="M1697" s="167">
        <v>248769.02928339</v>
      </c>
      <c r="N1697" s="170"/>
      <c r="O1697" s="171"/>
      <c r="P1697" s="114">
        <f t="shared" si="477"/>
        <v>0</v>
      </c>
      <c r="Q1697" s="173"/>
      <c r="R1697" s="177">
        <v>2016</v>
      </c>
      <c r="S1697" s="32"/>
      <c r="T1697" s="195">
        <v>10150889.223509699</v>
      </c>
      <c r="U1697" s="115" t="str">
        <f t="shared" si="472"/>
        <v/>
      </c>
      <c r="V1697" s="115" t="str">
        <f t="shared" si="462"/>
        <v/>
      </c>
      <c r="W1697" s="115" t="str">
        <f t="shared" si="462"/>
        <v/>
      </c>
      <c r="X1697" s="115" t="str">
        <f t="shared" si="462"/>
        <v/>
      </c>
      <c r="Y1697" s="273" t="str">
        <f t="shared" si="473"/>
        <v>y</v>
      </c>
      <c r="AA1697" s="86" t="str">
        <f t="shared" si="463"/>
        <v/>
      </c>
      <c r="AB1697" s="87" t="str">
        <f t="shared" si="464"/>
        <v/>
      </c>
      <c r="AC1697" s="87" t="str">
        <f t="shared" si="474"/>
        <v/>
      </c>
      <c r="AD1697" s="87" t="str">
        <f t="shared" si="475"/>
        <v/>
      </c>
      <c r="AE1697" s="87">
        <f t="shared" si="476"/>
        <v>1</v>
      </c>
      <c r="AF1697" s="94">
        <f t="shared" si="465"/>
        <v>1</v>
      </c>
      <c r="AH1697" s="324" t="str">
        <f t="shared" si="466"/>
        <v/>
      </c>
      <c r="AI1697" s="280" t="str">
        <f t="shared" si="467"/>
        <v/>
      </c>
      <c r="AJ1697" s="280" t="str">
        <f t="shared" si="468"/>
        <v/>
      </c>
      <c r="AK1697" s="280" t="str">
        <f t="shared" si="469"/>
        <v/>
      </c>
      <c r="AL1697" s="327">
        <f t="shared" si="470"/>
        <v>10150889.223509699</v>
      </c>
    </row>
    <row r="1698" spans="2:38">
      <c r="B1698" s="176" t="s">
        <v>1499</v>
      </c>
      <c r="C1698" s="167"/>
      <c r="D1698" s="167" t="s">
        <v>2230</v>
      </c>
      <c r="E1698" s="167" t="s">
        <v>117</v>
      </c>
      <c r="F1698" s="167" t="s">
        <v>2232</v>
      </c>
      <c r="G1698" s="188"/>
      <c r="H1698" s="171">
        <v>2224.9699999999998</v>
      </c>
      <c r="I1698" s="143">
        <f t="shared" si="471"/>
        <v>483.87054805436037</v>
      </c>
      <c r="J1698" s="165">
        <v>1076597.4533045101</v>
      </c>
      <c r="K1698" s="167"/>
      <c r="L1698" s="167"/>
      <c r="M1698" s="167">
        <v>590285.67798429495</v>
      </c>
      <c r="N1698" s="170"/>
      <c r="O1698" s="171"/>
      <c r="P1698" s="114">
        <f t="shared" si="477"/>
        <v>0</v>
      </c>
      <c r="Q1698" s="173"/>
      <c r="R1698" s="177">
        <v>2016</v>
      </c>
      <c r="S1698" s="32"/>
      <c r="T1698" s="195">
        <v>1076597.4533045101</v>
      </c>
      <c r="U1698" s="115" t="str">
        <f t="shared" si="472"/>
        <v/>
      </c>
      <c r="V1698" s="115" t="str">
        <f t="shared" si="462"/>
        <v/>
      </c>
      <c r="W1698" s="115" t="str">
        <f t="shared" si="462"/>
        <v/>
      </c>
      <c r="X1698" s="115" t="str">
        <f t="shared" si="462"/>
        <v/>
      </c>
      <c r="Y1698" s="273" t="str">
        <f t="shared" si="473"/>
        <v>y</v>
      </c>
      <c r="AA1698" s="86" t="str">
        <f t="shared" si="463"/>
        <v/>
      </c>
      <c r="AB1698" s="87" t="str">
        <f t="shared" si="464"/>
        <v/>
      </c>
      <c r="AC1698" s="87" t="str">
        <f t="shared" si="474"/>
        <v/>
      </c>
      <c r="AD1698" s="87" t="str">
        <f t="shared" si="475"/>
        <v/>
      </c>
      <c r="AE1698" s="87">
        <f t="shared" si="476"/>
        <v>1</v>
      </c>
      <c r="AF1698" s="94">
        <f t="shared" si="465"/>
        <v>1</v>
      </c>
      <c r="AH1698" s="324" t="str">
        <f t="shared" si="466"/>
        <v/>
      </c>
      <c r="AI1698" s="280" t="str">
        <f t="shared" si="467"/>
        <v/>
      </c>
      <c r="AJ1698" s="280" t="str">
        <f t="shared" si="468"/>
        <v/>
      </c>
      <c r="AK1698" s="280" t="str">
        <f t="shared" si="469"/>
        <v/>
      </c>
      <c r="AL1698" s="327">
        <f t="shared" si="470"/>
        <v>1076597.4533045101</v>
      </c>
    </row>
    <row r="1699" spans="2:38">
      <c r="B1699" s="176" t="s">
        <v>1500</v>
      </c>
      <c r="C1699" s="167"/>
      <c r="D1699" s="167" t="s">
        <v>2231</v>
      </c>
      <c r="E1699" s="167" t="s">
        <v>118</v>
      </c>
      <c r="F1699" s="167" t="s">
        <v>2232</v>
      </c>
      <c r="G1699" s="188"/>
      <c r="H1699" s="285">
        <v>63132.94</v>
      </c>
      <c r="I1699" s="143">
        <f t="shared" si="471"/>
        <v>36.588633736856224</v>
      </c>
      <c r="J1699" s="165">
        <v>2309948.01839092</v>
      </c>
      <c r="K1699" s="167"/>
      <c r="L1699" s="167">
        <v>1</v>
      </c>
      <c r="M1699" s="171">
        <f t="shared" ref="M1699:M1731" si="479">IFERROR(J1699/100*100*L1699,0)</f>
        <v>2309948.01839092</v>
      </c>
      <c r="N1699" s="170"/>
      <c r="O1699" s="285">
        <v>2786.88186001332</v>
      </c>
      <c r="P1699" s="114">
        <f t="shared" si="477"/>
        <v>251.52776300199884</v>
      </c>
      <c r="Q1699" s="173">
        <v>700978.16</v>
      </c>
      <c r="R1699" s="177">
        <v>2016</v>
      </c>
      <c r="S1699" s="98">
        <f>IFERROR(('General Input Sheet'!$G$38/(VLOOKUP(R1699,'General Input Sheet'!$E$38:$G$44,3,FALSE))),1)</f>
        <v>1</v>
      </c>
      <c r="T1699" s="199">
        <v>3010926.1783909202</v>
      </c>
      <c r="U1699" s="115" t="str">
        <f t="shared" si="472"/>
        <v/>
      </c>
      <c r="V1699" s="115" t="str">
        <f t="shared" si="462"/>
        <v/>
      </c>
      <c r="W1699" s="115" t="str">
        <f t="shared" si="462"/>
        <v/>
      </c>
      <c r="X1699" s="115" t="str">
        <f t="shared" si="462"/>
        <v/>
      </c>
      <c r="Y1699" s="273" t="str">
        <f t="shared" si="473"/>
        <v>y</v>
      </c>
      <c r="AA1699" s="86" t="str">
        <f t="shared" si="463"/>
        <v/>
      </c>
      <c r="AB1699" s="87" t="str">
        <f t="shared" si="464"/>
        <v/>
      </c>
      <c r="AC1699" s="87" t="str">
        <f t="shared" si="474"/>
        <v/>
      </c>
      <c r="AD1699" s="87" t="str">
        <f t="shared" si="475"/>
        <v/>
      </c>
      <c r="AE1699" s="87">
        <f t="shared" si="476"/>
        <v>1</v>
      </c>
      <c r="AF1699" s="94">
        <f t="shared" si="465"/>
        <v>1</v>
      </c>
      <c r="AH1699" s="324" t="str">
        <f t="shared" si="466"/>
        <v/>
      </c>
      <c r="AI1699" s="280" t="str">
        <f t="shared" si="467"/>
        <v/>
      </c>
      <c r="AJ1699" s="280" t="str">
        <f t="shared" si="468"/>
        <v/>
      </c>
      <c r="AK1699" s="280" t="str">
        <f t="shared" si="469"/>
        <v/>
      </c>
      <c r="AL1699" s="327">
        <f t="shared" si="470"/>
        <v>3010926.1783909202</v>
      </c>
    </row>
    <row r="1700" spans="2:38">
      <c r="B1700" s="176" t="s">
        <v>1501</v>
      </c>
      <c r="C1700" s="167"/>
      <c r="D1700" s="167" t="s">
        <v>2229</v>
      </c>
      <c r="E1700" s="167" t="s">
        <v>118</v>
      </c>
      <c r="F1700" s="167" t="s">
        <v>2233</v>
      </c>
      <c r="G1700" s="188"/>
      <c r="H1700" s="285">
        <v>3206.44</v>
      </c>
      <c r="I1700" s="143">
        <f t="shared" si="471"/>
        <v>160.04842159708494</v>
      </c>
      <c r="J1700" s="165">
        <v>513185.660945757</v>
      </c>
      <c r="K1700" s="167"/>
      <c r="L1700" s="167">
        <v>1</v>
      </c>
      <c r="M1700" s="171">
        <f t="shared" si="479"/>
        <v>513185.660945757</v>
      </c>
      <c r="N1700" s="170"/>
      <c r="O1700" s="285"/>
      <c r="P1700" s="114">
        <f t="shared" si="477"/>
        <v>0</v>
      </c>
      <c r="Q1700" s="173"/>
      <c r="R1700" s="177">
        <v>2016</v>
      </c>
      <c r="S1700" s="98">
        <f>IFERROR(('General Input Sheet'!$G$38/(VLOOKUP(R1700,'General Input Sheet'!$E$38:$G$44,3,FALSE))),1)</f>
        <v>1</v>
      </c>
      <c r="T1700" s="199">
        <v>513185.660945757</v>
      </c>
      <c r="U1700" s="115" t="str">
        <f t="shared" si="472"/>
        <v/>
      </c>
      <c r="V1700" s="115" t="str">
        <f t="shared" si="462"/>
        <v/>
      </c>
      <c r="W1700" s="115" t="str">
        <f t="shared" si="462"/>
        <v/>
      </c>
      <c r="X1700" s="115" t="str">
        <f t="shared" si="462"/>
        <v>y</v>
      </c>
      <c r="Y1700" s="273" t="str">
        <f t="shared" si="473"/>
        <v/>
      </c>
      <c r="AA1700" s="86" t="str">
        <f t="shared" si="463"/>
        <v/>
      </c>
      <c r="AB1700" s="87" t="str">
        <f t="shared" si="464"/>
        <v/>
      </c>
      <c r="AC1700" s="87" t="str">
        <f t="shared" si="474"/>
        <v/>
      </c>
      <c r="AD1700" s="87">
        <f t="shared" si="475"/>
        <v>1</v>
      </c>
      <c r="AE1700" s="87" t="str">
        <f t="shared" si="476"/>
        <v/>
      </c>
      <c r="AF1700" s="94">
        <f t="shared" si="465"/>
        <v>1</v>
      </c>
      <c r="AH1700" s="324" t="str">
        <f t="shared" si="466"/>
        <v/>
      </c>
      <c r="AI1700" s="280" t="str">
        <f t="shared" si="467"/>
        <v/>
      </c>
      <c r="AJ1700" s="280" t="str">
        <f t="shared" si="468"/>
        <v/>
      </c>
      <c r="AK1700" s="280">
        <f t="shared" si="469"/>
        <v>513185.660945757</v>
      </c>
      <c r="AL1700" s="327" t="str">
        <f t="shared" si="470"/>
        <v/>
      </c>
    </row>
    <row r="1701" spans="2:38">
      <c r="B1701" s="176" t="s">
        <v>1502</v>
      </c>
      <c r="C1701" s="167"/>
      <c r="D1701" s="167" t="s">
        <v>2229</v>
      </c>
      <c r="E1701" s="167" t="s">
        <v>118</v>
      </c>
      <c r="F1701" s="167" t="s">
        <v>2232</v>
      </c>
      <c r="G1701" s="188"/>
      <c r="H1701" s="285">
        <v>11886.76</v>
      </c>
      <c r="I1701" s="143">
        <f t="shared" si="471"/>
        <v>49.659089439367406</v>
      </c>
      <c r="J1701" s="165">
        <v>590285.67798429495</v>
      </c>
      <c r="K1701" s="167"/>
      <c r="L1701" s="167">
        <v>1</v>
      </c>
      <c r="M1701" s="171">
        <f t="shared" si="479"/>
        <v>590285.67798429495</v>
      </c>
      <c r="N1701" s="170"/>
      <c r="O1701" s="285"/>
      <c r="P1701" s="114">
        <f t="shared" si="477"/>
        <v>0</v>
      </c>
      <c r="Q1701" s="173"/>
      <c r="R1701" s="177">
        <v>2016</v>
      </c>
      <c r="S1701" s="98">
        <f>IFERROR(('General Input Sheet'!$G$38/(VLOOKUP(R1701,'General Input Sheet'!$E$38:$G$44,3,FALSE))),1)</f>
        <v>1</v>
      </c>
      <c r="T1701" s="199">
        <v>590285.67798429495</v>
      </c>
      <c r="U1701" s="115" t="str">
        <f t="shared" si="472"/>
        <v/>
      </c>
      <c r="V1701" s="115" t="str">
        <f t="shared" si="462"/>
        <v/>
      </c>
      <c r="W1701" s="115" t="str">
        <f t="shared" si="462"/>
        <v/>
      </c>
      <c r="X1701" s="115" t="str">
        <f t="shared" si="462"/>
        <v>y</v>
      </c>
      <c r="Y1701" s="273" t="str">
        <f t="shared" si="473"/>
        <v/>
      </c>
      <c r="AA1701" s="86" t="str">
        <f t="shared" si="463"/>
        <v/>
      </c>
      <c r="AB1701" s="87" t="str">
        <f t="shared" si="464"/>
        <v/>
      </c>
      <c r="AC1701" s="87" t="str">
        <f t="shared" si="474"/>
        <v/>
      </c>
      <c r="AD1701" s="87">
        <f t="shared" si="475"/>
        <v>1</v>
      </c>
      <c r="AE1701" s="87" t="str">
        <f t="shared" si="476"/>
        <v/>
      </c>
      <c r="AF1701" s="94">
        <f t="shared" si="465"/>
        <v>1</v>
      </c>
      <c r="AH1701" s="324" t="str">
        <f t="shared" si="466"/>
        <v/>
      </c>
      <c r="AI1701" s="280" t="str">
        <f t="shared" si="467"/>
        <v/>
      </c>
      <c r="AJ1701" s="280" t="str">
        <f t="shared" si="468"/>
        <v/>
      </c>
      <c r="AK1701" s="280">
        <f t="shared" si="469"/>
        <v>590285.67798429495</v>
      </c>
      <c r="AL1701" s="327" t="str">
        <f t="shared" si="470"/>
        <v/>
      </c>
    </row>
    <row r="1702" spans="2:38">
      <c r="B1702" s="176" t="s">
        <v>1503</v>
      </c>
      <c r="C1702" s="167"/>
      <c r="D1702" s="167" t="s">
        <v>2229</v>
      </c>
      <c r="E1702" s="167" t="s">
        <v>115</v>
      </c>
      <c r="F1702" s="167" t="s">
        <v>2233</v>
      </c>
      <c r="G1702" s="188"/>
      <c r="H1702" s="285">
        <v>4619.18</v>
      </c>
      <c r="I1702" s="143">
        <f t="shared" si="471"/>
        <v>122.37956861881783</v>
      </c>
      <c r="J1702" s="165">
        <v>565293.25577267096</v>
      </c>
      <c r="K1702" s="167"/>
      <c r="L1702" s="167">
        <v>1</v>
      </c>
      <c r="M1702" s="171">
        <f t="shared" si="479"/>
        <v>565293.25577267096</v>
      </c>
      <c r="N1702" s="170"/>
      <c r="O1702" s="285"/>
      <c r="P1702" s="114">
        <f t="shared" si="477"/>
        <v>0</v>
      </c>
      <c r="Q1702" s="173"/>
      <c r="R1702" s="177">
        <v>2016</v>
      </c>
      <c r="S1702" s="98">
        <f>IFERROR(('General Input Sheet'!$G$38/(VLOOKUP(R1702,'General Input Sheet'!$E$38:$G$44,3,FALSE))),1)</f>
        <v>1</v>
      </c>
      <c r="T1702" s="199">
        <v>565293.25577267096</v>
      </c>
      <c r="U1702" s="115" t="str">
        <f t="shared" si="472"/>
        <v>y</v>
      </c>
      <c r="V1702" s="115" t="str">
        <f t="shared" si="462"/>
        <v/>
      </c>
      <c r="W1702" s="115" t="str">
        <f t="shared" si="462"/>
        <v/>
      </c>
      <c r="X1702" s="115" t="str">
        <f t="shared" si="462"/>
        <v/>
      </c>
      <c r="Y1702" s="273" t="str">
        <f t="shared" si="473"/>
        <v/>
      </c>
      <c r="AA1702" s="86">
        <f t="shared" si="463"/>
        <v>1</v>
      </c>
      <c r="AB1702" s="87" t="str">
        <f t="shared" si="464"/>
        <v/>
      </c>
      <c r="AC1702" s="87" t="str">
        <f t="shared" si="474"/>
        <v/>
      </c>
      <c r="AD1702" s="87" t="str">
        <f t="shared" si="475"/>
        <v/>
      </c>
      <c r="AE1702" s="87" t="str">
        <f t="shared" si="476"/>
        <v/>
      </c>
      <c r="AF1702" s="94">
        <f t="shared" si="465"/>
        <v>1</v>
      </c>
      <c r="AH1702" s="324">
        <f t="shared" si="466"/>
        <v>565293.25577267096</v>
      </c>
      <c r="AI1702" s="280" t="str">
        <f t="shared" si="467"/>
        <v/>
      </c>
      <c r="AJ1702" s="280" t="str">
        <f t="shared" si="468"/>
        <v/>
      </c>
      <c r="AK1702" s="280" t="str">
        <f t="shared" si="469"/>
        <v/>
      </c>
      <c r="AL1702" s="327" t="str">
        <f t="shared" si="470"/>
        <v/>
      </c>
    </row>
    <row r="1703" spans="2:38">
      <c r="B1703" s="176" t="s">
        <v>1504</v>
      </c>
      <c r="C1703" s="167"/>
      <c r="D1703" s="167" t="s">
        <v>2231</v>
      </c>
      <c r="E1703" s="167" t="s">
        <v>117</v>
      </c>
      <c r="F1703" s="167" t="s">
        <v>2234</v>
      </c>
      <c r="G1703" s="188"/>
      <c r="H1703" s="285">
        <v>43106.04</v>
      </c>
      <c r="I1703" s="143">
        <f t="shared" si="471"/>
        <v>194.87403495952236</v>
      </c>
      <c r="J1703" s="165">
        <v>8400247.9459265694</v>
      </c>
      <c r="K1703" s="167"/>
      <c r="L1703" s="167">
        <v>1</v>
      </c>
      <c r="M1703" s="171">
        <f t="shared" si="479"/>
        <v>8400247.9459265694</v>
      </c>
      <c r="N1703" s="170"/>
      <c r="O1703" s="285"/>
      <c r="P1703" s="114">
        <f t="shared" si="477"/>
        <v>0</v>
      </c>
      <c r="Q1703" s="173"/>
      <c r="R1703" s="177">
        <v>2016</v>
      </c>
      <c r="S1703" s="98">
        <f>IFERROR(('General Input Sheet'!$G$38/(VLOOKUP(R1703,'General Input Sheet'!$E$38:$G$44,3,FALSE))),1)</f>
        <v>1</v>
      </c>
      <c r="T1703" s="199">
        <v>8400247.9459265694</v>
      </c>
      <c r="U1703" s="115" t="str">
        <f t="shared" si="472"/>
        <v/>
      </c>
      <c r="V1703" s="115" t="str">
        <f t="shared" si="462"/>
        <v/>
      </c>
      <c r="W1703" s="115" t="str">
        <f t="shared" si="462"/>
        <v/>
      </c>
      <c r="X1703" s="115" t="str">
        <f t="shared" si="462"/>
        <v/>
      </c>
      <c r="Y1703" s="273" t="str">
        <f t="shared" si="473"/>
        <v>y</v>
      </c>
      <c r="AA1703" s="86" t="str">
        <f t="shared" si="463"/>
        <v/>
      </c>
      <c r="AB1703" s="87" t="str">
        <f t="shared" si="464"/>
        <v/>
      </c>
      <c r="AC1703" s="87" t="str">
        <f t="shared" si="474"/>
        <v/>
      </c>
      <c r="AD1703" s="87" t="str">
        <f t="shared" si="475"/>
        <v/>
      </c>
      <c r="AE1703" s="87">
        <f t="shared" si="476"/>
        <v>1</v>
      </c>
      <c r="AF1703" s="94">
        <f t="shared" si="465"/>
        <v>1</v>
      </c>
      <c r="AH1703" s="324" t="str">
        <f t="shared" si="466"/>
        <v/>
      </c>
      <c r="AI1703" s="280" t="str">
        <f t="shared" si="467"/>
        <v/>
      </c>
      <c r="AJ1703" s="280" t="str">
        <f t="shared" si="468"/>
        <v/>
      </c>
      <c r="AK1703" s="280" t="str">
        <f t="shared" si="469"/>
        <v/>
      </c>
      <c r="AL1703" s="327">
        <f t="shared" si="470"/>
        <v>8400247.9459265694</v>
      </c>
    </row>
    <row r="1704" spans="2:38">
      <c r="B1704" s="176" t="s">
        <v>1505</v>
      </c>
      <c r="C1704" s="167"/>
      <c r="D1704" s="167" t="s">
        <v>2229</v>
      </c>
      <c r="E1704" s="167" t="s">
        <v>115</v>
      </c>
      <c r="F1704" s="167" t="s">
        <v>2232</v>
      </c>
      <c r="G1704" s="188"/>
      <c r="H1704" s="285">
        <v>4035.37</v>
      </c>
      <c r="I1704" s="143">
        <f t="shared" si="471"/>
        <v>98.392040162383879</v>
      </c>
      <c r="J1704" s="165">
        <v>397048.28711007902</v>
      </c>
      <c r="K1704" s="167"/>
      <c r="L1704" s="167">
        <v>1</v>
      </c>
      <c r="M1704" s="171">
        <f t="shared" si="479"/>
        <v>397048.28711007902</v>
      </c>
      <c r="N1704" s="170"/>
      <c r="O1704" s="285"/>
      <c r="P1704" s="114">
        <f t="shared" si="477"/>
        <v>0</v>
      </c>
      <c r="Q1704" s="173"/>
      <c r="R1704" s="177">
        <v>2016</v>
      </c>
      <c r="S1704" s="98">
        <f>IFERROR(('General Input Sheet'!$G$38/(VLOOKUP(R1704,'General Input Sheet'!$E$38:$G$44,3,FALSE))),1)</f>
        <v>1</v>
      </c>
      <c r="T1704" s="199">
        <v>397048.28711007902</v>
      </c>
      <c r="U1704" s="115" t="str">
        <f t="shared" si="472"/>
        <v>y</v>
      </c>
      <c r="V1704" s="115" t="str">
        <f t="shared" si="462"/>
        <v/>
      </c>
      <c r="W1704" s="115" t="str">
        <f t="shared" si="462"/>
        <v/>
      </c>
      <c r="X1704" s="115" t="str">
        <f t="shared" si="462"/>
        <v/>
      </c>
      <c r="Y1704" s="273" t="str">
        <f t="shared" si="473"/>
        <v/>
      </c>
      <c r="AA1704" s="86">
        <f t="shared" si="463"/>
        <v>1</v>
      </c>
      <c r="AB1704" s="87" t="str">
        <f t="shared" si="464"/>
        <v/>
      </c>
      <c r="AC1704" s="87" t="str">
        <f t="shared" si="474"/>
        <v/>
      </c>
      <c r="AD1704" s="87" t="str">
        <f t="shared" si="475"/>
        <v/>
      </c>
      <c r="AE1704" s="87" t="str">
        <f t="shared" si="476"/>
        <v/>
      </c>
      <c r="AF1704" s="94">
        <f t="shared" si="465"/>
        <v>1</v>
      </c>
      <c r="AH1704" s="324">
        <f t="shared" si="466"/>
        <v>397048.28711007902</v>
      </c>
      <c r="AI1704" s="280" t="str">
        <f t="shared" si="467"/>
        <v/>
      </c>
      <c r="AJ1704" s="280" t="str">
        <f t="shared" si="468"/>
        <v/>
      </c>
      <c r="AK1704" s="280" t="str">
        <f t="shared" si="469"/>
        <v/>
      </c>
      <c r="AL1704" s="327" t="str">
        <f t="shared" si="470"/>
        <v/>
      </c>
    </row>
    <row r="1705" spans="2:38">
      <c r="B1705" s="176" t="s">
        <v>1505</v>
      </c>
      <c r="C1705" s="167"/>
      <c r="D1705" s="167" t="s">
        <v>2229</v>
      </c>
      <c r="E1705" s="167" t="s">
        <v>115</v>
      </c>
      <c r="F1705" s="167" t="s">
        <v>2233</v>
      </c>
      <c r="G1705" s="188"/>
      <c r="H1705" s="285">
        <v>574.97716130000003</v>
      </c>
      <c r="I1705" s="143">
        <f t="shared" si="471"/>
        <v>723.72720345063033</v>
      </c>
      <c r="J1705" s="165">
        <v>416126.612995631</v>
      </c>
      <c r="K1705" s="167"/>
      <c r="L1705" s="167">
        <v>1</v>
      </c>
      <c r="M1705" s="171">
        <f t="shared" si="479"/>
        <v>416126.61299563095</v>
      </c>
      <c r="N1705" s="170"/>
      <c r="O1705" s="285"/>
      <c r="P1705" s="114">
        <f t="shared" si="477"/>
        <v>0</v>
      </c>
      <c r="Q1705" s="173"/>
      <c r="R1705" s="177">
        <v>2016</v>
      </c>
      <c r="S1705" s="98">
        <f>IFERROR(('General Input Sheet'!$G$38/(VLOOKUP(R1705,'General Input Sheet'!$E$38:$G$44,3,FALSE))),1)</f>
        <v>1</v>
      </c>
      <c r="T1705" s="199">
        <v>416126.612995631</v>
      </c>
      <c r="U1705" s="115" t="str">
        <f t="shared" si="472"/>
        <v>y</v>
      </c>
      <c r="V1705" s="115" t="str">
        <f t="shared" si="462"/>
        <v/>
      </c>
      <c r="W1705" s="115" t="str">
        <f t="shared" si="462"/>
        <v/>
      </c>
      <c r="X1705" s="115" t="str">
        <f t="shared" si="462"/>
        <v/>
      </c>
      <c r="Y1705" s="273" t="str">
        <f t="shared" si="473"/>
        <v/>
      </c>
      <c r="AA1705" s="86">
        <f t="shared" si="463"/>
        <v>1</v>
      </c>
      <c r="AB1705" s="87" t="str">
        <f t="shared" si="464"/>
        <v/>
      </c>
      <c r="AC1705" s="87" t="str">
        <f t="shared" si="474"/>
        <v/>
      </c>
      <c r="AD1705" s="87" t="str">
        <f t="shared" si="475"/>
        <v/>
      </c>
      <c r="AE1705" s="87" t="str">
        <f t="shared" si="476"/>
        <v/>
      </c>
      <c r="AF1705" s="94">
        <f t="shared" si="465"/>
        <v>1</v>
      </c>
      <c r="AH1705" s="324">
        <f t="shared" si="466"/>
        <v>416126.612995631</v>
      </c>
      <c r="AI1705" s="280" t="str">
        <f t="shared" si="467"/>
        <v/>
      </c>
      <c r="AJ1705" s="280" t="str">
        <f t="shared" si="468"/>
        <v/>
      </c>
      <c r="AK1705" s="280" t="str">
        <f t="shared" si="469"/>
        <v/>
      </c>
      <c r="AL1705" s="327" t="str">
        <f t="shared" si="470"/>
        <v/>
      </c>
    </row>
    <row r="1706" spans="2:38">
      <c r="B1706" s="176" t="s">
        <v>1506</v>
      </c>
      <c r="C1706" s="167"/>
      <c r="D1706" s="167" t="s">
        <v>2229</v>
      </c>
      <c r="E1706" s="167" t="s">
        <v>118</v>
      </c>
      <c r="F1706" s="167" t="s">
        <v>2232</v>
      </c>
      <c r="G1706" s="188"/>
      <c r="H1706" s="285">
        <v>39566.870000000003</v>
      </c>
      <c r="I1706" s="143">
        <f t="shared" si="471"/>
        <v>14.918685202653</v>
      </c>
      <c r="J1706" s="165">
        <v>590285.67798429495</v>
      </c>
      <c r="K1706" s="167"/>
      <c r="L1706" s="167">
        <v>1</v>
      </c>
      <c r="M1706" s="171">
        <f t="shared" si="479"/>
        <v>590285.67798429495</v>
      </c>
      <c r="N1706" s="170"/>
      <c r="O1706" s="285"/>
      <c r="P1706" s="114">
        <f t="shared" si="477"/>
        <v>0</v>
      </c>
      <c r="Q1706" s="173"/>
      <c r="R1706" s="177">
        <v>2016</v>
      </c>
      <c r="S1706" s="98">
        <f>IFERROR(('General Input Sheet'!$G$38/(VLOOKUP(R1706,'General Input Sheet'!$E$38:$G$44,3,FALSE))),1)</f>
        <v>1</v>
      </c>
      <c r="T1706" s="199">
        <v>590285.67798429495</v>
      </c>
      <c r="U1706" s="115" t="str">
        <f t="shared" si="472"/>
        <v/>
      </c>
      <c r="V1706" s="115" t="str">
        <f t="shared" si="462"/>
        <v/>
      </c>
      <c r="W1706" s="115" t="str">
        <f t="shared" si="462"/>
        <v/>
      </c>
      <c r="X1706" s="115" t="str">
        <f t="shared" si="462"/>
        <v>y</v>
      </c>
      <c r="Y1706" s="273" t="str">
        <f t="shared" si="473"/>
        <v/>
      </c>
      <c r="AA1706" s="86" t="str">
        <f t="shared" si="463"/>
        <v/>
      </c>
      <c r="AB1706" s="87" t="str">
        <f t="shared" si="464"/>
        <v/>
      </c>
      <c r="AC1706" s="87" t="str">
        <f t="shared" si="474"/>
        <v/>
      </c>
      <c r="AD1706" s="87">
        <f t="shared" si="475"/>
        <v>1</v>
      </c>
      <c r="AE1706" s="87" t="str">
        <f t="shared" si="476"/>
        <v/>
      </c>
      <c r="AF1706" s="94">
        <f t="shared" si="465"/>
        <v>1</v>
      </c>
      <c r="AH1706" s="324" t="str">
        <f t="shared" si="466"/>
        <v/>
      </c>
      <c r="AI1706" s="280" t="str">
        <f t="shared" si="467"/>
        <v/>
      </c>
      <c r="AJ1706" s="280" t="str">
        <f t="shared" si="468"/>
        <v/>
      </c>
      <c r="AK1706" s="280">
        <f t="shared" si="469"/>
        <v>590285.67798429495</v>
      </c>
      <c r="AL1706" s="327" t="str">
        <f t="shared" si="470"/>
        <v/>
      </c>
    </row>
    <row r="1707" spans="2:38">
      <c r="B1707" s="176" t="s">
        <v>1507</v>
      </c>
      <c r="C1707" s="167"/>
      <c r="D1707" s="167" t="s">
        <v>2229</v>
      </c>
      <c r="E1707" s="167" t="s">
        <v>117</v>
      </c>
      <c r="F1707" s="167" t="s">
        <v>2233</v>
      </c>
      <c r="G1707" s="188"/>
      <c r="H1707" s="285">
        <v>27858.12</v>
      </c>
      <c r="I1707" s="143">
        <f t="shared" si="471"/>
        <v>24.768061965894791</v>
      </c>
      <c r="J1707" s="165">
        <v>689991.64241333294</v>
      </c>
      <c r="K1707" s="167"/>
      <c r="L1707" s="167">
        <v>1</v>
      </c>
      <c r="M1707" s="171">
        <f t="shared" si="479"/>
        <v>689991.64241333294</v>
      </c>
      <c r="N1707" s="170"/>
      <c r="O1707" s="285"/>
      <c r="P1707" s="114">
        <f t="shared" si="477"/>
        <v>0</v>
      </c>
      <c r="Q1707" s="173"/>
      <c r="R1707" s="177">
        <v>2016</v>
      </c>
      <c r="S1707" s="98">
        <f>IFERROR(('General Input Sheet'!$G$38/(VLOOKUP(R1707,'General Input Sheet'!$E$38:$G$44,3,FALSE))),1)</f>
        <v>1</v>
      </c>
      <c r="T1707" s="199">
        <v>689991.64241333294</v>
      </c>
      <c r="U1707" s="115" t="str">
        <f t="shared" si="472"/>
        <v/>
      </c>
      <c r="V1707" s="115" t="str">
        <f t="shared" si="462"/>
        <v/>
      </c>
      <c r="W1707" s="115" t="str">
        <f t="shared" si="462"/>
        <v>y</v>
      </c>
      <c r="X1707" s="115" t="str">
        <f t="shared" si="462"/>
        <v/>
      </c>
      <c r="Y1707" s="273" t="str">
        <f t="shared" si="473"/>
        <v/>
      </c>
      <c r="AA1707" s="86" t="str">
        <f t="shared" si="463"/>
        <v/>
      </c>
      <c r="AB1707" s="87" t="str">
        <f t="shared" si="464"/>
        <v/>
      </c>
      <c r="AC1707" s="87">
        <f t="shared" si="474"/>
        <v>1</v>
      </c>
      <c r="AD1707" s="87" t="str">
        <f t="shared" si="475"/>
        <v/>
      </c>
      <c r="AE1707" s="87" t="str">
        <f t="shared" si="476"/>
        <v/>
      </c>
      <c r="AF1707" s="94">
        <f t="shared" si="465"/>
        <v>1</v>
      </c>
      <c r="AH1707" s="324" t="str">
        <f t="shared" si="466"/>
        <v/>
      </c>
      <c r="AI1707" s="280" t="str">
        <f t="shared" si="467"/>
        <v/>
      </c>
      <c r="AJ1707" s="280">
        <f t="shared" si="468"/>
        <v>689991.64241333294</v>
      </c>
      <c r="AK1707" s="280" t="str">
        <f t="shared" si="469"/>
        <v/>
      </c>
      <c r="AL1707" s="327" t="str">
        <f t="shared" si="470"/>
        <v/>
      </c>
    </row>
    <row r="1708" spans="2:38">
      <c r="B1708" s="176" t="s">
        <v>1508</v>
      </c>
      <c r="C1708" s="167"/>
      <c r="D1708" s="167" t="s">
        <v>2229</v>
      </c>
      <c r="E1708" s="167" t="s">
        <v>118</v>
      </c>
      <c r="F1708" s="167" t="s">
        <v>2233</v>
      </c>
      <c r="G1708" s="188"/>
      <c r="H1708" s="285">
        <v>5668.65</v>
      </c>
      <c r="I1708" s="143">
        <f t="shared" si="471"/>
        <v>106.55129106424705</v>
      </c>
      <c r="J1708" s="165">
        <v>604001.97609134403</v>
      </c>
      <c r="K1708" s="167"/>
      <c r="L1708" s="167">
        <v>1</v>
      </c>
      <c r="M1708" s="171">
        <f t="shared" si="479"/>
        <v>604001.97609134403</v>
      </c>
      <c r="N1708" s="170"/>
      <c r="O1708" s="285">
        <v>5584.0724314438003</v>
      </c>
      <c r="P1708" s="114">
        <f t="shared" si="477"/>
        <v>470.29117767388868</v>
      </c>
      <c r="Q1708" s="173">
        <v>2626140</v>
      </c>
      <c r="R1708" s="177">
        <v>2016</v>
      </c>
      <c r="S1708" s="98">
        <f>IFERROR(('General Input Sheet'!$G$38/(VLOOKUP(R1708,'General Input Sheet'!$E$38:$G$44,3,FALSE))),1)</f>
        <v>1</v>
      </c>
      <c r="T1708" s="199">
        <v>3230141.9760913439</v>
      </c>
      <c r="U1708" s="115" t="str">
        <f t="shared" si="472"/>
        <v/>
      </c>
      <c r="V1708" s="115" t="str">
        <f t="shared" si="462"/>
        <v/>
      </c>
      <c r="W1708" s="115" t="str">
        <f t="shared" si="462"/>
        <v/>
      </c>
      <c r="X1708" s="115" t="str">
        <f t="shared" si="462"/>
        <v>y</v>
      </c>
      <c r="Y1708" s="273" t="str">
        <f t="shared" si="473"/>
        <v/>
      </c>
      <c r="AA1708" s="86" t="str">
        <f t="shared" si="463"/>
        <v/>
      </c>
      <c r="AB1708" s="87" t="str">
        <f t="shared" si="464"/>
        <v/>
      </c>
      <c r="AC1708" s="87" t="str">
        <f t="shared" si="474"/>
        <v/>
      </c>
      <c r="AD1708" s="87">
        <f t="shared" si="475"/>
        <v>1</v>
      </c>
      <c r="AE1708" s="87" t="str">
        <f t="shared" si="476"/>
        <v/>
      </c>
      <c r="AF1708" s="94">
        <f t="shared" si="465"/>
        <v>1</v>
      </c>
      <c r="AH1708" s="324" t="str">
        <f t="shared" si="466"/>
        <v/>
      </c>
      <c r="AI1708" s="280" t="str">
        <f t="shared" si="467"/>
        <v/>
      </c>
      <c r="AJ1708" s="280" t="str">
        <f t="shared" si="468"/>
        <v/>
      </c>
      <c r="AK1708" s="280">
        <f t="shared" si="469"/>
        <v>3230141.9760913439</v>
      </c>
      <c r="AL1708" s="327" t="str">
        <f t="shared" si="470"/>
        <v/>
      </c>
    </row>
    <row r="1709" spans="2:38">
      <c r="B1709" s="176" t="s">
        <v>1509</v>
      </c>
      <c r="C1709" s="167"/>
      <c r="D1709" s="167" t="s">
        <v>2229</v>
      </c>
      <c r="E1709" s="167" t="s">
        <v>118</v>
      </c>
      <c r="F1709" s="167" t="s">
        <v>2232</v>
      </c>
      <c r="G1709" s="188"/>
      <c r="H1709" s="285">
        <v>108470.92</v>
      </c>
      <c r="I1709" s="143">
        <f t="shared" si="471"/>
        <v>5.4418795192692659</v>
      </c>
      <c r="J1709" s="165">
        <v>590285.67798429495</v>
      </c>
      <c r="K1709" s="167"/>
      <c r="L1709" s="167">
        <v>1</v>
      </c>
      <c r="M1709" s="171">
        <f t="shared" si="479"/>
        <v>590285.67798429495</v>
      </c>
      <c r="N1709" s="170"/>
      <c r="O1709" s="285"/>
      <c r="P1709" s="114">
        <f t="shared" si="477"/>
        <v>0</v>
      </c>
      <c r="Q1709" s="173"/>
      <c r="R1709" s="177">
        <v>2016</v>
      </c>
      <c r="S1709" s="98">
        <f>IFERROR(('General Input Sheet'!$G$38/(VLOOKUP(R1709,'General Input Sheet'!$E$38:$G$44,3,FALSE))),1)</f>
        <v>1</v>
      </c>
      <c r="T1709" s="199">
        <v>590285.67798429495</v>
      </c>
      <c r="U1709" s="115" t="str">
        <f t="shared" si="472"/>
        <v/>
      </c>
      <c r="V1709" s="115" t="str">
        <f t="shared" si="462"/>
        <v/>
      </c>
      <c r="W1709" s="115" t="str">
        <f t="shared" si="462"/>
        <v/>
      </c>
      <c r="X1709" s="115" t="str">
        <f t="shared" si="462"/>
        <v>y</v>
      </c>
      <c r="Y1709" s="273" t="str">
        <f t="shared" si="473"/>
        <v/>
      </c>
      <c r="AA1709" s="86" t="str">
        <f t="shared" si="463"/>
        <v/>
      </c>
      <c r="AB1709" s="87" t="str">
        <f t="shared" si="464"/>
        <v/>
      </c>
      <c r="AC1709" s="87" t="str">
        <f t="shared" si="474"/>
        <v/>
      </c>
      <c r="AD1709" s="87">
        <f t="shared" si="475"/>
        <v>1</v>
      </c>
      <c r="AE1709" s="87" t="str">
        <f t="shared" si="476"/>
        <v/>
      </c>
      <c r="AF1709" s="94">
        <f t="shared" si="465"/>
        <v>1</v>
      </c>
      <c r="AH1709" s="324" t="str">
        <f t="shared" si="466"/>
        <v/>
      </c>
      <c r="AI1709" s="280" t="str">
        <f t="shared" si="467"/>
        <v/>
      </c>
      <c r="AJ1709" s="280" t="str">
        <f t="shared" si="468"/>
        <v/>
      </c>
      <c r="AK1709" s="280">
        <f t="shared" si="469"/>
        <v>590285.67798429495</v>
      </c>
      <c r="AL1709" s="327" t="str">
        <f t="shared" si="470"/>
        <v/>
      </c>
    </row>
    <row r="1710" spans="2:38">
      <c r="B1710" s="176" t="s">
        <v>1510</v>
      </c>
      <c r="C1710" s="167"/>
      <c r="D1710" s="167" t="s">
        <v>2229</v>
      </c>
      <c r="E1710" s="167" t="s">
        <v>118</v>
      </c>
      <c r="F1710" s="167" t="s">
        <v>2232</v>
      </c>
      <c r="G1710" s="188"/>
      <c r="H1710" s="285">
        <v>5424.08</v>
      </c>
      <c r="I1710" s="143">
        <f t="shared" si="471"/>
        <v>85.679871334877447</v>
      </c>
      <c r="J1710" s="165">
        <v>464734.47651008202</v>
      </c>
      <c r="K1710" s="167"/>
      <c r="L1710" s="167">
        <v>1</v>
      </c>
      <c r="M1710" s="171">
        <f t="shared" si="479"/>
        <v>464734.47651008202</v>
      </c>
      <c r="N1710" s="170"/>
      <c r="O1710" s="285"/>
      <c r="P1710" s="114">
        <f t="shared" si="477"/>
        <v>0</v>
      </c>
      <c r="Q1710" s="173"/>
      <c r="R1710" s="177">
        <v>2016</v>
      </c>
      <c r="S1710" s="98">
        <f>IFERROR(('General Input Sheet'!$G$38/(VLOOKUP(R1710,'General Input Sheet'!$E$38:$G$44,3,FALSE))),1)</f>
        <v>1</v>
      </c>
      <c r="T1710" s="199">
        <v>464734.47651008202</v>
      </c>
      <c r="U1710" s="115" t="str">
        <f t="shared" si="472"/>
        <v/>
      </c>
      <c r="V1710" s="115" t="str">
        <f t="shared" si="462"/>
        <v/>
      </c>
      <c r="W1710" s="115" t="str">
        <f t="shared" si="462"/>
        <v/>
      </c>
      <c r="X1710" s="115" t="str">
        <f t="shared" si="462"/>
        <v>y</v>
      </c>
      <c r="Y1710" s="273" t="str">
        <f t="shared" si="473"/>
        <v/>
      </c>
      <c r="AA1710" s="86" t="str">
        <f t="shared" si="463"/>
        <v/>
      </c>
      <c r="AB1710" s="87" t="str">
        <f t="shared" si="464"/>
        <v/>
      </c>
      <c r="AC1710" s="87" t="str">
        <f t="shared" si="474"/>
        <v/>
      </c>
      <c r="AD1710" s="87">
        <f t="shared" si="475"/>
        <v>1</v>
      </c>
      <c r="AE1710" s="87" t="str">
        <f t="shared" si="476"/>
        <v/>
      </c>
      <c r="AF1710" s="94">
        <f t="shared" si="465"/>
        <v>1</v>
      </c>
      <c r="AH1710" s="324" t="str">
        <f t="shared" si="466"/>
        <v/>
      </c>
      <c r="AI1710" s="280" t="str">
        <f t="shared" si="467"/>
        <v/>
      </c>
      <c r="AJ1710" s="280" t="str">
        <f t="shared" si="468"/>
        <v/>
      </c>
      <c r="AK1710" s="280">
        <f t="shared" si="469"/>
        <v>464734.47651008202</v>
      </c>
      <c r="AL1710" s="327" t="str">
        <f t="shared" si="470"/>
        <v/>
      </c>
    </row>
    <row r="1711" spans="2:38">
      <c r="B1711" s="176" t="s">
        <v>1511</v>
      </c>
      <c r="C1711" s="167"/>
      <c r="D1711" s="167" t="s">
        <v>2229</v>
      </c>
      <c r="E1711" s="167" t="s">
        <v>117</v>
      </c>
      <c r="F1711" s="167" t="s">
        <v>2233</v>
      </c>
      <c r="G1711" s="188"/>
      <c r="H1711" s="285">
        <v>3675.17</v>
      </c>
      <c r="I1711" s="143">
        <f t="shared" si="471"/>
        <v>144.34007923756317</v>
      </c>
      <c r="J1711" s="165">
        <v>530474.32901151502</v>
      </c>
      <c r="K1711" s="167"/>
      <c r="L1711" s="167">
        <v>1</v>
      </c>
      <c r="M1711" s="171">
        <f t="shared" si="479"/>
        <v>530474.32901151502</v>
      </c>
      <c r="N1711" s="170"/>
      <c r="O1711" s="285">
        <v>3675.1689056690402</v>
      </c>
      <c r="P1711" s="114">
        <f t="shared" si="477"/>
        <v>145.59725926462951</v>
      </c>
      <c r="Q1711" s="173">
        <v>535094.52</v>
      </c>
      <c r="R1711" s="177">
        <v>2016</v>
      </c>
      <c r="S1711" s="98">
        <f>IFERROR(('General Input Sheet'!$G$38/(VLOOKUP(R1711,'General Input Sheet'!$E$38:$G$44,3,FALSE))),1)</f>
        <v>1</v>
      </c>
      <c r="T1711" s="199">
        <v>1065568.849011515</v>
      </c>
      <c r="U1711" s="115" t="str">
        <f t="shared" si="472"/>
        <v/>
      </c>
      <c r="V1711" s="115" t="str">
        <f t="shared" si="462"/>
        <v/>
      </c>
      <c r="W1711" s="115" t="str">
        <f t="shared" si="462"/>
        <v>y</v>
      </c>
      <c r="X1711" s="115" t="str">
        <f t="shared" si="462"/>
        <v/>
      </c>
      <c r="Y1711" s="273" t="str">
        <f t="shared" si="473"/>
        <v/>
      </c>
      <c r="AA1711" s="86" t="str">
        <f t="shared" si="463"/>
        <v/>
      </c>
      <c r="AB1711" s="87" t="str">
        <f t="shared" si="464"/>
        <v/>
      </c>
      <c r="AC1711" s="87">
        <f t="shared" si="474"/>
        <v>1</v>
      </c>
      <c r="AD1711" s="87" t="str">
        <f t="shared" si="475"/>
        <v/>
      </c>
      <c r="AE1711" s="87" t="str">
        <f t="shared" si="476"/>
        <v/>
      </c>
      <c r="AF1711" s="94">
        <f t="shared" si="465"/>
        <v>1</v>
      </c>
      <c r="AH1711" s="324" t="str">
        <f t="shared" si="466"/>
        <v/>
      </c>
      <c r="AI1711" s="280" t="str">
        <f t="shared" si="467"/>
        <v/>
      </c>
      <c r="AJ1711" s="280">
        <f t="shared" si="468"/>
        <v>1065568.849011515</v>
      </c>
      <c r="AK1711" s="280" t="str">
        <f t="shared" si="469"/>
        <v/>
      </c>
      <c r="AL1711" s="327" t="str">
        <f t="shared" si="470"/>
        <v/>
      </c>
    </row>
    <row r="1712" spans="2:38">
      <c r="B1712" s="176" t="s">
        <v>1512</v>
      </c>
      <c r="C1712" s="167"/>
      <c r="D1712" s="167" t="s">
        <v>2229</v>
      </c>
      <c r="E1712" s="167" t="s">
        <v>118</v>
      </c>
      <c r="F1712" s="167" t="s">
        <v>2232</v>
      </c>
      <c r="G1712" s="188"/>
      <c r="H1712" s="285">
        <v>8974.02</v>
      </c>
      <c r="I1712" s="143">
        <f t="shared" si="471"/>
        <v>65.777174330377576</v>
      </c>
      <c r="J1712" s="165">
        <v>590285.67798429495</v>
      </c>
      <c r="K1712" s="167"/>
      <c r="L1712" s="167">
        <v>1</v>
      </c>
      <c r="M1712" s="171">
        <f t="shared" si="479"/>
        <v>590285.67798429495</v>
      </c>
      <c r="N1712" s="170"/>
      <c r="O1712" s="285"/>
      <c r="P1712" s="114">
        <f t="shared" si="477"/>
        <v>0</v>
      </c>
      <c r="Q1712" s="173"/>
      <c r="R1712" s="177">
        <v>2016</v>
      </c>
      <c r="S1712" s="98">
        <f>IFERROR(('General Input Sheet'!$G$38/(VLOOKUP(R1712,'General Input Sheet'!$E$38:$G$44,3,FALSE))),1)</f>
        <v>1</v>
      </c>
      <c r="T1712" s="199">
        <v>590285.67798429495</v>
      </c>
      <c r="U1712" s="115" t="str">
        <f t="shared" si="472"/>
        <v/>
      </c>
      <c r="V1712" s="115" t="str">
        <f t="shared" si="462"/>
        <v/>
      </c>
      <c r="W1712" s="115" t="str">
        <f t="shared" si="462"/>
        <v/>
      </c>
      <c r="X1712" s="115" t="str">
        <f t="shared" si="462"/>
        <v>y</v>
      </c>
      <c r="Y1712" s="273" t="str">
        <f t="shared" si="473"/>
        <v/>
      </c>
      <c r="AA1712" s="86" t="str">
        <f t="shared" si="463"/>
        <v/>
      </c>
      <c r="AB1712" s="87" t="str">
        <f t="shared" si="464"/>
        <v/>
      </c>
      <c r="AC1712" s="87" t="str">
        <f t="shared" si="474"/>
        <v/>
      </c>
      <c r="AD1712" s="87">
        <f t="shared" si="475"/>
        <v>1</v>
      </c>
      <c r="AE1712" s="87" t="str">
        <f t="shared" si="476"/>
        <v/>
      </c>
      <c r="AF1712" s="94">
        <f t="shared" si="465"/>
        <v>1</v>
      </c>
      <c r="AH1712" s="324" t="str">
        <f t="shared" si="466"/>
        <v/>
      </c>
      <c r="AI1712" s="280" t="str">
        <f t="shared" si="467"/>
        <v/>
      </c>
      <c r="AJ1712" s="280" t="str">
        <f t="shared" si="468"/>
        <v/>
      </c>
      <c r="AK1712" s="280">
        <f t="shared" si="469"/>
        <v>590285.67798429495</v>
      </c>
      <c r="AL1712" s="327" t="str">
        <f t="shared" si="470"/>
        <v/>
      </c>
    </row>
    <row r="1713" spans="2:38">
      <c r="B1713" s="176" t="s">
        <v>1513</v>
      </c>
      <c r="C1713" s="167"/>
      <c r="D1713" s="167" t="s">
        <v>2231</v>
      </c>
      <c r="E1713" s="167" t="s">
        <v>117</v>
      </c>
      <c r="F1713" s="167" t="s">
        <v>2232</v>
      </c>
      <c r="G1713" s="188"/>
      <c r="H1713" s="285">
        <v>23423.93</v>
      </c>
      <c r="I1713" s="143">
        <f t="shared" si="471"/>
        <v>86.109611058244283</v>
      </c>
      <c r="J1713" s="165">
        <v>2017025.50175554</v>
      </c>
      <c r="K1713" s="167"/>
      <c r="L1713" s="167">
        <v>1</v>
      </c>
      <c r="M1713" s="171">
        <f t="shared" si="479"/>
        <v>2017025.5017555398</v>
      </c>
      <c r="N1713" s="170"/>
      <c r="O1713" s="285"/>
      <c r="P1713" s="114">
        <f t="shared" si="477"/>
        <v>0</v>
      </c>
      <c r="Q1713" s="173"/>
      <c r="R1713" s="177">
        <v>2016</v>
      </c>
      <c r="S1713" s="98">
        <f>IFERROR(('General Input Sheet'!$G$38/(VLOOKUP(R1713,'General Input Sheet'!$E$38:$G$44,3,FALSE))),1)</f>
        <v>1</v>
      </c>
      <c r="T1713" s="199">
        <v>2017025.50175554</v>
      </c>
      <c r="U1713" s="115" t="str">
        <f t="shared" si="472"/>
        <v/>
      </c>
      <c r="V1713" s="115" t="str">
        <f t="shared" si="462"/>
        <v/>
      </c>
      <c r="W1713" s="115" t="str">
        <f t="shared" si="462"/>
        <v/>
      </c>
      <c r="X1713" s="115" t="str">
        <f t="shared" si="462"/>
        <v/>
      </c>
      <c r="Y1713" s="273" t="str">
        <f t="shared" si="473"/>
        <v>y</v>
      </c>
      <c r="AA1713" s="86" t="str">
        <f t="shared" si="463"/>
        <v/>
      </c>
      <c r="AB1713" s="87" t="str">
        <f t="shared" si="464"/>
        <v/>
      </c>
      <c r="AC1713" s="87" t="str">
        <f t="shared" si="474"/>
        <v/>
      </c>
      <c r="AD1713" s="87" t="str">
        <f t="shared" si="475"/>
        <v/>
      </c>
      <c r="AE1713" s="87">
        <f t="shared" si="476"/>
        <v>1</v>
      </c>
      <c r="AF1713" s="94">
        <f t="shared" si="465"/>
        <v>1</v>
      </c>
      <c r="AH1713" s="324" t="str">
        <f t="shared" si="466"/>
        <v/>
      </c>
      <c r="AI1713" s="280" t="str">
        <f t="shared" si="467"/>
        <v/>
      </c>
      <c r="AJ1713" s="280" t="str">
        <f t="shared" si="468"/>
        <v/>
      </c>
      <c r="AK1713" s="280" t="str">
        <f t="shared" si="469"/>
        <v/>
      </c>
      <c r="AL1713" s="327">
        <f t="shared" si="470"/>
        <v>2017025.50175554</v>
      </c>
    </row>
    <row r="1714" spans="2:38">
      <c r="B1714" s="176" t="s">
        <v>1514</v>
      </c>
      <c r="C1714" s="167"/>
      <c r="D1714" s="167" t="s">
        <v>2229</v>
      </c>
      <c r="E1714" s="167" t="s">
        <v>117</v>
      </c>
      <c r="F1714" s="167" t="s">
        <v>2232</v>
      </c>
      <c r="G1714" s="188"/>
      <c r="H1714" s="285">
        <v>34364.39</v>
      </c>
      <c r="I1714" s="143">
        <f t="shared" si="471"/>
        <v>17.177248831837112</v>
      </c>
      <c r="J1714" s="165">
        <v>590285.67798429495</v>
      </c>
      <c r="K1714" s="167"/>
      <c r="L1714" s="167">
        <v>1</v>
      </c>
      <c r="M1714" s="171">
        <f t="shared" si="479"/>
        <v>590285.67798429495</v>
      </c>
      <c r="N1714" s="170"/>
      <c r="O1714" s="285"/>
      <c r="P1714" s="114">
        <f t="shared" si="477"/>
        <v>0</v>
      </c>
      <c r="Q1714" s="173"/>
      <c r="R1714" s="177">
        <v>2016</v>
      </c>
      <c r="S1714" s="98">
        <f>IFERROR(('General Input Sheet'!$G$38/(VLOOKUP(R1714,'General Input Sheet'!$E$38:$G$44,3,FALSE))),1)</f>
        <v>1</v>
      </c>
      <c r="T1714" s="199">
        <v>590285.67798429495</v>
      </c>
      <c r="U1714" s="115" t="str">
        <f t="shared" si="472"/>
        <v/>
      </c>
      <c r="V1714" s="115" t="str">
        <f t="shared" si="462"/>
        <v/>
      </c>
      <c r="W1714" s="115" t="str">
        <f t="shared" si="462"/>
        <v>y</v>
      </c>
      <c r="X1714" s="115" t="str">
        <f t="shared" si="462"/>
        <v/>
      </c>
      <c r="Y1714" s="273" t="str">
        <f t="shared" si="473"/>
        <v/>
      </c>
      <c r="AA1714" s="86" t="str">
        <f t="shared" si="463"/>
        <v/>
      </c>
      <c r="AB1714" s="87" t="str">
        <f t="shared" si="464"/>
        <v/>
      </c>
      <c r="AC1714" s="87">
        <f t="shared" si="474"/>
        <v>1</v>
      </c>
      <c r="AD1714" s="87" t="str">
        <f t="shared" si="475"/>
        <v/>
      </c>
      <c r="AE1714" s="87" t="str">
        <f t="shared" si="476"/>
        <v/>
      </c>
      <c r="AF1714" s="94">
        <f t="shared" si="465"/>
        <v>1</v>
      </c>
      <c r="AH1714" s="324" t="str">
        <f t="shared" si="466"/>
        <v/>
      </c>
      <c r="AI1714" s="280" t="str">
        <f t="shared" si="467"/>
        <v/>
      </c>
      <c r="AJ1714" s="280">
        <f t="shared" si="468"/>
        <v>590285.67798429495</v>
      </c>
      <c r="AK1714" s="280" t="str">
        <f t="shared" si="469"/>
        <v/>
      </c>
      <c r="AL1714" s="327" t="str">
        <f t="shared" si="470"/>
        <v/>
      </c>
    </row>
    <row r="1715" spans="2:38">
      <c r="B1715" s="176" t="s">
        <v>1514</v>
      </c>
      <c r="C1715" s="167"/>
      <c r="D1715" s="167" t="s">
        <v>2229</v>
      </c>
      <c r="E1715" s="167" t="s">
        <v>117</v>
      </c>
      <c r="F1715" s="167" t="s">
        <v>2233</v>
      </c>
      <c r="G1715" s="188"/>
      <c r="H1715" s="285">
        <v>28090.45</v>
      </c>
      <c r="I1715" s="143">
        <f t="shared" si="471"/>
        <v>24.563210714436149</v>
      </c>
      <c r="J1715" s="165">
        <v>689991.64241333294</v>
      </c>
      <c r="K1715" s="167"/>
      <c r="L1715" s="167">
        <v>1</v>
      </c>
      <c r="M1715" s="171">
        <f t="shared" si="479"/>
        <v>689991.64241333294</v>
      </c>
      <c r="N1715" s="170"/>
      <c r="O1715" s="285"/>
      <c r="P1715" s="114">
        <f t="shared" si="477"/>
        <v>0</v>
      </c>
      <c r="Q1715" s="173"/>
      <c r="R1715" s="177">
        <v>2016</v>
      </c>
      <c r="S1715" s="98">
        <f>IFERROR(('General Input Sheet'!$G$38/(VLOOKUP(R1715,'General Input Sheet'!$E$38:$G$44,3,FALSE))),1)</f>
        <v>1</v>
      </c>
      <c r="T1715" s="199">
        <v>689991.64241333294</v>
      </c>
      <c r="U1715" s="115" t="str">
        <f t="shared" si="472"/>
        <v/>
      </c>
      <c r="V1715" s="115" t="str">
        <f t="shared" si="462"/>
        <v/>
      </c>
      <c r="W1715" s="115" t="str">
        <f t="shared" si="462"/>
        <v>y</v>
      </c>
      <c r="X1715" s="115" t="str">
        <f t="shared" si="462"/>
        <v/>
      </c>
      <c r="Y1715" s="273" t="str">
        <f t="shared" si="473"/>
        <v/>
      </c>
      <c r="AA1715" s="86" t="str">
        <f t="shared" si="463"/>
        <v/>
      </c>
      <c r="AB1715" s="87" t="str">
        <f t="shared" si="464"/>
        <v/>
      </c>
      <c r="AC1715" s="87">
        <f t="shared" si="474"/>
        <v>1</v>
      </c>
      <c r="AD1715" s="87" t="str">
        <f t="shared" si="475"/>
        <v/>
      </c>
      <c r="AE1715" s="87" t="str">
        <f t="shared" si="476"/>
        <v/>
      </c>
      <c r="AF1715" s="94">
        <f t="shared" si="465"/>
        <v>1</v>
      </c>
      <c r="AH1715" s="324" t="str">
        <f t="shared" si="466"/>
        <v/>
      </c>
      <c r="AI1715" s="280" t="str">
        <f t="shared" si="467"/>
        <v/>
      </c>
      <c r="AJ1715" s="280">
        <f t="shared" si="468"/>
        <v>689991.64241333294</v>
      </c>
      <c r="AK1715" s="280" t="str">
        <f t="shared" si="469"/>
        <v/>
      </c>
      <c r="AL1715" s="327" t="str">
        <f t="shared" si="470"/>
        <v/>
      </c>
    </row>
    <row r="1716" spans="2:38">
      <c r="B1716" s="176" t="s">
        <v>1515</v>
      </c>
      <c r="C1716" s="167"/>
      <c r="D1716" s="167" t="s">
        <v>2231</v>
      </c>
      <c r="E1716" s="167" t="s">
        <v>115</v>
      </c>
      <c r="F1716" s="167" t="s">
        <v>2236</v>
      </c>
      <c r="G1716" s="188"/>
      <c r="H1716" s="285"/>
      <c r="I1716" s="143">
        <f t="shared" si="471"/>
        <v>0</v>
      </c>
      <c r="J1716" s="165"/>
      <c r="K1716" s="167"/>
      <c r="L1716" s="167">
        <v>1</v>
      </c>
      <c r="M1716" s="171">
        <f t="shared" si="479"/>
        <v>0</v>
      </c>
      <c r="N1716" s="170"/>
      <c r="O1716" s="285">
        <v>0</v>
      </c>
      <c r="P1716" s="114">
        <f t="shared" si="477"/>
        <v>0</v>
      </c>
      <c r="Q1716" s="173">
        <v>0</v>
      </c>
      <c r="R1716" s="177">
        <v>2016</v>
      </c>
      <c r="S1716" s="98">
        <f>IFERROR(('General Input Sheet'!$G$38/(VLOOKUP(R1716,'General Input Sheet'!$E$38:$G$44,3,FALSE))),1)</f>
        <v>1</v>
      </c>
      <c r="T1716" s="199">
        <v>0</v>
      </c>
      <c r="U1716" s="115" t="str">
        <f t="shared" si="472"/>
        <v/>
      </c>
      <c r="V1716" s="115" t="str">
        <f t="shared" si="462"/>
        <v/>
      </c>
      <c r="W1716" s="115" t="str">
        <f t="shared" si="462"/>
        <v/>
      </c>
      <c r="X1716" s="115" t="str">
        <f t="shared" si="462"/>
        <v/>
      </c>
      <c r="Y1716" s="273" t="str">
        <f t="shared" si="473"/>
        <v>y</v>
      </c>
      <c r="AA1716" s="86" t="str">
        <f t="shared" si="463"/>
        <v/>
      </c>
      <c r="AB1716" s="87" t="str">
        <f t="shared" si="464"/>
        <v/>
      </c>
      <c r="AC1716" s="87" t="str">
        <f t="shared" si="474"/>
        <v/>
      </c>
      <c r="AD1716" s="87" t="str">
        <f t="shared" si="475"/>
        <v/>
      </c>
      <c r="AE1716" s="87">
        <f t="shared" si="476"/>
        <v>1</v>
      </c>
      <c r="AF1716" s="94">
        <f t="shared" si="465"/>
        <v>1</v>
      </c>
      <c r="AH1716" s="324" t="str">
        <f t="shared" si="466"/>
        <v/>
      </c>
      <c r="AI1716" s="280" t="str">
        <f t="shared" si="467"/>
        <v/>
      </c>
      <c r="AJ1716" s="280" t="str">
        <f t="shared" si="468"/>
        <v/>
      </c>
      <c r="AK1716" s="280" t="str">
        <f t="shared" si="469"/>
        <v/>
      </c>
      <c r="AL1716" s="327">
        <f t="shared" si="470"/>
        <v>0</v>
      </c>
    </row>
    <row r="1717" spans="2:38">
      <c r="B1717" s="176" t="s">
        <v>1516</v>
      </c>
      <c r="C1717" s="167"/>
      <c r="D1717" s="167" t="s">
        <v>2231</v>
      </c>
      <c r="E1717" s="167" t="s">
        <v>118</v>
      </c>
      <c r="F1717" s="167" t="s">
        <v>2236</v>
      </c>
      <c r="G1717" s="188"/>
      <c r="H1717" s="285"/>
      <c r="I1717" s="143">
        <f t="shared" si="471"/>
        <v>0</v>
      </c>
      <c r="J1717" s="165"/>
      <c r="K1717" s="167"/>
      <c r="L1717" s="167">
        <v>1</v>
      </c>
      <c r="M1717" s="171">
        <f t="shared" si="479"/>
        <v>0</v>
      </c>
      <c r="N1717" s="170"/>
      <c r="O1717" s="285">
        <v>34959.076012664103</v>
      </c>
      <c r="P1717" s="114">
        <f t="shared" si="477"/>
        <v>13.819793744691212</v>
      </c>
      <c r="Q1717" s="173">
        <v>483127.22</v>
      </c>
      <c r="R1717" s="177">
        <v>2016</v>
      </c>
      <c r="S1717" s="98">
        <f>IFERROR(('General Input Sheet'!$G$38/(VLOOKUP(R1717,'General Input Sheet'!$E$38:$G$44,3,FALSE))),1)</f>
        <v>1</v>
      </c>
      <c r="T1717" s="199">
        <v>483127.22</v>
      </c>
      <c r="U1717" s="115" t="str">
        <f t="shared" si="472"/>
        <v/>
      </c>
      <c r="V1717" s="115" t="str">
        <f t="shared" si="462"/>
        <v/>
      </c>
      <c r="W1717" s="115" t="str">
        <f t="shared" si="462"/>
        <v/>
      </c>
      <c r="X1717" s="115" t="str">
        <f t="shared" si="462"/>
        <v/>
      </c>
      <c r="Y1717" s="273" t="str">
        <f t="shared" si="473"/>
        <v>y</v>
      </c>
      <c r="AA1717" s="86" t="str">
        <f t="shared" si="463"/>
        <v/>
      </c>
      <c r="AB1717" s="87" t="str">
        <f t="shared" si="464"/>
        <v/>
      </c>
      <c r="AC1717" s="87" t="str">
        <f t="shared" si="474"/>
        <v/>
      </c>
      <c r="AD1717" s="87" t="str">
        <f t="shared" si="475"/>
        <v/>
      </c>
      <c r="AE1717" s="87">
        <f t="shared" si="476"/>
        <v>1</v>
      </c>
      <c r="AF1717" s="94">
        <f t="shared" si="465"/>
        <v>1</v>
      </c>
      <c r="AH1717" s="324" t="str">
        <f t="shared" si="466"/>
        <v/>
      </c>
      <c r="AI1717" s="280" t="str">
        <f t="shared" si="467"/>
        <v/>
      </c>
      <c r="AJ1717" s="280" t="str">
        <f t="shared" si="468"/>
        <v/>
      </c>
      <c r="AK1717" s="280" t="str">
        <f t="shared" si="469"/>
        <v/>
      </c>
      <c r="AL1717" s="327">
        <f t="shared" si="470"/>
        <v>483127.22</v>
      </c>
    </row>
    <row r="1718" spans="2:38">
      <c r="B1718" s="176" t="s">
        <v>1517</v>
      </c>
      <c r="C1718" s="167"/>
      <c r="D1718" s="167" t="s">
        <v>2229</v>
      </c>
      <c r="E1718" s="167" t="s">
        <v>118</v>
      </c>
      <c r="F1718" s="167" t="s">
        <v>2233</v>
      </c>
      <c r="G1718" s="188"/>
      <c r="H1718" s="285">
        <v>30911.55</v>
      </c>
      <c r="I1718" s="143">
        <f t="shared" si="471"/>
        <v>22.32148314831618</v>
      </c>
      <c r="J1718" s="165">
        <v>689991.64241333294</v>
      </c>
      <c r="K1718" s="167"/>
      <c r="L1718" s="167">
        <v>1</v>
      </c>
      <c r="M1718" s="171">
        <f t="shared" si="479"/>
        <v>689991.64241333294</v>
      </c>
      <c r="N1718" s="170"/>
      <c r="O1718" s="285">
        <v>13083.3451935795</v>
      </c>
      <c r="P1718" s="114">
        <f t="shared" si="477"/>
        <v>25.84170905816325</v>
      </c>
      <c r="Q1718" s="173">
        <v>338096</v>
      </c>
      <c r="R1718" s="177">
        <v>2016</v>
      </c>
      <c r="S1718" s="98">
        <f>IFERROR(('General Input Sheet'!$G$38/(VLOOKUP(R1718,'General Input Sheet'!$E$38:$G$44,3,FALSE))),1)</f>
        <v>1</v>
      </c>
      <c r="T1718" s="199">
        <v>1028087.6424133329</v>
      </c>
      <c r="U1718" s="115" t="str">
        <f t="shared" si="472"/>
        <v/>
      </c>
      <c r="V1718" s="115" t="str">
        <f t="shared" si="462"/>
        <v/>
      </c>
      <c r="W1718" s="115" t="str">
        <f t="shared" si="462"/>
        <v/>
      </c>
      <c r="X1718" s="115" t="str">
        <f t="shared" si="462"/>
        <v>y</v>
      </c>
      <c r="Y1718" s="273" t="str">
        <f t="shared" si="473"/>
        <v/>
      </c>
      <c r="AA1718" s="86" t="str">
        <f t="shared" si="463"/>
        <v/>
      </c>
      <c r="AB1718" s="87" t="str">
        <f t="shared" si="464"/>
        <v/>
      </c>
      <c r="AC1718" s="87" t="str">
        <f t="shared" si="474"/>
        <v/>
      </c>
      <c r="AD1718" s="87">
        <f t="shared" si="475"/>
        <v>1</v>
      </c>
      <c r="AE1718" s="87" t="str">
        <f t="shared" si="476"/>
        <v/>
      </c>
      <c r="AF1718" s="94">
        <f t="shared" si="465"/>
        <v>1</v>
      </c>
      <c r="AH1718" s="324" t="str">
        <f t="shared" si="466"/>
        <v/>
      </c>
      <c r="AI1718" s="280" t="str">
        <f t="shared" si="467"/>
        <v/>
      </c>
      <c r="AJ1718" s="280" t="str">
        <f t="shared" si="468"/>
        <v/>
      </c>
      <c r="AK1718" s="280">
        <f t="shared" si="469"/>
        <v>1028087.6424133329</v>
      </c>
      <c r="AL1718" s="327" t="str">
        <f t="shared" si="470"/>
        <v/>
      </c>
    </row>
    <row r="1719" spans="2:38">
      <c r="B1719" s="176" t="s">
        <v>1517</v>
      </c>
      <c r="C1719" s="167"/>
      <c r="D1719" s="167" t="s">
        <v>2229</v>
      </c>
      <c r="E1719" s="167" t="s">
        <v>118</v>
      </c>
      <c r="F1719" s="167" t="s">
        <v>2237</v>
      </c>
      <c r="G1719" s="188"/>
      <c r="H1719" s="285">
        <v>42844.23</v>
      </c>
      <c r="I1719" s="143">
        <f t="shared" si="471"/>
        <v>8.9028821722318252</v>
      </c>
      <c r="J1719" s="165">
        <v>381437.13144999999</v>
      </c>
      <c r="K1719" s="167"/>
      <c r="L1719" s="167">
        <v>1</v>
      </c>
      <c r="M1719" s="171">
        <f t="shared" si="479"/>
        <v>381437.13144999999</v>
      </c>
      <c r="N1719" s="170"/>
      <c r="O1719" s="285"/>
      <c r="P1719" s="114">
        <f t="shared" si="477"/>
        <v>0</v>
      </c>
      <c r="Q1719" s="173"/>
      <c r="R1719" s="177">
        <v>2016</v>
      </c>
      <c r="S1719" s="98">
        <f>IFERROR(('General Input Sheet'!$G$38/(VLOOKUP(R1719,'General Input Sheet'!$E$38:$G$44,3,FALSE))),1)</f>
        <v>1</v>
      </c>
      <c r="T1719" s="199">
        <v>381437.13144999999</v>
      </c>
      <c r="U1719" s="115" t="str">
        <f t="shared" si="472"/>
        <v/>
      </c>
      <c r="V1719" s="115" t="str">
        <f t="shared" si="462"/>
        <v/>
      </c>
      <c r="W1719" s="115" t="str">
        <f t="shared" si="462"/>
        <v/>
      </c>
      <c r="X1719" s="115" t="str">
        <f t="shared" si="462"/>
        <v>y</v>
      </c>
      <c r="Y1719" s="273" t="str">
        <f t="shared" si="473"/>
        <v/>
      </c>
      <c r="AA1719" s="86" t="str">
        <f t="shared" si="463"/>
        <v/>
      </c>
      <c r="AB1719" s="87" t="str">
        <f t="shared" si="464"/>
        <v/>
      </c>
      <c r="AC1719" s="87" t="str">
        <f t="shared" si="474"/>
        <v/>
      </c>
      <c r="AD1719" s="87">
        <f t="shared" si="475"/>
        <v>1</v>
      </c>
      <c r="AE1719" s="87" t="str">
        <f t="shared" si="476"/>
        <v/>
      </c>
      <c r="AF1719" s="94">
        <f t="shared" si="465"/>
        <v>1</v>
      </c>
      <c r="AH1719" s="324" t="str">
        <f t="shared" si="466"/>
        <v/>
      </c>
      <c r="AI1719" s="280" t="str">
        <f t="shared" si="467"/>
        <v/>
      </c>
      <c r="AJ1719" s="280" t="str">
        <f t="shared" si="468"/>
        <v/>
      </c>
      <c r="AK1719" s="280">
        <f t="shared" si="469"/>
        <v>381437.13144999999</v>
      </c>
      <c r="AL1719" s="327" t="str">
        <f t="shared" si="470"/>
        <v/>
      </c>
    </row>
    <row r="1720" spans="2:38">
      <c r="B1720" s="176" t="s">
        <v>1518</v>
      </c>
      <c r="C1720" s="167"/>
      <c r="D1720" s="167" t="s">
        <v>2229</v>
      </c>
      <c r="E1720" s="167" t="s">
        <v>115</v>
      </c>
      <c r="F1720" s="167" t="s">
        <v>2236</v>
      </c>
      <c r="G1720" s="188"/>
      <c r="H1720" s="285"/>
      <c r="I1720" s="143">
        <f t="shared" si="471"/>
        <v>0</v>
      </c>
      <c r="J1720" s="165"/>
      <c r="K1720" s="167"/>
      <c r="L1720" s="167">
        <v>1</v>
      </c>
      <c r="M1720" s="171">
        <f t="shared" si="479"/>
        <v>0</v>
      </c>
      <c r="N1720" s="170"/>
      <c r="O1720" s="285">
        <v>0</v>
      </c>
      <c r="P1720" s="114">
        <f t="shared" si="477"/>
        <v>0</v>
      </c>
      <c r="Q1720" s="173">
        <v>0</v>
      </c>
      <c r="R1720" s="177">
        <v>2016</v>
      </c>
      <c r="S1720" s="98">
        <f>IFERROR(('General Input Sheet'!$G$38/(VLOOKUP(R1720,'General Input Sheet'!$E$38:$G$44,3,FALSE))),1)</f>
        <v>1</v>
      </c>
      <c r="T1720" s="199">
        <v>0</v>
      </c>
      <c r="U1720" s="115" t="str">
        <f t="shared" si="472"/>
        <v>y</v>
      </c>
      <c r="V1720" s="115" t="str">
        <f t="shared" si="462"/>
        <v/>
      </c>
      <c r="W1720" s="115" t="str">
        <f t="shared" si="462"/>
        <v/>
      </c>
      <c r="X1720" s="115" t="str">
        <f t="shared" si="462"/>
        <v/>
      </c>
      <c r="Y1720" s="273" t="str">
        <f t="shared" si="473"/>
        <v/>
      </c>
      <c r="AA1720" s="86">
        <f t="shared" si="463"/>
        <v>1</v>
      </c>
      <c r="AB1720" s="87" t="str">
        <f t="shared" si="464"/>
        <v/>
      </c>
      <c r="AC1720" s="87" t="str">
        <f t="shared" si="474"/>
        <v/>
      </c>
      <c r="AD1720" s="87" t="str">
        <f t="shared" si="475"/>
        <v/>
      </c>
      <c r="AE1720" s="87" t="str">
        <f t="shared" si="476"/>
        <v/>
      </c>
      <c r="AF1720" s="94">
        <f t="shared" si="465"/>
        <v>1</v>
      </c>
      <c r="AH1720" s="324">
        <f t="shared" si="466"/>
        <v>0</v>
      </c>
      <c r="AI1720" s="280" t="str">
        <f t="shared" si="467"/>
        <v/>
      </c>
      <c r="AJ1720" s="280" t="str">
        <f t="shared" si="468"/>
        <v/>
      </c>
      <c r="AK1720" s="280" t="str">
        <f t="shared" si="469"/>
        <v/>
      </c>
      <c r="AL1720" s="327" t="str">
        <f t="shared" si="470"/>
        <v/>
      </c>
    </row>
    <row r="1721" spans="2:38">
      <c r="B1721" s="176" t="s">
        <v>1519</v>
      </c>
      <c r="C1721" s="167"/>
      <c r="D1721" s="167" t="s">
        <v>2229</v>
      </c>
      <c r="E1721" s="167" t="s">
        <v>115</v>
      </c>
      <c r="F1721" s="167" t="s">
        <v>2236</v>
      </c>
      <c r="G1721" s="188"/>
      <c r="H1721" s="285"/>
      <c r="I1721" s="143">
        <f t="shared" si="471"/>
        <v>0</v>
      </c>
      <c r="J1721" s="165"/>
      <c r="K1721" s="167"/>
      <c r="L1721" s="167">
        <v>1</v>
      </c>
      <c r="M1721" s="171">
        <f t="shared" si="479"/>
        <v>0</v>
      </c>
      <c r="N1721" s="170"/>
      <c r="O1721" s="285">
        <v>0</v>
      </c>
      <c r="P1721" s="114">
        <f t="shared" si="477"/>
        <v>0</v>
      </c>
      <c r="Q1721" s="173">
        <v>0</v>
      </c>
      <c r="R1721" s="177">
        <v>2016</v>
      </c>
      <c r="S1721" s="98">
        <f>IFERROR(('General Input Sheet'!$G$38/(VLOOKUP(R1721,'General Input Sheet'!$E$38:$G$44,3,FALSE))),1)</f>
        <v>1</v>
      </c>
      <c r="T1721" s="199">
        <v>0</v>
      </c>
      <c r="U1721" s="115" t="str">
        <f t="shared" si="472"/>
        <v>y</v>
      </c>
      <c r="V1721" s="115" t="str">
        <f t="shared" si="462"/>
        <v/>
      </c>
      <c r="W1721" s="115" t="str">
        <f t="shared" si="462"/>
        <v/>
      </c>
      <c r="X1721" s="115" t="str">
        <f t="shared" si="462"/>
        <v/>
      </c>
      <c r="Y1721" s="273" t="str">
        <f t="shared" si="473"/>
        <v/>
      </c>
      <c r="AA1721" s="86">
        <f t="shared" si="463"/>
        <v>1</v>
      </c>
      <c r="AB1721" s="87" t="str">
        <f t="shared" si="464"/>
        <v/>
      </c>
      <c r="AC1721" s="87" t="str">
        <f t="shared" si="474"/>
        <v/>
      </c>
      <c r="AD1721" s="87" t="str">
        <f t="shared" si="475"/>
        <v/>
      </c>
      <c r="AE1721" s="87" t="str">
        <f t="shared" si="476"/>
        <v/>
      </c>
      <c r="AF1721" s="94">
        <f t="shared" si="465"/>
        <v>1</v>
      </c>
      <c r="AH1721" s="324">
        <f t="shared" si="466"/>
        <v>0</v>
      </c>
      <c r="AI1721" s="280" t="str">
        <f t="shared" si="467"/>
        <v/>
      </c>
      <c r="AJ1721" s="280" t="str">
        <f t="shared" si="468"/>
        <v/>
      </c>
      <c r="AK1721" s="280" t="str">
        <f t="shared" si="469"/>
        <v/>
      </c>
      <c r="AL1721" s="327" t="str">
        <f t="shared" si="470"/>
        <v/>
      </c>
    </row>
    <row r="1722" spans="2:38">
      <c r="B1722" s="176" t="s">
        <v>1520</v>
      </c>
      <c r="C1722" s="167"/>
      <c r="D1722" s="167" t="s">
        <v>2229</v>
      </c>
      <c r="E1722" s="167" t="s">
        <v>115</v>
      </c>
      <c r="F1722" s="167" t="s">
        <v>2232</v>
      </c>
      <c r="G1722" s="188"/>
      <c r="H1722" s="285">
        <v>369.69932039999998</v>
      </c>
      <c r="I1722" s="143">
        <f t="shared" si="471"/>
        <v>590.7023934073643</v>
      </c>
      <c r="J1722" s="165">
        <v>218382.27340135601</v>
      </c>
      <c r="K1722" s="167"/>
      <c r="L1722" s="167">
        <v>1</v>
      </c>
      <c r="M1722" s="171">
        <f t="shared" si="479"/>
        <v>218382.27340135601</v>
      </c>
      <c r="N1722" s="170"/>
      <c r="O1722" s="285"/>
      <c r="P1722" s="114">
        <f t="shared" si="477"/>
        <v>0</v>
      </c>
      <c r="Q1722" s="173"/>
      <c r="R1722" s="177">
        <v>2016</v>
      </c>
      <c r="S1722" s="98">
        <f>IFERROR(('General Input Sheet'!$G$38/(VLOOKUP(R1722,'General Input Sheet'!$E$38:$G$44,3,FALSE))),1)</f>
        <v>1</v>
      </c>
      <c r="T1722" s="199">
        <v>218382.27340135601</v>
      </c>
      <c r="U1722" s="115" t="str">
        <f t="shared" si="472"/>
        <v>y</v>
      </c>
      <c r="V1722" s="115" t="str">
        <f t="shared" si="462"/>
        <v/>
      </c>
      <c r="W1722" s="115" t="str">
        <f t="shared" si="462"/>
        <v/>
      </c>
      <c r="X1722" s="115" t="str">
        <f t="shared" si="462"/>
        <v/>
      </c>
      <c r="Y1722" s="273" t="str">
        <f t="shared" si="473"/>
        <v/>
      </c>
      <c r="AA1722" s="86">
        <f t="shared" si="463"/>
        <v>1</v>
      </c>
      <c r="AB1722" s="87" t="str">
        <f t="shared" si="464"/>
        <v/>
      </c>
      <c r="AC1722" s="87" t="str">
        <f t="shared" si="474"/>
        <v/>
      </c>
      <c r="AD1722" s="87" t="str">
        <f t="shared" si="475"/>
        <v/>
      </c>
      <c r="AE1722" s="87" t="str">
        <f t="shared" si="476"/>
        <v/>
      </c>
      <c r="AF1722" s="94">
        <f t="shared" si="465"/>
        <v>1</v>
      </c>
      <c r="AH1722" s="324">
        <f t="shared" si="466"/>
        <v>218382.27340135601</v>
      </c>
      <c r="AI1722" s="280" t="str">
        <f t="shared" si="467"/>
        <v/>
      </c>
      <c r="AJ1722" s="280" t="str">
        <f t="shared" si="468"/>
        <v/>
      </c>
      <c r="AK1722" s="280" t="str">
        <f t="shared" si="469"/>
        <v/>
      </c>
      <c r="AL1722" s="327" t="str">
        <f t="shared" si="470"/>
        <v/>
      </c>
    </row>
    <row r="1723" spans="2:38">
      <c r="B1723" s="176" t="s">
        <v>1521</v>
      </c>
      <c r="C1723" s="167"/>
      <c r="D1723" s="167" t="s">
        <v>2229</v>
      </c>
      <c r="E1723" s="167" t="s">
        <v>117</v>
      </c>
      <c r="F1723" s="167" t="s">
        <v>2232</v>
      </c>
      <c r="G1723" s="188"/>
      <c r="H1723" s="285">
        <v>4173.3100000000004</v>
      </c>
      <c r="I1723" s="143">
        <f t="shared" si="471"/>
        <v>96.75090726521897</v>
      </c>
      <c r="J1723" s="165">
        <v>403771.52879901102</v>
      </c>
      <c r="K1723" s="167"/>
      <c r="L1723" s="167">
        <v>1</v>
      </c>
      <c r="M1723" s="171">
        <f t="shared" si="479"/>
        <v>403771.52879901102</v>
      </c>
      <c r="N1723" s="170"/>
      <c r="O1723" s="285"/>
      <c r="P1723" s="114">
        <f t="shared" si="477"/>
        <v>0</v>
      </c>
      <c r="Q1723" s="173"/>
      <c r="R1723" s="177">
        <v>2016</v>
      </c>
      <c r="S1723" s="98">
        <f>IFERROR(('General Input Sheet'!$G$38/(VLOOKUP(R1723,'General Input Sheet'!$E$38:$G$44,3,FALSE))),1)</f>
        <v>1</v>
      </c>
      <c r="T1723" s="199">
        <v>403771.52879901102</v>
      </c>
      <c r="U1723" s="115" t="str">
        <f t="shared" si="472"/>
        <v/>
      </c>
      <c r="V1723" s="115" t="str">
        <f t="shared" si="462"/>
        <v/>
      </c>
      <c r="W1723" s="115" t="str">
        <f t="shared" si="462"/>
        <v>y</v>
      </c>
      <c r="X1723" s="115" t="str">
        <f t="shared" si="462"/>
        <v/>
      </c>
      <c r="Y1723" s="273" t="str">
        <f t="shared" si="473"/>
        <v/>
      </c>
      <c r="AA1723" s="86" t="str">
        <f t="shared" si="463"/>
        <v/>
      </c>
      <c r="AB1723" s="87" t="str">
        <f t="shared" si="464"/>
        <v/>
      </c>
      <c r="AC1723" s="87">
        <f t="shared" si="474"/>
        <v>1</v>
      </c>
      <c r="AD1723" s="87" t="str">
        <f t="shared" si="475"/>
        <v/>
      </c>
      <c r="AE1723" s="87" t="str">
        <f t="shared" si="476"/>
        <v/>
      </c>
      <c r="AF1723" s="94">
        <f t="shared" si="465"/>
        <v>1</v>
      </c>
      <c r="AH1723" s="324" t="str">
        <f t="shared" si="466"/>
        <v/>
      </c>
      <c r="AI1723" s="280" t="str">
        <f t="shared" si="467"/>
        <v/>
      </c>
      <c r="AJ1723" s="280">
        <f t="shared" si="468"/>
        <v>403771.52879901102</v>
      </c>
      <c r="AK1723" s="280" t="str">
        <f t="shared" si="469"/>
        <v/>
      </c>
      <c r="AL1723" s="327" t="str">
        <f t="shared" si="470"/>
        <v/>
      </c>
    </row>
    <row r="1724" spans="2:38">
      <c r="B1724" s="176" t="s">
        <v>1522</v>
      </c>
      <c r="C1724" s="167"/>
      <c r="D1724" s="167" t="s">
        <v>2229</v>
      </c>
      <c r="E1724" s="167" t="s">
        <v>117</v>
      </c>
      <c r="F1724" s="167" t="s">
        <v>2233</v>
      </c>
      <c r="G1724" s="188"/>
      <c r="H1724" s="285">
        <v>6178.19</v>
      </c>
      <c r="I1724" s="143">
        <f t="shared" si="471"/>
        <v>100.80555678507525</v>
      </c>
      <c r="J1724" s="165">
        <v>622795.88287398405</v>
      </c>
      <c r="K1724" s="167"/>
      <c r="L1724" s="167">
        <v>1</v>
      </c>
      <c r="M1724" s="171">
        <f t="shared" si="479"/>
        <v>622795.88287398405</v>
      </c>
      <c r="N1724" s="170"/>
      <c r="O1724" s="285"/>
      <c r="P1724" s="114">
        <f t="shared" si="477"/>
        <v>0</v>
      </c>
      <c r="Q1724" s="173"/>
      <c r="R1724" s="177">
        <v>2016</v>
      </c>
      <c r="S1724" s="98">
        <f>IFERROR(('General Input Sheet'!$G$38/(VLOOKUP(R1724,'General Input Sheet'!$E$38:$G$44,3,FALSE))),1)</f>
        <v>1</v>
      </c>
      <c r="T1724" s="199">
        <v>622795.88287398405</v>
      </c>
      <c r="U1724" s="115" t="str">
        <f t="shared" si="472"/>
        <v/>
      </c>
      <c r="V1724" s="115" t="str">
        <f t="shared" si="462"/>
        <v/>
      </c>
      <c r="W1724" s="115" t="str">
        <f t="shared" si="462"/>
        <v>y</v>
      </c>
      <c r="X1724" s="115" t="str">
        <f t="shared" si="462"/>
        <v/>
      </c>
      <c r="Y1724" s="273" t="str">
        <f t="shared" si="473"/>
        <v/>
      </c>
      <c r="AA1724" s="86" t="str">
        <f t="shared" si="463"/>
        <v/>
      </c>
      <c r="AB1724" s="87" t="str">
        <f t="shared" si="464"/>
        <v/>
      </c>
      <c r="AC1724" s="87">
        <f t="shared" si="474"/>
        <v>1</v>
      </c>
      <c r="AD1724" s="87" t="str">
        <f t="shared" si="475"/>
        <v/>
      </c>
      <c r="AE1724" s="87" t="str">
        <f t="shared" si="476"/>
        <v/>
      </c>
      <c r="AF1724" s="94">
        <f t="shared" si="465"/>
        <v>1</v>
      </c>
      <c r="AH1724" s="324" t="str">
        <f t="shared" si="466"/>
        <v/>
      </c>
      <c r="AI1724" s="280" t="str">
        <f t="shared" si="467"/>
        <v/>
      </c>
      <c r="AJ1724" s="280">
        <f t="shared" si="468"/>
        <v>622795.88287398405</v>
      </c>
      <c r="AK1724" s="280" t="str">
        <f t="shared" si="469"/>
        <v/>
      </c>
      <c r="AL1724" s="327" t="str">
        <f t="shared" si="470"/>
        <v/>
      </c>
    </row>
    <row r="1725" spans="2:38">
      <c r="B1725" s="176" t="s">
        <v>1523</v>
      </c>
      <c r="C1725" s="167"/>
      <c r="D1725" s="167" t="s">
        <v>2229</v>
      </c>
      <c r="E1725" s="167" t="s">
        <v>117</v>
      </c>
      <c r="F1725" s="167" t="s">
        <v>2232</v>
      </c>
      <c r="G1725" s="188"/>
      <c r="H1725" s="285">
        <v>12933.86</v>
      </c>
      <c r="I1725" s="143">
        <f t="shared" si="471"/>
        <v>45.638786718295613</v>
      </c>
      <c r="J1725" s="165">
        <v>590285.67798429495</v>
      </c>
      <c r="K1725" s="167"/>
      <c r="L1725" s="167">
        <v>1</v>
      </c>
      <c r="M1725" s="171">
        <f t="shared" si="479"/>
        <v>590285.67798429495</v>
      </c>
      <c r="N1725" s="170"/>
      <c r="O1725" s="285">
        <v>19288.171551140898</v>
      </c>
      <c r="P1725" s="114">
        <f t="shared" si="477"/>
        <v>10.851158153848955</v>
      </c>
      <c r="Q1725" s="173">
        <v>209299</v>
      </c>
      <c r="R1725" s="177">
        <v>2016</v>
      </c>
      <c r="S1725" s="98">
        <f>IFERROR(('General Input Sheet'!$G$38/(VLOOKUP(R1725,'General Input Sheet'!$E$38:$G$44,3,FALSE))),1)</f>
        <v>1</v>
      </c>
      <c r="T1725" s="199">
        <v>799584.67798429495</v>
      </c>
      <c r="U1725" s="115" t="str">
        <f t="shared" si="472"/>
        <v/>
      </c>
      <c r="V1725" s="115" t="str">
        <f t="shared" si="462"/>
        <v/>
      </c>
      <c r="W1725" s="115" t="str">
        <f t="shared" si="462"/>
        <v>y</v>
      </c>
      <c r="X1725" s="115" t="str">
        <f t="shared" si="462"/>
        <v/>
      </c>
      <c r="Y1725" s="273" t="str">
        <f t="shared" si="473"/>
        <v/>
      </c>
      <c r="AA1725" s="86" t="str">
        <f t="shared" si="463"/>
        <v/>
      </c>
      <c r="AB1725" s="87" t="str">
        <f t="shared" si="464"/>
        <v/>
      </c>
      <c r="AC1725" s="87">
        <f t="shared" si="474"/>
        <v>1</v>
      </c>
      <c r="AD1725" s="87" t="str">
        <f t="shared" si="475"/>
        <v/>
      </c>
      <c r="AE1725" s="87" t="str">
        <f t="shared" si="476"/>
        <v/>
      </c>
      <c r="AF1725" s="94">
        <f t="shared" si="465"/>
        <v>1</v>
      </c>
      <c r="AH1725" s="324" t="str">
        <f t="shared" si="466"/>
        <v/>
      </c>
      <c r="AI1725" s="280" t="str">
        <f t="shared" si="467"/>
        <v/>
      </c>
      <c r="AJ1725" s="280">
        <f t="shared" si="468"/>
        <v>799584.67798429495</v>
      </c>
      <c r="AK1725" s="280" t="str">
        <f t="shared" si="469"/>
        <v/>
      </c>
      <c r="AL1725" s="327" t="str">
        <f t="shared" si="470"/>
        <v/>
      </c>
    </row>
    <row r="1726" spans="2:38">
      <c r="B1726" s="176" t="s">
        <v>1523</v>
      </c>
      <c r="C1726" s="167"/>
      <c r="D1726" s="167" t="s">
        <v>2229</v>
      </c>
      <c r="E1726" s="167" t="s">
        <v>117</v>
      </c>
      <c r="F1726" s="167" t="s">
        <v>2234</v>
      </c>
      <c r="G1726" s="188"/>
      <c r="H1726" s="285">
        <v>6354.29</v>
      </c>
      <c r="I1726" s="143">
        <f t="shared" si="471"/>
        <v>150.17807892018996</v>
      </c>
      <c r="J1726" s="165">
        <v>954275.06510177394</v>
      </c>
      <c r="K1726" s="167"/>
      <c r="L1726" s="167">
        <v>1</v>
      </c>
      <c r="M1726" s="171">
        <f t="shared" si="479"/>
        <v>954275.06510177394</v>
      </c>
      <c r="N1726" s="170"/>
      <c r="O1726" s="285"/>
      <c r="P1726" s="114">
        <f t="shared" si="477"/>
        <v>0</v>
      </c>
      <c r="Q1726" s="173"/>
      <c r="R1726" s="177">
        <v>2016</v>
      </c>
      <c r="S1726" s="98">
        <f>IFERROR(('General Input Sheet'!$G$38/(VLOOKUP(R1726,'General Input Sheet'!$E$38:$G$44,3,FALSE))),1)</f>
        <v>1</v>
      </c>
      <c r="T1726" s="199">
        <v>954275.06510177394</v>
      </c>
      <c r="U1726" s="115" t="str">
        <f t="shared" si="472"/>
        <v/>
      </c>
      <c r="V1726" s="115" t="str">
        <f t="shared" si="462"/>
        <v/>
      </c>
      <c r="W1726" s="115" t="str">
        <f t="shared" si="462"/>
        <v>y</v>
      </c>
      <c r="X1726" s="115" t="str">
        <f t="shared" si="462"/>
        <v/>
      </c>
      <c r="Y1726" s="273" t="str">
        <f t="shared" si="473"/>
        <v/>
      </c>
      <c r="AA1726" s="86" t="str">
        <f t="shared" si="463"/>
        <v/>
      </c>
      <c r="AB1726" s="87" t="str">
        <f t="shared" si="464"/>
        <v/>
      </c>
      <c r="AC1726" s="87">
        <f t="shared" si="474"/>
        <v>1</v>
      </c>
      <c r="AD1726" s="87" t="str">
        <f t="shared" si="475"/>
        <v/>
      </c>
      <c r="AE1726" s="87" t="str">
        <f t="shared" si="476"/>
        <v/>
      </c>
      <c r="AF1726" s="94">
        <f t="shared" si="465"/>
        <v>1</v>
      </c>
      <c r="AH1726" s="324" t="str">
        <f t="shared" si="466"/>
        <v/>
      </c>
      <c r="AI1726" s="280" t="str">
        <f t="shared" si="467"/>
        <v/>
      </c>
      <c r="AJ1726" s="280">
        <f t="shared" si="468"/>
        <v>954275.06510177394</v>
      </c>
      <c r="AK1726" s="280" t="str">
        <f t="shared" si="469"/>
        <v/>
      </c>
      <c r="AL1726" s="327" t="str">
        <f t="shared" si="470"/>
        <v/>
      </c>
    </row>
    <row r="1727" spans="2:38">
      <c r="B1727" s="176" t="s">
        <v>1524</v>
      </c>
      <c r="C1727" s="167"/>
      <c r="D1727" s="167" t="s">
        <v>2229</v>
      </c>
      <c r="E1727" s="167" t="s">
        <v>116</v>
      </c>
      <c r="F1727" s="167" t="s">
        <v>2233</v>
      </c>
      <c r="G1727" s="188"/>
      <c r="H1727" s="285">
        <v>32309.27</v>
      </c>
      <c r="I1727" s="143">
        <f t="shared" si="471"/>
        <v>21.355841293020021</v>
      </c>
      <c r="J1727" s="165">
        <v>689991.64241333294</v>
      </c>
      <c r="K1727" s="167"/>
      <c r="L1727" s="167">
        <v>1</v>
      </c>
      <c r="M1727" s="171">
        <f t="shared" si="479"/>
        <v>689991.64241333294</v>
      </c>
      <c r="N1727" s="170"/>
      <c r="O1727" s="285">
        <v>32284.942718220002</v>
      </c>
      <c r="P1727" s="114">
        <f t="shared" si="477"/>
        <v>73.947784911282227</v>
      </c>
      <c r="Q1727" s="173">
        <v>2387400</v>
      </c>
      <c r="R1727" s="177">
        <v>2016</v>
      </c>
      <c r="S1727" s="98">
        <f>IFERROR(('General Input Sheet'!$G$38/(VLOOKUP(R1727,'General Input Sheet'!$E$38:$G$44,3,FALSE))),1)</f>
        <v>1</v>
      </c>
      <c r="T1727" s="199">
        <v>3077391.6424133331</v>
      </c>
      <c r="U1727" s="115" t="str">
        <f t="shared" si="472"/>
        <v/>
      </c>
      <c r="V1727" s="115" t="str">
        <f t="shared" si="462"/>
        <v>y</v>
      </c>
      <c r="W1727" s="115" t="str">
        <f t="shared" si="462"/>
        <v/>
      </c>
      <c r="X1727" s="115" t="str">
        <f t="shared" si="462"/>
        <v/>
      </c>
      <c r="Y1727" s="273" t="str">
        <f t="shared" si="473"/>
        <v/>
      </c>
      <c r="AA1727" s="86" t="str">
        <f t="shared" si="463"/>
        <v/>
      </c>
      <c r="AB1727" s="87">
        <f t="shared" si="464"/>
        <v>1</v>
      </c>
      <c r="AC1727" s="87" t="str">
        <f t="shared" si="474"/>
        <v/>
      </c>
      <c r="AD1727" s="87" t="str">
        <f t="shared" si="475"/>
        <v/>
      </c>
      <c r="AE1727" s="87" t="str">
        <f t="shared" si="476"/>
        <v/>
      </c>
      <c r="AF1727" s="94">
        <f t="shared" si="465"/>
        <v>1</v>
      </c>
      <c r="AH1727" s="324" t="str">
        <f t="shared" si="466"/>
        <v/>
      </c>
      <c r="AI1727" s="280">
        <f t="shared" si="467"/>
        <v>3077391.6424133331</v>
      </c>
      <c r="AJ1727" s="280" t="str">
        <f t="shared" si="468"/>
        <v/>
      </c>
      <c r="AK1727" s="280" t="str">
        <f t="shared" si="469"/>
        <v/>
      </c>
      <c r="AL1727" s="327" t="str">
        <f t="shared" si="470"/>
        <v/>
      </c>
    </row>
    <row r="1728" spans="2:38">
      <c r="B1728" s="176" t="s">
        <v>1525</v>
      </c>
      <c r="C1728" s="167"/>
      <c r="D1728" s="167" t="s">
        <v>2229</v>
      </c>
      <c r="E1728" s="167" t="s">
        <v>117</v>
      </c>
      <c r="F1728" s="167" t="s">
        <v>2233</v>
      </c>
      <c r="G1728" s="188"/>
      <c r="H1728" s="285">
        <v>5509.76</v>
      </c>
      <c r="I1728" s="143">
        <f t="shared" si="471"/>
        <v>108.56034871013493</v>
      </c>
      <c r="J1728" s="165">
        <v>598141.46690915304</v>
      </c>
      <c r="K1728" s="167"/>
      <c r="L1728" s="167">
        <v>1</v>
      </c>
      <c r="M1728" s="171">
        <f t="shared" si="479"/>
        <v>598141.46690915304</v>
      </c>
      <c r="N1728" s="170"/>
      <c r="O1728" s="285"/>
      <c r="P1728" s="114">
        <f t="shared" si="477"/>
        <v>0</v>
      </c>
      <c r="Q1728" s="173"/>
      <c r="R1728" s="177">
        <v>2016</v>
      </c>
      <c r="S1728" s="98">
        <f>IFERROR(('General Input Sheet'!$G$38/(VLOOKUP(R1728,'General Input Sheet'!$E$38:$G$44,3,FALSE))),1)</f>
        <v>1</v>
      </c>
      <c r="T1728" s="199">
        <v>598141.46690915304</v>
      </c>
      <c r="U1728" s="115" t="str">
        <f t="shared" si="472"/>
        <v/>
      </c>
      <c r="V1728" s="115" t="str">
        <f t="shared" si="462"/>
        <v/>
      </c>
      <c r="W1728" s="115" t="str">
        <f t="shared" si="462"/>
        <v>y</v>
      </c>
      <c r="X1728" s="115" t="str">
        <f t="shared" si="462"/>
        <v/>
      </c>
      <c r="Y1728" s="273" t="str">
        <f t="shared" si="473"/>
        <v/>
      </c>
      <c r="AA1728" s="86" t="str">
        <f t="shared" si="463"/>
        <v/>
      </c>
      <c r="AB1728" s="87" t="str">
        <f t="shared" si="464"/>
        <v/>
      </c>
      <c r="AC1728" s="87">
        <f t="shared" si="474"/>
        <v>1</v>
      </c>
      <c r="AD1728" s="87" t="str">
        <f t="shared" si="475"/>
        <v/>
      </c>
      <c r="AE1728" s="87" t="str">
        <f t="shared" si="476"/>
        <v/>
      </c>
      <c r="AF1728" s="94">
        <f t="shared" si="465"/>
        <v>1</v>
      </c>
      <c r="AH1728" s="324" t="str">
        <f t="shared" si="466"/>
        <v/>
      </c>
      <c r="AI1728" s="280" t="str">
        <f t="shared" si="467"/>
        <v/>
      </c>
      <c r="AJ1728" s="280">
        <f t="shared" si="468"/>
        <v>598141.46690915304</v>
      </c>
      <c r="AK1728" s="280" t="str">
        <f t="shared" si="469"/>
        <v/>
      </c>
      <c r="AL1728" s="327" t="str">
        <f t="shared" si="470"/>
        <v/>
      </c>
    </row>
    <row r="1729" spans="2:38">
      <c r="B1729" s="176" t="s">
        <v>1526</v>
      </c>
      <c r="C1729" s="167"/>
      <c r="D1729" s="167" t="s">
        <v>2231</v>
      </c>
      <c r="E1729" s="167" t="s">
        <v>118</v>
      </c>
      <c r="F1729" s="167" t="s">
        <v>2236</v>
      </c>
      <c r="G1729" s="188"/>
      <c r="H1729" s="285"/>
      <c r="I1729" s="143">
        <f t="shared" si="471"/>
        <v>0</v>
      </c>
      <c r="J1729" s="165"/>
      <c r="K1729" s="167"/>
      <c r="L1729" s="167">
        <v>1</v>
      </c>
      <c r="M1729" s="171">
        <f t="shared" si="479"/>
        <v>0</v>
      </c>
      <c r="N1729" s="170"/>
      <c r="O1729" s="285">
        <v>0</v>
      </c>
      <c r="P1729" s="114">
        <f t="shared" si="477"/>
        <v>0</v>
      </c>
      <c r="Q1729" s="173">
        <v>0</v>
      </c>
      <c r="R1729" s="177">
        <v>2016</v>
      </c>
      <c r="S1729" s="98">
        <f>IFERROR(('General Input Sheet'!$G$38/(VLOOKUP(R1729,'General Input Sheet'!$E$38:$G$44,3,FALSE))),1)</f>
        <v>1</v>
      </c>
      <c r="T1729" s="199">
        <v>0</v>
      </c>
      <c r="U1729" s="115" t="str">
        <f t="shared" si="472"/>
        <v/>
      </c>
      <c r="V1729" s="115" t="str">
        <f t="shared" si="462"/>
        <v/>
      </c>
      <c r="W1729" s="115" t="str">
        <f t="shared" si="462"/>
        <v/>
      </c>
      <c r="X1729" s="115" t="str">
        <f t="shared" si="462"/>
        <v/>
      </c>
      <c r="Y1729" s="273" t="str">
        <f t="shared" si="473"/>
        <v>y</v>
      </c>
      <c r="AA1729" s="86" t="str">
        <f t="shared" si="463"/>
        <v/>
      </c>
      <c r="AB1729" s="87" t="str">
        <f t="shared" si="464"/>
        <v/>
      </c>
      <c r="AC1729" s="87" t="str">
        <f t="shared" si="474"/>
        <v/>
      </c>
      <c r="AD1729" s="87" t="str">
        <f t="shared" si="475"/>
        <v/>
      </c>
      <c r="AE1729" s="87">
        <f t="shared" si="476"/>
        <v>1</v>
      </c>
      <c r="AF1729" s="94">
        <f t="shared" si="465"/>
        <v>1</v>
      </c>
      <c r="AH1729" s="324" t="str">
        <f t="shared" si="466"/>
        <v/>
      </c>
      <c r="AI1729" s="280" t="str">
        <f t="shared" si="467"/>
        <v/>
      </c>
      <c r="AJ1729" s="280" t="str">
        <f t="shared" si="468"/>
        <v/>
      </c>
      <c r="AK1729" s="280" t="str">
        <f t="shared" si="469"/>
        <v/>
      </c>
      <c r="AL1729" s="327">
        <f t="shared" si="470"/>
        <v>0</v>
      </c>
    </row>
    <row r="1730" spans="2:38">
      <c r="B1730" s="176" t="s">
        <v>1527</v>
      </c>
      <c r="C1730" s="167"/>
      <c r="D1730" s="167" t="s">
        <v>2229</v>
      </c>
      <c r="E1730" s="167" t="s">
        <v>115</v>
      </c>
      <c r="F1730" s="167" t="s">
        <v>2232</v>
      </c>
      <c r="G1730" s="188"/>
      <c r="H1730" s="285">
        <v>13804.82</v>
      </c>
      <c r="I1730" s="143">
        <f t="shared" si="471"/>
        <v>42.75938969028897</v>
      </c>
      <c r="J1730" s="165">
        <v>590285.67798429495</v>
      </c>
      <c r="K1730" s="167"/>
      <c r="L1730" s="167">
        <v>1</v>
      </c>
      <c r="M1730" s="171">
        <f t="shared" si="479"/>
        <v>590285.67798429495</v>
      </c>
      <c r="N1730" s="170"/>
      <c r="O1730" s="285">
        <v>7306.0671524540003</v>
      </c>
      <c r="P1730" s="114">
        <f t="shared" si="477"/>
        <v>119.75718012749388</v>
      </c>
      <c r="Q1730" s="173">
        <v>874954</v>
      </c>
      <c r="R1730" s="177">
        <v>2016</v>
      </c>
      <c r="S1730" s="98">
        <f>IFERROR(('General Input Sheet'!$G$38/(VLOOKUP(R1730,'General Input Sheet'!$E$38:$G$44,3,FALSE))),1)</f>
        <v>1</v>
      </c>
      <c r="T1730" s="199">
        <v>1465239.6779842949</v>
      </c>
      <c r="U1730" s="115" t="str">
        <f t="shared" si="472"/>
        <v>y</v>
      </c>
      <c r="V1730" s="115" t="str">
        <f t="shared" si="462"/>
        <v/>
      </c>
      <c r="W1730" s="115" t="str">
        <f t="shared" si="462"/>
        <v/>
      </c>
      <c r="X1730" s="115" t="str">
        <f t="shared" si="462"/>
        <v/>
      </c>
      <c r="Y1730" s="273" t="str">
        <f t="shared" si="473"/>
        <v/>
      </c>
      <c r="AA1730" s="86">
        <f t="shared" si="463"/>
        <v>1</v>
      </c>
      <c r="AB1730" s="87" t="str">
        <f t="shared" si="464"/>
        <v/>
      </c>
      <c r="AC1730" s="87" t="str">
        <f t="shared" si="474"/>
        <v/>
      </c>
      <c r="AD1730" s="87" t="str">
        <f t="shared" si="475"/>
        <v/>
      </c>
      <c r="AE1730" s="87" t="str">
        <f t="shared" si="476"/>
        <v/>
      </c>
      <c r="AF1730" s="94">
        <f t="shared" si="465"/>
        <v>1</v>
      </c>
      <c r="AH1730" s="324">
        <f t="shared" si="466"/>
        <v>1465239.6779842949</v>
      </c>
      <c r="AI1730" s="280" t="str">
        <f t="shared" si="467"/>
        <v/>
      </c>
      <c r="AJ1730" s="280" t="str">
        <f t="shared" si="468"/>
        <v/>
      </c>
      <c r="AK1730" s="280" t="str">
        <f t="shared" si="469"/>
        <v/>
      </c>
      <c r="AL1730" s="327" t="str">
        <f t="shared" si="470"/>
        <v/>
      </c>
    </row>
    <row r="1731" spans="2:38">
      <c r="B1731" s="176" t="s">
        <v>1528</v>
      </c>
      <c r="C1731" s="167"/>
      <c r="D1731" s="167" t="s">
        <v>2229</v>
      </c>
      <c r="E1731" s="167" t="s">
        <v>115</v>
      </c>
      <c r="F1731" s="167" t="s">
        <v>2233</v>
      </c>
      <c r="G1731" s="188"/>
      <c r="H1731" s="285">
        <v>33008.11</v>
      </c>
      <c r="I1731" s="143">
        <f t="shared" si="471"/>
        <v>20.903700406152698</v>
      </c>
      <c r="J1731" s="165">
        <v>689991.64241333294</v>
      </c>
      <c r="K1731" s="167"/>
      <c r="L1731" s="167">
        <v>1</v>
      </c>
      <c r="M1731" s="171">
        <f t="shared" si="479"/>
        <v>689991.64241333294</v>
      </c>
      <c r="N1731" s="170"/>
      <c r="O1731" s="285">
        <v>33008.094523006097</v>
      </c>
      <c r="P1731" s="114">
        <f t="shared" si="477"/>
        <v>14.92086250712622</v>
      </c>
      <c r="Q1731" s="173">
        <v>492509.24</v>
      </c>
      <c r="R1731" s="177">
        <v>2016</v>
      </c>
      <c r="S1731" s="98">
        <f>IFERROR(('General Input Sheet'!$G$38/(VLOOKUP(R1731,'General Input Sheet'!$E$38:$G$44,3,FALSE))),1)</f>
        <v>1</v>
      </c>
      <c r="T1731" s="199">
        <v>1182500.8824133328</v>
      </c>
      <c r="U1731" s="115" t="str">
        <f t="shared" si="472"/>
        <v>y</v>
      </c>
      <c r="V1731" s="115" t="str">
        <f t="shared" si="462"/>
        <v/>
      </c>
      <c r="W1731" s="115" t="str">
        <f t="shared" si="462"/>
        <v/>
      </c>
      <c r="X1731" s="115" t="str">
        <f t="shared" si="462"/>
        <v/>
      </c>
      <c r="Y1731" s="273" t="str">
        <f t="shared" si="473"/>
        <v/>
      </c>
      <c r="AA1731" s="86">
        <f t="shared" si="463"/>
        <v>1</v>
      </c>
      <c r="AB1731" s="87" t="str">
        <f t="shared" si="464"/>
        <v/>
      </c>
      <c r="AC1731" s="87" t="str">
        <f t="shared" si="474"/>
        <v/>
      </c>
      <c r="AD1731" s="87" t="str">
        <f t="shared" si="475"/>
        <v/>
      </c>
      <c r="AE1731" s="87" t="str">
        <f t="shared" si="476"/>
        <v/>
      </c>
      <c r="AF1731" s="94">
        <f t="shared" si="465"/>
        <v>1</v>
      </c>
      <c r="AH1731" s="324">
        <f t="shared" si="466"/>
        <v>1182500.8824133328</v>
      </c>
      <c r="AI1731" s="280" t="str">
        <f t="shared" si="467"/>
        <v/>
      </c>
      <c r="AJ1731" s="280" t="str">
        <f t="shared" si="468"/>
        <v/>
      </c>
      <c r="AK1731" s="280" t="str">
        <f t="shared" si="469"/>
        <v/>
      </c>
      <c r="AL1731" s="327" t="str">
        <f t="shared" si="470"/>
        <v/>
      </c>
    </row>
    <row r="1732" spans="2:38">
      <c r="B1732" s="176" t="s">
        <v>1529</v>
      </c>
      <c r="C1732" s="167"/>
      <c r="D1732" s="167" t="s">
        <v>2230</v>
      </c>
      <c r="E1732" s="167" t="s">
        <v>116</v>
      </c>
      <c r="F1732" s="167" t="s">
        <v>2232</v>
      </c>
      <c r="G1732" s="188"/>
      <c r="H1732" s="171">
        <v>4256.08</v>
      </c>
      <c r="I1732" s="143">
        <f t="shared" si="471"/>
        <v>274.14921802903609</v>
      </c>
      <c r="J1732" s="165">
        <v>1166801.0038690199</v>
      </c>
      <c r="K1732" s="167"/>
      <c r="L1732" s="167"/>
      <c r="M1732" s="167">
        <v>573948.47060490097</v>
      </c>
      <c r="N1732" s="170"/>
      <c r="O1732" s="171"/>
      <c r="P1732" s="114">
        <f t="shared" si="477"/>
        <v>0</v>
      </c>
      <c r="Q1732" s="173"/>
      <c r="R1732" s="177">
        <v>2016</v>
      </c>
      <c r="S1732" s="32"/>
      <c r="T1732" s="195">
        <v>1166801.0038690199</v>
      </c>
      <c r="U1732" s="115" t="str">
        <f t="shared" si="472"/>
        <v/>
      </c>
      <c r="V1732" s="115" t="str">
        <f t="shared" si="462"/>
        <v/>
      </c>
      <c r="W1732" s="115" t="str">
        <f t="shared" si="462"/>
        <v/>
      </c>
      <c r="X1732" s="115" t="str">
        <f t="shared" si="462"/>
        <v/>
      </c>
      <c r="Y1732" s="273" t="str">
        <f t="shared" si="473"/>
        <v>y</v>
      </c>
      <c r="AA1732" s="86" t="str">
        <f t="shared" si="463"/>
        <v/>
      </c>
      <c r="AB1732" s="87" t="str">
        <f t="shared" si="464"/>
        <v/>
      </c>
      <c r="AC1732" s="87" t="str">
        <f t="shared" si="474"/>
        <v/>
      </c>
      <c r="AD1732" s="87" t="str">
        <f t="shared" si="475"/>
        <v/>
      </c>
      <c r="AE1732" s="87">
        <f t="shared" si="476"/>
        <v>1</v>
      </c>
      <c r="AF1732" s="94">
        <f t="shared" si="465"/>
        <v>1</v>
      </c>
      <c r="AH1732" s="324" t="str">
        <f t="shared" si="466"/>
        <v/>
      </c>
      <c r="AI1732" s="280" t="str">
        <f t="shared" si="467"/>
        <v/>
      </c>
      <c r="AJ1732" s="280" t="str">
        <f t="shared" si="468"/>
        <v/>
      </c>
      <c r="AK1732" s="280" t="str">
        <f t="shared" si="469"/>
        <v/>
      </c>
      <c r="AL1732" s="327">
        <f t="shared" si="470"/>
        <v>1166801.0038690199</v>
      </c>
    </row>
    <row r="1733" spans="2:38">
      <c r="B1733" s="176" t="s">
        <v>1530</v>
      </c>
      <c r="C1733" s="167"/>
      <c r="D1733" s="167" t="s">
        <v>2229</v>
      </c>
      <c r="E1733" s="167" t="s">
        <v>118</v>
      </c>
      <c r="F1733" s="167" t="s">
        <v>2236</v>
      </c>
      <c r="G1733" s="188"/>
      <c r="H1733" s="285"/>
      <c r="I1733" s="143">
        <f t="shared" si="471"/>
        <v>0</v>
      </c>
      <c r="J1733" s="165"/>
      <c r="K1733" s="167"/>
      <c r="L1733" s="167">
        <v>1</v>
      </c>
      <c r="M1733" s="171">
        <f t="shared" ref="M1733:M1779" si="480">IFERROR(J1733/100*100*L1733,0)</f>
        <v>0</v>
      </c>
      <c r="N1733" s="170"/>
      <c r="O1733" s="285">
        <v>0</v>
      </c>
      <c r="P1733" s="114">
        <f t="shared" si="477"/>
        <v>0</v>
      </c>
      <c r="Q1733" s="173">
        <v>0</v>
      </c>
      <c r="R1733" s="177">
        <v>2016</v>
      </c>
      <c r="S1733" s="98">
        <f>IFERROR(('General Input Sheet'!$G$38/(VLOOKUP(R1733,'General Input Sheet'!$E$38:$G$44,3,FALSE))),1)</f>
        <v>1</v>
      </c>
      <c r="T1733" s="199">
        <v>0</v>
      </c>
      <c r="U1733" s="115" t="str">
        <f t="shared" si="472"/>
        <v/>
      </c>
      <c r="V1733" s="115" t="str">
        <f t="shared" si="462"/>
        <v/>
      </c>
      <c r="W1733" s="115" t="str">
        <f t="shared" si="462"/>
        <v/>
      </c>
      <c r="X1733" s="115" t="str">
        <f t="shared" si="462"/>
        <v>y</v>
      </c>
      <c r="Y1733" s="273" t="str">
        <f t="shared" si="473"/>
        <v/>
      </c>
      <c r="AA1733" s="86" t="str">
        <f t="shared" si="463"/>
        <v/>
      </c>
      <c r="AB1733" s="87" t="str">
        <f t="shared" si="464"/>
        <v/>
      </c>
      <c r="AC1733" s="87" t="str">
        <f t="shared" si="474"/>
        <v/>
      </c>
      <c r="AD1733" s="87">
        <f t="shared" si="475"/>
        <v>1</v>
      </c>
      <c r="AE1733" s="87" t="str">
        <f t="shared" si="476"/>
        <v/>
      </c>
      <c r="AF1733" s="94">
        <f t="shared" si="465"/>
        <v>1</v>
      </c>
      <c r="AH1733" s="324" t="str">
        <f t="shared" si="466"/>
        <v/>
      </c>
      <c r="AI1733" s="280" t="str">
        <f t="shared" si="467"/>
        <v/>
      </c>
      <c r="AJ1733" s="280" t="str">
        <f t="shared" si="468"/>
        <v/>
      </c>
      <c r="AK1733" s="280">
        <f t="shared" si="469"/>
        <v>0</v>
      </c>
      <c r="AL1733" s="327" t="str">
        <f t="shared" si="470"/>
        <v/>
      </c>
    </row>
    <row r="1734" spans="2:38">
      <c r="B1734" s="176" t="s">
        <v>1531</v>
      </c>
      <c r="C1734" s="167"/>
      <c r="D1734" s="167" t="s">
        <v>2229</v>
      </c>
      <c r="E1734" s="167" t="s">
        <v>117</v>
      </c>
      <c r="F1734" s="167" t="s">
        <v>2236</v>
      </c>
      <c r="G1734" s="188"/>
      <c r="H1734" s="285"/>
      <c r="I1734" s="143">
        <f t="shared" si="471"/>
        <v>0</v>
      </c>
      <c r="J1734" s="165"/>
      <c r="K1734" s="167"/>
      <c r="L1734" s="167">
        <v>1</v>
      </c>
      <c r="M1734" s="171">
        <f t="shared" si="480"/>
        <v>0</v>
      </c>
      <c r="N1734" s="170"/>
      <c r="O1734" s="285">
        <v>0</v>
      </c>
      <c r="P1734" s="114">
        <f t="shared" si="477"/>
        <v>0</v>
      </c>
      <c r="Q1734" s="173">
        <v>0</v>
      </c>
      <c r="R1734" s="177">
        <v>2016</v>
      </c>
      <c r="S1734" s="98">
        <f>IFERROR(('General Input Sheet'!$G$38/(VLOOKUP(R1734,'General Input Sheet'!$E$38:$G$44,3,FALSE))),1)</f>
        <v>1</v>
      </c>
      <c r="T1734" s="199">
        <v>0</v>
      </c>
      <c r="U1734" s="115" t="str">
        <f t="shared" si="472"/>
        <v/>
      </c>
      <c r="V1734" s="115" t="str">
        <f t="shared" si="462"/>
        <v/>
      </c>
      <c r="W1734" s="115" t="str">
        <f t="shared" si="462"/>
        <v>y</v>
      </c>
      <c r="X1734" s="115" t="str">
        <f t="shared" si="462"/>
        <v/>
      </c>
      <c r="Y1734" s="273" t="str">
        <f t="shared" si="473"/>
        <v/>
      </c>
      <c r="AA1734" s="86" t="str">
        <f t="shared" si="463"/>
        <v/>
      </c>
      <c r="AB1734" s="87" t="str">
        <f t="shared" si="464"/>
        <v/>
      </c>
      <c r="AC1734" s="87">
        <f t="shared" si="474"/>
        <v>1</v>
      </c>
      <c r="AD1734" s="87" t="str">
        <f t="shared" si="475"/>
        <v/>
      </c>
      <c r="AE1734" s="87" t="str">
        <f t="shared" si="476"/>
        <v/>
      </c>
      <c r="AF1734" s="94">
        <f t="shared" si="465"/>
        <v>1</v>
      </c>
      <c r="AH1734" s="324" t="str">
        <f t="shared" si="466"/>
        <v/>
      </c>
      <c r="AI1734" s="280" t="str">
        <f t="shared" si="467"/>
        <v/>
      </c>
      <c r="AJ1734" s="280">
        <f t="shared" si="468"/>
        <v>0</v>
      </c>
      <c r="AK1734" s="280" t="str">
        <f t="shared" si="469"/>
        <v/>
      </c>
      <c r="AL1734" s="327" t="str">
        <f t="shared" si="470"/>
        <v/>
      </c>
    </row>
    <row r="1735" spans="2:38">
      <c r="B1735" s="176" t="s">
        <v>1532</v>
      </c>
      <c r="C1735" s="167"/>
      <c r="D1735" s="167" t="s">
        <v>2229</v>
      </c>
      <c r="E1735" s="167" t="s">
        <v>115</v>
      </c>
      <c r="F1735" s="167" t="s">
        <v>2232</v>
      </c>
      <c r="G1735" s="188"/>
      <c r="H1735" s="285">
        <v>54049.15</v>
      </c>
      <c r="I1735" s="143">
        <f t="shared" si="471"/>
        <v>10.921275875463257</v>
      </c>
      <c r="J1735" s="165">
        <v>590285.67798429495</v>
      </c>
      <c r="K1735" s="167"/>
      <c r="L1735" s="167">
        <v>1</v>
      </c>
      <c r="M1735" s="171">
        <f t="shared" si="480"/>
        <v>590285.67798429495</v>
      </c>
      <c r="N1735" s="170"/>
      <c r="O1735" s="285">
        <v>76624.545440421905</v>
      </c>
      <c r="P1735" s="114">
        <f t="shared" si="477"/>
        <v>20.129901471315105</v>
      </c>
      <c r="Q1735" s="173">
        <v>1542444.55</v>
      </c>
      <c r="R1735" s="177">
        <v>2016</v>
      </c>
      <c r="S1735" s="98">
        <f>IFERROR(('General Input Sheet'!$G$38/(VLOOKUP(R1735,'General Input Sheet'!$E$38:$G$44,3,FALSE))),1)</f>
        <v>1</v>
      </c>
      <c r="T1735" s="199">
        <v>2132730.2279842952</v>
      </c>
      <c r="U1735" s="115" t="str">
        <f t="shared" si="472"/>
        <v>y</v>
      </c>
      <c r="V1735" s="115" t="str">
        <f t="shared" si="462"/>
        <v/>
      </c>
      <c r="W1735" s="115" t="str">
        <f t="shared" si="462"/>
        <v/>
      </c>
      <c r="X1735" s="115" t="str">
        <f t="shared" si="462"/>
        <v/>
      </c>
      <c r="Y1735" s="273" t="str">
        <f t="shared" si="473"/>
        <v/>
      </c>
      <c r="AA1735" s="86">
        <f t="shared" si="463"/>
        <v>1</v>
      </c>
      <c r="AB1735" s="87" t="str">
        <f t="shared" si="464"/>
        <v/>
      </c>
      <c r="AC1735" s="87" t="str">
        <f t="shared" si="474"/>
        <v/>
      </c>
      <c r="AD1735" s="87" t="str">
        <f t="shared" si="475"/>
        <v/>
      </c>
      <c r="AE1735" s="87" t="str">
        <f t="shared" si="476"/>
        <v/>
      </c>
      <c r="AF1735" s="94">
        <f t="shared" si="465"/>
        <v>1</v>
      </c>
      <c r="AH1735" s="324">
        <f t="shared" si="466"/>
        <v>2132730.2279842952</v>
      </c>
      <c r="AI1735" s="280" t="str">
        <f t="shared" si="467"/>
        <v/>
      </c>
      <c r="AJ1735" s="280" t="str">
        <f t="shared" si="468"/>
        <v/>
      </c>
      <c r="AK1735" s="280" t="str">
        <f t="shared" si="469"/>
        <v/>
      </c>
      <c r="AL1735" s="327" t="str">
        <f t="shared" si="470"/>
        <v/>
      </c>
    </row>
    <row r="1736" spans="2:38">
      <c r="B1736" s="176" t="s">
        <v>1533</v>
      </c>
      <c r="C1736" s="167"/>
      <c r="D1736" s="167" t="s">
        <v>2229</v>
      </c>
      <c r="E1736" s="167" t="s">
        <v>117</v>
      </c>
      <c r="F1736" s="167" t="s">
        <v>2233</v>
      </c>
      <c r="G1736" s="188"/>
      <c r="H1736" s="285">
        <v>4201.37</v>
      </c>
      <c r="I1736" s="143">
        <f t="shared" si="471"/>
        <v>130.88176578757572</v>
      </c>
      <c r="J1736" s="165">
        <v>549882.72432694701</v>
      </c>
      <c r="K1736" s="167"/>
      <c r="L1736" s="167">
        <v>1</v>
      </c>
      <c r="M1736" s="171">
        <f t="shared" si="480"/>
        <v>549882.72432694701</v>
      </c>
      <c r="N1736" s="170"/>
      <c r="O1736" s="285"/>
      <c r="P1736" s="114">
        <f t="shared" si="477"/>
        <v>0</v>
      </c>
      <c r="Q1736" s="173"/>
      <c r="R1736" s="177">
        <v>2016</v>
      </c>
      <c r="S1736" s="98">
        <f>IFERROR(('General Input Sheet'!$G$38/(VLOOKUP(R1736,'General Input Sheet'!$E$38:$G$44,3,FALSE))),1)</f>
        <v>1</v>
      </c>
      <c r="T1736" s="199">
        <v>549882.72432694701</v>
      </c>
      <c r="U1736" s="115" t="str">
        <f t="shared" si="472"/>
        <v/>
      </c>
      <c r="V1736" s="115" t="str">
        <f t="shared" si="462"/>
        <v/>
      </c>
      <c r="W1736" s="115" t="str">
        <f t="shared" si="462"/>
        <v>y</v>
      </c>
      <c r="X1736" s="115" t="str">
        <f t="shared" si="462"/>
        <v/>
      </c>
      <c r="Y1736" s="273" t="str">
        <f t="shared" si="473"/>
        <v/>
      </c>
      <c r="AA1736" s="86" t="str">
        <f t="shared" si="463"/>
        <v/>
      </c>
      <c r="AB1736" s="87" t="str">
        <f t="shared" si="464"/>
        <v/>
      </c>
      <c r="AC1736" s="87">
        <f t="shared" si="474"/>
        <v>1</v>
      </c>
      <c r="AD1736" s="87" t="str">
        <f t="shared" si="475"/>
        <v/>
      </c>
      <c r="AE1736" s="87" t="str">
        <f t="shared" si="476"/>
        <v/>
      </c>
      <c r="AF1736" s="94">
        <f t="shared" si="465"/>
        <v>1</v>
      </c>
      <c r="AH1736" s="324" t="str">
        <f t="shared" si="466"/>
        <v/>
      </c>
      <c r="AI1736" s="280" t="str">
        <f t="shared" si="467"/>
        <v/>
      </c>
      <c r="AJ1736" s="280">
        <f t="shared" si="468"/>
        <v>549882.72432694701</v>
      </c>
      <c r="AK1736" s="280" t="str">
        <f t="shared" si="469"/>
        <v/>
      </c>
      <c r="AL1736" s="327" t="str">
        <f t="shared" si="470"/>
        <v/>
      </c>
    </row>
    <row r="1737" spans="2:38">
      <c r="B1737" s="176" t="s">
        <v>1534</v>
      </c>
      <c r="C1737" s="167"/>
      <c r="D1737" s="167" t="s">
        <v>2229</v>
      </c>
      <c r="E1737" s="167" t="s">
        <v>115</v>
      </c>
      <c r="F1737" s="167" t="s">
        <v>2233</v>
      </c>
      <c r="G1737" s="188"/>
      <c r="H1737" s="285">
        <v>3370.43</v>
      </c>
      <c r="I1737" s="143">
        <f t="shared" si="471"/>
        <v>154.05579669729858</v>
      </c>
      <c r="J1737" s="165">
        <v>519234.278862476</v>
      </c>
      <c r="K1737" s="167"/>
      <c r="L1737" s="167">
        <v>1</v>
      </c>
      <c r="M1737" s="171">
        <f t="shared" si="480"/>
        <v>519234.278862476</v>
      </c>
      <c r="N1737" s="170"/>
      <c r="O1737" s="285"/>
      <c r="P1737" s="114">
        <f t="shared" si="477"/>
        <v>0</v>
      </c>
      <c r="Q1737" s="173"/>
      <c r="R1737" s="177">
        <v>2016</v>
      </c>
      <c r="S1737" s="98">
        <f>IFERROR(('General Input Sheet'!$G$38/(VLOOKUP(R1737,'General Input Sheet'!$E$38:$G$44,3,FALSE))),1)</f>
        <v>1</v>
      </c>
      <c r="T1737" s="199">
        <v>519234.278862476</v>
      </c>
      <c r="U1737" s="115" t="str">
        <f t="shared" si="472"/>
        <v>y</v>
      </c>
      <c r="V1737" s="115" t="str">
        <f t="shared" si="462"/>
        <v/>
      </c>
      <c r="W1737" s="115" t="str">
        <f t="shared" si="462"/>
        <v/>
      </c>
      <c r="X1737" s="115" t="str">
        <f t="shared" si="462"/>
        <v/>
      </c>
      <c r="Y1737" s="273" t="str">
        <f t="shared" si="473"/>
        <v/>
      </c>
      <c r="AA1737" s="86">
        <f t="shared" si="463"/>
        <v>1</v>
      </c>
      <c r="AB1737" s="87" t="str">
        <f t="shared" si="464"/>
        <v/>
      </c>
      <c r="AC1737" s="87" t="str">
        <f t="shared" si="474"/>
        <v/>
      </c>
      <c r="AD1737" s="87" t="str">
        <f t="shared" si="475"/>
        <v/>
      </c>
      <c r="AE1737" s="87" t="str">
        <f t="shared" si="476"/>
        <v/>
      </c>
      <c r="AF1737" s="94">
        <f t="shared" si="465"/>
        <v>1</v>
      </c>
      <c r="AH1737" s="324">
        <f t="shared" si="466"/>
        <v>519234.278862476</v>
      </c>
      <c r="AI1737" s="280" t="str">
        <f t="shared" si="467"/>
        <v/>
      </c>
      <c r="AJ1737" s="280" t="str">
        <f t="shared" si="468"/>
        <v/>
      </c>
      <c r="AK1737" s="280" t="str">
        <f t="shared" si="469"/>
        <v/>
      </c>
      <c r="AL1737" s="327" t="str">
        <f t="shared" si="470"/>
        <v/>
      </c>
    </row>
    <row r="1738" spans="2:38">
      <c r="B1738" s="176" t="s">
        <v>1535</v>
      </c>
      <c r="C1738" s="167"/>
      <c r="D1738" s="167" t="s">
        <v>2229</v>
      </c>
      <c r="E1738" s="167" t="s">
        <v>117</v>
      </c>
      <c r="F1738" s="167" t="s">
        <v>2233</v>
      </c>
      <c r="G1738" s="188"/>
      <c r="H1738" s="285">
        <v>9930.3799999999992</v>
      </c>
      <c r="I1738" s="143">
        <f t="shared" si="471"/>
        <v>69.482904220516531</v>
      </c>
      <c r="J1738" s="165">
        <v>689991.64241333294</v>
      </c>
      <c r="K1738" s="167"/>
      <c r="L1738" s="167">
        <v>1</v>
      </c>
      <c r="M1738" s="171">
        <f t="shared" si="480"/>
        <v>689991.64241333294</v>
      </c>
      <c r="N1738" s="170"/>
      <c r="O1738" s="285"/>
      <c r="P1738" s="114">
        <f t="shared" si="477"/>
        <v>0</v>
      </c>
      <c r="Q1738" s="173"/>
      <c r="R1738" s="177">
        <v>2016</v>
      </c>
      <c r="S1738" s="98">
        <f>IFERROR(('General Input Sheet'!$G$38/(VLOOKUP(R1738,'General Input Sheet'!$E$38:$G$44,3,FALSE))),1)</f>
        <v>1</v>
      </c>
      <c r="T1738" s="199">
        <v>689991.64241333294</v>
      </c>
      <c r="U1738" s="115" t="str">
        <f t="shared" si="472"/>
        <v/>
      </c>
      <c r="V1738" s="115" t="str">
        <f t="shared" si="462"/>
        <v/>
      </c>
      <c r="W1738" s="115" t="str">
        <f t="shared" si="462"/>
        <v>y</v>
      </c>
      <c r="X1738" s="115" t="str">
        <f t="shared" si="462"/>
        <v/>
      </c>
      <c r="Y1738" s="273" t="str">
        <f t="shared" si="473"/>
        <v/>
      </c>
      <c r="AA1738" s="86" t="str">
        <f t="shared" si="463"/>
        <v/>
      </c>
      <c r="AB1738" s="87" t="str">
        <f t="shared" si="464"/>
        <v/>
      </c>
      <c r="AC1738" s="87">
        <f t="shared" si="474"/>
        <v>1</v>
      </c>
      <c r="AD1738" s="87" t="str">
        <f t="shared" si="475"/>
        <v/>
      </c>
      <c r="AE1738" s="87" t="str">
        <f t="shared" si="476"/>
        <v/>
      </c>
      <c r="AF1738" s="94">
        <f t="shared" si="465"/>
        <v>1</v>
      </c>
      <c r="AH1738" s="324" t="str">
        <f t="shared" si="466"/>
        <v/>
      </c>
      <c r="AI1738" s="280" t="str">
        <f t="shared" si="467"/>
        <v/>
      </c>
      <c r="AJ1738" s="280">
        <f t="shared" si="468"/>
        <v>689991.64241333294</v>
      </c>
      <c r="AK1738" s="280" t="str">
        <f t="shared" si="469"/>
        <v/>
      </c>
      <c r="AL1738" s="327" t="str">
        <f t="shared" si="470"/>
        <v/>
      </c>
    </row>
    <row r="1739" spans="2:38">
      <c r="B1739" s="176" t="s">
        <v>1536</v>
      </c>
      <c r="C1739" s="167"/>
      <c r="D1739" s="167" t="s">
        <v>2231</v>
      </c>
      <c r="E1739" s="167" t="s">
        <v>115</v>
      </c>
      <c r="F1739" s="167" t="s">
        <v>2233</v>
      </c>
      <c r="G1739" s="188"/>
      <c r="H1739" s="285">
        <v>7350.28</v>
      </c>
      <c r="I1739" s="143">
        <f t="shared" si="471"/>
        <v>942.21475599859741</v>
      </c>
      <c r="J1739" s="165">
        <v>6925542.2767213704</v>
      </c>
      <c r="K1739" s="167"/>
      <c r="L1739" s="167">
        <v>1</v>
      </c>
      <c r="M1739" s="171">
        <f t="shared" si="480"/>
        <v>6925542.2767213704</v>
      </c>
      <c r="N1739" s="170"/>
      <c r="O1739" s="285"/>
      <c r="P1739" s="114">
        <f t="shared" si="477"/>
        <v>0</v>
      </c>
      <c r="Q1739" s="173"/>
      <c r="R1739" s="177">
        <v>2016</v>
      </c>
      <c r="S1739" s="98">
        <f>IFERROR(('General Input Sheet'!$G$38/(VLOOKUP(R1739,'General Input Sheet'!$E$38:$G$44,3,FALSE))),1)</f>
        <v>1</v>
      </c>
      <c r="T1739" s="199">
        <v>6925542.2767213704</v>
      </c>
      <c r="U1739" s="115" t="str">
        <f t="shared" si="472"/>
        <v/>
      </c>
      <c r="V1739" s="115" t="str">
        <f t="shared" si="462"/>
        <v/>
      </c>
      <c r="W1739" s="115" t="str">
        <f t="shared" si="462"/>
        <v/>
      </c>
      <c r="X1739" s="115" t="str">
        <f t="shared" si="462"/>
        <v/>
      </c>
      <c r="Y1739" s="273" t="str">
        <f t="shared" si="473"/>
        <v>y</v>
      </c>
      <c r="AA1739" s="86" t="str">
        <f t="shared" si="463"/>
        <v/>
      </c>
      <c r="AB1739" s="87" t="str">
        <f t="shared" si="464"/>
        <v/>
      </c>
      <c r="AC1739" s="87" t="str">
        <f t="shared" si="474"/>
        <v/>
      </c>
      <c r="AD1739" s="87" t="str">
        <f t="shared" si="475"/>
        <v/>
      </c>
      <c r="AE1739" s="87">
        <f t="shared" si="476"/>
        <v>1</v>
      </c>
      <c r="AF1739" s="94">
        <f t="shared" si="465"/>
        <v>1</v>
      </c>
      <c r="AH1739" s="324" t="str">
        <f t="shared" si="466"/>
        <v/>
      </c>
      <c r="AI1739" s="280" t="str">
        <f t="shared" si="467"/>
        <v/>
      </c>
      <c r="AJ1739" s="280" t="str">
        <f t="shared" si="468"/>
        <v/>
      </c>
      <c r="AK1739" s="280" t="str">
        <f t="shared" si="469"/>
        <v/>
      </c>
      <c r="AL1739" s="327">
        <f t="shared" si="470"/>
        <v>6925542.2767213704</v>
      </c>
    </row>
    <row r="1740" spans="2:38">
      <c r="B1740" s="176" t="s">
        <v>1537</v>
      </c>
      <c r="C1740" s="167"/>
      <c r="D1740" s="167" t="s">
        <v>2229</v>
      </c>
      <c r="E1740" s="167" t="s">
        <v>115</v>
      </c>
      <c r="F1740" s="167" t="s">
        <v>2232</v>
      </c>
      <c r="G1740" s="188"/>
      <c r="H1740" s="285">
        <v>30367.7</v>
      </c>
      <c r="I1740" s="143">
        <f t="shared" si="471"/>
        <v>19.437944855365895</v>
      </c>
      <c r="J1740" s="165">
        <v>590285.67798429495</v>
      </c>
      <c r="K1740" s="167"/>
      <c r="L1740" s="167">
        <v>1</v>
      </c>
      <c r="M1740" s="171">
        <f t="shared" si="480"/>
        <v>590285.67798429495</v>
      </c>
      <c r="N1740" s="170"/>
      <c r="O1740" s="285"/>
      <c r="P1740" s="114">
        <f t="shared" si="477"/>
        <v>0</v>
      </c>
      <c r="Q1740" s="173"/>
      <c r="R1740" s="177">
        <v>2016</v>
      </c>
      <c r="S1740" s="98">
        <f>IFERROR(('General Input Sheet'!$G$38/(VLOOKUP(R1740,'General Input Sheet'!$E$38:$G$44,3,FALSE))),1)</f>
        <v>1</v>
      </c>
      <c r="T1740" s="199">
        <v>590285.67798429495</v>
      </c>
      <c r="U1740" s="115" t="str">
        <f t="shared" si="472"/>
        <v>y</v>
      </c>
      <c r="V1740" s="115" t="str">
        <f t="shared" si="462"/>
        <v/>
      </c>
      <c r="W1740" s="115" t="str">
        <f t="shared" si="462"/>
        <v/>
      </c>
      <c r="X1740" s="115" t="str">
        <f t="shared" si="462"/>
        <v/>
      </c>
      <c r="Y1740" s="273" t="str">
        <f t="shared" si="473"/>
        <v/>
      </c>
      <c r="AA1740" s="86">
        <f t="shared" si="463"/>
        <v>1</v>
      </c>
      <c r="AB1740" s="87" t="str">
        <f t="shared" si="464"/>
        <v/>
      </c>
      <c r="AC1740" s="87" t="str">
        <f t="shared" si="474"/>
        <v/>
      </c>
      <c r="AD1740" s="87" t="str">
        <f t="shared" si="475"/>
        <v/>
      </c>
      <c r="AE1740" s="87" t="str">
        <f t="shared" si="476"/>
        <v/>
      </c>
      <c r="AF1740" s="94">
        <f t="shared" si="465"/>
        <v>1</v>
      </c>
      <c r="AH1740" s="324">
        <f t="shared" si="466"/>
        <v>590285.67798429495</v>
      </c>
      <c r="AI1740" s="280" t="str">
        <f t="shared" si="467"/>
        <v/>
      </c>
      <c r="AJ1740" s="280" t="str">
        <f t="shared" si="468"/>
        <v/>
      </c>
      <c r="AK1740" s="280" t="str">
        <f t="shared" si="469"/>
        <v/>
      </c>
      <c r="AL1740" s="327" t="str">
        <f t="shared" si="470"/>
        <v/>
      </c>
    </row>
    <row r="1741" spans="2:38">
      <c r="B1741" s="176" t="s">
        <v>1538</v>
      </c>
      <c r="C1741" s="167"/>
      <c r="D1741" s="167" t="s">
        <v>2229</v>
      </c>
      <c r="E1741" s="167" t="s">
        <v>117</v>
      </c>
      <c r="F1741" s="167" t="s">
        <v>2233</v>
      </c>
      <c r="G1741" s="188"/>
      <c r="H1741" s="285">
        <v>8245.4699999999993</v>
      </c>
      <c r="I1741" s="143">
        <f t="shared" si="471"/>
        <v>83.681299236227048</v>
      </c>
      <c r="J1741" s="165">
        <v>689991.64241333294</v>
      </c>
      <c r="K1741" s="167"/>
      <c r="L1741" s="167">
        <v>1</v>
      </c>
      <c r="M1741" s="171">
        <f t="shared" si="480"/>
        <v>689991.64241333294</v>
      </c>
      <c r="N1741" s="170"/>
      <c r="O1741" s="285"/>
      <c r="P1741" s="114">
        <f t="shared" si="477"/>
        <v>0</v>
      </c>
      <c r="Q1741" s="173"/>
      <c r="R1741" s="177">
        <v>2016</v>
      </c>
      <c r="S1741" s="98">
        <f>IFERROR(('General Input Sheet'!$G$38/(VLOOKUP(R1741,'General Input Sheet'!$E$38:$G$44,3,FALSE))),1)</f>
        <v>1</v>
      </c>
      <c r="T1741" s="199">
        <v>689991.64241333294</v>
      </c>
      <c r="U1741" s="115" t="str">
        <f t="shared" si="472"/>
        <v/>
      </c>
      <c r="V1741" s="115" t="str">
        <f t="shared" si="462"/>
        <v/>
      </c>
      <c r="W1741" s="115" t="str">
        <f t="shared" si="462"/>
        <v>y</v>
      </c>
      <c r="X1741" s="115" t="str">
        <f t="shared" si="462"/>
        <v/>
      </c>
      <c r="Y1741" s="273" t="str">
        <f t="shared" si="473"/>
        <v/>
      </c>
      <c r="AA1741" s="86" t="str">
        <f t="shared" si="463"/>
        <v/>
      </c>
      <c r="AB1741" s="87" t="str">
        <f t="shared" si="464"/>
        <v/>
      </c>
      <c r="AC1741" s="87">
        <f t="shared" si="474"/>
        <v>1</v>
      </c>
      <c r="AD1741" s="87" t="str">
        <f t="shared" si="475"/>
        <v/>
      </c>
      <c r="AE1741" s="87" t="str">
        <f t="shared" si="476"/>
        <v/>
      </c>
      <c r="AF1741" s="94">
        <f t="shared" si="465"/>
        <v>1</v>
      </c>
      <c r="AH1741" s="324" t="str">
        <f t="shared" si="466"/>
        <v/>
      </c>
      <c r="AI1741" s="280" t="str">
        <f t="shared" si="467"/>
        <v/>
      </c>
      <c r="AJ1741" s="280">
        <f t="shared" si="468"/>
        <v>689991.64241333294</v>
      </c>
      <c r="AK1741" s="280" t="str">
        <f t="shared" si="469"/>
        <v/>
      </c>
      <c r="AL1741" s="327" t="str">
        <f t="shared" si="470"/>
        <v/>
      </c>
    </row>
    <row r="1742" spans="2:38">
      <c r="B1742" s="176" t="s">
        <v>1539</v>
      </c>
      <c r="C1742" s="167"/>
      <c r="D1742" s="167" t="s">
        <v>2229</v>
      </c>
      <c r="E1742" s="167" t="s">
        <v>115</v>
      </c>
      <c r="F1742" s="167" t="s">
        <v>2233</v>
      </c>
      <c r="G1742" s="188"/>
      <c r="H1742" s="285">
        <v>1654.47</v>
      </c>
      <c r="I1742" s="143">
        <f t="shared" si="471"/>
        <v>275.58233009134347</v>
      </c>
      <c r="J1742" s="165">
        <v>455942.69766622502</v>
      </c>
      <c r="K1742" s="167"/>
      <c r="L1742" s="167">
        <v>1</v>
      </c>
      <c r="M1742" s="171">
        <f t="shared" si="480"/>
        <v>455942.69766622502</v>
      </c>
      <c r="N1742" s="170"/>
      <c r="O1742" s="285">
        <v>1654.47675022317</v>
      </c>
      <c r="P1742" s="114">
        <f t="shared" si="477"/>
        <v>311.06511465366896</v>
      </c>
      <c r="Q1742" s="173">
        <v>514650</v>
      </c>
      <c r="R1742" s="177">
        <v>2016</v>
      </c>
      <c r="S1742" s="98">
        <f>IFERROR(('General Input Sheet'!$G$38/(VLOOKUP(R1742,'General Input Sheet'!$E$38:$G$44,3,FALSE))),1)</f>
        <v>1</v>
      </c>
      <c r="T1742" s="199">
        <v>970592.69766622502</v>
      </c>
      <c r="U1742" s="115" t="str">
        <f t="shared" si="472"/>
        <v>y</v>
      </c>
      <c r="V1742" s="115" t="str">
        <f t="shared" si="472"/>
        <v/>
      </c>
      <c r="W1742" s="115" t="str">
        <f t="shared" si="472"/>
        <v/>
      </c>
      <c r="X1742" s="115" t="str">
        <f t="shared" si="472"/>
        <v/>
      </c>
      <c r="Y1742" s="273" t="str">
        <f t="shared" si="473"/>
        <v/>
      </c>
      <c r="AA1742" s="86">
        <f t="shared" ref="AA1742:AA1805" si="481">IF(U1742="y",1,"")</f>
        <v>1</v>
      </c>
      <c r="AB1742" s="87" t="str">
        <f t="shared" ref="AB1742:AB1805" si="482">IF(V1742="y",1,"")</f>
        <v/>
      </c>
      <c r="AC1742" s="87" t="str">
        <f t="shared" si="474"/>
        <v/>
      </c>
      <c r="AD1742" s="87" t="str">
        <f t="shared" si="475"/>
        <v/>
      </c>
      <c r="AE1742" s="87" t="str">
        <f t="shared" si="476"/>
        <v/>
      </c>
      <c r="AF1742" s="94">
        <f t="shared" ref="AF1742:AF1805" si="483">SUM(AA1742:AE1742)</f>
        <v>1</v>
      </c>
      <c r="AH1742" s="324">
        <f t="shared" ref="AH1742:AH1805" si="484">IF(AA1742="","",(AA1742/$AF1742)*$T1742)</f>
        <v>970592.69766622502</v>
      </c>
      <c r="AI1742" s="280" t="str">
        <f t="shared" ref="AI1742:AI1805" si="485">IF(AB1742="","",(AB1742/$AF1742)*$T1742)</f>
        <v/>
      </c>
      <c r="AJ1742" s="280" t="str">
        <f t="shared" ref="AJ1742:AJ1805" si="486">IF(AC1742="","",(AC1742/$AF1742)*$T1742)</f>
        <v/>
      </c>
      <c r="AK1742" s="280" t="str">
        <f t="shared" ref="AK1742:AK1805" si="487">IF(AD1742="","",(AD1742/$AF1742)*$T1742)</f>
        <v/>
      </c>
      <c r="AL1742" s="327" t="str">
        <f t="shared" ref="AL1742:AL1805" si="488">IF(AE1742="","",(AE1742/$AF1742)*$T1742)</f>
        <v/>
      </c>
    </row>
    <row r="1743" spans="2:38">
      <c r="B1743" s="176" t="s">
        <v>1540</v>
      </c>
      <c r="C1743" s="167"/>
      <c r="D1743" s="167" t="s">
        <v>2229</v>
      </c>
      <c r="E1743" s="167" t="s">
        <v>117</v>
      </c>
      <c r="F1743" s="167" t="s">
        <v>2233</v>
      </c>
      <c r="G1743" s="188"/>
      <c r="H1743" s="285">
        <v>4201.71</v>
      </c>
      <c r="I1743" s="143">
        <f t="shared" ref="I1743:I1806" si="489">IFERROR(J1743/H1743,0)</f>
        <v>130.87415954676763</v>
      </c>
      <c r="J1743" s="165">
        <v>549895.26490924903</v>
      </c>
      <c r="K1743" s="167"/>
      <c r="L1743" s="167">
        <v>1</v>
      </c>
      <c r="M1743" s="171">
        <f t="shared" si="480"/>
        <v>549895.26490924903</v>
      </c>
      <c r="N1743" s="170"/>
      <c r="O1743" s="285"/>
      <c r="P1743" s="114">
        <f t="shared" si="477"/>
        <v>0</v>
      </c>
      <c r="Q1743" s="173"/>
      <c r="R1743" s="177">
        <v>2016</v>
      </c>
      <c r="S1743" s="98">
        <f>IFERROR(('General Input Sheet'!$G$38/(VLOOKUP(R1743,'General Input Sheet'!$E$38:$G$44,3,FALSE))),1)</f>
        <v>1</v>
      </c>
      <c r="T1743" s="199">
        <v>549895.26490924903</v>
      </c>
      <c r="U1743" s="115" t="str">
        <f t="shared" ref="U1743:X1806" si="490">IF(AND(U$10=$E1743,$D1743="Local"),"y","")</f>
        <v/>
      </c>
      <c r="V1743" s="115" t="str">
        <f t="shared" si="490"/>
        <v/>
      </c>
      <c r="W1743" s="115" t="str">
        <f t="shared" si="490"/>
        <v>y</v>
      </c>
      <c r="X1743" s="115" t="str">
        <f t="shared" si="490"/>
        <v/>
      </c>
      <c r="Y1743" s="273" t="str">
        <f t="shared" ref="Y1743:Y1806" si="491">IF($D1743&lt;&gt;"Local","y","")</f>
        <v/>
      </c>
      <c r="AA1743" s="86" t="str">
        <f t="shared" si="481"/>
        <v/>
      </c>
      <c r="AB1743" s="87" t="str">
        <f t="shared" si="482"/>
        <v/>
      </c>
      <c r="AC1743" s="87">
        <f t="shared" ref="AC1743:AC1806" si="492">IF(W1743="y",1,"")</f>
        <v>1</v>
      </c>
      <c r="AD1743" s="87" t="str">
        <f t="shared" ref="AD1743:AD1806" si="493">IF(X1743="y",1,"")</f>
        <v/>
      </c>
      <c r="AE1743" s="87" t="str">
        <f t="shared" ref="AE1743:AE1806" si="494">IF(Y1743="y",1,"")</f>
        <v/>
      </c>
      <c r="AF1743" s="94">
        <f t="shared" si="483"/>
        <v>1</v>
      </c>
      <c r="AH1743" s="324" t="str">
        <f t="shared" si="484"/>
        <v/>
      </c>
      <c r="AI1743" s="280" t="str">
        <f t="shared" si="485"/>
        <v/>
      </c>
      <c r="AJ1743" s="280">
        <f t="shared" si="486"/>
        <v>549895.26490924903</v>
      </c>
      <c r="AK1743" s="280" t="str">
        <f t="shared" si="487"/>
        <v/>
      </c>
      <c r="AL1743" s="327" t="str">
        <f t="shared" si="488"/>
        <v/>
      </c>
    </row>
    <row r="1744" spans="2:38">
      <c r="B1744" s="176" t="s">
        <v>1541</v>
      </c>
      <c r="C1744" s="167"/>
      <c r="D1744" s="167" t="s">
        <v>2229</v>
      </c>
      <c r="E1744" s="167" t="s">
        <v>116</v>
      </c>
      <c r="F1744" s="167" t="s">
        <v>2233</v>
      </c>
      <c r="G1744" s="188"/>
      <c r="H1744" s="285">
        <v>13246.38</v>
      </c>
      <c r="I1744" s="143">
        <f t="shared" si="489"/>
        <v>52.089072064468404</v>
      </c>
      <c r="J1744" s="165">
        <v>689991.64241333294</v>
      </c>
      <c r="K1744" s="167"/>
      <c r="L1744" s="167">
        <v>1</v>
      </c>
      <c r="M1744" s="171">
        <f t="shared" si="480"/>
        <v>689991.64241333294</v>
      </c>
      <c r="N1744" s="170"/>
      <c r="O1744" s="285">
        <v>13246.3146859967</v>
      </c>
      <c r="P1744" s="114">
        <f t="shared" ref="P1744:P1807" si="495">IFERROR(Q1744/O1744,0)</f>
        <v>50.094914376561967</v>
      </c>
      <c r="Q1744" s="173">
        <v>663573</v>
      </c>
      <c r="R1744" s="177">
        <v>2016</v>
      </c>
      <c r="S1744" s="98">
        <f>IFERROR(('General Input Sheet'!$G$38/(VLOOKUP(R1744,'General Input Sheet'!$E$38:$G$44,3,FALSE))),1)</f>
        <v>1</v>
      </c>
      <c r="T1744" s="199">
        <v>1353564.6424133331</v>
      </c>
      <c r="U1744" s="115" t="str">
        <f t="shared" si="490"/>
        <v/>
      </c>
      <c r="V1744" s="115" t="str">
        <f t="shared" si="490"/>
        <v>y</v>
      </c>
      <c r="W1744" s="115" t="str">
        <f t="shared" si="490"/>
        <v/>
      </c>
      <c r="X1744" s="115" t="str">
        <f t="shared" si="490"/>
        <v/>
      </c>
      <c r="Y1744" s="273" t="str">
        <f t="shared" si="491"/>
        <v/>
      </c>
      <c r="AA1744" s="86" t="str">
        <f t="shared" si="481"/>
        <v/>
      </c>
      <c r="AB1744" s="87">
        <f t="shared" si="482"/>
        <v>1</v>
      </c>
      <c r="AC1744" s="87" t="str">
        <f t="shared" si="492"/>
        <v/>
      </c>
      <c r="AD1744" s="87" t="str">
        <f t="shared" si="493"/>
        <v/>
      </c>
      <c r="AE1744" s="87" t="str">
        <f t="shared" si="494"/>
        <v/>
      </c>
      <c r="AF1744" s="94">
        <f t="shared" si="483"/>
        <v>1</v>
      </c>
      <c r="AH1744" s="324" t="str">
        <f t="shared" si="484"/>
        <v/>
      </c>
      <c r="AI1744" s="280">
        <f t="shared" si="485"/>
        <v>1353564.6424133331</v>
      </c>
      <c r="AJ1744" s="280" t="str">
        <f t="shared" si="486"/>
        <v/>
      </c>
      <c r="AK1744" s="280" t="str">
        <f t="shared" si="487"/>
        <v/>
      </c>
      <c r="AL1744" s="327" t="str">
        <f t="shared" si="488"/>
        <v/>
      </c>
    </row>
    <row r="1745" spans="2:38">
      <c r="B1745" s="176" t="s">
        <v>1542</v>
      </c>
      <c r="C1745" s="167"/>
      <c r="D1745" s="167" t="s">
        <v>2231</v>
      </c>
      <c r="E1745" s="167" t="s">
        <v>118</v>
      </c>
      <c r="F1745" s="167" t="s">
        <v>2232</v>
      </c>
      <c r="G1745" s="188"/>
      <c r="H1745" s="285">
        <v>6627.09</v>
      </c>
      <c r="I1745" s="143">
        <f t="shared" si="489"/>
        <v>191.46141517947999</v>
      </c>
      <c r="J1745" s="165">
        <v>1268832.0299217801</v>
      </c>
      <c r="K1745" s="167"/>
      <c r="L1745" s="167">
        <v>1</v>
      </c>
      <c r="M1745" s="171">
        <f t="shared" si="480"/>
        <v>1268832.0299217801</v>
      </c>
      <c r="N1745" s="170"/>
      <c r="O1745" s="285">
        <v>6118.4492241409098</v>
      </c>
      <c r="P1745" s="114">
        <f t="shared" si="495"/>
        <v>196.12812921046864</v>
      </c>
      <c r="Q1745" s="173">
        <v>1200000</v>
      </c>
      <c r="R1745" s="177">
        <v>2016</v>
      </c>
      <c r="S1745" s="98">
        <f>IFERROR(('General Input Sheet'!$G$38/(VLOOKUP(R1745,'General Input Sheet'!$E$38:$G$44,3,FALSE))),1)</f>
        <v>1</v>
      </c>
      <c r="T1745" s="199">
        <v>2468832.0299217803</v>
      </c>
      <c r="U1745" s="115" t="str">
        <f t="shared" si="490"/>
        <v/>
      </c>
      <c r="V1745" s="115" t="str">
        <f t="shared" si="490"/>
        <v/>
      </c>
      <c r="W1745" s="115" t="str">
        <f t="shared" si="490"/>
        <v/>
      </c>
      <c r="X1745" s="115" t="str">
        <f t="shared" si="490"/>
        <v/>
      </c>
      <c r="Y1745" s="273" t="str">
        <f t="shared" si="491"/>
        <v>y</v>
      </c>
      <c r="AA1745" s="86" t="str">
        <f t="shared" si="481"/>
        <v/>
      </c>
      <c r="AB1745" s="87" t="str">
        <f t="shared" si="482"/>
        <v/>
      </c>
      <c r="AC1745" s="87" t="str">
        <f t="shared" si="492"/>
        <v/>
      </c>
      <c r="AD1745" s="87" t="str">
        <f t="shared" si="493"/>
        <v/>
      </c>
      <c r="AE1745" s="87">
        <f t="shared" si="494"/>
        <v>1</v>
      </c>
      <c r="AF1745" s="94">
        <f t="shared" si="483"/>
        <v>1</v>
      </c>
      <c r="AH1745" s="324" t="str">
        <f t="shared" si="484"/>
        <v/>
      </c>
      <c r="AI1745" s="280" t="str">
        <f t="shared" si="485"/>
        <v/>
      </c>
      <c r="AJ1745" s="280" t="str">
        <f t="shared" si="486"/>
        <v/>
      </c>
      <c r="AK1745" s="280" t="str">
        <f t="shared" si="487"/>
        <v/>
      </c>
      <c r="AL1745" s="327">
        <f t="shared" si="488"/>
        <v>2468832.0299217803</v>
      </c>
    </row>
    <row r="1746" spans="2:38">
      <c r="B1746" s="176" t="s">
        <v>1543</v>
      </c>
      <c r="C1746" s="167"/>
      <c r="D1746" s="167" t="s">
        <v>2229</v>
      </c>
      <c r="E1746" s="167" t="s">
        <v>115</v>
      </c>
      <c r="F1746" s="167" t="s">
        <v>2234</v>
      </c>
      <c r="G1746" s="188"/>
      <c r="H1746" s="285">
        <v>929.65494530000001</v>
      </c>
      <c r="I1746" s="143">
        <f t="shared" si="489"/>
        <v>842.94405569662274</v>
      </c>
      <c r="J1746" s="165">
        <v>783647.10998960398</v>
      </c>
      <c r="K1746" s="167"/>
      <c r="L1746" s="167">
        <v>1</v>
      </c>
      <c r="M1746" s="171">
        <f t="shared" si="480"/>
        <v>783647.10998960398</v>
      </c>
      <c r="N1746" s="170"/>
      <c r="O1746" s="285"/>
      <c r="P1746" s="114">
        <f t="shared" si="495"/>
        <v>0</v>
      </c>
      <c r="Q1746" s="173"/>
      <c r="R1746" s="177">
        <v>2016</v>
      </c>
      <c r="S1746" s="98">
        <f>IFERROR(('General Input Sheet'!$G$38/(VLOOKUP(R1746,'General Input Sheet'!$E$38:$G$44,3,FALSE))),1)</f>
        <v>1</v>
      </c>
      <c r="T1746" s="199">
        <v>783647.10998960398</v>
      </c>
      <c r="U1746" s="115" t="str">
        <f t="shared" si="490"/>
        <v>y</v>
      </c>
      <c r="V1746" s="115" t="str">
        <f t="shared" si="490"/>
        <v/>
      </c>
      <c r="W1746" s="115" t="str">
        <f t="shared" si="490"/>
        <v/>
      </c>
      <c r="X1746" s="115" t="str">
        <f t="shared" si="490"/>
        <v/>
      </c>
      <c r="Y1746" s="273" t="str">
        <f t="shared" si="491"/>
        <v/>
      </c>
      <c r="AA1746" s="86">
        <f t="shared" si="481"/>
        <v>1</v>
      </c>
      <c r="AB1746" s="87" t="str">
        <f t="shared" si="482"/>
        <v/>
      </c>
      <c r="AC1746" s="87" t="str">
        <f t="shared" si="492"/>
        <v/>
      </c>
      <c r="AD1746" s="87" t="str">
        <f t="shared" si="493"/>
        <v/>
      </c>
      <c r="AE1746" s="87" t="str">
        <f t="shared" si="494"/>
        <v/>
      </c>
      <c r="AF1746" s="94">
        <f t="shared" si="483"/>
        <v>1</v>
      </c>
      <c r="AH1746" s="324">
        <f t="shared" si="484"/>
        <v>783647.10998960398</v>
      </c>
      <c r="AI1746" s="280" t="str">
        <f t="shared" si="485"/>
        <v/>
      </c>
      <c r="AJ1746" s="280" t="str">
        <f t="shared" si="486"/>
        <v/>
      </c>
      <c r="AK1746" s="280" t="str">
        <f t="shared" si="487"/>
        <v/>
      </c>
      <c r="AL1746" s="327" t="str">
        <f t="shared" si="488"/>
        <v/>
      </c>
    </row>
    <row r="1747" spans="2:38">
      <c r="B1747" s="176" t="s">
        <v>1543</v>
      </c>
      <c r="C1747" s="167"/>
      <c r="D1747" s="167" t="s">
        <v>2229</v>
      </c>
      <c r="E1747" s="167" t="s">
        <v>115</v>
      </c>
      <c r="F1747" s="167" t="s">
        <v>2233</v>
      </c>
      <c r="G1747" s="188"/>
      <c r="H1747" s="285">
        <v>929.64409860000001</v>
      </c>
      <c r="I1747" s="143">
        <f t="shared" si="489"/>
        <v>461.69084730522701</v>
      </c>
      <c r="J1747" s="165">
        <v>429208.17157493799</v>
      </c>
      <c r="K1747" s="167"/>
      <c r="L1747" s="167">
        <v>1</v>
      </c>
      <c r="M1747" s="171">
        <f t="shared" si="480"/>
        <v>429208.17157493799</v>
      </c>
      <c r="N1747" s="170"/>
      <c r="O1747" s="285"/>
      <c r="P1747" s="114">
        <f t="shared" si="495"/>
        <v>0</v>
      </c>
      <c r="Q1747" s="173"/>
      <c r="R1747" s="177">
        <v>2016</v>
      </c>
      <c r="S1747" s="98">
        <f>IFERROR(('General Input Sheet'!$G$38/(VLOOKUP(R1747,'General Input Sheet'!$E$38:$G$44,3,FALSE))),1)</f>
        <v>1</v>
      </c>
      <c r="T1747" s="199">
        <v>429208.17157493799</v>
      </c>
      <c r="U1747" s="115" t="str">
        <f t="shared" si="490"/>
        <v>y</v>
      </c>
      <c r="V1747" s="115" t="str">
        <f t="shared" si="490"/>
        <v/>
      </c>
      <c r="W1747" s="115" t="str">
        <f t="shared" si="490"/>
        <v/>
      </c>
      <c r="X1747" s="115" t="str">
        <f t="shared" si="490"/>
        <v/>
      </c>
      <c r="Y1747" s="273" t="str">
        <f t="shared" si="491"/>
        <v/>
      </c>
      <c r="AA1747" s="86">
        <f t="shared" si="481"/>
        <v>1</v>
      </c>
      <c r="AB1747" s="87" t="str">
        <f t="shared" si="482"/>
        <v/>
      </c>
      <c r="AC1747" s="87" t="str">
        <f t="shared" si="492"/>
        <v/>
      </c>
      <c r="AD1747" s="87" t="str">
        <f t="shared" si="493"/>
        <v/>
      </c>
      <c r="AE1747" s="87" t="str">
        <f t="shared" si="494"/>
        <v/>
      </c>
      <c r="AF1747" s="94">
        <f t="shared" si="483"/>
        <v>1</v>
      </c>
      <c r="AH1747" s="324">
        <f t="shared" si="484"/>
        <v>429208.17157493799</v>
      </c>
      <c r="AI1747" s="280" t="str">
        <f t="shared" si="485"/>
        <v/>
      </c>
      <c r="AJ1747" s="280" t="str">
        <f t="shared" si="486"/>
        <v/>
      </c>
      <c r="AK1747" s="280" t="str">
        <f t="shared" si="487"/>
        <v/>
      </c>
      <c r="AL1747" s="327" t="str">
        <f t="shared" si="488"/>
        <v/>
      </c>
    </row>
    <row r="1748" spans="2:38">
      <c r="B1748" s="176" t="s">
        <v>1544</v>
      </c>
      <c r="C1748" s="167"/>
      <c r="D1748" s="167" t="s">
        <v>2229</v>
      </c>
      <c r="E1748" s="167" t="s">
        <v>115</v>
      </c>
      <c r="F1748" s="167" t="s">
        <v>2233</v>
      </c>
      <c r="G1748" s="188"/>
      <c r="H1748" s="285">
        <v>2414.6</v>
      </c>
      <c r="I1748" s="143">
        <f t="shared" si="489"/>
        <v>200.43874034871283</v>
      </c>
      <c r="J1748" s="165">
        <v>483979.38244600198</v>
      </c>
      <c r="K1748" s="167"/>
      <c r="L1748" s="167">
        <v>1</v>
      </c>
      <c r="M1748" s="171">
        <f t="shared" si="480"/>
        <v>483979.38244600198</v>
      </c>
      <c r="N1748" s="170"/>
      <c r="O1748" s="285"/>
      <c r="P1748" s="114">
        <f t="shared" si="495"/>
        <v>0</v>
      </c>
      <c r="Q1748" s="173"/>
      <c r="R1748" s="177">
        <v>2016</v>
      </c>
      <c r="S1748" s="98">
        <f>IFERROR(('General Input Sheet'!$G$38/(VLOOKUP(R1748,'General Input Sheet'!$E$38:$G$44,3,FALSE))),1)</f>
        <v>1</v>
      </c>
      <c r="T1748" s="199">
        <v>483979.38244600198</v>
      </c>
      <c r="U1748" s="115" t="str">
        <f t="shared" si="490"/>
        <v>y</v>
      </c>
      <c r="V1748" s="115" t="str">
        <f t="shared" si="490"/>
        <v/>
      </c>
      <c r="W1748" s="115" t="str">
        <f t="shared" si="490"/>
        <v/>
      </c>
      <c r="X1748" s="115" t="str">
        <f t="shared" si="490"/>
        <v/>
      </c>
      <c r="Y1748" s="273" t="str">
        <f t="shared" si="491"/>
        <v/>
      </c>
      <c r="AA1748" s="86">
        <f t="shared" si="481"/>
        <v>1</v>
      </c>
      <c r="AB1748" s="87" t="str">
        <f t="shared" si="482"/>
        <v/>
      </c>
      <c r="AC1748" s="87" t="str">
        <f t="shared" si="492"/>
        <v/>
      </c>
      <c r="AD1748" s="87" t="str">
        <f t="shared" si="493"/>
        <v/>
      </c>
      <c r="AE1748" s="87" t="str">
        <f t="shared" si="494"/>
        <v/>
      </c>
      <c r="AF1748" s="94">
        <f t="shared" si="483"/>
        <v>1</v>
      </c>
      <c r="AH1748" s="324">
        <f t="shared" si="484"/>
        <v>483979.38244600198</v>
      </c>
      <c r="AI1748" s="280" t="str">
        <f t="shared" si="485"/>
        <v/>
      </c>
      <c r="AJ1748" s="280" t="str">
        <f t="shared" si="486"/>
        <v/>
      </c>
      <c r="AK1748" s="280" t="str">
        <f t="shared" si="487"/>
        <v/>
      </c>
      <c r="AL1748" s="327" t="str">
        <f t="shared" si="488"/>
        <v/>
      </c>
    </row>
    <row r="1749" spans="2:38">
      <c r="B1749" s="176" t="s">
        <v>1545</v>
      </c>
      <c r="C1749" s="167"/>
      <c r="D1749" s="167" t="s">
        <v>2231</v>
      </c>
      <c r="E1749" s="167" t="s">
        <v>116</v>
      </c>
      <c r="F1749" s="167" t="s">
        <v>2232</v>
      </c>
      <c r="G1749" s="188"/>
      <c r="H1749" s="285">
        <v>46969.17</v>
      </c>
      <c r="I1749" s="143">
        <f t="shared" si="489"/>
        <v>49.180090224947982</v>
      </c>
      <c r="J1749" s="165">
        <v>2309948.01839092</v>
      </c>
      <c r="K1749" s="167"/>
      <c r="L1749" s="167">
        <v>1</v>
      </c>
      <c r="M1749" s="171">
        <f t="shared" si="480"/>
        <v>2309948.01839092</v>
      </c>
      <c r="N1749" s="170"/>
      <c r="O1749" s="285"/>
      <c r="P1749" s="114">
        <f t="shared" si="495"/>
        <v>0</v>
      </c>
      <c r="Q1749" s="173"/>
      <c r="R1749" s="177">
        <v>2016</v>
      </c>
      <c r="S1749" s="98">
        <f>IFERROR(('General Input Sheet'!$G$38/(VLOOKUP(R1749,'General Input Sheet'!$E$38:$G$44,3,FALSE))),1)</f>
        <v>1</v>
      </c>
      <c r="T1749" s="199">
        <v>2309948.01839092</v>
      </c>
      <c r="U1749" s="115" t="str">
        <f t="shared" si="490"/>
        <v/>
      </c>
      <c r="V1749" s="115" t="str">
        <f t="shared" si="490"/>
        <v/>
      </c>
      <c r="W1749" s="115" t="str">
        <f t="shared" si="490"/>
        <v/>
      </c>
      <c r="X1749" s="115" t="str">
        <f t="shared" si="490"/>
        <v/>
      </c>
      <c r="Y1749" s="273" t="str">
        <f t="shared" si="491"/>
        <v>y</v>
      </c>
      <c r="AA1749" s="86" t="str">
        <f t="shared" si="481"/>
        <v/>
      </c>
      <c r="AB1749" s="87" t="str">
        <f t="shared" si="482"/>
        <v/>
      </c>
      <c r="AC1749" s="87" t="str">
        <f t="shared" si="492"/>
        <v/>
      </c>
      <c r="AD1749" s="87" t="str">
        <f t="shared" si="493"/>
        <v/>
      </c>
      <c r="AE1749" s="87">
        <f t="shared" si="494"/>
        <v>1</v>
      </c>
      <c r="AF1749" s="94">
        <f t="shared" si="483"/>
        <v>1</v>
      </c>
      <c r="AH1749" s="324" t="str">
        <f t="shared" si="484"/>
        <v/>
      </c>
      <c r="AI1749" s="280" t="str">
        <f t="shared" si="485"/>
        <v/>
      </c>
      <c r="AJ1749" s="280" t="str">
        <f t="shared" si="486"/>
        <v/>
      </c>
      <c r="AK1749" s="280" t="str">
        <f t="shared" si="487"/>
        <v/>
      </c>
      <c r="AL1749" s="327">
        <f t="shared" si="488"/>
        <v>2309948.01839092</v>
      </c>
    </row>
    <row r="1750" spans="2:38">
      <c r="B1750" s="176" t="s">
        <v>1546</v>
      </c>
      <c r="C1750" s="167"/>
      <c r="D1750" s="167" t="s">
        <v>2229</v>
      </c>
      <c r="E1750" s="167" t="s">
        <v>116</v>
      </c>
      <c r="F1750" s="167" t="s">
        <v>2232</v>
      </c>
      <c r="G1750" s="188"/>
      <c r="H1750" s="285">
        <v>51136.75</v>
      </c>
      <c r="I1750" s="143">
        <f t="shared" si="489"/>
        <v>11.543277153598829</v>
      </c>
      <c r="J1750" s="165">
        <v>590285.67798429495</v>
      </c>
      <c r="K1750" s="167"/>
      <c r="L1750" s="167">
        <v>1</v>
      </c>
      <c r="M1750" s="171">
        <f t="shared" si="480"/>
        <v>590285.67798429495</v>
      </c>
      <c r="N1750" s="170"/>
      <c r="O1750" s="285"/>
      <c r="P1750" s="114">
        <f t="shared" si="495"/>
        <v>0</v>
      </c>
      <c r="Q1750" s="173"/>
      <c r="R1750" s="177">
        <v>2016</v>
      </c>
      <c r="S1750" s="98">
        <f>IFERROR(('General Input Sheet'!$G$38/(VLOOKUP(R1750,'General Input Sheet'!$E$38:$G$44,3,FALSE))),1)</f>
        <v>1</v>
      </c>
      <c r="T1750" s="199">
        <v>590285.67798429495</v>
      </c>
      <c r="U1750" s="115" t="str">
        <f t="shared" si="490"/>
        <v/>
      </c>
      <c r="V1750" s="115" t="str">
        <f t="shared" si="490"/>
        <v>y</v>
      </c>
      <c r="W1750" s="115" t="str">
        <f t="shared" si="490"/>
        <v/>
      </c>
      <c r="X1750" s="115" t="str">
        <f t="shared" si="490"/>
        <v/>
      </c>
      <c r="Y1750" s="273" t="str">
        <f t="shared" si="491"/>
        <v/>
      </c>
      <c r="AA1750" s="86" t="str">
        <f t="shared" si="481"/>
        <v/>
      </c>
      <c r="AB1750" s="87">
        <f t="shared" si="482"/>
        <v>1</v>
      </c>
      <c r="AC1750" s="87" t="str">
        <f t="shared" si="492"/>
        <v/>
      </c>
      <c r="AD1750" s="87" t="str">
        <f t="shared" si="493"/>
        <v/>
      </c>
      <c r="AE1750" s="87" t="str">
        <f t="shared" si="494"/>
        <v/>
      </c>
      <c r="AF1750" s="94">
        <f t="shared" si="483"/>
        <v>1</v>
      </c>
      <c r="AH1750" s="324" t="str">
        <f t="shared" si="484"/>
        <v/>
      </c>
      <c r="AI1750" s="280">
        <f t="shared" si="485"/>
        <v>590285.67798429495</v>
      </c>
      <c r="AJ1750" s="280" t="str">
        <f t="shared" si="486"/>
        <v/>
      </c>
      <c r="AK1750" s="280" t="str">
        <f t="shared" si="487"/>
        <v/>
      </c>
      <c r="AL1750" s="327" t="str">
        <f t="shared" si="488"/>
        <v/>
      </c>
    </row>
    <row r="1751" spans="2:38">
      <c r="B1751" s="176" t="s">
        <v>1546</v>
      </c>
      <c r="C1751" s="167"/>
      <c r="D1751" s="167" t="s">
        <v>2229</v>
      </c>
      <c r="E1751" s="167" t="s">
        <v>116</v>
      </c>
      <c r="F1751" s="167" t="s">
        <v>2233</v>
      </c>
      <c r="G1751" s="188"/>
      <c r="H1751" s="285">
        <v>15499.34</v>
      </c>
      <c r="I1751" s="143">
        <f t="shared" si="489"/>
        <v>44.517485416368238</v>
      </c>
      <c r="J1751" s="165">
        <v>689991.64241333294</v>
      </c>
      <c r="K1751" s="167"/>
      <c r="L1751" s="167">
        <v>1</v>
      </c>
      <c r="M1751" s="171">
        <f t="shared" si="480"/>
        <v>689991.64241333294</v>
      </c>
      <c r="N1751" s="170"/>
      <c r="O1751" s="285"/>
      <c r="P1751" s="114">
        <f t="shared" si="495"/>
        <v>0</v>
      </c>
      <c r="Q1751" s="173"/>
      <c r="R1751" s="177">
        <v>2016</v>
      </c>
      <c r="S1751" s="98">
        <f>IFERROR(('General Input Sheet'!$G$38/(VLOOKUP(R1751,'General Input Sheet'!$E$38:$G$44,3,FALSE))),1)</f>
        <v>1</v>
      </c>
      <c r="T1751" s="199">
        <v>689991.64241333294</v>
      </c>
      <c r="U1751" s="115" t="str">
        <f t="shared" si="490"/>
        <v/>
      </c>
      <c r="V1751" s="115" t="str">
        <f t="shared" si="490"/>
        <v>y</v>
      </c>
      <c r="W1751" s="115" t="str">
        <f t="shared" si="490"/>
        <v/>
      </c>
      <c r="X1751" s="115" t="str">
        <f t="shared" si="490"/>
        <v/>
      </c>
      <c r="Y1751" s="273" t="str">
        <f t="shared" si="491"/>
        <v/>
      </c>
      <c r="AA1751" s="86" t="str">
        <f t="shared" si="481"/>
        <v/>
      </c>
      <c r="AB1751" s="87">
        <f t="shared" si="482"/>
        <v>1</v>
      </c>
      <c r="AC1751" s="87" t="str">
        <f t="shared" si="492"/>
        <v/>
      </c>
      <c r="AD1751" s="87" t="str">
        <f t="shared" si="493"/>
        <v/>
      </c>
      <c r="AE1751" s="87" t="str">
        <f t="shared" si="494"/>
        <v/>
      </c>
      <c r="AF1751" s="94">
        <f t="shared" si="483"/>
        <v>1</v>
      </c>
      <c r="AH1751" s="324" t="str">
        <f t="shared" si="484"/>
        <v/>
      </c>
      <c r="AI1751" s="280">
        <f t="shared" si="485"/>
        <v>689991.64241333294</v>
      </c>
      <c r="AJ1751" s="280" t="str">
        <f t="shared" si="486"/>
        <v/>
      </c>
      <c r="AK1751" s="280" t="str">
        <f t="shared" si="487"/>
        <v/>
      </c>
      <c r="AL1751" s="327" t="str">
        <f t="shared" si="488"/>
        <v/>
      </c>
    </row>
    <row r="1752" spans="2:38">
      <c r="B1752" s="176" t="s">
        <v>1547</v>
      </c>
      <c r="C1752" s="167"/>
      <c r="D1752" s="167" t="s">
        <v>2229</v>
      </c>
      <c r="E1752" s="167" t="s">
        <v>117</v>
      </c>
      <c r="F1752" s="167" t="s">
        <v>2233</v>
      </c>
      <c r="G1752" s="188"/>
      <c r="H1752" s="285">
        <v>22680.21</v>
      </c>
      <c r="I1752" s="143">
        <f t="shared" si="489"/>
        <v>30.422630231965798</v>
      </c>
      <c r="J1752" s="165">
        <v>689991.64241333294</v>
      </c>
      <c r="K1752" s="167"/>
      <c r="L1752" s="167">
        <v>1</v>
      </c>
      <c r="M1752" s="171">
        <f t="shared" si="480"/>
        <v>689991.64241333294</v>
      </c>
      <c r="N1752" s="170"/>
      <c r="O1752" s="285"/>
      <c r="P1752" s="114">
        <f t="shared" si="495"/>
        <v>0</v>
      </c>
      <c r="Q1752" s="173"/>
      <c r="R1752" s="177">
        <v>2016</v>
      </c>
      <c r="S1752" s="98">
        <f>IFERROR(('General Input Sheet'!$G$38/(VLOOKUP(R1752,'General Input Sheet'!$E$38:$G$44,3,FALSE))),1)</f>
        <v>1</v>
      </c>
      <c r="T1752" s="199">
        <v>689991.64241333294</v>
      </c>
      <c r="U1752" s="115" t="str">
        <f t="shared" si="490"/>
        <v/>
      </c>
      <c r="V1752" s="115" t="str">
        <f t="shared" si="490"/>
        <v/>
      </c>
      <c r="W1752" s="115" t="str">
        <f t="shared" si="490"/>
        <v>y</v>
      </c>
      <c r="X1752" s="115" t="str">
        <f t="shared" si="490"/>
        <v/>
      </c>
      <c r="Y1752" s="273" t="str">
        <f t="shared" si="491"/>
        <v/>
      </c>
      <c r="AA1752" s="86" t="str">
        <f t="shared" si="481"/>
        <v/>
      </c>
      <c r="AB1752" s="87" t="str">
        <f t="shared" si="482"/>
        <v/>
      </c>
      <c r="AC1752" s="87">
        <f t="shared" si="492"/>
        <v>1</v>
      </c>
      <c r="AD1752" s="87" t="str">
        <f t="shared" si="493"/>
        <v/>
      </c>
      <c r="AE1752" s="87" t="str">
        <f t="shared" si="494"/>
        <v/>
      </c>
      <c r="AF1752" s="94">
        <f t="shared" si="483"/>
        <v>1</v>
      </c>
      <c r="AH1752" s="324" t="str">
        <f t="shared" si="484"/>
        <v/>
      </c>
      <c r="AI1752" s="280" t="str">
        <f t="shared" si="485"/>
        <v/>
      </c>
      <c r="AJ1752" s="280">
        <f t="shared" si="486"/>
        <v>689991.64241333294</v>
      </c>
      <c r="AK1752" s="280" t="str">
        <f t="shared" si="487"/>
        <v/>
      </c>
      <c r="AL1752" s="327" t="str">
        <f t="shared" si="488"/>
        <v/>
      </c>
    </row>
    <row r="1753" spans="2:38">
      <c r="B1753" s="176" t="s">
        <v>1548</v>
      </c>
      <c r="C1753" s="167"/>
      <c r="D1753" s="167" t="s">
        <v>2229</v>
      </c>
      <c r="E1753" s="167" t="s">
        <v>117</v>
      </c>
      <c r="F1753" s="167" t="s">
        <v>2233</v>
      </c>
      <c r="G1753" s="188"/>
      <c r="H1753" s="285">
        <v>5281.96</v>
      </c>
      <c r="I1753" s="143">
        <f t="shared" si="489"/>
        <v>111.65159841553077</v>
      </c>
      <c r="J1753" s="165">
        <v>589739.27676689695</v>
      </c>
      <c r="K1753" s="167"/>
      <c r="L1753" s="167">
        <v>1</v>
      </c>
      <c r="M1753" s="171">
        <f t="shared" si="480"/>
        <v>589739.27676689695</v>
      </c>
      <c r="N1753" s="170"/>
      <c r="O1753" s="285"/>
      <c r="P1753" s="114">
        <f t="shared" si="495"/>
        <v>0</v>
      </c>
      <c r="Q1753" s="173"/>
      <c r="R1753" s="177">
        <v>2016</v>
      </c>
      <c r="S1753" s="98">
        <f>IFERROR(('General Input Sheet'!$G$38/(VLOOKUP(R1753,'General Input Sheet'!$E$38:$G$44,3,FALSE))),1)</f>
        <v>1</v>
      </c>
      <c r="T1753" s="199">
        <v>589739.27676689695</v>
      </c>
      <c r="U1753" s="115" t="str">
        <f t="shared" si="490"/>
        <v/>
      </c>
      <c r="V1753" s="115" t="str">
        <f t="shared" si="490"/>
        <v/>
      </c>
      <c r="W1753" s="115" t="str">
        <f t="shared" si="490"/>
        <v>y</v>
      </c>
      <c r="X1753" s="115" t="str">
        <f t="shared" si="490"/>
        <v/>
      </c>
      <c r="Y1753" s="273" t="str">
        <f t="shared" si="491"/>
        <v/>
      </c>
      <c r="AA1753" s="86" t="str">
        <f t="shared" si="481"/>
        <v/>
      </c>
      <c r="AB1753" s="87" t="str">
        <f t="shared" si="482"/>
        <v/>
      </c>
      <c r="AC1753" s="87">
        <f t="shared" si="492"/>
        <v>1</v>
      </c>
      <c r="AD1753" s="87" t="str">
        <f t="shared" si="493"/>
        <v/>
      </c>
      <c r="AE1753" s="87" t="str">
        <f t="shared" si="494"/>
        <v/>
      </c>
      <c r="AF1753" s="94">
        <f t="shared" si="483"/>
        <v>1</v>
      </c>
      <c r="AH1753" s="324" t="str">
        <f t="shared" si="484"/>
        <v/>
      </c>
      <c r="AI1753" s="280" t="str">
        <f t="shared" si="485"/>
        <v/>
      </c>
      <c r="AJ1753" s="280">
        <f t="shared" si="486"/>
        <v>589739.27676689695</v>
      </c>
      <c r="AK1753" s="280" t="str">
        <f t="shared" si="487"/>
        <v/>
      </c>
      <c r="AL1753" s="327" t="str">
        <f t="shared" si="488"/>
        <v/>
      </c>
    </row>
    <row r="1754" spans="2:38">
      <c r="B1754" s="176" t="s">
        <v>1549</v>
      </c>
      <c r="C1754" s="167"/>
      <c r="D1754" s="167" t="s">
        <v>2229</v>
      </c>
      <c r="E1754" s="167" t="s">
        <v>117</v>
      </c>
      <c r="F1754" s="167" t="s">
        <v>2233</v>
      </c>
      <c r="G1754" s="188"/>
      <c r="H1754" s="285">
        <v>11964.73</v>
      </c>
      <c r="I1754" s="143">
        <f t="shared" si="489"/>
        <v>57.668801754267164</v>
      </c>
      <c r="J1754" s="165">
        <v>689991.64241333294</v>
      </c>
      <c r="K1754" s="167"/>
      <c r="L1754" s="167">
        <v>1</v>
      </c>
      <c r="M1754" s="171">
        <f t="shared" si="480"/>
        <v>689991.64241333294</v>
      </c>
      <c r="N1754" s="170"/>
      <c r="O1754" s="285"/>
      <c r="P1754" s="114">
        <f t="shared" si="495"/>
        <v>0</v>
      </c>
      <c r="Q1754" s="173"/>
      <c r="R1754" s="177">
        <v>2016</v>
      </c>
      <c r="S1754" s="98">
        <f>IFERROR(('General Input Sheet'!$G$38/(VLOOKUP(R1754,'General Input Sheet'!$E$38:$G$44,3,FALSE))),1)</f>
        <v>1</v>
      </c>
      <c r="T1754" s="199">
        <v>689991.64241333294</v>
      </c>
      <c r="U1754" s="115" t="str">
        <f t="shared" si="490"/>
        <v/>
      </c>
      <c r="V1754" s="115" t="str">
        <f t="shared" si="490"/>
        <v/>
      </c>
      <c r="W1754" s="115" t="str">
        <f t="shared" si="490"/>
        <v>y</v>
      </c>
      <c r="X1754" s="115" t="str">
        <f t="shared" si="490"/>
        <v/>
      </c>
      <c r="Y1754" s="273" t="str">
        <f t="shared" si="491"/>
        <v/>
      </c>
      <c r="AA1754" s="86" t="str">
        <f t="shared" si="481"/>
        <v/>
      </c>
      <c r="AB1754" s="87" t="str">
        <f t="shared" si="482"/>
        <v/>
      </c>
      <c r="AC1754" s="87">
        <f t="shared" si="492"/>
        <v>1</v>
      </c>
      <c r="AD1754" s="87" t="str">
        <f t="shared" si="493"/>
        <v/>
      </c>
      <c r="AE1754" s="87" t="str">
        <f t="shared" si="494"/>
        <v/>
      </c>
      <c r="AF1754" s="94">
        <f t="shared" si="483"/>
        <v>1</v>
      </c>
      <c r="AH1754" s="324" t="str">
        <f t="shared" si="484"/>
        <v/>
      </c>
      <c r="AI1754" s="280" t="str">
        <f t="shared" si="485"/>
        <v/>
      </c>
      <c r="AJ1754" s="280">
        <f t="shared" si="486"/>
        <v>689991.64241333294</v>
      </c>
      <c r="AK1754" s="280" t="str">
        <f t="shared" si="487"/>
        <v/>
      </c>
      <c r="AL1754" s="327" t="str">
        <f t="shared" si="488"/>
        <v/>
      </c>
    </row>
    <row r="1755" spans="2:38">
      <c r="B1755" s="176" t="s">
        <v>1550</v>
      </c>
      <c r="C1755" s="167"/>
      <c r="D1755" s="167" t="s">
        <v>2229</v>
      </c>
      <c r="E1755" s="167" t="s">
        <v>117</v>
      </c>
      <c r="F1755" s="167" t="s">
        <v>2232</v>
      </c>
      <c r="G1755" s="188"/>
      <c r="H1755" s="285">
        <v>3739.63</v>
      </c>
      <c r="I1755" s="143">
        <f t="shared" si="489"/>
        <v>102.31863063900252</v>
      </c>
      <c r="J1755" s="165">
        <v>382633.82069653302</v>
      </c>
      <c r="K1755" s="167"/>
      <c r="L1755" s="167">
        <v>1</v>
      </c>
      <c r="M1755" s="171">
        <f t="shared" si="480"/>
        <v>382633.82069653302</v>
      </c>
      <c r="N1755" s="170"/>
      <c r="O1755" s="285"/>
      <c r="P1755" s="114">
        <f t="shared" si="495"/>
        <v>0</v>
      </c>
      <c r="Q1755" s="173"/>
      <c r="R1755" s="177">
        <v>2016</v>
      </c>
      <c r="S1755" s="98">
        <f>IFERROR(('General Input Sheet'!$G$38/(VLOOKUP(R1755,'General Input Sheet'!$E$38:$G$44,3,FALSE))),1)</f>
        <v>1</v>
      </c>
      <c r="T1755" s="199">
        <v>382633.82069653302</v>
      </c>
      <c r="U1755" s="115" t="str">
        <f t="shared" si="490"/>
        <v/>
      </c>
      <c r="V1755" s="115" t="str">
        <f t="shared" si="490"/>
        <v/>
      </c>
      <c r="W1755" s="115" t="str">
        <f t="shared" si="490"/>
        <v>y</v>
      </c>
      <c r="X1755" s="115" t="str">
        <f t="shared" si="490"/>
        <v/>
      </c>
      <c r="Y1755" s="273" t="str">
        <f t="shared" si="491"/>
        <v/>
      </c>
      <c r="AA1755" s="86" t="str">
        <f t="shared" si="481"/>
        <v/>
      </c>
      <c r="AB1755" s="87" t="str">
        <f t="shared" si="482"/>
        <v/>
      </c>
      <c r="AC1755" s="87">
        <f t="shared" si="492"/>
        <v>1</v>
      </c>
      <c r="AD1755" s="87" t="str">
        <f t="shared" si="493"/>
        <v/>
      </c>
      <c r="AE1755" s="87" t="str">
        <f t="shared" si="494"/>
        <v/>
      </c>
      <c r="AF1755" s="94">
        <f t="shared" si="483"/>
        <v>1</v>
      </c>
      <c r="AH1755" s="324" t="str">
        <f t="shared" si="484"/>
        <v/>
      </c>
      <c r="AI1755" s="280" t="str">
        <f t="shared" si="485"/>
        <v/>
      </c>
      <c r="AJ1755" s="280">
        <f t="shared" si="486"/>
        <v>382633.82069653302</v>
      </c>
      <c r="AK1755" s="280" t="str">
        <f t="shared" si="487"/>
        <v/>
      </c>
      <c r="AL1755" s="327" t="str">
        <f t="shared" si="488"/>
        <v/>
      </c>
    </row>
    <row r="1756" spans="2:38">
      <c r="B1756" s="176" t="s">
        <v>1551</v>
      </c>
      <c r="C1756" s="167"/>
      <c r="D1756" s="167" t="s">
        <v>2229</v>
      </c>
      <c r="E1756" s="167" t="s">
        <v>116</v>
      </c>
      <c r="F1756" s="167" t="s">
        <v>2233</v>
      </c>
      <c r="G1756" s="188"/>
      <c r="H1756" s="285">
        <v>61979.9</v>
      </c>
      <c r="I1756" s="143">
        <f t="shared" si="489"/>
        <v>11.132506545078854</v>
      </c>
      <c r="J1756" s="165">
        <v>689991.64241333294</v>
      </c>
      <c r="K1756" s="167"/>
      <c r="L1756" s="167">
        <v>1</v>
      </c>
      <c r="M1756" s="171">
        <f t="shared" si="480"/>
        <v>689991.64241333294</v>
      </c>
      <c r="N1756" s="170"/>
      <c r="O1756" s="285"/>
      <c r="P1756" s="114">
        <f t="shared" si="495"/>
        <v>0</v>
      </c>
      <c r="Q1756" s="173"/>
      <c r="R1756" s="177">
        <v>2016</v>
      </c>
      <c r="S1756" s="98">
        <f>IFERROR(('General Input Sheet'!$G$38/(VLOOKUP(R1756,'General Input Sheet'!$E$38:$G$44,3,FALSE))),1)</f>
        <v>1</v>
      </c>
      <c r="T1756" s="199">
        <v>689991.64241333294</v>
      </c>
      <c r="U1756" s="115" t="str">
        <f t="shared" si="490"/>
        <v/>
      </c>
      <c r="V1756" s="115" t="str">
        <f t="shared" si="490"/>
        <v>y</v>
      </c>
      <c r="W1756" s="115" t="str">
        <f t="shared" si="490"/>
        <v/>
      </c>
      <c r="X1756" s="115" t="str">
        <f t="shared" si="490"/>
        <v/>
      </c>
      <c r="Y1756" s="273" t="str">
        <f t="shared" si="491"/>
        <v/>
      </c>
      <c r="AA1756" s="86" t="str">
        <f t="shared" si="481"/>
        <v/>
      </c>
      <c r="AB1756" s="87">
        <f t="shared" si="482"/>
        <v>1</v>
      </c>
      <c r="AC1756" s="87" t="str">
        <f t="shared" si="492"/>
        <v/>
      </c>
      <c r="AD1756" s="87" t="str">
        <f t="shared" si="493"/>
        <v/>
      </c>
      <c r="AE1756" s="87" t="str">
        <f t="shared" si="494"/>
        <v/>
      </c>
      <c r="AF1756" s="94">
        <f t="shared" si="483"/>
        <v>1</v>
      </c>
      <c r="AH1756" s="324" t="str">
        <f t="shared" si="484"/>
        <v/>
      </c>
      <c r="AI1756" s="280">
        <f t="shared" si="485"/>
        <v>689991.64241333294</v>
      </c>
      <c r="AJ1756" s="280" t="str">
        <f t="shared" si="486"/>
        <v/>
      </c>
      <c r="AK1756" s="280" t="str">
        <f t="shared" si="487"/>
        <v/>
      </c>
      <c r="AL1756" s="327" t="str">
        <f t="shared" si="488"/>
        <v/>
      </c>
    </row>
    <row r="1757" spans="2:38">
      <c r="B1757" s="176" t="s">
        <v>1552</v>
      </c>
      <c r="C1757" s="167"/>
      <c r="D1757" s="167" t="s">
        <v>2229</v>
      </c>
      <c r="E1757" s="167" t="s">
        <v>117</v>
      </c>
      <c r="F1757" s="167" t="s">
        <v>2232</v>
      </c>
      <c r="G1757" s="188"/>
      <c r="H1757" s="285">
        <v>1828.86</v>
      </c>
      <c r="I1757" s="143">
        <f t="shared" si="489"/>
        <v>158.29656314002003</v>
      </c>
      <c r="J1757" s="165">
        <v>289502.25246425701</v>
      </c>
      <c r="K1757" s="167"/>
      <c r="L1757" s="167">
        <v>1</v>
      </c>
      <c r="M1757" s="171">
        <f t="shared" si="480"/>
        <v>289502.25246425701</v>
      </c>
      <c r="N1757" s="170"/>
      <c r="O1757" s="285">
        <v>1828.86469543206</v>
      </c>
      <c r="P1757" s="114">
        <f t="shared" si="495"/>
        <v>9.5168330623212984</v>
      </c>
      <c r="Q1757" s="173">
        <v>17405</v>
      </c>
      <c r="R1757" s="177">
        <v>2016</v>
      </c>
      <c r="S1757" s="98">
        <f>IFERROR(('General Input Sheet'!$G$38/(VLOOKUP(R1757,'General Input Sheet'!$E$38:$G$44,3,FALSE))),1)</f>
        <v>1</v>
      </c>
      <c r="T1757" s="199">
        <v>306907.25246425701</v>
      </c>
      <c r="U1757" s="115" t="str">
        <f t="shared" si="490"/>
        <v/>
      </c>
      <c r="V1757" s="115" t="str">
        <f t="shared" si="490"/>
        <v/>
      </c>
      <c r="W1757" s="115" t="str">
        <f t="shared" si="490"/>
        <v>y</v>
      </c>
      <c r="X1757" s="115" t="str">
        <f t="shared" si="490"/>
        <v/>
      </c>
      <c r="Y1757" s="273" t="str">
        <f t="shared" si="491"/>
        <v/>
      </c>
      <c r="AA1757" s="86" t="str">
        <f t="shared" si="481"/>
        <v/>
      </c>
      <c r="AB1757" s="87" t="str">
        <f t="shared" si="482"/>
        <v/>
      </c>
      <c r="AC1757" s="87">
        <f t="shared" si="492"/>
        <v>1</v>
      </c>
      <c r="AD1757" s="87" t="str">
        <f t="shared" si="493"/>
        <v/>
      </c>
      <c r="AE1757" s="87" t="str">
        <f t="shared" si="494"/>
        <v/>
      </c>
      <c r="AF1757" s="94">
        <f t="shared" si="483"/>
        <v>1</v>
      </c>
      <c r="AH1757" s="324" t="str">
        <f t="shared" si="484"/>
        <v/>
      </c>
      <c r="AI1757" s="280" t="str">
        <f t="shared" si="485"/>
        <v/>
      </c>
      <c r="AJ1757" s="280">
        <f t="shared" si="486"/>
        <v>306907.25246425701</v>
      </c>
      <c r="AK1757" s="280" t="str">
        <f t="shared" si="487"/>
        <v/>
      </c>
      <c r="AL1757" s="327" t="str">
        <f t="shared" si="488"/>
        <v/>
      </c>
    </row>
    <row r="1758" spans="2:38">
      <c r="B1758" s="176" t="s">
        <v>1553</v>
      </c>
      <c r="C1758" s="167"/>
      <c r="D1758" s="167" t="s">
        <v>2229</v>
      </c>
      <c r="E1758" s="167" t="s">
        <v>117</v>
      </c>
      <c r="F1758" s="167" t="s">
        <v>2233</v>
      </c>
      <c r="G1758" s="188"/>
      <c r="H1758" s="285">
        <v>7965.14</v>
      </c>
      <c r="I1758" s="143">
        <f t="shared" si="489"/>
        <v>86.465004241825639</v>
      </c>
      <c r="J1758" s="165">
        <v>688705.86388673505</v>
      </c>
      <c r="K1758" s="167"/>
      <c r="L1758" s="167">
        <v>1</v>
      </c>
      <c r="M1758" s="171">
        <f t="shared" si="480"/>
        <v>688705.86388673505</v>
      </c>
      <c r="N1758" s="170"/>
      <c r="O1758" s="285"/>
      <c r="P1758" s="114">
        <f t="shared" si="495"/>
        <v>0</v>
      </c>
      <c r="Q1758" s="173"/>
      <c r="R1758" s="177">
        <v>2016</v>
      </c>
      <c r="S1758" s="98">
        <f>IFERROR(('General Input Sheet'!$G$38/(VLOOKUP(R1758,'General Input Sheet'!$E$38:$G$44,3,FALSE))),1)</f>
        <v>1</v>
      </c>
      <c r="T1758" s="199">
        <v>688705.86388673505</v>
      </c>
      <c r="U1758" s="115" t="str">
        <f t="shared" si="490"/>
        <v/>
      </c>
      <c r="V1758" s="115" t="str">
        <f t="shared" si="490"/>
        <v/>
      </c>
      <c r="W1758" s="115" t="str">
        <f t="shared" si="490"/>
        <v>y</v>
      </c>
      <c r="X1758" s="115" t="str">
        <f t="shared" si="490"/>
        <v/>
      </c>
      <c r="Y1758" s="273" t="str">
        <f t="shared" si="491"/>
        <v/>
      </c>
      <c r="AA1758" s="86" t="str">
        <f t="shared" si="481"/>
        <v/>
      </c>
      <c r="AB1758" s="87" t="str">
        <f t="shared" si="482"/>
        <v/>
      </c>
      <c r="AC1758" s="87">
        <f t="shared" si="492"/>
        <v>1</v>
      </c>
      <c r="AD1758" s="87" t="str">
        <f t="shared" si="493"/>
        <v/>
      </c>
      <c r="AE1758" s="87" t="str">
        <f t="shared" si="494"/>
        <v/>
      </c>
      <c r="AF1758" s="94">
        <f t="shared" si="483"/>
        <v>1</v>
      </c>
      <c r="AH1758" s="324" t="str">
        <f t="shared" si="484"/>
        <v/>
      </c>
      <c r="AI1758" s="280" t="str">
        <f t="shared" si="485"/>
        <v/>
      </c>
      <c r="AJ1758" s="280">
        <f t="shared" si="486"/>
        <v>688705.86388673505</v>
      </c>
      <c r="AK1758" s="280" t="str">
        <f t="shared" si="487"/>
        <v/>
      </c>
      <c r="AL1758" s="327" t="str">
        <f t="shared" si="488"/>
        <v/>
      </c>
    </row>
    <row r="1759" spans="2:38">
      <c r="B1759" s="176" t="s">
        <v>1554</v>
      </c>
      <c r="C1759" s="167"/>
      <c r="D1759" s="167" t="s">
        <v>2229</v>
      </c>
      <c r="E1759" s="167" t="s">
        <v>118</v>
      </c>
      <c r="F1759" s="167" t="s">
        <v>2232</v>
      </c>
      <c r="G1759" s="188"/>
      <c r="H1759" s="285">
        <v>16307.32</v>
      </c>
      <c r="I1759" s="143">
        <f t="shared" si="489"/>
        <v>36.197589670423767</v>
      </c>
      <c r="J1759" s="165">
        <v>590285.67798429495</v>
      </c>
      <c r="K1759" s="167"/>
      <c r="L1759" s="167">
        <v>1</v>
      </c>
      <c r="M1759" s="171">
        <f t="shared" si="480"/>
        <v>590285.67798429495</v>
      </c>
      <c r="N1759" s="170"/>
      <c r="O1759" s="285"/>
      <c r="P1759" s="114">
        <f t="shared" si="495"/>
        <v>0</v>
      </c>
      <c r="Q1759" s="173"/>
      <c r="R1759" s="177">
        <v>2016</v>
      </c>
      <c r="S1759" s="98">
        <f>IFERROR(('General Input Sheet'!$G$38/(VLOOKUP(R1759,'General Input Sheet'!$E$38:$G$44,3,FALSE))),1)</f>
        <v>1</v>
      </c>
      <c r="T1759" s="199">
        <v>590285.67798429495</v>
      </c>
      <c r="U1759" s="115" t="str">
        <f t="shared" si="490"/>
        <v/>
      </c>
      <c r="V1759" s="115" t="str">
        <f t="shared" si="490"/>
        <v/>
      </c>
      <c r="W1759" s="115" t="str">
        <f t="shared" si="490"/>
        <v/>
      </c>
      <c r="X1759" s="115" t="str">
        <f t="shared" si="490"/>
        <v>y</v>
      </c>
      <c r="Y1759" s="273" t="str">
        <f t="shared" si="491"/>
        <v/>
      </c>
      <c r="AA1759" s="86" t="str">
        <f t="shared" si="481"/>
        <v/>
      </c>
      <c r="AB1759" s="87" t="str">
        <f t="shared" si="482"/>
        <v/>
      </c>
      <c r="AC1759" s="87" t="str">
        <f t="shared" si="492"/>
        <v/>
      </c>
      <c r="AD1759" s="87">
        <f t="shared" si="493"/>
        <v>1</v>
      </c>
      <c r="AE1759" s="87" t="str">
        <f t="shared" si="494"/>
        <v/>
      </c>
      <c r="AF1759" s="94">
        <f t="shared" si="483"/>
        <v>1</v>
      </c>
      <c r="AH1759" s="324" t="str">
        <f t="shared" si="484"/>
        <v/>
      </c>
      <c r="AI1759" s="280" t="str">
        <f t="shared" si="485"/>
        <v/>
      </c>
      <c r="AJ1759" s="280" t="str">
        <f t="shared" si="486"/>
        <v/>
      </c>
      <c r="AK1759" s="280">
        <f t="shared" si="487"/>
        <v>590285.67798429495</v>
      </c>
      <c r="AL1759" s="327" t="str">
        <f t="shared" si="488"/>
        <v/>
      </c>
    </row>
    <row r="1760" spans="2:38">
      <c r="B1760" s="176" t="s">
        <v>1555</v>
      </c>
      <c r="C1760" s="167"/>
      <c r="D1760" s="167" t="s">
        <v>2229</v>
      </c>
      <c r="E1760" s="167" t="s">
        <v>118</v>
      </c>
      <c r="F1760" s="167" t="s">
        <v>2233</v>
      </c>
      <c r="G1760" s="188"/>
      <c r="H1760" s="285">
        <v>10397.75</v>
      </c>
      <c r="I1760" s="143">
        <f t="shared" si="489"/>
        <v>66.359706899409289</v>
      </c>
      <c r="J1760" s="165">
        <v>689991.64241333294</v>
      </c>
      <c r="K1760" s="167"/>
      <c r="L1760" s="167">
        <v>1</v>
      </c>
      <c r="M1760" s="171">
        <f t="shared" si="480"/>
        <v>689991.64241333294</v>
      </c>
      <c r="N1760" s="170"/>
      <c r="O1760" s="285"/>
      <c r="P1760" s="114">
        <f t="shared" si="495"/>
        <v>0</v>
      </c>
      <c r="Q1760" s="173"/>
      <c r="R1760" s="177">
        <v>2016</v>
      </c>
      <c r="S1760" s="98">
        <f>IFERROR(('General Input Sheet'!$G$38/(VLOOKUP(R1760,'General Input Sheet'!$E$38:$G$44,3,FALSE))),1)</f>
        <v>1</v>
      </c>
      <c r="T1760" s="199">
        <v>689991.64241333294</v>
      </c>
      <c r="U1760" s="115" t="str">
        <f t="shared" si="490"/>
        <v/>
      </c>
      <c r="V1760" s="115" t="str">
        <f t="shared" si="490"/>
        <v/>
      </c>
      <c r="W1760" s="115" t="str">
        <f t="shared" si="490"/>
        <v/>
      </c>
      <c r="X1760" s="115" t="str">
        <f t="shared" si="490"/>
        <v>y</v>
      </c>
      <c r="Y1760" s="273" t="str">
        <f t="shared" si="491"/>
        <v/>
      </c>
      <c r="AA1760" s="86" t="str">
        <f t="shared" si="481"/>
        <v/>
      </c>
      <c r="AB1760" s="87" t="str">
        <f t="shared" si="482"/>
        <v/>
      </c>
      <c r="AC1760" s="87" t="str">
        <f t="shared" si="492"/>
        <v/>
      </c>
      <c r="AD1760" s="87">
        <f t="shared" si="493"/>
        <v>1</v>
      </c>
      <c r="AE1760" s="87" t="str">
        <f t="shared" si="494"/>
        <v/>
      </c>
      <c r="AF1760" s="94">
        <f t="shared" si="483"/>
        <v>1</v>
      </c>
      <c r="AH1760" s="324" t="str">
        <f t="shared" si="484"/>
        <v/>
      </c>
      <c r="AI1760" s="280" t="str">
        <f t="shared" si="485"/>
        <v/>
      </c>
      <c r="AJ1760" s="280" t="str">
        <f t="shared" si="486"/>
        <v/>
      </c>
      <c r="AK1760" s="280">
        <f t="shared" si="487"/>
        <v>689991.64241333294</v>
      </c>
      <c r="AL1760" s="327" t="str">
        <f t="shared" si="488"/>
        <v/>
      </c>
    </row>
    <row r="1761" spans="2:38">
      <c r="B1761" s="176" t="s">
        <v>1556</v>
      </c>
      <c r="C1761" s="167"/>
      <c r="D1761" s="167" t="s">
        <v>2229</v>
      </c>
      <c r="E1761" s="167" t="s">
        <v>117</v>
      </c>
      <c r="F1761" s="167" t="s">
        <v>2236</v>
      </c>
      <c r="G1761" s="188"/>
      <c r="H1761" s="285"/>
      <c r="I1761" s="143">
        <f t="shared" si="489"/>
        <v>0</v>
      </c>
      <c r="J1761" s="165"/>
      <c r="K1761" s="167"/>
      <c r="L1761" s="167">
        <v>1</v>
      </c>
      <c r="M1761" s="171">
        <f t="shared" si="480"/>
        <v>0</v>
      </c>
      <c r="N1761" s="170"/>
      <c r="O1761" s="285">
        <v>0</v>
      </c>
      <c r="P1761" s="114">
        <f t="shared" si="495"/>
        <v>0</v>
      </c>
      <c r="Q1761" s="173">
        <v>0</v>
      </c>
      <c r="R1761" s="177">
        <v>2016</v>
      </c>
      <c r="S1761" s="98">
        <f>IFERROR(('General Input Sheet'!$G$38/(VLOOKUP(R1761,'General Input Sheet'!$E$38:$G$44,3,FALSE))),1)</f>
        <v>1</v>
      </c>
      <c r="T1761" s="199">
        <v>0</v>
      </c>
      <c r="U1761" s="115" t="str">
        <f t="shared" si="490"/>
        <v/>
      </c>
      <c r="V1761" s="115" t="str">
        <f t="shared" si="490"/>
        <v/>
      </c>
      <c r="W1761" s="115" t="str">
        <f t="shared" si="490"/>
        <v>y</v>
      </c>
      <c r="X1761" s="115" t="str">
        <f t="shared" si="490"/>
        <v/>
      </c>
      <c r="Y1761" s="273" t="str">
        <f t="shared" si="491"/>
        <v/>
      </c>
      <c r="AA1761" s="86" t="str">
        <f t="shared" si="481"/>
        <v/>
      </c>
      <c r="AB1761" s="87" t="str">
        <f t="shared" si="482"/>
        <v/>
      </c>
      <c r="AC1761" s="87">
        <f t="shared" si="492"/>
        <v>1</v>
      </c>
      <c r="AD1761" s="87" t="str">
        <f t="shared" si="493"/>
        <v/>
      </c>
      <c r="AE1761" s="87" t="str">
        <f t="shared" si="494"/>
        <v/>
      </c>
      <c r="AF1761" s="94">
        <f t="shared" si="483"/>
        <v>1</v>
      </c>
      <c r="AH1761" s="324" t="str">
        <f t="shared" si="484"/>
        <v/>
      </c>
      <c r="AI1761" s="280" t="str">
        <f t="shared" si="485"/>
        <v/>
      </c>
      <c r="AJ1761" s="280">
        <f t="shared" si="486"/>
        <v>0</v>
      </c>
      <c r="AK1761" s="280" t="str">
        <f t="shared" si="487"/>
        <v/>
      </c>
      <c r="AL1761" s="327" t="str">
        <f t="shared" si="488"/>
        <v/>
      </c>
    </row>
    <row r="1762" spans="2:38">
      <c r="B1762" s="176" t="s">
        <v>1557</v>
      </c>
      <c r="C1762" s="167"/>
      <c r="D1762" s="167" t="s">
        <v>2229</v>
      </c>
      <c r="E1762" s="167" t="s">
        <v>117</v>
      </c>
      <c r="F1762" s="167" t="s">
        <v>2233</v>
      </c>
      <c r="G1762" s="188"/>
      <c r="H1762" s="285">
        <v>741.18829989999995</v>
      </c>
      <c r="I1762" s="143">
        <f t="shared" si="489"/>
        <v>569.70294268154976</v>
      </c>
      <c r="J1762" s="165">
        <v>422257.15553416498</v>
      </c>
      <c r="K1762" s="167"/>
      <c r="L1762" s="167">
        <v>1</v>
      </c>
      <c r="M1762" s="171">
        <f t="shared" si="480"/>
        <v>422257.15553416492</v>
      </c>
      <c r="N1762" s="170"/>
      <c r="O1762" s="285">
        <v>741.18129281412905</v>
      </c>
      <c r="P1762" s="114">
        <f t="shared" si="495"/>
        <v>691.73359469634261</v>
      </c>
      <c r="Q1762" s="173">
        <v>512700</v>
      </c>
      <c r="R1762" s="177">
        <v>2016</v>
      </c>
      <c r="S1762" s="98">
        <f>IFERROR(('General Input Sheet'!$G$38/(VLOOKUP(R1762,'General Input Sheet'!$E$38:$G$44,3,FALSE))),1)</f>
        <v>1</v>
      </c>
      <c r="T1762" s="199">
        <v>934957.15553416498</v>
      </c>
      <c r="U1762" s="115" t="str">
        <f t="shared" si="490"/>
        <v/>
      </c>
      <c r="V1762" s="115" t="str">
        <f t="shared" si="490"/>
        <v/>
      </c>
      <c r="W1762" s="115" t="str">
        <f t="shared" si="490"/>
        <v>y</v>
      </c>
      <c r="X1762" s="115" t="str">
        <f t="shared" si="490"/>
        <v/>
      </c>
      <c r="Y1762" s="273" t="str">
        <f t="shared" si="491"/>
        <v/>
      </c>
      <c r="AA1762" s="86" t="str">
        <f t="shared" si="481"/>
        <v/>
      </c>
      <c r="AB1762" s="87" t="str">
        <f t="shared" si="482"/>
        <v/>
      </c>
      <c r="AC1762" s="87">
        <f t="shared" si="492"/>
        <v>1</v>
      </c>
      <c r="AD1762" s="87" t="str">
        <f t="shared" si="493"/>
        <v/>
      </c>
      <c r="AE1762" s="87" t="str">
        <f t="shared" si="494"/>
        <v/>
      </c>
      <c r="AF1762" s="94">
        <f t="shared" si="483"/>
        <v>1</v>
      </c>
      <c r="AH1762" s="324" t="str">
        <f t="shared" si="484"/>
        <v/>
      </c>
      <c r="AI1762" s="280" t="str">
        <f t="shared" si="485"/>
        <v/>
      </c>
      <c r="AJ1762" s="280">
        <f t="shared" si="486"/>
        <v>934957.15553416498</v>
      </c>
      <c r="AK1762" s="280" t="str">
        <f t="shared" si="487"/>
        <v/>
      </c>
      <c r="AL1762" s="327" t="str">
        <f t="shared" si="488"/>
        <v/>
      </c>
    </row>
    <row r="1763" spans="2:38">
      <c r="B1763" s="176" t="s">
        <v>1558</v>
      </c>
      <c r="C1763" s="167"/>
      <c r="D1763" s="167" t="s">
        <v>2229</v>
      </c>
      <c r="E1763" s="167" t="s">
        <v>117</v>
      </c>
      <c r="F1763" s="167" t="s">
        <v>2236</v>
      </c>
      <c r="G1763" s="188"/>
      <c r="H1763" s="285"/>
      <c r="I1763" s="143">
        <f t="shared" si="489"/>
        <v>0</v>
      </c>
      <c r="J1763" s="165"/>
      <c r="K1763" s="167"/>
      <c r="L1763" s="167">
        <v>1</v>
      </c>
      <c r="M1763" s="171">
        <f t="shared" si="480"/>
        <v>0</v>
      </c>
      <c r="N1763" s="170"/>
      <c r="O1763" s="285">
        <v>0</v>
      </c>
      <c r="P1763" s="114">
        <f t="shared" si="495"/>
        <v>0</v>
      </c>
      <c r="Q1763" s="173">
        <v>0</v>
      </c>
      <c r="R1763" s="177">
        <v>2016</v>
      </c>
      <c r="S1763" s="98">
        <f>IFERROR(('General Input Sheet'!$G$38/(VLOOKUP(R1763,'General Input Sheet'!$E$38:$G$44,3,FALSE))),1)</f>
        <v>1</v>
      </c>
      <c r="T1763" s="199">
        <v>0</v>
      </c>
      <c r="U1763" s="115" t="str">
        <f t="shared" si="490"/>
        <v/>
      </c>
      <c r="V1763" s="115" t="str">
        <f t="shared" si="490"/>
        <v/>
      </c>
      <c r="W1763" s="115" t="str">
        <f t="shared" si="490"/>
        <v>y</v>
      </c>
      <c r="X1763" s="115" t="str">
        <f t="shared" si="490"/>
        <v/>
      </c>
      <c r="Y1763" s="273" t="str">
        <f t="shared" si="491"/>
        <v/>
      </c>
      <c r="AA1763" s="86" t="str">
        <f t="shared" si="481"/>
        <v/>
      </c>
      <c r="AB1763" s="87" t="str">
        <f t="shared" si="482"/>
        <v/>
      </c>
      <c r="AC1763" s="87">
        <f t="shared" si="492"/>
        <v>1</v>
      </c>
      <c r="AD1763" s="87" t="str">
        <f t="shared" si="493"/>
        <v/>
      </c>
      <c r="AE1763" s="87" t="str">
        <f t="shared" si="494"/>
        <v/>
      </c>
      <c r="AF1763" s="94">
        <f t="shared" si="483"/>
        <v>1</v>
      </c>
      <c r="AH1763" s="324" t="str">
        <f t="shared" si="484"/>
        <v/>
      </c>
      <c r="AI1763" s="280" t="str">
        <f t="shared" si="485"/>
        <v/>
      </c>
      <c r="AJ1763" s="280">
        <f t="shared" si="486"/>
        <v>0</v>
      </c>
      <c r="AK1763" s="280" t="str">
        <f t="shared" si="487"/>
        <v/>
      </c>
      <c r="AL1763" s="327" t="str">
        <f t="shared" si="488"/>
        <v/>
      </c>
    </row>
    <row r="1764" spans="2:38">
      <c r="B1764" s="176" t="s">
        <v>1559</v>
      </c>
      <c r="C1764" s="167"/>
      <c r="D1764" s="167" t="s">
        <v>2229</v>
      </c>
      <c r="E1764" s="167" t="s">
        <v>117</v>
      </c>
      <c r="F1764" s="167" t="s">
        <v>2236</v>
      </c>
      <c r="G1764" s="188"/>
      <c r="H1764" s="285"/>
      <c r="I1764" s="143">
        <f t="shared" si="489"/>
        <v>0</v>
      </c>
      <c r="J1764" s="165"/>
      <c r="K1764" s="167"/>
      <c r="L1764" s="167">
        <v>1</v>
      </c>
      <c r="M1764" s="171">
        <f t="shared" si="480"/>
        <v>0</v>
      </c>
      <c r="N1764" s="170"/>
      <c r="O1764" s="285">
        <v>0</v>
      </c>
      <c r="P1764" s="114">
        <f t="shared" si="495"/>
        <v>0</v>
      </c>
      <c r="Q1764" s="173">
        <v>0</v>
      </c>
      <c r="R1764" s="177">
        <v>2016</v>
      </c>
      <c r="S1764" s="98">
        <f>IFERROR(('General Input Sheet'!$G$38/(VLOOKUP(R1764,'General Input Sheet'!$E$38:$G$44,3,FALSE))),1)</f>
        <v>1</v>
      </c>
      <c r="T1764" s="199">
        <v>0</v>
      </c>
      <c r="U1764" s="115" t="str">
        <f t="shared" si="490"/>
        <v/>
      </c>
      <c r="V1764" s="115" t="str">
        <f t="shared" si="490"/>
        <v/>
      </c>
      <c r="W1764" s="115" t="str">
        <f t="shared" si="490"/>
        <v>y</v>
      </c>
      <c r="X1764" s="115" t="str">
        <f t="shared" si="490"/>
        <v/>
      </c>
      <c r="Y1764" s="273" t="str">
        <f t="shared" si="491"/>
        <v/>
      </c>
      <c r="AA1764" s="86" t="str">
        <f t="shared" si="481"/>
        <v/>
      </c>
      <c r="AB1764" s="87" t="str">
        <f t="shared" si="482"/>
        <v/>
      </c>
      <c r="AC1764" s="87">
        <f t="shared" si="492"/>
        <v>1</v>
      </c>
      <c r="AD1764" s="87" t="str">
        <f t="shared" si="493"/>
        <v/>
      </c>
      <c r="AE1764" s="87" t="str">
        <f t="shared" si="494"/>
        <v/>
      </c>
      <c r="AF1764" s="94">
        <f t="shared" si="483"/>
        <v>1</v>
      </c>
      <c r="AH1764" s="324" t="str">
        <f t="shared" si="484"/>
        <v/>
      </c>
      <c r="AI1764" s="280" t="str">
        <f t="shared" si="485"/>
        <v/>
      </c>
      <c r="AJ1764" s="280">
        <f t="shared" si="486"/>
        <v>0</v>
      </c>
      <c r="AK1764" s="280" t="str">
        <f t="shared" si="487"/>
        <v/>
      </c>
      <c r="AL1764" s="327" t="str">
        <f t="shared" si="488"/>
        <v/>
      </c>
    </row>
    <row r="1765" spans="2:38">
      <c r="B1765" s="176" t="s">
        <v>1560</v>
      </c>
      <c r="C1765" s="167"/>
      <c r="D1765" s="167" t="s">
        <v>2229</v>
      </c>
      <c r="E1765" s="167" t="s">
        <v>117</v>
      </c>
      <c r="F1765" s="167" t="s">
        <v>2236</v>
      </c>
      <c r="G1765" s="188"/>
      <c r="H1765" s="285"/>
      <c r="I1765" s="143">
        <f t="shared" si="489"/>
        <v>0</v>
      </c>
      <c r="J1765" s="165"/>
      <c r="K1765" s="167"/>
      <c r="L1765" s="167">
        <v>1</v>
      </c>
      <c r="M1765" s="171">
        <f t="shared" si="480"/>
        <v>0</v>
      </c>
      <c r="N1765" s="170"/>
      <c r="O1765" s="285">
        <v>0</v>
      </c>
      <c r="P1765" s="114">
        <f t="shared" si="495"/>
        <v>0</v>
      </c>
      <c r="Q1765" s="173">
        <v>0</v>
      </c>
      <c r="R1765" s="177">
        <v>2016</v>
      </c>
      <c r="S1765" s="98">
        <f>IFERROR(('General Input Sheet'!$G$38/(VLOOKUP(R1765,'General Input Sheet'!$E$38:$G$44,3,FALSE))),1)</f>
        <v>1</v>
      </c>
      <c r="T1765" s="199">
        <v>0</v>
      </c>
      <c r="U1765" s="115" t="str">
        <f t="shared" si="490"/>
        <v/>
      </c>
      <c r="V1765" s="115" t="str">
        <f t="shared" si="490"/>
        <v/>
      </c>
      <c r="W1765" s="115" t="str">
        <f t="shared" si="490"/>
        <v>y</v>
      </c>
      <c r="X1765" s="115" t="str">
        <f t="shared" si="490"/>
        <v/>
      </c>
      <c r="Y1765" s="273" t="str">
        <f t="shared" si="491"/>
        <v/>
      </c>
      <c r="AA1765" s="86" t="str">
        <f t="shared" si="481"/>
        <v/>
      </c>
      <c r="AB1765" s="87" t="str">
        <f t="shared" si="482"/>
        <v/>
      </c>
      <c r="AC1765" s="87">
        <f t="shared" si="492"/>
        <v>1</v>
      </c>
      <c r="AD1765" s="87" t="str">
        <f t="shared" si="493"/>
        <v/>
      </c>
      <c r="AE1765" s="87" t="str">
        <f t="shared" si="494"/>
        <v/>
      </c>
      <c r="AF1765" s="94">
        <f t="shared" si="483"/>
        <v>1</v>
      </c>
      <c r="AH1765" s="324" t="str">
        <f t="shared" si="484"/>
        <v/>
      </c>
      <c r="AI1765" s="280" t="str">
        <f t="shared" si="485"/>
        <v/>
      </c>
      <c r="AJ1765" s="280">
        <f t="shared" si="486"/>
        <v>0</v>
      </c>
      <c r="AK1765" s="280" t="str">
        <f t="shared" si="487"/>
        <v/>
      </c>
      <c r="AL1765" s="327" t="str">
        <f t="shared" si="488"/>
        <v/>
      </c>
    </row>
    <row r="1766" spans="2:38">
      <c r="B1766" s="176" t="s">
        <v>1561</v>
      </c>
      <c r="C1766" s="167"/>
      <c r="D1766" s="167" t="s">
        <v>2229</v>
      </c>
      <c r="E1766" s="167" t="s">
        <v>117</v>
      </c>
      <c r="F1766" s="167" t="s">
        <v>2236</v>
      </c>
      <c r="G1766" s="188"/>
      <c r="H1766" s="285"/>
      <c r="I1766" s="143">
        <f t="shared" si="489"/>
        <v>0</v>
      </c>
      <c r="J1766" s="165"/>
      <c r="K1766" s="167"/>
      <c r="L1766" s="167">
        <v>1</v>
      </c>
      <c r="M1766" s="171">
        <f t="shared" si="480"/>
        <v>0</v>
      </c>
      <c r="N1766" s="170"/>
      <c r="O1766" s="285">
        <v>0</v>
      </c>
      <c r="P1766" s="114">
        <f t="shared" si="495"/>
        <v>0</v>
      </c>
      <c r="Q1766" s="173">
        <v>0</v>
      </c>
      <c r="R1766" s="177">
        <v>2016</v>
      </c>
      <c r="S1766" s="98">
        <f>IFERROR(('General Input Sheet'!$G$38/(VLOOKUP(R1766,'General Input Sheet'!$E$38:$G$44,3,FALSE))),1)</f>
        <v>1</v>
      </c>
      <c r="T1766" s="199">
        <v>0</v>
      </c>
      <c r="U1766" s="115" t="str">
        <f t="shared" si="490"/>
        <v/>
      </c>
      <c r="V1766" s="115" t="str">
        <f t="shared" si="490"/>
        <v/>
      </c>
      <c r="W1766" s="115" t="str">
        <f t="shared" si="490"/>
        <v>y</v>
      </c>
      <c r="X1766" s="115" t="str">
        <f t="shared" si="490"/>
        <v/>
      </c>
      <c r="Y1766" s="273" t="str">
        <f t="shared" si="491"/>
        <v/>
      </c>
      <c r="AA1766" s="86" t="str">
        <f t="shared" si="481"/>
        <v/>
      </c>
      <c r="AB1766" s="87" t="str">
        <f t="shared" si="482"/>
        <v/>
      </c>
      <c r="AC1766" s="87">
        <f t="shared" si="492"/>
        <v>1</v>
      </c>
      <c r="AD1766" s="87" t="str">
        <f t="shared" si="493"/>
        <v/>
      </c>
      <c r="AE1766" s="87" t="str">
        <f t="shared" si="494"/>
        <v/>
      </c>
      <c r="AF1766" s="94">
        <f t="shared" si="483"/>
        <v>1</v>
      </c>
      <c r="AH1766" s="324" t="str">
        <f t="shared" si="484"/>
        <v/>
      </c>
      <c r="AI1766" s="280" t="str">
        <f t="shared" si="485"/>
        <v/>
      </c>
      <c r="AJ1766" s="280">
        <f t="shared" si="486"/>
        <v>0</v>
      </c>
      <c r="AK1766" s="280" t="str">
        <f t="shared" si="487"/>
        <v/>
      </c>
      <c r="AL1766" s="327" t="str">
        <f t="shared" si="488"/>
        <v/>
      </c>
    </row>
    <row r="1767" spans="2:38">
      <c r="B1767" s="176" t="s">
        <v>1562</v>
      </c>
      <c r="C1767" s="167"/>
      <c r="D1767" s="167" t="s">
        <v>2231</v>
      </c>
      <c r="E1767" s="167" t="s">
        <v>117</v>
      </c>
      <c r="F1767" s="167" t="s">
        <v>2232</v>
      </c>
      <c r="G1767" s="188"/>
      <c r="H1767" s="285">
        <v>7760.76</v>
      </c>
      <c r="I1767" s="143">
        <f t="shared" si="489"/>
        <v>170.00008904028471</v>
      </c>
      <c r="J1767" s="165">
        <v>1319329.8910202801</v>
      </c>
      <c r="K1767" s="167"/>
      <c r="L1767" s="167">
        <v>1</v>
      </c>
      <c r="M1767" s="171">
        <f t="shared" si="480"/>
        <v>1319329.8910202801</v>
      </c>
      <c r="N1767" s="170"/>
      <c r="O1767" s="285"/>
      <c r="P1767" s="114">
        <f t="shared" si="495"/>
        <v>0</v>
      </c>
      <c r="Q1767" s="173"/>
      <c r="R1767" s="177">
        <v>2016</v>
      </c>
      <c r="S1767" s="98">
        <f>IFERROR(('General Input Sheet'!$G$38/(VLOOKUP(R1767,'General Input Sheet'!$E$38:$G$44,3,FALSE))),1)</f>
        <v>1</v>
      </c>
      <c r="T1767" s="199">
        <v>1319329.8910202801</v>
      </c>
      <c r="U1767" s="115" t="str">
        <f t="shared" si="490"/>
        <v/>
      </c>
      <c r="V1767" s="115" t="str">
        <f t="shared" si="490"/>
        <v/>
      </c>
      <c r="W1767" s="115" t="str">
        <f t="shared" si="490"/>
        <v/>
      </c>
      <c r="X1767" s="115" t="str">
        <f t="shared" si="490"/>
        <v/>
      </c>
      <c r="Y1767" s="273" t="str">
        <f t="shared" si="491"/>
        <v>y</v>
      </c>
      <c r="AA1767" s="86" t="str">
        <f t="shared" si="481"/>
        <v/>
      </c>
      <c r="AB1767" s="87" t="str">
        <f t="shared" si="482"/>
        <v/>
      </c>
      <c r="AC1767" s="87" t="str">
        <f t="shared" si="492"/>
        <v/>
      </c>
      <c r="AD1767" s="87" t="str">
        <f t="shared" si="493"/>
        <v/>
      </c>
      <c r="AE1767" s="87">
        <f t="shared" si="494"/>
        <v>1</v>
      </c>
      <c r="AF1767" s="94">
        <f t="shared" si="483"/>
        <v>1</v>
      </c>
      <c r="AH1767" s="324" t="str">
        <f t="shared" si="484"/>
        <v/>
      </c>
      <c r="AI1767" s="280" t="str">
        <f t="shared" si="485"/>
        <v/>
      </c>
      <c r="AJ1767" s="280" t="str">
        <f t="shared" si="486"/>
        <v/>
      </c>
      <c r="AK1767" s="280" t="str">
        <f t="shared" si="487"/>
        <v/>
      </c>
      <c r="AL1767" s="327">
        <f t="shared" si="488"/>
        <v>1319329.8910202801</v>
      </c>
    </row>
    <row r="1768" spans="2:38">
      <c r="B1768" s="176" t="s">
        <v>1563</v>
      </c>
      <c r="C1768" s="167"/>
      <c r="D1768" s="167" t="s">
        <v>2229</v>
      </c>
      <c r="E1768" s="167" t="s">
        <v>117</v>
      </c>
      <c r="F1768" s="167" t="s">
        <v>2236</v>
      </c>
      <c r="G1768" s="188"/>
      <c r="H1768" s="285"/>
      <c r="I1768" s="143">
        <f t="shared" si="489"/>
        <v>0</v>
      </c>
      <c r="J1768" s="165"/>
      <c r="K1768" s="167"/>
      <c r="L1768" s="167">
        <v>1</v>
      </c>
      <c r="M1768" s="171">
        <f t="shared" si="480"/>
        <v>0</v>
      </c>
      <c r="N1768" s="170"/>
      <c r="O1768" s="285">
        <v>439.82225883684498</v>
      </c>
      <c r="P1768" s="114">
        <f t="shared" si="495"/>
        <v>24.515926111870332</v>
      </c>
      <c r="Q1768" s="173">
        <v>10782.65</v>
      </c>
      <c r="R1768" s="177">
        <v>2016</v>
      </c>
      <c r="S1768" s="98">
        <f>IFERROR(('General Input Sheet'!$G$38/(VLOOKUP(R1768,'General Input Sheet'!$E$38:$G$44,3,FALSE))),1)</f>
        <v>1</v>
      </c>
      <c r="T1768" s="199">
        <v>10782.65</v>
      </c>
      <c r="U1768" s="115" t="str">
        <f t="shared" si="490"/>
        <v/>
      </c>
      <c r="V1768" s="115" t="str">
        <f t="shared" si="490"/>
        <v/>
      </c>
      <c r="W1768" s="115" t="str">
        <f t="shared" si="490"/>
        <v>y</v>
      </c>
      <c r="X1768" s="115" t="str">
        <f t="shared" si="490"/>
        <v/>
      </c>
      <c r="Y1768" s="273" t="str">
        <f t="shared" si="491"/>
        <v/>
      </c>
      <c r="AA1768" s="86" t="str">
        <f t="shared" si="481"/>
        <v/>
      </c>
      <c r="AB1768" s="87" t="str">
        <f t="shared" si="482"/>
        <v/>
      </c>
      <c r="AC1768" s="87">
        <f t="shared" si="492"/>
        <v>1</v>
      </c>
      <c r="AD1768" s="87" t="str">
        <f t="shared" si="493"/>
        <v/>
      </c>
      <c r="AE1768" s="87" t="str">
        <f t="shared" si="494"/>
        <v/>
      </c>
      <c r="AF1768" s="94">
        <f t="shared" si="483"/>
        <v>1</v>
      </c>
      <c r="AH1768" s="324" t="str">
        <f t="shared" si="484"/>
        <v/>
      </c>
      <c r="AI1768" s="280" t="str">
        <f t="shared" si="485"/>
        <v/>
      </c>
      <c r="AJ1768" s="280">
        <f t="shared" si="486"/>
        <v>10782.65</v>
      </c>
      <c r="AK1768" s="280" t="str">
        <f t="shared" si="487"/>
        <v/>
      </c>
      <c r="AL1768" s="327" t="str">
        <f t="shared" si="488"/>
        <v/>
      </c>
    </row>
    <row r="1769" spans="2:38">
      <c r="B1769" s="176" t="s">
        <v>1564</v>
      </c>
      <c r="C1769" s="167"/>
      <c r="D1769" s="167" t="s">
        <v>2229</v>
      </c>
      <c r="E1769" s="167" t="s">
        <v>117</v>
      </c>
      <c r="F1769" s="167" t="s">
        <v>2233</v>
      </c>
      <c r="G1769" s="188"/>
      <c r="H1769" s="285">
        <v>10225.39</v>
      </c>
      <c r="I1769" s="143">
        <f t="shared" si="489"/>
        <v>67.478271480435751</v>
      </c>
      <c r="J1769" s="165">
        <v>689991.64241333294</v>
      </c>
      <c r="K1769" s="167"/>
      <c r="L1769" s="167">
        <v>1</v>
      </c>
      <c r="M1769" s="171">
        <f t="shared" si="480"/>
        <v>689991.64241333294</v>
      </c>
      <c r="N1769" s="170"/>
      <c r="O1769" s="285">
        <v>10225.4092221706</v>
      </c>
      <c r="P1769" s="114">
        <f t="shared" si="495"/>
        <v>27.160184396125921</v>
      </c>
      <c r="Q1769" s="173">
        <v>277724</v>
      </c>
      <c r="R1769" s="177">
        <v>2016</v>
      </c>
      <c r="S1769" s="98">
        <f>IFERROR(('General Input Sheet'!$G$38/(VLOOKUP(R1769,'General Input Sheet'!$E$38:$G$44,3,FALSE))),1)</f>
        <v>1</v>
      </c>
      <c r="T1769" s="199">
        <v>967715.64241333294</v>
      </c>
      <c r="U1769" s="115" t="str">
        <f t="shared" si="490"/>
        <v/>
      </c>
      <c r="V1769" s="115" t="str">
        <f t="shared" si="490"/>
        <v/>
      </c>
      <c r="W1769" s="115" t="str">
        <f t="shared" si="490"/>
        <v>y</v>
      </c>
      <c r="X1769" s="115" t="str">
        <f t="shared" si="490"/>
        <v/>
      </c>
      <c r="Y1769" s="273" t="str">
        <f t="shared" si="491"/>
        <v/>
      </c>
      <c r="AA1769" s="86" t="str">
        <f t="shared" si="481"/>
        <v/>
      </c>
      <c r="AB1769" s="87" t="str">
        <f t="shared" si="482"/>
        <v/>
      </c>
      <c r="AC1769" s="87">
        <f t="shared" si="492"/>
        <v>1</v>
      </c>
      <c r="AD1769" s="87" t="str">
        <f t="shared" si="493"/>
        <v/>
      </c>
      <c r="AE1769" s="87" t="str">
        <f t="shared" si="494"/>
        <v/>
      </c>
      <c r="AF1769" s="94">
        <f t="shared" si="483"/>
        <v>1</v>
      </c>
      <c r="AH1769" s="324" t="str">
        <f t="shared" si="484"/>
        <v/>
      </c>
      <c r="AI1769" s="280" t="str">
        <f t="shared" si="485"/>
        <v/>
      </c>
      <c r="AJ1769" s="280">
        <f t="shared" si="486"/>
        <v>967715.64241333294</v>
      </c>
      <c r="AK1769" s="280" t="str">
        <f t="shared" si="487"/>
        <v/>
      </c>
      <c r="AL1769" s="327" t="str">
        <f t="shared" si="488"/>
        <v/>
      </c>
    </row>
    <row r="1770" spans="2:38">
      <c r="B1770" s="176" t="s">
        <v>1565</v>
      </c>
      <c r="C1770" s="167"/>
      <c r="D1770" s="167" t="s">
        <v>2229</v>
      </c>
      <c r="E1770" s="167" t="s">
        <v>117</v>
      </c>
      <c r="F1770" s="167" t="s">
        <v>2232</v>
      </c>
      <c r="G1770" s="188"/>
      <c r="H1770" s="285">
        <v>10911.47</v>
      </c>
      <c r="I1770" s="143">
        <f t="shared" si="489"/>
        <v>54.097722670208043</v>
      </c>
      <c r="J1770" s="165">
        <v>590285.67798429495</v>
      </c>
      <c r="K1770" s="167"/>
      <c r="L1770" s="167">
        <v>1</v>
      </c>
      <c r="M1770" s="171">
        <f t="shared" si="480"/>
        <v>590285.67798429495</v>
      </c>
      <c r="N1770" s="170"/>
      <c r="O1770" s="285">
        <v>10911.4843695747</v>
      </c>
      <c r="P1770" s="114">
        <f t="shared" si="495"/>
        <v>6.1036608534862324</v>
      </c>
      <c r="Q1770" s="173">
        <v>66600</v>
      </c>
      <c r="R1770" s="177">
        <v>2016</v>
      </c>
      <c r="S1770" s="98">
        <f>IFERROR(('General Input Sheet'!$G$38/(VLOOKUP(R1770,'General Input Sheet'!$E$38:$G$44,3,FALSE))),1)</f>
        <v>1</v>
      </c>
      <c r="T1770" s="199">
        <v>656885.67798429495</v>
      </c>
      <c r="U1770" s="115" t="str">
        <f t="shared" si="490"/>
        <v/>
      </c>
      <c r="V1770" s="115" t="str">
        <f t="shared" si="490"/>
        <v/>
      </c>
      <c r="W1770" s="115" t="str">
        <f t="shared" si="490"/>
        <v>y</v>
      </c>
      <c r="X1770" s="115" t="str">
        <f t="shared" si="490"/>
        <v/>
      </c>
      <c r="Y1770" s="273" t="str">
        <f t="shared" si="491"/>
        <v/>
      </c>
      <c r="AA1770" s="86" t="str">
        <f t="shared" si="481"/>
        <v/>
      </c>
      <c r="AB1770" s="87" t="str">
        <f t="shared" si="482"/>
        <v/>
      </c>
      <c r="AC1770" s="87">
        <f t="shared" si="492"/>
        <v>1</v>
      </c>
      <c r="AD1770" s="87" t="str">
        <f t="shared" si="493"/>
        <v/>
      </c>
      <c r="AE1770" s="87" t="str">
        <f t="shared" si="494"/>
        <v/>
      </c>
      <c r="AF1770" s="94">
        <f t="shared" si="483"/>
        <v>1</v>
      </c>
      <c r="AH1770" s="324" t="str">
        <f t="shared" si="484"/>
        <v/>
      </c>
      <c r="AI1770" s="280" t="str">
        <f t="shared" si="485"/>
        <v/>
      </c>
      <c r="AJ1770" s="280">
        <f t="shared" si="486"/>
        <v>656885.67798429495</v>
      </c>
      <c r="AK1770" s="280" t="str">
        <f t="shared" si="487"/>
        <v/>
      </c>
      <c r="AL1770" s="327" t="str">
        <f t="shared" si="488"/>
        <v/>
      </c>
    </row>
    <row r="1771" spans="2:38">
      <c r="B1771" s="176" t="s">
        <v>1566</v>
      </c>
      <c r="C1771" s="167"/>
      <c r="D1771" s="167" t="s">
        <v>2229</v>
      </c>
      <c r="E1771" s="167" t="s">
        <v>116</v>
      </c>
      <c r="F1771" s="167" t="s">
        <v>2233</v>
      </c>
      <c r="G1771" s="188"/>
      <c r="H1771" s="285">
        <v>769.54101349999996</v>
      </c>
      <c r="I1771" s="143">
        <f t="shared" si="489"/>
        <v>550.07194087953314</v>
      </c>
      <c r="J1771" s="165">
        <v>423302.91888234799</v>
      </c>
      <c r="K1771" s="167"/>
      <c r="L1771" s="167">
        <v>1</v>
      </c>
      <c r="M1771" s="171">
        <f t="shared" si="480"/>
        <v>423302.91888234799</v>
      </c>
      <c r="N1771" s="170"/>
      <c r="O1771" s="285">
        <v>769.52834552787499</v>
      </c>
      <c r="P1771" s="114">
        <f t="shared" si="495"/>
        <v>31.33087967469374</v>
      </c>
      <c r="Q1771" s="173">
        <v>24110</v>
      </c>
      <c r="R1771" s="177">
        <v>2016</v>
      </c>
      <c r="S1771" s="98">
        <f>IFERROR(('General Input Sheet'!$G$38/(VLOOKUP(R1771,'General Input Sheet'!$E$38:$G$44,3,FALSE))),1)</f>
        <v>1</v>
      </c>
      <c r="T1771" s="199">
        <v>447412.91888234799</v>
      </c>
      <c r="U1771" s="115" t="str">
        <f t="shared" si="490"/>
        <v/>
      </c>
      <c r="V1771" s="115" t="str">
        <f t="shared" si="490"/>
        <v>y</v>
      </c>
      <c r="W1771" s="115" t="str">
        <f t="shared" si="490"/>
        <v/>
      </c>
      <c r="X1771" s="115" t="str">
        <f t="shared" si="490"/>
        <v/>
      </c>
      <c r="Y1771" s="273" t="str">
        <f t="shared" si="491"/>
        <v/>
      </c>
      <c r="AA1771" s="86" t="str">
        <f t="shared" si="481"/>
        <v/>
      </c>
      <c r="AB1771" s="87">
        <f t="shared" si="482"/>
        <v>1</v>
      </c>
      <c r="AC1771" s="87" t="str">
        <f t="shared" si="492"/>
        <v/>
      </c>
      <c r="AD1771" s="87" t="str">
        <f t="shared" si="493"/>
        <v/>
      </c>
      <c r="AE1771" s="87" t="str">
        <f t="shared" si="494"/>
        <v/>
      </c>
      <c r="AF1771" s="94">
        <f t="shared" si="483"/>
        <v>1</v>
      </c>
      <c r="AH1771" s="324" t="str">
        <f t="shared" si="484"/>
        <v/>
      </c>
      <c r="AI1771" s="280">
        <f t="shared" si="485"/>
        <v>447412.91888234799</v>
      </c>
      <c r="AJ1771" s="280" t="str">
        <f t="shared" si="486"/>
        <v/>
      </c>
      <c r="AK1771" s="280" t="str">
        <f t="shared" si="487"/>
        <v/>
      </c>
      <c r="AL1771" s="327" t="str">
        <f t="shared" si="488"/>
        <v/>
      </c>
    </row>
    <row r="1772" spans="2:38">
      <c r="B1772" s="176" t="s">
        <v>1567</v>
      </c>
      <c r="C1772" s="167"/>
      <c r="D1772" s="167" t="s">
        <v>2229</v>
      </c>
      <c r="E1772" s="167" t="s">
        <v>117</v>
      </c>
      <c r="F1772" s="167" t="s">
        <v>2233</v>
      </c>
      <c r="G1772" s="188"/>
      <c r="H1772" s="285">
        <v>809.31138989999999</v>
      </c>
      <c r="I1772" s="143">
        <f t="shared" si="489"/>
        <v>524.8533720829746</v>
      </c>
      <c r="J1772" s="165">
        <v>424769.81205417402</v>
      </c>
      <c r="K1772" s="167"/>
      <c r="L1772" s="167">
        <v>1</v>
      </c>
      <c r="M1772" s="171">
        <f t="shared" si="480"/>
        <v>424769.81205417408</v>
      </c>
      <c r="N1772" s="170"/>
      <c r="O1772" s="285">
        <v>809.32875327475097</v>
      </c>
      <c r="P1772" s="114">
        <f t="shared" si="495"/>
        <v>238.71387148704594</v>
      </c>
      <c r="Q1772" s="173">
        <v>193198</v>
      </c>
      <c r="R1772" s="177">
        <v>2016</v>
      </c>
      <c r="S1772" s="98">
        <f>IFERROR(('General Input Sheet'!$G$38/(VLOOKUP(R1772,'General Input Sheet'!$E$38:$G$44,3,FALSE))),1)</f>
        <v>1</v>
      </c>
      <c r="T1772" s="199">
        <v>617967.81205417402</v>
      </c>
      <c r="U1772" s="115" t="str">
        <f t="shared" si="490"/>
        <v/>
      </c>
      <c r="V1772" s="115" t="str">
        <f t="shared" si="490"/>
        <v/>
      </c>
      <c r="W1772" s="115" t="str">
        <f t="shared" si="490"/>
        <v>y</v>
      </c>
      <c r="X1772" s="115" t="str">
        <f t="shared" si="490"/>
        <v/>
      </c>
      <c r="Y1772" s="273" t="str">
        <f t="shared" si="491"/>
        <v/>
      </c>
      <c r="AA1772" s="86" t="str">
        <f t="shared" si="481"/>
        <v/>
      </c>
      <c r="AB1772" s="87" t="str">
        <f t="shared" si="482"/>
        <v/>
      </c>
      <c r="AC1772" s="87">
        <f t="shared" si="492"/>
        <v>1</v>
      </c>
      <c r="AD1772" s="87" t="str">
        <f t="shared" si="493"/>
        <v/>
      </c>
      <c r="AE1772" s="87" t="str">
        <f t="shared" si="494"/>
        <v/>
      </c>
      <c r="AF1772" s="94">
        <f t="shared" si="483"/>
        <v>1</v>
      </c>
      <c r="AH1772" s="324" t="str">
        <f t="shared" si="484"/>
        <v/>
      </c>
      <c r="AI1772" s="280" t="str">
        <f t="shared" si="485"/>
        <v/>
      </c>
      <c r="AJ1772" s="280">
        <f t="shared" si="486"/>
        <v>617967.81205417402</v>
      </c>
      <c r="AK1772" s="280" t="str">
        <f t="shared" si="487"/>
        <v/>
      </c>
      <c r="AL1772" s="327" t="str">
        <f t="shared" si="488"/>
        <v/>
      </c>
    </row>
    <row r="1773" spans="2:38">
      <c r="B1773" s="176" t="s">
        <v>1568</v>
      </c>
      <c r="C1773" s="167"/>
      <c r="D1773" s="167" t="s">
        <v>2229</v>
      </c>
      <c r="E1773" s="167" t="s">
        <v>117</v>
      </c>
      <c r="F1773" s="167" t="s">
        <v>2236</v>
      </c>
      <c r="G1773" s="188"/>
      <c r="H1773" s="285"/>
      <c r="I1773" s="143">
        <f t="shared" si="489"/>
        <v>0</v>
      </c>
      <c r="J1773" s="165"/>
      <c r="K1773" s="167"/>
      <c r="L1773" s="167">
        <v>1</v>
      </c>
      <c r="M1773" s="171">
        <f t="shared" si="480"/>
        <v>0</v>
      </c>
      <c r="N1773" s="170"/>
      <c r="O1773" s="285">
        <v>0</v>
      </c>
      <c r="P1773" s="114">
        <f t="shared" si="495"/>
        <v>0</v>
      </c>
      <c r="Q1773" s="173">
        <v>0</v>
      </c>
      <c r="R1773" s="177">
        <v>2016</v>
      </c>
      <c r="S1773" s="98">
        <f>IFERROR(('General Input Sheet'!$G$38/(VLOOKUP(R1773,'General Input Sheet'!$E$38:$G$44,3,FALSE))),1)</f>
        <v>1</v>
      </c>
      <c r="T1773" s="199">
        <v>0</v>
      </c>
      <c r="U1773" s="115" t="str">
        <f t="shared" si="490"/>
        <v/>
      </c>
      <c r="V1773" s="115" t="str">
        <f t="shared" si="490"/>
        <v/>
      </c>
      <c r="W1773" s="115" t="str">
        <f t="shared" si="490"/>
        <v>y</v>
      </c>
      <c r="X1773" s="115" t="str">
        <f t="shared" si="490"/>
        <v/>
      </c>
      <c r="Y1773" s="273" t="str">
        <f t="shared" si="491"/>
        <v/>
      </c>
      <c r="AA1773" s="86" t="str">
        <f t="shared" si="481"/>
        <v/>
      </c>
      <c r="AB1773" s="87" t="str">
        <f t="shared" si="482"/>
        <v/>
      </c>
      <c r="AC1773" s="87">
        <f t="shared" si="492"/>
        <v>1</v>
      </c>
      <c r="AD1773" s="87" t="str">
        <f t="shared" si="493"/>
        <v/>
      </c>
      <c r="AE1773" s="87" t="str">
        <f t="shared" si="494"/>
        <v/>
      </c>
      <c r="AF1773" s="94">
        <f t="shared" si="483"/>
        <v>1</v>
      </c>
      <c r="AH1773" s="324" t="str">
        <f t="shared" si="484"/>
        <v/>
      </c>
      <c r="AI1773" s="280" t="str">
        <f t="shared" si="485"/>
        <v/>
      </c>
      <c r="AJ1773" s="280">
        <f t="shared" si="486"/>
        <v>0</v>
      </c>
      <c r="AK1773" s="280" t="str">
        <f t="shared" si="487"/>
        <v/>
      </c>
      <c r="AL1773" s="327" t="str">
        <f t="shared" si="488"/>
        <v/>
      </c>
    </row>
    <row r="1774" spans="2:38">
      <c r="B1774" s="176" t="s">
        <v>1569</v>
      </c>
      <c r="C1774" s="167"/>
      <c r="D1774" s="167" t="s">
        <v>2229</v>
      </c>
      <c r="E1774" s="167" t="s">
        <v>115</v>
      </c>
      <c r="F1774" s="167" t="s">
        <v>2232</v>
      </c>
      <c r="G1774" s="188"/>
      <c r="H1774" s="285">
        <v>51.811554180000002</v>
      </c>
      <c r="I1774" s="143">
        <f t="shared" si="489"/>
        <v>3915.8894318689399</v>
      </c>
      <c r="J1774" s="165">
        <v>202888.317462167</v>
      </c>
      <c r="K1774" s="167"/>
      <c r="L1774" s="167">
        <v>1</v>
      </c>
      <c r="M1774" s="171">
        <f t="shared" si="480"/>
        <v>202888.317462167</v>
      </c>
      <c r="N1774" s="170"/>
      <c r="O1774" s="285"/>
      <c r="P1774" s="114">
        <f t="shared" si="495"/>
        <v>0</v>
      </c>
      <c r="Q1774" s="173"/>
      <c r="R1774" s="177">
        <v>2016</v>
      </c>
      <c r="S1774" s="98">
        <f>IFERROR(('General Input Sheet'!$G$38/(VLOOKUP(R1774,'General Input Sheet'!$E$38:$G$44,3,FALSE))),1)</f>
        <v>1</v>
      </c>
      <c r="T1774" s="199">
        <v>202888.317462167</v>
      </c>
      <c r="U1774" s="115" t="str">
        <f t="shared" si="490"/>
        <v>y</v>
      </c>
      <c r="V1774" s="115" t="str">
        <f t="shared" si="490"/>
        <v/>
      </c>
      <c r="W1774" s="115" t="str">
        <f t="shared" si="490"/>
        <v/>
      </c>
      <c r="X1774" s="115" t="str">
        <f t="shared" si="490"/>
        <v/>
      </c>
      <c r="Y1774" s="273" t="str">
        <f t="shared" si="491"/>
        <v/>
      </c>
      <c r="AA1774" s="86">
        <f t="shared" si="481"/>
        <v>1</v>
      </c>
      <c r="AB1774" s="87" t="str">
        <f t="shared" si="482"/>
        <v/>
      </c>
      <c r="AC1774" s="87" t="str">
        <f t="shared" si="492"/>
        <v/>
      </c>
      <c r="AD1774" s="87" t="str">
        <f t="shared" si="493"/>
        <v/>
      </c>
      <c r="AE1774" s="87" t="str">
        <f t="shared" si="494"/>
        <v/>
      </c>
      <c r="AF1774" s="94">
        <f t="shared" si="483"/>
        <v>1</v>
      </c>
      <c r="AH1774" s="324">
        <f t="shared" si="484"/>
        <v>202888.317462167</v>
      </c>
      <c r="AI1774" s="280" t="str">
        <f t="shared" si="485"/>
        <v/>
      </c>
      <c r="AJ1774" s="280" t="str">
        <f t="shared" si="486"/>
        <v/>
      </c>
      <c r="AK1774" s="280" t="str">
        <f t="shared" si="487"/>
        <v/>
      </c>
      <c r="AL1774" s="327" t="str">
        <f t="shared" si="488"/>
        <v/>
      </c>
    </row>
    <row r="1775" spans="2:38">
      <c r="B1775" s="176" t="s">
        <v>1570</v>
      </c>
      <c r="C1775" s="167"/>
      <c r="D1775" s="167" t="s">
        <v>2229</v>
      </c>
      <c r="E1775" s="167" t="s">
        <v>117</v>
      </c>
      <c r="F1775" s="167" t="s">
        <v>2234</v>
      </c>
      <c r="G1775" s="188"/>
      <c r="H1775" s="285">
        <v>1588.28</v>
      </c>
      <c r="I1775" s="143">
        <f t="shared" si="489"/>
        <v>506.43695233234695</v>
      </c>
      <c r="J1775" s="165">
        <v>804363.68265042</v>
      </c>
      <c r="K1775" s="167"/>
      <c r="L1775" s="167">
        <v>1</v>
      </c>
      <c r="M1775" s="171">
        <f t="shared" si="480"/>
        <v>804363.68265042</v>
      </c>
      <c r="N1775" s="170"/>
      <c r="O1775" s="285"/>
      <c r="P1775" s="114">
        <f t="shared" si="495"/>
        <v>0</v>
      </c>
      <c r="Q1775" s="173"/>
      <c r="R1775" s="177">
        <v>2016</v>
      </c>
      <c r="S1775" s="98">
        <f>IFERROR(('General Input Sheet'!$G$38/(VLOOKUP(R1775,'General Input Sheet'!$E$38:$G$44,3,FALSE))),1)</f>
        <v>1</v>
      </c>
      <c r="T1775" s="199">
        <v>804363.68265042</v>
      </c>
      <c r="U1775" s="115" t="str">
        <f t="shared" si="490"/>
        <v/>
      </c>
      <c r="V1775" s="115" t="str">
        <f t="shared" si="490"/>
        <v/>
      </c>
      <c r="W1775" s="115" t="str">
        <f t="shared" si="490"/>
        <v>y</v>
      </c>
      <c r="X1775" s="115" t="str">
        <f t="shared" si="490"/>
        <v/>
      </c>
      <c r="Y1775" s="273" t="str">
        <f t="shared" si="491"/>
        <v/>
      </c>
      <c r="AA1775" s="86" t="str">
        <f t="shared" si="481"/>
        <v/>
      </c>
      <c r="AB1775" s="87" t="str">
        <f t="shared" si="482"/>
        <v/>
      </c>
      <c r="AC1775" s="87">
        <f t="shared" si="492"/>
        <v>1</v>
      </c>
      <c r="AD1775" s="87" t="str">
        <f t="shared" si="493"/>
        <v/>
      </c>
      <c r="AE1775" s="87" t="str">
        <f t="shared" si="494"/>
        <v/>
      </c>
      <c r="AF1775" s="94">
        <f t="shared" si="483"/>
        <v>1</v>
      </c>
      <c r="AH1775" s="324" t="str">
        <f t="shared" si="484"/>
        <v/>
      </c>
      <c r="AI1775" s="280" t="str">
        <f t="shared" si="485"/>
        <v/>
      </c>
      <c r="AJ1775" s="280">
        <f t="shared" si="486"/>
        <v>804363.68265042</v>
      </c>
      <c r="AK1775" s="280" t="str">
        <f t="shared" si="487"/>
        <v/>
      </c>
      <c r="AL1775" s="327" t="str">
        <f t="shared" si="488"/>
        <v/>
      </c>
    </row>
    <row r="1776" spans="2:38">
      <c r="B1776" s="176" t="s">
        <v>1570</v>
      </c>
      <c r="C1776" s="167"/>
      <c r="D1776" s="167" t="s">
        <v>2229</v>
      </c>
      <c r="E1776" s="167" t="s">
        <v>117</v>
      </c>
      <c r="F1776" s="167" t="s">
        <v>2233</v>
      </c>
      <c r="G1776" s="188"/>
      <c r="H1776" s="285">
        <v>4994.7299999999996</v>
      </c>
      <c r="I1776" s="143">
        <f t="shared" si="489"/>
        <v>115.95122591339353</v>
      </c>
      <c r="J1776" s="165">
        <v>579145.06660640403</v>
      </c>
      <c r="K1776" s="167"/>
      <c r="L1776" s="167">
        <v>1</v>
      </c>
      <c r="M1776" s="171">
        <f t="shared" si="480"/>
        <v>579145.06660640403</v>
      </c>
      <c r="N1776" s="170"/>
      <c r="O1776" s="285"/>
      <c r="P1776" s="114">
        <f t="shared" si="495"/>
        <v>0</v>
      </c>
      <c r="Q1776" s="173"/>
      <c r="R1776" s="177">
        <v>2016</v>
      </c>
      <c r="S1776" s="98">
        <f>IFERROR(('General Input Sheet'!$G$38/(VLOOKUP(R1776,'General Input Sheet'!$E$38:$G$44,3,FALSE))),1)</f>
        <v>1</v>
      </c>
      <c r="T1776" s="199">
        <v>579145.06660640403</v>
      </c>
      <c r="U1776" s="115" t="str">
        <f t="shared" si="490"/>
        <v/>
      </c>
      <c r="V1776" s="115" t="str">
        <f t="shared" si="490"/>
        <v/>
      </c>
      <c r="W1776" s="115" t="str">
        <f t="shared" si="490"/>
        <v>y</v>
      </c>
      <c r="X1776" s="115" t="str">
        <f t="shared" si="490"/>
        <v/>
      </c>
      <c r="Y1776" s="273" t="str">
        <f t="shared" si="491"/>
        <v/>
      </c>
      <c r="AA1776" s="86" t="str">
        <f t="shared" si="481"/>
        <v/>
      </c>
      <c r="AB1776" s="87" t="str">
        <f t="shared" si="482"/>
        <v/>
      </c>
      <c r="AC1776" s="87">
        <f t="shared" si="492"/>
        <v>1</v>
      </c>
      <c r="AD1776" s="87" t="str">
        <f t="shared" si="493"/>
        <v/>
      </c>
      <c r="AE1776" s="87" t="str">
        <f t="shared" si="494"/>
        <v/>
      </c>
      <c r="AF1776" s="94">
        <f t="shared" si="483"/>
        <v>1</v>
      </c>
      <c r="AH1776" s="324" t="str">
        <f t="shared" si="484"/>
        <v/>
      </c>
      <c r="AI1776" s="280" t="str">
        <f t="shared" si="485"/>
        <v/>
      </c>
      <c r="AJ1776" s="280">
        <f t="shared" si="486"/>
        <v>579145.06660640403</v>
      </c>
      <c r="AK1776" s="280" t="str">
        <f t="shared" si="487"/>
        <v/>
      </c>
      <c r="AL1776" s="327" t="str">
        <f t="shared" si="488"/>
        <v/>
      </c>
    </row>
    <row r="1777" spans="2:38">
      <c r="B1777" s="176" t="s">
        <v>1571</v>
      </c>
      <c r="C1777" s="167"/>
      <c r="D1777" s="167" t="s">
        <v>2229</v>
      </c>
      <c r="E1777" s="167" t="s">
        <v>118</v>
      </c>
      <c r="F1777" s="167" t="s">
        <v>2233</v>
      </c>
      <c r="G1777" s="188"/>
      <c r="H1777" s="285">
        <v>5179.38</v>
      </c>
      <c r="I1777" s="143">
        <f t="shared" si="489"/>
        <v>113.13240374683649</v>
      </c>
      <c r="J1777" s="165">
        <v>585955.70931829</v>
      </c>
      <c r="K1777" s="167"/>
      <c r="L1777" s="167">
        <v>1</v>
      </c>
      <c r="M1777" s="171">
        <f t="shared" si="480"/>
        <v>585955.70931829</v>
      </c>
      <c r="N1777" s="170"/>
      <c r="O1777" s="285"/>
      <c r="P1777" s="114">
        <f t="shared" si="495"/>
        <v>0</v>
      </c>
      <c r="Q1777" s="173"/>
      <c r="R1777" s="177">
        <v>2016</v>
      </c>
      <c r="S1777" s="98">
        <f>IFERROR(('General Input Sheet'!$G$38/(VLOOKUP(R1777,'General Input Sheet'!$E$38:$G$44,3,FALSE))),1)</f>
        <v>1</v>
      </c>
      <c r="T1777" s="199">
        <v>585955.70931829</v>
      </c>
      <c r="U1777" s="115" t="str">
        <f t="shared" si="490"/>
        <v/>
      </c>
      <c r="V1777" s="115" t="str">
        <f t="shared" si="490"/>
        <v/>
      </c>
      <c r="W1777" s="115" t="str">
        <f t="shared" si="490"/>
        <v/>
      </c>
      <c r="X1777" s="115" t="str">
        <f t="shared" si="490"/>
        <v>y</v>
      </c>
      <c r="Y1777" s="273" t="str">
        <f t="shared" si="491"/>
        <v/>
      </c>
      <c r="AA1777" s="86" t="str">
        <f t="shared" si="481"/>
        <v/>
      </c>
      <c r="AB1777" s="87" t="str">
        <f t="shared" si="482"/>
        <v/>
      </c>
      <c r="AC1777" s="87" t="str">
        <f t="shared" si="492"/>
        <v/>
      </c>
      <c r="AD1777" s="87">
        <f t="shared" si="493"/>
        <v>1</v>
      </c>
      <c r="AE1777" s="87" t="str">
        <f t="shared" si="494"/>
        <v/>
      </c>
      <c r="AF1777" s="94">
        <f t="shared" si="483"/>
        <v>1</v>
      </c>
      <c r="AH1777" s="324" t="str">
        <f t="shared" si="484"/>
        <v/>
      </c>
      <c r="AI1777" s="280" t="str">
        <f t="shared" si="485"/>
        <v/>
      </c>
      <c r="AJ1777" s="280" t="str">
        <f t="shared" si="486"/>
        <v/>
      </c>
      <c r="AK1777" s="280">
        <f t="shared" si="487"/>
        <v>585955.70931829</v>
      </c>
      <c r="AL1777" s="327" t="str">
        <f t="shared" si="488"/>
        <v/>
      </c>
    </row>
    <row r="1778" spans="2:38">
      <c r="B1778" s="176" t="s">
        <v>1572</v>
      </c>
      <c r="C1778" s="167"/>
      <c r="D1778" s="167" t="s">
        <v>2229</v>
      </c>
      <c r="E1778" s="167" t="s">
        <v>117</v>
      </c>
      <c r="F1778" s="167" t="s">
        <v>2233</v>
      </c>
      <c r="G1778" s="188"/>
      <c r="H1778" s="285">
        <v>2682.28</v>
      </c>
      <c r="I1778" s="143">
        <f t="shared" si="489"/>
        <v>184.11668771498015</v>
      </c>
      <c r="J1778" s="165">
        <v>493852.509124137</v>
      </c>
      <c r="K1778" s="167"/>
      <c r="L1778" s="167">
        <v>1</v>
      </c>
      <c r="M1778" s="171">
        <f t="shared" si="480"/>
        <v>493852.50912413705</v>
      </c>
      <c r="N1778" s="170"/>
      <c r="O1778" s="285">
        <v>2682.2970286151499</v>
      </c>
      <c r="P1778" s="114">
        <f t="shared" si="495"/>
        <v>325.1097811677584</v>
      </c>
      <c r="Q1778" s="173">
        <v>872041</v>
      </c>
      <c r="R1778" s="177">
        <v>2016</v>
      </c>
      <c r="S1778" s="98">
        <f>IFERROR(('General Input Sheet'!$G$38/(VLOOKUP(R1778,'General Input Sheet'!$E$38:$G$44,3,FALSE))),1)</f>
        <v>1</v>
      </c>
      <c r="T1778" s="199">
        <v>1365893.509124137</v>
      </c>
      <c r="U1778" s="115" t="str">
        <f t="shared" si="490"/>
        <v/>
      </c>
      <c r="V1778" s="115" t="str">
        <f t="shared" si="490"/>
        <v/>
      </c>
      <c r="W1778" s="115" t="str">
        <f t="shared" si="490"/>
        <v>y</v>
      </c>
      <c r="X1778" s="115" t="str">
        <f t="shared" si="490"/>
        <v/>
      </c>
      <c r="Y1778" s="273" t="str">
        <f t="shared" si="491"/>
        <v/>
      </c>
      <c r="AA1778" s="86" t="str">
        <f t="shared" si="481"/>
        <v/>
      </c>
      <c r="AB1778" s="87" t="str">
        <f t="shared" si="482"/>
        <v/>
      </c>
      <c r="AC1778" s="87">
        <f t="shared" si="492"/>
        <v>1</v>
      </c>
      <c r="AD1778" s="87" t="str">
        <f t="shared" si="493"/>
        <v/>
      </c>
      <c r="AE1778" s="87" t="str">
        <f t="shared" si="494"/>
        <v/>
      </c>
      <c r="AF1778" s="94">
        <f t="shared" si="483"/>
        <v>1</v>
      </c>
      <c r="AH1778" s="324" t="str">
        <f t="shared" si="484"/>
        <v/>
      </c>
      <c r="AI1778" s="280" t="str">
        <f t="shared" si="485"/>
        <v/>
      </c>
      <c r="AJ1778" s="280">
        <f t="shared" si="486"/>
        <v>1365893.509124137</v>
      </c>
      <c r="AK1778" s="280" t="str">
        <f t="shared" si="487"/>
        <v/>
      </c>
      <c r="AL1778" s="327" t="str">
        <f t="shared" si="488"/>
        <v/>
      </c>
    </row>
    <row r="1779" spans="2:38">
      <c r="B1779" s="176" t="s">
        <v>1573</v>
      </c>
      <c r="C1779" s="167"/>
      <c r="D1779" s="167" t="s">
        <v>2231</v>
      </c>
      <c r="E1779" s="167" t="s">
        <v>115</v>
      </c>
      <c r="F1779" s="167" t="s">
        <v>2232</v>
      </c>
      <c r="G1779" s="188"/>
      <c r="H1779" s="285">
        <v>4247.96</v>
      </c>
      <c r="I1779" s="143">
        <f t="shared" si="489"/>
        <v>273.74475443186611</v>
      </c>
      <c r="J1779" s="165">
        <v>1162856.76703639</v>
      </c>
      <c r="K1779" s="167"/>
      <c r="L1779" s="167">
        <v>1</v>
      </c>
      <c r="M1779" s="171">
        <f t="shared" si="480"/>
        <v>1162856.76703639</v>
      </c>
      <c r="N1779" s="170"/>
      <c r="O1779" s="285"/>
      <c r="P1779" s="114">
        <f t="shared" si="495"/>
        <v>0</v>
      </c>
      <c r="Q1779" s="173"/>
      <c r="R1779" s="177">
        <v>2016</v>
      </c>
      <c r="S1779" s="98">
        <f>IFERROR(('General Input Sheet'!$G$38/(VLOOKUP(R1779,'General Input Sheet'!$E$38:$G$44,3,FALSE))),1)</f>
        <v>1</v>
      </c>
      <c r="T1779" s="199">
        <v>1162856.76703639</v>
      </c>
      <c r="U1779" s="115" t="str">
        <f t="shared" si="490"/>
        <v/>
      </c>
      <c r="V1779" s="115" t="str">
        <f t="shared" si="490"/>
        <v/>
      </c>
      <c r="W1779" s="115" t="str">
        <f t="shared" si="490"/>
        <v/>
      </c>
      <c r="X1779" s="115" t="str">
        <f t="shared" si="490"/>
        <v/>
      </c>
      <c r="Y1779" s="273" t="str">
        <f t="shared" si="491"/>
        <v>y</v>
      </c>
      <c r="AA1779" s="86" t="str">
        <f t="shared" si="481"/>
        <v/>
      </c>
      <c r="AB1779" s="87" t="str">
        <f t="shared" si="482"/>
        <v/>
      </c>
      <c r="AC1779" s="87" t="str">
        <f t="shared" si="492"/>
        <v/>
      </c>
      <c r="AD1779" s="87" t="str">
        <f t="shared" si="493"/>
        <v/>
      </c>
      <c r="AE1779" s="87">
        <f t="shared" si="494"/>
        <v>1</v>
      </c>
      <c r="AF1779" s="94">
        <f t="shared" si="483"/>
        <v>1</v>
      </c>
      <c r="AH1779" s="324" t="str">
        <f t="shared" si="484"/>
        <v/>
      </c>
      <c r="AI1779" s="280" t="str">
        <f t="shared" si="485"/>
        <v/>
      </c>
      <c r="AJ1779" s="280" t="str">
        <f t="shared" si="486"/>
        <v/>
      </c>
      <c r="AK1779" s="280" t="str">
        <f t="shared" si="487"/>
        <v/>
      </c>
      <c r="AL1779" s="327">
        <f t="shared" si="488"/>
        <v>1162856.76703639</v>
      </c>
    </row>
    <row r="1780" spans="2:38">
      <c r="B1780" s="176" t="s">
        <v>1574</v>
      </c>
      <c r="C1780" s="167"/>
      <c r="D1780" s="167" t="s">
        <v>2230</v>
      </c>
      <c r="E1780" s="167" t="s">
        <v>115</v>
      </c>
      <c r="F1780" s="167" t="s">
        <v>2232</v>
      </c>
      <c r="G1780" s="188"/>
      <c r="H1780" s="171">
        <v>15537.93</v>
      </c>
      <c r="I1780" s="143">
        <f t="shared" si="489"/>
        <v>107.33983381597999</v>
      </c>
      <c r="J1780" s="165">
        <v>1667838.82404433</v>
      </c>
      <c r="K1780" s="167"/>
      <c r="L1780" s="167"/>
      <c r="M1780" s="167">
        <v>590285.67798429495</v>
      </c>
      <c r="N1780" s="170"/>
      <c r="O1780" s="171"/>
      <c r="P1780" s="114">
        <f t="shared" si="495"/>
        <v>0</v>
      </c>
      <c r="Q1780" s="173"/>
      <c r="R1780" s="177">
        <v>2016</v>
      </c>
      <c r="S1780" s="32"/>
      <c r="T1780" s="195">
        <v>1667838.82404433</v>
      </c>
      <c r="U1780" s="115" t="str">
        <f t="shared" si="490"/>
        <v/>
      </c>
      <c r="V1780" s="115" t="str">
        <f t="shared" si="490"/>
        <v/>
      </c>
      <c r="W1780" s="115" t="str">
        <f t="shared" si="490"/>
        <v/>
      </c>
      <c r="X1780" s="115" t="str">
        <f t="shared" si="490"/>
        <v/>
      </c>
      <c r="Y1780" s="273" t="str">
        <f t="shared" si="491"/>
        <v>y</v>
      </c>
      <c r="AA1780" s="86" t="str">
        <f t="shared" si="481"/>
        <v/>
      </c>
      <c r="AB1780" s="87" t="str">
        <f t="shared" si="482"/>
        <v/>
      </c>
      <c r="AC1780" s="87" t="str">
        <f t="shared" si="492"/>
        <v/>
      </c>
      <c r="AD1780" s="87" t="str">
        <f t="shared" si="493"/>
        <v/>
      </c>
      <c r="AE1780" s="87">
        <f t="shared" si="494"/>
        <v>1</v>
      </c>
      <c r="AF1780" s="94">
        <f t="shared" si="483"/>
        <v>1</v>
      </c>
      <c r="AH1780" s="324" t="str">
        <f t="shared" si="484"/>
        <v/>
      </c>
      <c r="AI1780" s="280" t="str">
        <f t="shared" si="485"/>
        <v/>
      </c>
      <c r="AJ1780" s="280" t="str">
        <f t="shared" si="486"/>
        <v/>
      </c>
      <c r="AK1780" s="280" t="str">
        <f t="shared" si="487"/>
        <v/>
      </c>
      <c r="AL1780" s="327">
        <f t="shared" si="488"/>
        <v>1667838.82404433</v>
      </c>
    </row>
    <row r="1781" spans="2:38">
      <c r="B1781" s="176" t="s">
        <v>1575</v>
      </c>
      <c r="C1781" s="167"/>
      <c r="D1781" s="167" t="s">
        <v>2229</v>
      </c>
      <c r="E1781" s="167" t="s">
        <v>117</v>
      </c>
      <c r="F1781" s="167" t="s">
        <v>2232</v>
      </c>
      <c r="G1781" s="188"/>
      <c r="H1781" s="285">
        <v>993.14100229999997</v>
      </c>
      <c r="I1781" s="143">
        <f t="shared" si="489"/>
        <v>250.48711986240588</v>
      </c>
      <c r="J1781" s="165">
        <v>248769.02928339</v>
      </c>
      <c r="K1781" s="167"/>
      <c r="L1781" s="167">
        <v>1</v>
      </c>
      <c r="M1781" s="171">
        <f t="shared" ref="M1781:M1802" si="496">IFERROR(J1781/100*100*L1781,0)</f>
        <v>248769.02928339</v>
      </c>
      <c r="N1781" s="170"/>
      <c r="O1781" s="285"/>
      <c r="P1781" s="114">
        <f t="shared" si="495"/>
        <v>0</v>
      </c>
      <c r="Q1781" s="173"/>
      <c r="R1781" s="177">
        <v>2016</v>
      </c>
      <c r="S1781" s="98">
        <f>IFERROR(('General Input Sheet'!$G$38/(VLOOKUP(R1781,'General Input Sheet'!$E$38:$G$44,3,FALSE))),1)</f>
        <v>1</v>
      </c>
      <c r="T1781" s="199">
        <v>248769.02928339</v>
      </c>
      <c r="U1781" s="115" t="str">
        <f t="shared" si="490"/>
        <v/>
      </c>
      <c r="V1781" s="115" t="str">
        <f t="shared" si="490"/>
        <v/>
      </c>
      <c r="W1781" s="115" t="str">
        <f t="shared" si="490"/>
        <v>y</v>
      </c>
      <c r="X1781" s="115" t="str">
        <f t="shared" si="490"/>
        <v/>
      </c>
      <c r="Y1781" s="273" t="str">
        <f t="shared" si="491"/>
        <v/>
      </c>
      <c r="AA1781" s="86" t="str">
        <f t="shared" si="481"/>
        <v/>
      </c>
      <c r="AB1781" s="87" t="str">
        <f t="shared" si="482"/>
        <v/>
      </c>
      <c r="AC1781" s="87">
        <f t="shared" si="492"/>
        <v>1</v>
      </c>
      <c r="AD1781" s="87" t="str">
        <f t="shared" si="493"/>
        <v/>
      </c>
      <c r="AE1781" s="87" t="str">
        <f t="shared" si="494"/>
        <v/>
      </c>
      <c r="AF1781" s="94">
        <f t="shared" si="483"/>
        <v>1</v>
      </c>
      <c r="AH1781" s="324" t="str">
        <f t="shared" si="484"/>
        <v/>
      </c>
      <c r="AI1781" s="280" t="str">
        <f t="shared" si="485"/>
        <v/>
      </c>
      <c r="AJ1781" s="280">
        <f t="shared" si="486"/>
        <v>248769.02928339</v>
      </c>
      <c r="AK1781" s="280" t="str">
        <f t="shared" si="487"/>
        <v/>
      </c>
      <c r="AL1781" s="327" t="str">
        <f t="shared" si="488"/>
        <v/>
      </c>
    </row>
    <row r="1782" spans="2:38">
      <c r="B1782" s="176" t="s">
        <v>1576</v>
      </c>
      <c r="C1782" s="167"/>
      <c r="D1782" s="167" t="s">
        <v>2229</v>
      </c>
      <c r="E1782" s="167" t="s">
        <v>117</v>
      </c>
      <c r="F1782" s="167" t="s">
        <v>2232</v>
      </c>
      <c r="G1782" s="188"/>
      <c r="H1782" s="285">
        <v>60744.62</v>
      </c>
      <c r="I1782" s="143">
        <f t="shared" si="489"/>
        <v>9.7174972529961483</v>
      </c>
      <c r="J1782" s="165">
        <v>590285.67798429495</v>
      </c>
      <c r="K1782" s="167"/>
      <c r="L1782" s="167">
        <v>1</v>
      </c>
      <c r="M1782" s="171">
        <f t="shared" si="496"/>
        <v>590285.67798429495</v>
      </c>
      <c r="N1782" s="170"/>
      <c r="O1782" s="285">
        <v>8921.7603866498393</v>
      </c>
      <c r="P1782" s="114">
        <f t="shared" si="495"/>
        <v>20.72797205770307</v>
      </c>
      <c r="Q1782" s="173">
        <v>184930</v>
      </c>
      <c r="R1782" s="177">
        <v>2016</v>
      </c>
      <c r="S1782" s="98">
        <f>IFERROR(('General Input Sheet'!$G$38/(VLOOKUP(R1782,'General Input Sheet'!$E$38:$G$44,3,FALSE))),1)</f>
        <v>1</v>
      </c>
      <c r="T1782" s="199">
        <v>775215.67798429495</v>
      </c>
      <c r="U1782" s="115" t="str">
        <f t="shared" si="490"/>
        <v/>
      </c>
      <c r="V1782" s="115" t="str">
        <f t="shared" si="490"/>
        <v/>
      </c>
      <c r="W1782" s="115" t="str">
        <f t="shared" si="490"/>
        <v>y</v>
      </c>
      <c r="X1782" s="115" t="str">
        <f t="shared" si="490"/>
        <v/>
      </c>
      <c r="Y1782" s="273" t="str">
        <f t="shared" si="491"/>
        <v/>
      </c>
      <c r="AA1782" s="86" t="str">
        <f t="shared" si="481"/>
        <v/>
      </c>
      <c r="AB1782" s="87" t="str">
        <f t="shared" si="482"/>
        <v/>
      </c>
      <c r="AC1782" s="87">
        <f t="shared" si="492"/>
        <v>1</v>
      </c>
      <c r="AD1782" s="87" t="str">
        <f t="shared" si="493"/>
        <v/>
      </c>
      <c r="AE1782" s="87" t="str">
        <f t="shared" si="494"/>
        <v/>
      </c>
      <c r="AF1782" s="94">
        <f t="shared" si="483"/>
        <v>1</v>
      </c>
      <c r="AH1782" s="324" t="str">
        <f t="shared" si="484"/>
        <v/>
      </c>
      <c r="AI1782" s="280" t="str">
        <f t="shared" si="485"/>
        <v/>
      </c>
      <c r="AJ1782" s="280">
        <f t="shared" si="486"/>
        <v>775215.67798429495</v>
      </c>
      <c r="AK1782" s="280" t="str">
        <f t="shared" si="487"/>
        <v/>
      </c>
      <c r="AL1782" s="327" t="str">
        <f t="shared" si="488"/>
        <v/>
      </c>
    </row>
    <row r="1783" spans="2:38">
      <c r="B1783" s="176" t="s">
        <v>1577</v>
      </c>
      <c r="C1783" s="167"/>
      <c r="D1783" s="167" t="s">
        <v>2229</v>
      </c>
      <c r="E1783" s="167" t="s">
        <v>117</v>
      </c>
      <c r="F1783" s="167" t="s">
        <v>2236</v>
      </c>
      <c r="G1783" s="188"/>
      <c r="H1783" s="285"/>
      <c r="I1783" s="143">
        <f t="shared" si="489"/>
        <v>0</v>
      </c>
      <c r="J1783" s="165"/>
      <c r="K1783" s="167"/>
      <c r="L1783" s="167">
        <v>1</v>
      </c>
      <c r="M1783" s="171">
        <f t="shared" si="496"/>
        <v>0</v>
      </c>
      <c r="N1783" s="170"/>
      <c r="O1783" s="285">
        <v>0</v>
      </c>
      <c r="P1783" s="114">
        <f t="shared" si="495"/>
        <v>0</v>
      </c>
      <c r="Q1783" s="173">
        <v>0</v>
      </c>
      <c r="R1783" s="177">
        <v>2016</v>
      </c>
      <c r="S1783" s="98">
        <f>IFERROR(('General Input Sheet'!$G$38/(VLOOKUP(R1783,'General Input Sheet'!$E$38:$G$44,3,FALSE))),1)</f>
        <v>1</v>
      </c>
      <c r="T1783" s="199">
        <v>0</v>
      </c>
      <c r="U1783" s="115" t="str">
        <f t="shared" si="490"/>
        <v/>
      </c>
      <c r="V1783" s="115" t="str">
        <f t="shared" si="490"/>
        <v/>
      </c>
      <c r="W1783" s="115" t="str">
        <f t="shared" si="490"/>
        <v>y</v>
      </c>
      <c r="X1783" s="115" t="str">
        <f t="shared" si="490"/>
        <v/>
      </c>
      <c r="Y1783" s="273" t="str">
        <f t="shared" si="491"/>
        <v/>
      </c>
      <c r="AA1783" s="86" t="str">
        <f t="shared" si="481"/>
        <v/>
      </c>
      <c r="AB1783" s="87" t="str">
        <f t="shared" si="482"/>
        <v/>
      </c>
      <c r="AC1783" s="87">
        <f t="shared" si="492"/>
        <v>1</v>
      </c>
      <c r="AD1783" s="87" t="str">
        <f t="shared" si="493"/>
        <v/>
      </c>
      <c r="AE1783" s="87" t="str">
        <f t="shared" si="494"/>
        <v/>
      </c>
      <c r="AF1783" s="94">
        <f t="shared" si="483"/>
        <v>1</v>
      </c>
      <c r="AH1783" s="324" t="str">
        <f t="shared" si="484"/>
        <v/>
      </c>
      <c r="AI1783" s="280" t="str">
        <f t="shared" si="485"/>
        <v/>
      </c>
      <c r="AJ1783" s="280">
        <f t="shared" si="486"/>
        <v>0</v>
      </c>
      <c r="AK1783" s="280" t="str">
        <f t="shared" si="487"/>
        <v/>
      </c>
      <c r="AL1783" s="327" t="str">
        <f t="shared" si="488"/>
        <v/>
      </c>
    </row>
    <row r="1784" spans="2:38">
      <c r="B1784" s="176" t="s">
        <v>1578</v>
      </c>
      <c r="C1784" s="167"/>
      <c r="D1784" s="167" t="s">
        <v>2229</v>
      </c>
      <c r="E1784" s="167" t="s">
        <v>116</v>
      </c>
      <c r="F1784" s="167" t="s">
        <v>2232</v>
      </c>
      <c r="G1784" s="188"/>
      <c r="H1784" s="285">
        <v>23087.53</v>
      </c>
      <c r="I1784" s="143">
        <f t="shared" si="489"/>
        <v>25.567294465206757</v>
      </c>
      <c r="J1784" s="165">
        <v>590285.67798429495</v>
      </c>
      <c r="K1784" s="167"/>
      <c r="L1784" s="167">
        <v>1</v>
      </c>
      <c r="M1784" s="171">
        <f t="shared" si="496"/>
        <v>590285.67798429495</v>
      </c>
      <c r="N1784" s="170"/>
      <c r="O1784" s="285"/>
      <c r="P1784" s="114">
        <f t="shared" si="495"/>
        <v>0</v>
      </c>
      <c r="Q1784" s="173"/>
      <c r="R1784" s="177">
        <v>2016</v>
      </c>
      <c r="S1784" s="98">
        <f>IFERROR(('General Input Sheet'!$G$38/(VLOOKUP(R1784,'General Input Sheet'!$E$38:$G$44,3,FALSE))),1)</f>
        <v>1</v>
      </c>
      <c r="T1784" s="199">
        <v>590285.67798429495</v>
      </c>
      <c r="U1784" s="115" t="str">
        <f t="shared" si="490"/>
        <v/>
      </c>
      <c r="V1784" s="115" t="str">
        <f t="shared" si="490"/>
        <v>y</v>
      </c>
      <c r="W1784" s="115" t="str">
        <f t="shared" si="490"/>
        <v/>
      </c>
      <c r="X1784" s="115" t="str">
        <f t="shared" si="490"/>
        <v/>
      </c>
      <c r="Y1784" s="273" t="str">
        <f t="shared" si="491"/>
        <v/>
      </c>
      <c r="AA1784" s="86" t="str">
        <f t="shared" si="481"/>
        <v/>
      </c>
      <c r="AB1784" s="87">
        <f t="shared" si="482"/>
        <v>1</v>
      </c>
      <c r="AC1784" s="87" t="str">
        <f t="shared" si="492"/>
        <v/>
      </c>
      <c r="AD1784" s="87" t="str">
        <f t="shared" si="493"/>
        <v/>
      </c>
      <c r="AE1784" s="87" t="str">
        <f t="shared" si="494"/>
        <v/>
      </c>
      <c r="AF1784" s="94">
        <f t="shared" si="483"/>
        <v>1</v>
      </c>
      <c r="AH1784" s="324" t="str">
        <f t="shared" si="484"/>
        <v/>
      </c>
      <c r="AI1784" s="280">
        <f t="shared" si="485"/>
        <v>590285.67798429495</v>
      </c>
      <c r="AJ1784" s="280" t="str">
        <f t="shared" si="486"/>
        <v/>
      </c>
      <c r="AK1784" s="280" t="str">
        <f t="shared" si="487"/>
        <v/>
      </c>
      <c r="AL1784" s="327" t="str">
        <f t="shared" si="488"/>
        <v/>
      </c>
    </row>
    <row r="1785" spans="2:38">
      <c r="B1785" s="176" t="s">
        <v>1579</v>
      </c>
      <c r="C1785" s="167"/>
      <c r="D1785" s="167" t="s">
        <v>2229</v>
      </c>
      <c r="E1785" s="167" t="s">
        <v>118</v>
      </c>
      <c r="F1785" s="167" t="s">
        <v>2232</v>
      </c>
      <c r="G1785" s="188"/>
      <c r="H1785" s="285">
        <v>39441.4</v>
      </c>
      <c r="I1785" s="143">
        <f t="shared" si="489"/>
        <v>14.966144152699826</v>
      </c>
      <c r="J1785" s="165">
        <v>590285.67798429495</v>
      </c>
      <c r="K1785" s="167"/>
      <c r="L1785" s="167">
        <v>1</v>
      </c>
      <c r="M1785" s="171">
        <f t="shared" si="496"/>
        <v>590285.67798429495</v>
      </c>
      <c r="N1785" s="170"/>
      <c r="O1785" s="285">
        <v>30629.402276365701</v>
      </c>
      <c r="P1785" s="114">
        <f t="shared" si="495"/>
        <v>9.7945104280238075E-5</v>
      </c>
      <c r="Q1785" s="173">
        <v>3</v>
      </c>
      <c r="R1785" s="177">
        <v>2016</v>
      </c>
      <c r="S1785" s="98">
        <f>IFERROR(('General Input Sheet'!$G$38/(VLOOKUP(R1785,'General Input Sheet'!$E$38:$G$44,3,FALSE))),1)</f>
        <v>1</v>
      </c>
      <c r="T1785" s="199">
        <v>590288.67798429495</v>
      </c>
      <c r="U1785" s="115" t="str">
        <f t="shared" si="490"/>
        <v/>
      </c>
      <c r="V1785" s="115" t="str">
        <f t="shared" si="490"/>
        <v/>
      </c>
      <c r="W1785" s="115" t="str">
        <f t="shared" si="490"/>
        <v/>
      </c>
      <c r="X1785" s="115" t="str">
        <f t="shared" si="490"/>
        <v>y</v>
      </c>
      <c r="Y1785" s="273" t="str">
        <f t="shared" si="491"/>
        <v/>
      </c>
      <c r="AA1785" s="86" t="str">
        <f t="shared" si="481"/>
        <v/>
      </c>
      <c r="AB1785" s="87" t="str">
        <f t="shared" si="482"/>
        <v/>
      </c>
      <c r="AC1785" s="87" t="str">
        <f t="shared" si="492"/>
        <v/>
      </c>
      <c r="AD1785" s="87">
        <f t="shared" si="493"/>
        <v>1</v>
      </c>
      <c r="AE1785" s="87" t="str">
        <f t="shared" si="494"/>
        <v/>
      </c>
      <c r="AF1785" s="94">
        <f t="shared" si="483"/>
        <v>1</v>
      </c>
      <c r="AH1785" s="324" t="str">
        <f t="shared" si="484"/>
        <v/>
      </c>
      <c r="AI1785" s="280" t="str">
        <f t="shared" si="485"/>
        <v/>
      </c>
      <c r="AJ1785" s="280" t="str">
        <f t="shared" si="486"/>
        <v/>
      </c>
      <c r="AK1785" s="280">
        <f t="shared" si="487"/>
        <v>590288.67798429495</v>
      </c>
      <c r="AL1785" s="327" t="str">
        <f t="shared" si="488"/>
        <v/>
      </c>
    </row>
    <row r="1786" spans="2:38">
      <c r="B1786" s="176" t="s">
        <v>1579</v>
      </c>
      <c r="C1786" s="167"/>
      <c r="D1786" s="167" t="s">
        <v>2229</v>
      </c>
      <c r="E1786" s="167" t="s">
        <v>118</v>
      </c>
      <c r="F1786" s="167" t="s">
        <v>2233</v>
      </c>
      <c r="G1786" s="188"/>
      <c r="H1786" s="285">
        <v>2455.0300000000002</v>
      </c>
      <c r="I1786" s="143">
        <f t="shared" si="489"/>
        <v>197.74528426045993</v>
      </c>
      <c r="J1786" s="165">
        <v>485470.605217957</v>
      </c>
      <c r="K1786" s="167"/>
      <c r="L1786" s="167">
        <v>1</v>
      </c>
      <c r="M1786" s="171">
        <f t="shared" si="496"/>
        <v>485470.605217957</v>
      </c>
      <c r="N1786" s="170"/>
      <c r="O1786" s="285"/>
      <c r="P1786" s="114">
        <f t="shared" si="495"/>
        <v>0</v>
      </c>
      <c r="Q1786" s="173"/>
      <c r="R1786" s="177">
        <v>2016</v>
      </c>
      <c r="S1786" s="98">
        <f>IFERROR(('General Input Sheet'!$G$38/(VLOOKUP(R1786,'General Input Sheet'!$E$38:$G$44,3,FALSE))),1)</f>
        <v>1</v>
      </c>
      <c r="T1786" s="199">
        <v>485470.605217957</v>
      </c>
      <c r="U1786" s="115" t="str">
        <f t="shared" si="490"/>
        <v/>
      </c>
      <c r="V1786" s="115" t="str">
        <f t="shared" si="490"/>
        <v/>
      </c>
      <c r="W1786" s="115" t="str">
        <f t="shared" si="490"/>
        <v/>
      </c>
      <c r="X1786" s="115" t="str">
        <f t="shared" si="490"/>
        <v>y</v>
      </c>
      <c r="Y1786" s="273" t="str">
        <f t="shared" si="491"/>
        <v/>
      </c>
      <c r="AA1786" s="86" t="str">
        <f t="shared" si="481"/>
        <v/>
      </c>
      <c r="AB1786" s="87" t="str">
        <f t="shared" si="482"/>
        <v/>
      </c>
      <c r="AC1786" s="87" t="str">
        <f t="shared" si="492"/>
        <v/>
      </c>
      <c r="AD1786" s="87">
        <f t="shared" si="493"/>
        <v>1</v>
      </c>
      <c r="AE1786" s="87" t="str">
        <f t="shared" si="494"/>
        <v/>
      </c>
      <c r="AF1786" s="94">
        <f t="shared" si="483"/>
        <v>1</v>
      </c>
      <c r="AH1786" s="324" t="str">
        <f t="shared" si="484"/>
        <v/>
      </c>
      <c r="AI1786" s="280" t="str">
        <f t="shared" si="485"/>
        <v/>
      </c>
      <c r="AJ1786" s="280" t="str">
        <f t="shared" si="486"/>
        <v/>
      </c>
      <c r="AK1786" s="280">
        <f t="shared" si="487"/>
        <v>485470.605217957</v>
      </c>
      <c r="AL1786" s="327" t="str">
        <f t="shared" si="488"/>
        <v/>
      </c>
    </row>
    <row r="1787" spans="2:38">
      <c r="B1787" s="176" t="s">
        <v>1580</v>
      </c>
      <c r="C1787" s="167"/>
      <c r="D1787" s="167" t="s">
        <v>2229</v>
      </c>
      <c r="E1787" s="167" t="s">
        <v>118</v>
      </c>
      <c r="F1787" s="167" t="s">
        <v>2232</v>
      </c>
      <c r="G1787" s="188"/>
      <c r="H1787" s="285">
        <v>1930.31</v>
      </c>
      <c r="I1787" s="143">
        <f t="shared" si="489"/>
        <v>152.53869034561237</v>
      </c>
      <c r="J1787" s="165">
        <v>294446.95936103899</v>
      </c>
      <c r="K1787" s="167"/>
      <c r="L1787" s="167">
        <v>1</v>
      </c>
      <c r="M1787" s="171">
        <f t="shared" si="496"/>
        <v>294446.95936103899</v>
      </c>
      <c r="N1787" s="170"/>
      <c r="O1787" s="285">
        <v>1930.30834297208</v>
      </c>
      <c r="P1787" s="114">
        <f t="shared" si="495"/>
        <v>9.711919895209796</v>
      </c>
      <c r="Q1787" s="173">
        <v>18747</v>
      </c>
      <c r="R1787" s="177">
        <v>2016</v>
      </c>
      <c r="S1787" s="98">
        <f>IFERROR(('General Input Sheet'!$G$38/(VLOOKUP(R1787,'General Input Sheet'!$E$38:$G$44,3,FALSE))),1)</f>
        <v>1</v>
      </c>
      <c r="T1787" s="199">
        <v>313193.95936103899</v>
      </c>
      <c r="U1787" s="115" t="str">
        <f t="shared" si="490"/>
        <v/>
      </c>
      <c r="V1787" s="115" t="str">
        <f t="shared" si="490"/>
        <v/>
      </c>
      <c r="W1787" s="115" t="str">
        <f t="shared" si="490"/>
        <v/>
      </c>
      <c r="X1787" s="115" t="str">
        <f t="shared" si="490"/>
        <v>y</v>
      </c>
      <c r="Y1787" s="273" t="str">
        <f t="shared" si="491"/>
        <v/>
      </c>
      <c r="AA1787" s="86" t="str">
        <f t="shared" si="481"/>
        <v/>
      </c>
      <c r="AB1787" s="87" t="str">
        <f t="shared" si="482"/>
        <v/>
      </c>
      <c r="AC1787" s="87" t="str">
        <f t="shared" si="492"/>
        <v/>
      </c>
      <c r="AD1787" s="87">
        <f t="shared" si="493"/>
        <v>1</v>
      </c>
      <c r="AE1787" s="87" t="str">
        <f t="shared" si="494"/>
        <v/>
      </c>
      <c r="AF1787" s="94">
        <f t="shared" si="483"/>
        <v>1</v>
      </c>
      <c r="AH1787" s="324" t="str">
        <f t="shared" si="484"/>
        <v/>
      </c>
      <c r="AI1787" s="280" t="str">
        <f t="shared" si="485"/>
        <v/>
      </c>
      <c r="AJ1787" s="280" t="str">
        <f t="shared" si="486"/>
        <v/>
      </c>
      <c r="AK1787" s="280">
        <f t="shared" si="487"/>
        <v>313193.95936103899</v>
      </c>
      <c r="AL1787" s="327" t="str">
        <f t="shared" si="488"/>
        <v/>
      </c>
    </row>
    <row r="1788" spans="2:38">
      <c r="B1788" s="176" t="s">
        <v>1581</v>
      </c>
      <c r="C1788" s="167"/>
      <c r="D1788" s="167" t="s">
        <v>2229</v>
      </c>
      <c r="E1788" s="167" t="s">
        <v>115</v>
      </c>
      <c r="F1788" s="167" t="s">
        <v>2233</v>
      </c>
      <c r="G1788" s="188"/>
      <c r="H1788" s="285">
        <v>817.90739610000003</v>
      </c>
      <c r="I1788" s="143">
        <f t="shared" si="489"/>
        <v>519.72493431117778</v>
      </c>
      <c r="J1788" s="165">
        <v>425086.86771069898</v>
      </c>
      <c r="K1788" s="167"/>
      <c r="L1788" s="167">
        <v>1</v>
      </c>
      <c r="M1788" s="171">
        <f t="shared" si="496"/>
        <v>425086.86771069898</v>
      </c>
      <c r="N1788" s="170"/>
      <c r="O1788" s="285"/>
      <c r="P1788" s="114">
        <f t="shared" si="495"/>
        <v>0</v>
      </c>
      <c r="Q1788" s="173"/>
      <c r="R1788" s="177">
        <v>2016</v>
      </c>
      <c r="S1788" s="98">
        <f>IFERROR(('General Input Sheet'!$G$38/(VLOOKUP(R1788,'General Input Sheet'!$E$38:$G$44,3,FALSE))),1)</f>
        <v>1</v>
      </c>
      <c r="T1788" s="199">
        <v>425086.86771069898</v>
      </c>
      <c r="U1788" s="115" t="str">
        <f t="shared" si="490"/>
        <v>y</v>
      </c>
      <c r="V1788" s="115" t="str">
        <f t="shared" si="490"/>
        <v/>
      </c>
      <c r="W1788" s="115" t="str">
        <f t="shared" si="490"/>
        <v/>
      </c>
      <c r="X1788" s="115" t="str">
        <f t="shared" si="490"/>
        <v/>
      </c>
      <c r="Y1788" s="273" t="str">
        <f t="shared" si="491"/>
        <v/>
      </c>
      <c r="AA1788" s="86">
        <f t="shared" si="481"/>
        <v>1</v>
      </c>
      <c r="AB1788" s="87" t="str">
        <f t="shared" si="482"/>
        <v/>
      </c>
      <c r="AC1788" s="87" t="str">
        <f t="shared" si="492"/>
        <v/>
      </c>
      <c r="AD1788" s="87" t="str">
        <f t="shared" si="493"/>
        <v/>
      </c>
      <c r="AE1788" s="87" t="str">
        <f t="shared" si="494"/>
        <v/>
      </c>
      <c r="AF1788" s="94">
        <f t="shared" si="483"/>
        <v>1</v>
      </c>
      <c r="AH1788" s="324">
        <f t="shared" si="484"/>
        <v>425086.86771069898</v>
      </c>
      <c r="AI1788" s="280" t="str">
        <f t="shared" si="485"/>
        <v/>
      </c>
      <c r="AJ1788" s="280" t="str">
        <f t="shared" si="486"/>
        <v/>
      </c>
      <c r="AK1788" s="280" t="str">
        <f t="shared" si="487"/>
        <v/>
      </c>
      <c r="AL1788" s="327" t="str">
        <f t="shared" si="488"/>
        <v/>
      </c>
    </row>
    <row r="1789" spans="2:38">
      <c r="B1789" s="176" t="s">
        <v>1582</v>
      </c>
      <c r="C1789" s="167"/>
      <c r="D1789" s="167" t="s">
        <v>2229</v>
      </c>
      <c r="E1789" s="167" t="s">
        <v>118</v>
      </c>
      <c r="F1789" s="167" t="s">
        <v>2233</v>
      </c>
      <c r="G1789" s="188"/>
      <c r="H1789" s="285">
        <v>6765.49</v>
      </c>
      <c r="I1789" s="143">
        <f t="shared" si="489"/>
        <v>95.256647278643968</v>
      </c>
      <c r="J1789" s="165">
        <v>644457.89459719299</v>
      </c>
      <c r="K1789" s="167"/>
      <c r="L1789" s="167">
        <v>1</v>
      </c>
      <c r="M1789" s="171">
        <f t="shared" si="496"/>
        <v>644457.89459719299</v>
      </c>
      <c r="N1789" s="170"/>
      <c r="O1789" s="285"/>
      <c r="P1789" s="114">
        <f t="shared" si="495"/>
        <v>0</v>
      </c>
      <c r="Q1789" s="173"/>
      <c r="R1789" s="177">
        <v>2016</v>
      </c>
      <c r="S1789" s="98">
        <f>IFERROR(('General Input Sheet'!$G$38/(VLOOKUP(R1789,'General Input Sheet'!$E$38:$G$44,3,FALSE))),1)</f>
        <v>1</v>
      </c>
      <c r="T1789" s="199">
        <v>644457.89459719299</v>
      </c>
      <c r="U1789" s="115" t="str">
        <f t="shared" si="490"/>
        <v/>
      </c>
      <c r="V1789" s="115" t="str">
        <f t="shared" si="490"/>
        <v/>
      </c>
      <c r="W1789" s="115" t="str">
        <f t="shared" si="490"/>
        <v/>
      </c>
      <c r="X1789" s="115" t="str">
        <f t="shared" si="490"/>
        <v>y</v>
      </c>
      <c r="Y1789" s="273" t="str">
        <f t="shared" si="491"/>
        <v/>
      </c>
      <c r="AA1789" s="86" t="str">
        <f t="shared" si="481"/>
        <v/>
      </c>
      <c r="AB1789" s="87" t="str">
        <f t="shared" si="482"/>
        <v/>
      </c>
      <c r="AC1789" s="87" t="str">
        <f t="shared" si="492"/>
        <v/>
      </c>
      <c r="AD1789" s="87">
        <f t="shared" si="493"/>
        <v>1</v>
      </c>
      <c r="AE1789" s="87" t="str">
        <f t="shared" si="494"/>
        <v/>
      </c>
      <c r="AF1789" s="94">
        <f t="shared" si="483"/>
        <v>1</v>
      </c>
      <c r="AH1789" s="324" t="str">
        <f t="shared" si="484"/>
        <v/>
      </c>
      <c r="AI1789" s="280" t="str">
        <f t="shared" si="485"/>
        <v/>
      </c>
      <c r="AJ1789" s="280" t="str">
        <f t="shared" si="486"/>
        <v/>
      </c>
      <c r="AK1789" s="280">
        <f t="shared" si="487"/>
        <v>644457.89459719299</v>
      </c>
      <c r="AL1789" s="327" t="str">
        <f t="shared" si="488"/>
        <v/>
      </c>
    </row>
    <row r="1790" spans="2:38">
      <c r="B1790" s="176" t="s">
        <v>1583</v>
      </c>
      <c r="C1790" s="167"/>
      <c r="D1790" s="167" t="s">
        <v>2231</v>
      </c>
      <c r="E1790" s="167" t="s">
        <v>115</v>
      </c>
      <c r="F1790" s="167" t="s">
        <v>2232</v>
      </c>
      <c r="G1790" s="188"/>
      <c r="H1790" s="285">
        <v>10786.94</v>
      </c>
      <c r="I1790" s="143">
        <f t="shared" si="489"/>
        <v>134.80441697871314</v>
      </c>
      <c r="J1790" s="165">
        <v>1454127.1576843599</v>
      </c>
      <c r="K1790" s="167"/>
      <c r="L1790" s="167">
        <v>1</v>
      </c>
      <c r="M1790" s="171">
        <f t="shared" si="496"/>
        <v>1454127.1576843599</v>
      </c>
      <c r="N1790" s="170"/>
      <c r="O1790" s="285">
        <v>10786.9487254587</v>
      </c>
      <c r="P1790" s="114">
        <f t="shared" si="495"/>
        <v>4.5037666569546175</v>
      </c>
      <c r="Q1790" s="173">
        <v>48581.9</v>
      </c>
      <c r="R1790" s="177">
        <v>2016</v>
      </c>
      <c r="S1790" s="98">
        <f>IFERROR(('General Input Sheet'!$G$38/(VLOOKUP(R1790,'General Input Sheet'!$E$38:$G$44,3,FALSE))),1)</f>
        <v>1</v>
      </c>
      <c r="T1790" s="199">
        <v>1502709.0576843598</v>
      </c>
      <c r="U1790" s="115" t="str">
        <f t="shared" si="490"/>
        <v/>
      </c>
      <c r="V1790" s="115" t="str">
        <f t="shared" si="490"/>
        <v/>
      </c>
      <c r="W1790" s="115" t="str">
        <f t="shared" si="490"/>
        <v/>
      </c>
      <c r="X1790" s="115" t="str">
        <f t="shared" si="490"/>
        <v/>
      </c>
      <c r="Y1790" s="273" t="str">
        <f t="shared" si="491"/>
        <v>y</v>
      </c>
      <c r="AA1790" s="86" t="str">
        <f t="shared" si="481"/>
        <v/>
      </c>
      <c r="AB1790" s="87" t="str">
        <f t="shared" si="482"/>
        <v/>
      </c>
      <c r="AC1790" s="87" t="str">
        <f t="shared" si="492"/>
        <v/>
      </c>
      <c r="AD1790" s="87" t="str">
        <f t="shared" si="493"/>
        <v/>
      </c>
      <c r="AE1790" s="87">
        <f t="shared" si="494"/>
        <v>1</v>
      </c>
      <c r="AF1790" s="94">
        <f t="shared" si="483"/>
        <v>1</v>
      </c>
      <c r="AH1790" s="324" t="str">
        <f t="shared" si="484"/>
        <v/>
      </c>
      <c r="AI1790" s="280" t="str">
        <f t="shared" si="485"/>
        <v/>
      </c>
      <c r="AJ1790" s="280" t="str">
        <f t="shared" si="486"/>
        <v/>
      </c>
      <c r="AK1790" s="280" t="str">
        <f t="shared" si="487"/>
        <v/>
      </c>
      <c r="AL1790" s="327">
        <f t="shared" si="488"/>
        <v>1502709.0576843598</v>
      </c>
    </row>
    <row r="1791" spans="2:38">
      <c r="B1791" s="176" t="s">
        <v>1584</v>
      </c>
      <c r="C1791" s="167"/>
      <c r="D1791" s="167" t="s">
        <v>2231</v>
      </c>
      <c r="E1791" s="167" t="s">
        <v>118</v>
      </c>
      <c r="F1791" s="167" t="s">
        <v>2232</v>
      </c>
      <c r="G1791" s="188"/>
      <c r="H1791" s="285">
        <v>14537.34</v>
      </c>
      <c r="I1791" s="143">
        <f t="shared" si="489"/>
        <v>111.51860421352119</v>
      </c>
      <c r="J1791" s="165">
        <v>1621183.8657773901</v>
      </c>
      <c r="K1791" s="167"/>
      <c r="L1791" s="167">
        <v>1</v>
      </c>
      <c r="M1791" s="171">
        <f t="shared" si="496"/>
        <v>1621183.8657773901</v>
      </c>
      <c r="N1791" s="170"/>
      <c r="O1791" s="285">
        <v>14537.2778064063</v>
      </c>
      <c r="P1791" s="114">
        <f t="shared" si="495"/>
        <v>35.082221499217191</v>
      </c>
      <c r="Q1791" s="173">
        <v>510000</v>
      </c>
      <c r="R1791" s="177">
        <v>2016</v>
      </c>
      <c r="S1791" s="98">
        <f>IFERROR(('General Input Sheet'!$G$38/(VLOOKUP(R1791,'General Input Sheet'!$E$38:$G$44,3,FALSE))),1)</f>
        <v>1</v>
      </c>
      <c r="T1791" s="199">
        <v>2131183.8657773901</v>
      </c>
      <c r="U1791" s="115" t="str">
        <f t="shared" si="490"/>
        <v/>
      </c>
      <c r="V1791" s="115" t="str">
        <f t="shared" si="490"/>
        <v/>
      </c>
      <c r="W1791" s="115" t="str">
        <f t="shared" si="490"/>
        <v/>
      </c>
      <c r="X1791" s="115" t="str">
        <f t="shared" si="490"/>
        <v/>
      </c>
      <c r="Y1791" s="273" t="str">
        <f t="shared" si="491"/>
        <v>y</v>
      </c>
      <c r="AA1791" s="86" t="str">
        <f t="shared" si="481"/>
        <v/>
      </c>
      <c r="AB1791" s="87" t="str">
        <f t="shared" si="482"/>
        <v/>
      </c>
      <c r="AC1791" s="87" t="str">
        <f t="shared" si="492"/>
        <v/>
      </c>
      <c r="AD1791" s="87" t="str">
        <f t="shared" si="493"/>
        <v/>
      </c>
      <c r="AE1791" s="87">
        <f t="shared" si="494"/>
        <v>1</v>
      </c>
      <c r="AF1791" s="94">
        <f t="shared" si="483"/>
        <v>1</v>
      </c>
      <c r="AH1791" s="324" t="str">
        <f t="shared" si="484"/>
        <v/>
      </c>
      <c r="AI1791" s="280" t="str">
        <f t="shared" si="485"/>
        <v/>
      </c>
      <c r="AJ1791" s="280" t="str">
        <f t="shared" si="486"/>
        <v/>
      </c>
      <c r="AK1791" s="280" t="str">
        <f t="shared" si="487"/>
        <v/>
      </c>
      <c r="AL1791" s="327">
        <f t="shared" si="488"/>
        <v>2131183.8657773901</v>
      </c>
    </row>
    <row r="1792" spans="2:38">
      <c r="B1792" s="176" t="s">
        <v>1585</v>
      </c>
      <c r="C1792" s="167"/>
      <c r="D1792" s="167" t="s">
        <v>2231</v>
      </c>
      <c r="E1792" s="167" t="s">
        <v>117</v>
      </c>
      <c r="F1792" s="167" t="s">
        <v>2233</v>
      </c>
      <c r="G1792" s="188"/>
      <c r="H1792" s="285">
        <v>51834.06</v>
      </c>
      <c r="I1792" s="143">
        <f t="shared" si="489"/>
        <v>157.45569445513897</v>
      </c>
      <c r="J1792" s="165">
        <v>8161567.9137293398</v>
      </c>
      <c r="K1792" s="167"/>
      <c r="L1792" s="167">
        <v>1</v>
      </c>
      <c r="M1792" s="171">
        <f t="shared" si="496"/>
        <v>8161567.9137293398</v>
      </c>
      <c r="N1792" s="170"/>
      <c r="O1792" s="285">
        <v>47308.637162902698</v>
      </c>
      <c r="P1792" s="114">
        <f t="shared" si="495"/>
        <v>35.126934734512169</v>
      </c>
      <c r="Q1792" s="173">
        <v>1661807.41</v>
      </c>
      <c r="R1792" s="177">
        <v>2016</v>
      </c>
      <c r="S1792" s="98">
        <f>IFERROR(('General Input Sheet'!$G$38/(VLOOKUP(R1792,'General Input Sheet'!$E$38:$G$44,3,FALSE))),1)</f>
        <v>1</v>
      </c>
      <c r="T1792" s="199">
        <v>9823375.32372934</v>
      </c>
      <c r="U1792" s="115" t="str">
        <f t="shared" si="490"/>
        <v/>
      </c>
      <c r="V1792" s="115" t="str">
        <f t="shared" si="490"/>
        <v/>
      </c>
      <c r="W1792" s="115" t="str">
        <f t="shared" si="490"/>
        <v/>
      </c>
      <c r="X1792" s="115" t="str">
        <f t="shared" si="490"/>
        <v/>
      </c>
      <c r="Y1792" s="273" t="str">
        <f t="shared" si="491"/>
        <v>y</v>
      </c>
      <c r="AA1792" s="86" t="str">
        <f t="shared" si="481"/>
        <v/>
      </c>
      <c r="AB1792" s="87" t="str">
        <f t="shared" si="482"/>
        <v/>
      </c>
      <c r="AC1792" s="87" t="str">
        <f t="shared" si="492"/>
        <v/>
      </c>
      <c r="AD1792" s="87" t="str">
        <f t="shared" si="493"/>
        <v/>
      </c>
      <c r="AE1792" s="87">
        <f t="shared" si="494"/>
        <v>1</v>
      </c>
      <c r="AF1792" s="94">
        <f t="shared" si="483"/>
        <v>1</v>
      </c>
      <c r="AH1792" s="324" t="str">
        <f t="shared" si="484"/>
        <v/>
      </c>
      <c r="AI1792" s="280" t="str">
        <f t="shared" si="485"/>
        <v/>
      </c>
      <c r="AJ1792" s="280" t="str">
        <f t="shared" si="486"/>
        <v/>
      </c>
      <c r="AK1792" s="280" t="str">
        <f t="shared" si="487"/>
        <v/>
      </c>
      <c r="AL1792" s="327">
        <f t="shared" si="488"/>
        <v>9823375.32372934</v>
      </c>
    </row>
    <row r="1793" spans="2:38">
      <c r="B1793" s="176" t="s">
        <v>1586</v>
      </c>
      <c r="C1793" s="167"/>
      <c r="D1793" s="167" t="s">
        <v>2229</v>
      </c>
      <c r="E1793" s="167" t="s">
        <v>117</v>
      </c>
      <c r="F1793" s="167" t="s">
        <v>2233</v>
      </c>
      <c r="G1793" s="188"/>
      <c r="H1793" s="285">
        <v>21583.29</v>
      </c>
      <c r="I1793" s="143">
        <f t="shared" si="489"/>
        <v>31.968788929460381</v>
      </c>
      <c r="J1793" s="165">
        <v>689991.64241333294</v>
      </c>
      <c r="K1793" s="167"/>
      <c r="L1793" s="167">
        <v>1</v>
      </c>
      <c r="M1793" s="171">
        <f t="shared" si="496"/>
        <v>689991.64241333294</v>
      </c>
      <c r="N1793" s="170"/>
      <c r="O1793" s="285"/>
      <c r="P1793" s="114">
        <f t="shared" si="495"/>
        <v>0</v>
      </c>
      <c r="Q1793" s="173"/>
      <c r="R1793" s="177">
        <v>2016</v>
      </c>
      <c r="S1793" s="98">
        <f>IFERROR(('General Input Sheet'!$G$38/(VLOOKUP(R1793,'General Input Sheet'!$E$38:$G$44,3,FALSE))),1)</f>
        <v>1</v>
      </c>
      <c r="T1793" s="199">
        <v>689991.64241333294</v>
      </c>
      <c r="U1793" s="115" t="str">
        <f t="shared" si="490"/>
        <v/>
      </c>
      <c r="V1793" s="115" t="str">
        <f t="shared" si="490"/>
        <v/>
      </c>
      <c r="W1793" s="115" t="str">
        <f t="shared" si="490"/>
        <v>y</v>
      </c>
      <c r="X1793" s="115" t="str">
        <f t="shared" si="490"/>
        <v/>
      </c>
      <c r="Y1793" s="273" t="str">
        <f t="shared" si="491"/>
        <v/>
      </c>
      <c r="AA1793" s="86" t="str">
        <f t="shared" si="481"/>
        <v/>
      </c>
      <c r="AB1793" s="87" t="str">
        <f t="shared" si="482"/>
        <v/>
      </c>
      <c r="AC1793" s="87">
        <f t="shared" si="492"/>
        <v>1</v>
      </c>
      <c r="AD1793" s="87" t="str">
        <f t="shared" si="493"/>
        <v/>
      </c>
      <c r="AE1793" s="87" t="str">
        <f t="shared" si="494"/>
        <v/>
      </c>
      <c r="AF1793" s="94">
        <f t="shared" si="483"/>
        <v>1</v>
      </c>
      <c r="AH1793" s="324" t="str">
        <f t="shared" si="484"/>
        <v/>
      </c>
      <c r="AI1793" s="280" t="str">
        <f t="shared" si="485"/>
        <v/>
      </c>
      <c r="AJ1793" s="280">
        <f t="shared" si="486"/>
        <v>689991.64241333294</v>
      </c>
      <c r="AK1793" s="280" t="str">
        <f t="shared" si="487"/>
        <v/>
      </c>
      <c r="AL1793" s="327" t="str">
        <f t="shared" si="488"/>
        <v/>
      </c>
    </row>
    <row r="1794" spans="2:38">
      <c r="B1794" s="176" t="s">
        <v>1587</v>
      </c>
      <c r="C1794" s="167"/>
      <c r="D1794" s="167" t="s">
        <v>2229</v>
      </c>
      <c r="E1794" s="167" t="s">
        <v>117</v>
      </c>
      <c r="F1794" s="167" t="s">
        <v>2233</v>
      </c>
      <c r="G1794" s="188"/>
      <c r="H1794" s="285">
        <v>13885.19</v>
      </c>
      <c r="I1794" s="143">
        <f t="shared" si="489"/>
        <v>49.692632395619569</v>
      </c>
      <c r="J1794" s="165">
        <v>689991.64241333294</v>
      </c>
      <c r="K1794" s="167"/>
      <c r="L1794" s="167">
        <v>1</v>
      </c>
      <c r="M1794" s="171">
        <f t="shared" si="496"/>
        <v>689991.64241333294</v>
      </c>
      <c r="N1794" s="170"/>
      <c r="O1794" s="285"/>
      <c r="P1794" s="114">
        <f t="shared" si="495"/>
        <v>0</v>
      </c>
      <c r="Q1794" s="173"/>
      <c r="R1794" s="177">
        <v>2016</v>
      </c>
      <c r="S1794" s="98">
        <f>IFERROR(('General Input Sheet'!$G$38/(VLOOKUP(R1794,'General Input Sheet'!$E$38:$G$44,3,FALSE))),1)</f>
        <v>1</v>
      </c>
      <c r="T1794" s="199">
        <v>689991.64241333294</v>
      </c>
      <c r="U1794" s="115" t="str">
        <f t="shared" si="490"/>
        <v/>
      </c>
      <c r="V1794" s="115" t="str">
        <f t="shared" si="490"/>
        <v/>
      </c>
      <c r="W1794" s="115" t="str">
        <f t="shared" si="490"/>
        <v>y</v>
      </c>
      <c r="X1794" s="115" t="str">
        <f t="shared" si="490"/>
        <v/>
      </c>
      <c r="Y1794" s="273" t="str">
        <f t="shared" si="491"/>
        <v/>
      </c>
      <c r="AA1794" s="86" t="str">
        <f t="shared" si="481"/>
        <v/>
      </c>
      <c r="AB1794" s="87" t="str">
        <f t="shared" si="482"/>
        <v/>
      </c>
      <c r="AC1794" s="87">
        <f t="shared" si="492"/>
        <v>1</v>
      </c>
      <c r="AD1794" s="87" t="str">
        <f t="shared" si="493"/>
        <v/>
      </c>
      <c r="AE1794" s="87" t="str">
        <f t="shared" si="494"/>
        <v/>
      </c>
      <c r="AF1794" s="94">
        <f t="shared" si="483"/>
        <v>1</v>
      </c>
      <c r="AH1794" s="324" t="str">
        <f t="shared" si="484"/>
        <v/>
      </c>
      <c r="AI1794" s="280" t="str">
        <f t="shared" si="485"/>
        <v/>
      </c>
      <c r="AJ1794" s="280">
        <f t="shared" si="486"/>
        <v>689991.64241333294</v>
      </c>
      <c r="AK1794" s="280" t="str">
        <f t="shared" si="487"/>
        <v/>
      </c>
      <c r="AL1794" s="327" t="str">
        <f t="shared" si="488"/>
        <v/>
      </c>
    </row>
    <row r="1795" spans="2:38">
      <c r="B1795" s="176" t="s">
        <v>1588</v>
      </c>
      <c r="C1795" s="167"/>
      <c r="D1795" s="167" t="s">
        <v>2229</v>
      </c>
      <c r="E1795" s="167" t="s">
        <v>115</v>
      </c>
      <c r="F1795" s="167" t="s">
        <v>2232</v>
      </c>
      <c r="G1795" s="188"/>
      <c r="H1795" s="285">
        <v>4060.62</v>
      </c>
      <c r="I1795" s="143">
        <f t="shared" si="489"/>
        <v>98.08329283377563</v>
      </c>
      <c r="J1795" s="165">
        <v>398278.98054668598</v>
      </c>
      <c r="K1795" s="167"/>
      <c r="L1795" s="167">
        <v>1</v>
      </c>
      <c r="M1795" s="171">
        <f t="shared" si="496"/>
        <v>398278.98054668598</v>
      </c>
      <c r="N1795" s="170"/>
      <c r="O1795" s="285"/>
      <c r="P1795" s="114">
        <f t="shared" si="495"/>
        <v>0</v>
      </c>
      <c r="Q1795" s="173"/>
      <c r="R1795" s="177">
        <v>2016</v>
      </c>
      <c r="S1795" s="98">
        <f>IFERROR(('General Input Sheet'!$G$38/(VLOOKUP(R1795,'General Input Sheet'!$E$38:$G$44,3,FALSE))),1)</f>
        <v>1</v>
      </c>
      <c r="T1795" s="199">
        <v>398278.98054668598</v>
      </c>
      <c r="U1795" s="115" t="str">
        <f t="shared" si="490"/>
        <v>y</v>
      </c>
      <c r="V1795" s="115" t="str">
        <f t="shared" si="490"/>
        <v/>
      </c>
      <c r="W1795" s="115" t="str">
        <f t="shared" si="490"/>
        <v/>
      </c>
      <c r="X1795" s="115" t="str">
        <f t="shared" si="490"/>
        <v/>
      </c>
      <c r="Y1795" s="273" t="str">
        <f t="shared" si="491"/>
        <v/>
      </c>
      <c r="AA1795" s="86">
        <f t="shared" si="481"/>
        <v>1</v>
      </c>
      <c r="AB1795" s="87" t="str">
        <f t="shared" si="482"/>
        <v/>
      </c>
      <c r="AC1795" s="87" t="str">
        <f t="shared" si="492"/>
        <v/>
      </c>
      <c r="AD1795" s="87" t="str">
        <f t="shared" si="493"/>
        <v/>
      </c>
      <c r="AE1795" s="87" t="str">
        <f t="shared" si="494"/>
        <v/>
      </c>
      <c r="AF1795" s="94">
        <f t="shared" si="483"/>
        <v>1</v>
      </c>
      <c r="AH1795" s="324">
        <f t="shared" si="484"/>
        <v>398278.98054668598</v>
      </c>
      <c r="AI1795" s="280" t="str">
        <f t="shared" si="485"/>
        <v/>
      </c>
      <c r="AJ1795" s="280" t="str">
        <f t="shared" si="486"/>
        <v/>
      </c>
      <c r="AK1795" s="280" t="str">
        <f t="shared" si="487"/>
        <v/>
      </c>
      <c r="AL1795" s="327" t="str">
        <f t="shared" si="488"/>
        <v/>
      </c>
    </row>
    <row r="1796" spans="2:38">
      <c r="B1796" s="176" t="s">
        <v>1589</v>
      </c>
      <c r="C1796" s="167"/>
      <c r="D1796" s="167" t="s">
        <v>2229</v>
      </c>
      <c r="E1796" s="167" t="s">
        <v>115</v>
      </c>
      <c r="F1796" s="167" t="s">
        <v>2232</v>
      </c>
      <c r="G1796" s="188"/>
      <c r="H1796" s="285">
        <v>2630.04</v>
      </c>
      <c r="I1796" s="143">
        <f t="shared" si="489"/>
        <v>124.92282754519019</v>
      </c>
      <c r="J1796" s="165">
        <v>328552.03335695202</v>
      </c>
      <c r="K1796" s="167"/>
      <c r="L1796" s="167">
        <v>1</v>
      </c>
      <c r="M1796" s="171">
        <f t="shared" si="496"/>
        <v>328552.03335695202</v>
      </c>
      <c r="N1796" s="170"/>
      <c r="O1796" s="285">
        <v>2630.0782682097501</v>
      </c>
      <c r="P1796" s="114">
        <f t="shared" si="495"/>
        <v>8.7130486864174319</v>
      </c>
      <c r="Q1796" s="173">
        <v>22916</v>
      </c>
      <c r="R1796" s="177">
        <v>2016</v>
      </c>
      <c r="S1796" s="98">
        <f>IFERROR(('General Input Sheet'!$G$38/(VLOOKUP(R1796,'General Input Sheet'!$E$38:$G$44,3,FALSE))),1)</f>
        <v>1</v>
      </c>
      <c r="T1796" s="199">
        <v>351468.03335695202</v>
      </c>
      <c r="U1796" s="115" t="str">
        <f t="shared" si="490"/>
        <v>y</v>
      </c>
      <c r="V1796" s="115" t="str">
        <f t="shared" si="490"/>
        <v/>
      </c>
      <c r="W1796" s="115" t="str">
        <f t="shared" si="490"/>
        <v/>
      </c>
      <c r="X1796" s="115" t="str">
        <f t="shared" si="490"/>
        <v/>
      </c>
      <c r="Y1796" s="273" t="str">
        <f t="shared" si="491"/>
        <v/>
      </c>
      <c r="AA1796" s="86">
        <f t="shared" si="481"/>
        <v>1</v>
      </c>
      <c r="AB1796" s="87" t="str">
        <f t="shared" si="482"/>
        <v/>
      </c>
      <c r="AC1796" s="87" t="str">
        <f t="shared" si="492"/>
        <v/>
      </c>
      <c r="AD1796" s="87" t="str">
        <f t="shared" si="493"/>
        <v/>
      </c>
      <c r="AE1796" s="87" t="str">
        <f t="shared" si="494"/>
        <v/>
      </c>
      <c r="AF1796" s="94">
        <f t="shared" si="483"/>
        <v>1</v>
      </c>
      <c r="AH1796" s="324">
        <f t="shared" si="484"/>
        <v>351468.03335695202</v>
      </c>
      <c r="AI1796" s="280" t="str">
        <f t="shared" si="485"/>
        <v/>
      </c>
      <c r="AJ1796" s="280" t="str">
        <f t="shared" si="486"/>
        <v/>
      </c>
      <c r="AK1796" s="280" t="str">
        <f t="shared" si="487"/>
        <v/>
      </c>
      <c r="AL1796" s="327" t="str">
        <f t="shared" si="488"/>
        <v/>
      </c>
    </row>
    <row r="1797" spans="2:38">
      <c r="B1797" s="176" t="s">
        <v>1590</v>
      </c>
      <c r="C1797" s="167"/>
      <c r="D1797" s="167" t="s">
        <v>2231</v>
      </c>
      <c r="E1797" s="167" t="s">
        <v>118</v>
      </c>
      <c r="F1797" s="167" t="s">
        <v>2232</v>
      </c>
      <c r="G1797" s="188"/>
      <c r="H1797" s="285">
        <v>16189.97</v>
      </c>
      <c r="I1797" s="143">
        <f t="shared" si="489"/>
        <v>104.68198073179506</v>
      </c>
      <c r="J1797" s="165">
        <v>1694798.1275883401</v>
      </c>
      <c r="K1797" s="167"/>
      <c r="L1797" s="167">
        <v>1</v>
      </c>
      <c r="M1797" s="171">
        <f t="shared" si="496"/>
        <v>1694798.1275883401</v>
      </c>
      <c r="N1797" s="170"/>
      <c r="O1797" s="285"/>
      <c r="P1797" s="114">
        <f t="shared" si="495"/>
        <v>0</v>
      </c>
      <c r="Q1797" s="173"/>
      <c r="R1797" s="177">
        <v>2016</v>
      </c>
      <c r="S1797" s="98">
        <f>IFERROR(('General Input Sheet'!$G$38/(VLOOKUP(R1797,'General Input Sheet'!$E$38:$G$44,3,FALSE))),1)</f>
        <v>1</v>
      </c>
      <c r="T1797" s="199">
        <v>1694798.1275883401</v>
      </c>
      <c r="U1797" s="115" t="str">
        <f t="shared" si="490"/>
        <v/>
      </c>
      <c r="V1797" s="115" t="str">
        <f t="shared" si="490"/>
        <v/>
      </c>
      <c r="W1797" s="115" t="str">
        <f t="shared" si="490"/>
        <v/>
      </c>
      <c r="X1797" s="115" t="str">
        <f t="shared" si="490"/>
        <v/>
      </c>
      <c r="Y1797" s="273" t="str">
        <f t="shared" si="491"/>
        <v>y</v>
      </c>
      <c r="AA1797" s="86" t="str">
        <f t="shared" si="481"/>
        <v/>
      </c>
      <c r="AB1797" s="87" t="str">
        <f t="shared" si="482"/>
        <v/>
      </c>
      <c r="AC1797" s="87" t="str">
        <f t="shared" si="492"/>
        <v/>
      </c>
      <c r="AD1797" s="87" t="str">
        <f t="shared" si="493"/>
        <v/>
      </c>
      <c r="AE1797" s="87">
        <f t="shared" si="494"/>
        <v>1</v>
      </c>
      <c r="AF1797" s="94">
        <f t="shared" si="483"/>
        <v>1</v>
      </c>
      <c r="AH1797" s="324" t="str">
        <f t="shared" si="484"/>
        <v/>
      </c>
      <c r="AI1797" s="280" t="str">
        <f t="shared" si="485"/>
        <v/>
      </c>
      <c r="AJ1797" s="280" t="str">
        <f t="shared" si="486"/>
        <v/>
      </c>
      <c r="AK1797" s="280" t="str">
        <f t="shared" si="487"/>
        <v/>
      </c>
      <c r="AL1797" s="327">
        <f t="shared" si="488"/>
        <v>1694798.1275883401</v>
      </c>
    </row>
    <row r="1798" spans="2:38">
      <c r="B1798" s="176" t="s">
        <v>1591</v>
      </c>
      <c r="C1798" s="167"/>
      <c r="D1798" s="167" t="s">
        <v>2229</v>
      </c>
      <c r="E1798" s="167" t="s">
        <v>117</v>
      </c>
      <c r="F1798" s="167" t="s">
        <v>2233</v>
      </c>
      <c r="G1798" s="188"/>
      <c r="H1798" s="285">
        <v>1520.05</v>
      </c>
      <c r="I1798" s="143">
        <f t="shared" si="489"/>
        <v>296.69072831098515</v>
      </c>
      <c r="J1798" s="165">
        <v>450984.74156911299</v>
      </c>
      <c r="K1798" s="167"/>
      <c r="L1798" s="167">
        <v>1</v>
      </c>
      <c r="M1798" s="171">
        <f t="shared" si="496"/>
        <v>450984.74156911299</v>
      </c>
      <c r="N1798" s="170"/>
      <c r="O1798" s="285"/>
      <c r="P1798" s="114">
        <f t="shared" si="495"/>
        <v>0</v>
      </c>
      <c r="Q1798" s="173"/>
      <c r="R1798" s="177">
        <v>2016</v>
      </c>
      <c r="S1798" s="98">
        <f>IFERROR(('General Input Sheet'!$G$38/(VLOOKUP(R1798,'General Input Sheet'!$E$38:$G$44,3,FALSE))),1)</f>
        <v>1</v>
      </c>
      <c r="T1798" s="199">
        <v>450984.74156911299</v>
      </c>
      <c r="U1798" s="115" t="str">
        <f t="shared" si="490"/>
        <v/>
      </c>
      <c r="V1798" s="115" t="str">
        <f t="shared" si="490"/>
        <v/>
      </c>
      <c r="W1798" s="115" t="str">
        <f t="shared" si="490"/>
        <v>y</v>
      </c>
      <c r="X1798" s="115" t="str">
        <f t="shared" si="490"/>
        <v/>
      </c>
      <c r="Y1798" s="273" t="str">
        <f t="shared" si="491"/>
        <v/>
      </c>
      <c r="AA1798" s="86" t="str">
        <f t="shared" si="481"/>
        <v/>
      </c>
      <c r="AB1798" s="87" t="str">
        <f t="shared" si="482"/>
        <v/>
      </c>
      <c r="AC1798" s="87">
        <f t="shared" si="492"/>
        <v>1</v>
      </c>
      <c r="AD1798" s="87" t="str">
        <f t="shared" si="493"/>
        <v/>
      </c>
      <c r="AE1798" s="87" t="str">
        <f t="shared" si="494"/>
        <v/>
      </c>
      <c r="AF1798" s="94">
        <f t="shared" si="483"/>
        <v>1</v>
      </c>
      <c r="AH1798" s="324" t="str">
        <f t="shared" si="484"/>
        <v/>
      </c>
      <c r="AI1798" s="280" t="str">
        <f t="shared" si="485"/>
        <v/>
      </c>
      <c r="AJ1798" s="280">
        <f t="shared" si="486"/>
        <v>450984.74156911299</v>
      </c>
      <c r="AK1798" s="280" t="str">
        <f t="shared" si="487"/>
        <v/>
      </c>
      <c r="AL1798" s="327" t="str">
        <f t="shared" si="488"/>
        <v/>
      </c>
    </row>
    <row r="1799" spans="2:38">
      <c r="B1799" s="176" t="s">
        <v>1592</v>
      </c>
      <c r="C1799" s="167"/>
      <c r="D1799" s="167" t="s">
        <v>2229</v>
      </c>
      <c r="E1799" s="167" t="s">
        <v>115</v>
      </c>
      <c r="F1799" s="167" t="s">
        <v>2236</v>
      </c>
      <c r="G1799" s="188"/>
      <c r="H1799" s="285"/>
      <c r="I1799" s="143">
        <f t="shared" si="489"/>
        <v>0</v>
      </c>
      <c r="J1799" s="165"/>
      <c r="K1799" s="167"/>
      <c r="L1799" s="167">
        <v>1</v>
      </c>
      <c r="M1799" s="171">
        <f t="shared" si="496"/>
        <v>0</v>
      </c>
      <c r="N1799" s="170"/>
      <c r="O1799" s="285">
        <v>0</v>
      </c>
      <c r="P1799" s="114">
        <f t="shared" si="495"/>
        <v>0</v>
      </c>
      <c r="Q1799" s="173">
        <v>0</v>
      </c>
      <c r="R1799" s="177">
        <v>2016</v>
      </c>
      <c r="S1799" s="98">
        <f>IFERROR(('General Input Sheet'!$G$38/(VLOOKUP(R1799,'General Input Sheet'!$E$38:$G$44,3,FALSE))),1)</f>
        <v>1</v>
      </c>
      <c r="T1799" s="199">
        <v>0</v>
      </c>
      <c r="U1799" s="115" t="str">
        <f t="shared" si="490"/>
        <v>y</v>
      </c>
      <c r="V1799" s="115" t="str">
        <f t="shared" si="490"/>
        <v/>
      </c>
      <c r="W1799" s="115" t="str">
        <f t="shared" si="490"/>
        <v/>
      </c>
      <c r="X1799" s="115" t="str">
        <f t="shared" si="490"/>
        <v/>
      </c>
      <c r="Y1799" s="273" t="str">
        <f t="shared" si="491"/>
        <v/>
      </c>
      <c r="AA1799" s="86">
        <f t="shared" si="481"/>
        <v>1</v>
      </c>
      <c r="AB1799" s="87" t="str">
        <f t="shared" si="482"/>
        <v/>
      </c>
      <c r="AC1799" s="87" t="str">
        <f t="shared" si="492"/>
        <v/>
      </c>
      <c r="AD1799" s="87" t="str">
        <f t="shared" si="493"/>
        <v/>
      </c>
      <c r="AE1799" s="87" t="str">
        <f t="shared" si="494"/>
        <v/>
      </c>
      <c r="AF1799" s="94">
        <f t="shared" si="483"/>
        <v>1</v>
      </c>
      <c r="AH1799" s="324">
        <f t="shared" si="484"/>
        <v>0</v>
      </c>
      <c r="AI1799" s="280" t="str">
        <f t="shared" si="485"/>
        <v/>
      </c>
      <c r="AJ1799" s="280" t="str">
        <f t="shared" si="486"/>
        <v/>
      </c>
      <c r="AK1799" s="280" t="str">
        <f t="shared" si="487"/>
        <v/>
      </c>
      <c r="AL1799" s="327" t="str">
        <f t="shared" si="488"/>
        <v/>
      </c>
    </row>
    <row r="1800" spans="2:38">
      <c r="B1800" s="176" t="s">
        <v>1593</v>
      </c>
      <c r="C1800" s="167"/>
      <c r="D1800" s="167" t="s">
        <v>2229</v>
      </c>
      <c r="E1800" s="167" t="s">
        <v>118</v>
      </c>
      <c r="F1800" s="167" t="s">
        <v>2232</v>
      </c>
      <c r="G1800" s="188"/>
      <c r="H1800" s="285">
        <v>23595.439999999999</v>
      </c>
      <c r="I1800" s="143">
        <f t="shared" si="489"/>
        <v>25.016938780726065</v>
      </c>
      <c r="J1800" s="165">
        <v>590285.67798429495</v>
      </c>
      <c r="K1800" s="167"/>
      <c r="L1800" s="167">
        <v>1</v>
      </c>
      <c r="M1800" s="171">
        <f t="shared" si="496"/>
        <v>590285.67798429495</v>
      </c>
      <c r="N1800" s="170"/>
      <c r="O1800" s="285"/>
      <c r="P1800" s="114">
        <f t="shared" si="495"/>
        <v>0</v>
      </c>
      <c r="Q1800" s="173"/>
      <c r="R1800" s="177">
        <v>2016</v>
      </c>
      <c r="S1800" s="98">
        <f>IFERROR(('General Input Sheet'!$G$38/(VLOOKUP(R1800,'General Input Sheet'!$E$38:$G$44,3,FALSE))),1)</f>
        <v>1</v>
      </c>
      <c r="T1800" s="199">
        <v>590285.67798429495</v>
      </c>
      <c r="U1800" s="115" t="str">
        <f t="shared" si="490"/>
        <v/>
      </c>
      <c r="V1800" s="115" t="str">
        <f t="shared" si="490"/>
        <v/>
      </c>
      <c r="W1800" s="115" t="str">
        <f t="shared" si="490"/>
        <v/>
      </c>
      <c r="X1800" s="115" t="str">
        <f t="shared" si="490"/>
        <v>y</v>
      </c>
      <c r="Y1800" s="273" t="str">
        <f t="shared" si="491"/>
        <v/>
      </c>
      <c r="AA1800" s="86" t="str">
        <f t="shared" si="481"/>
        <v/>
      </c>
      <c r="AB1800" s="87" t="str">
        <f t="shared" si="482"/>
        <v/>
      </c>
      <c r="AC1800" s="87" t="str">
        <f t="shared" si="492"/>
        <v/>
      </c>
      <c r="AD1800" s="87">
        <f t="shared" si="493"/>
        <v>1</v>
      </c>
      <c r="AE1800" s="87" t="str">
        <f t="shared" si="494"/>
        <v/>
      </c>
      <c r="AF1800" s="94">
        <f t="shared" si="483"/>
        <v>1</v>
      </c>
      <c r="AH1800" s="324" t="str">
        <f t="shared" si="484"/>
        <v/>
      </c>
      <c r="AI1800" s="280" t="str">
        <f t="shared" si="485"/>
        <v/>
      </c>
      <c r="AJ1800" s="280" t="str">
        <f t="shared" si="486"/>
        <v/>
      </c>
      <c r="AK1800" s="280">
        <f t="shared" si="487"/>
        <v>590285.67798429495</v>
      </c>
      <c r="AL1800" s="327" t="str">
        <f t="shared" si="488"/>
        <v/>
      </c>
    </row>
    <row r="1801" spans="2:38">
      <c r="B1801" s="176" t="s">
        <v>1594</v>
      </c>
      <c r="C1801" s="167"/>
      <c r="D1801" s="167" t="s">
        <v>2229</v>
      </c>
      <c r="E1801" s="167" t="s">
        <v>118</v>
      </c>
      <c r="F1801" s="167" t="s">
        <v>2233</v>
      </c>
      <c r="G1801" s="188"/>
      <c r="H1801" s="285">
        <v>908.68860210000003</v>
      </c>
      <c r="I1801" s="143">
        <f t="shared" si="489"/>
        <v>471.48742338944209</v>
      </c>
      <c r="J1801" s="165">
        <v>428435.247667483</v>
      </c>
      <c r="K1801" s="167"/>
      <c r="L1801" s="167">
        <v>1</v>
      </c>
      <c r="M1801" s="171">
        <f t="shared" si="496"/>
        <v>428435.24766748294</v>
      </c>
      <c r="N1801" s="170"/>
      <c r="O1801" s="285"/>
      <c r="P1801" s="114">
        <f t="shared" si="495"/>
        <v>0</v>
      </c>
      <c r="Q1801" s="173"/>
      <c r="R1801" s="177">
        <v>2016</v>
      </c>
      <c r="S1801" s="98">
        <f>IFERROR(('General Input Sheet'!$G$38/(VLOOKUP(R1801,'General Input Sheet'!$E$38:$G$44,3,FALSE))),1)</f>
        <v>1</v>
      </c>
      <c r="T1801" s="199">
        <v>428435.247667483</v>
      </c>
      <c r="U1801" s="115" t="str">
        <f t="shared" si="490"/>
        <v/>
      </c>
      <c r="V1801" s="115" t="str">
        <f t="shared" si="490"/>
        <v/>
      </c>
      <c r="W1801" s="115" t="str">
        <f t="shared" si="490"/>
        <v/>
      </c>
      <c r="X1801" s="115" t="str">
        <f t="shared" si="490"/>
        <v>y</v>
      </c>
      <c r="Y1801" s="273" t="str">
        <f t="shared" si="491"/>
        <v/>
      </c>
      <c r="AA1801" s="86" t="str">
        <f t="shared" si="481"/>
        <v/>
      </c>
      <c r="AB1801" s="87" t="str">
        <f t="shared" si="482"/>
        <v/>
      </c>
      <c r="AC1801" s="87" t="str">
        <f t="shared" si="492"/>
        <v/>
      </c>
      <c r="AD1801" s="87">
        <f t="shared" si="493"/>
        <v>1</v>
      </c>
      <c r="AE1801" s="87" t="str">
        <f t="shared" si="494"/>
        <v/>
      </c>
      <c r="AF1801" s="94">
        <f t="shared" si="483"/>
        <v>1</v>
      </c>
      <c r="AH1801" s="324" t="str">
        <f t="shared" si="484"/>
        <v/>
      </c>
      <c r="AI1801" s="280" t="str">
        <f t="shared" si="485"/>
        <v/>
      </c>
      <c r="AJ1801" s="280" t="str">
        <f t="shared" si="486"/>
        <v/>
      </c>
      <c r="AK1801" s="280">
        <f t="shared" si="487"/>
        <v>428435.247667483</v>
      </c>
      <c r="AL1801" s="327" t="str">
        <f t="shared" si="488"/>
        <v/>
      </c>
    </row>
    <row r="1802" spans="2:38">
      <c r="B1802" s="176" t="s">
        <v>1595</v>
      </c>
      <c r="C1802" s="167"/>
      <c r="D1802" s="167" t="s">
        <v>2229</v>
      </c>
      <c r="E1802" s="167" t="s">
        <v>118</v>
      </c>
      <c r="F1802" s="167" t="s">
        <v>2233</v>
      </c>
      <c r="G1802" s="188"/>
      <c r="H1802" s="285">
        <v>888.42586019999999</v>
      </c>
      <c r="I1802" s="143">
        <f t="shared" si="489"/>
        <v>481.39962435340868</v>
      </c>
      <c r="J1802" s="165">
        <v>427687.87536613399</v>
      </c>
      <c r="K1802" s="167"/>
      <c r="L1802" s="167">
        <v>1</v>
      </c>
      <c r="M1802" s="171">
        <f t="shared" si="496"/>
        <v>427687.87536613399</v>
      </c>
      <c r="N1802" s="170"/>
      <c r="O1802" s="285"/>
      <c r="P1802" s="114">
        <f t="shared" si="495"/>
        <v>0</v>
      </c>
      <c r="Q1802" s="173"/>
      <c r="R1802" s="177">
        <v>2016</v>
      </c>
      <c r="S1802" s="98">
        <f>IFERROR(('General Input Sheet'!$G$38/(VLOOKUP(R1802,'General Input Sheet'!$E$38:$G$44,3,FALSE))),1)</f>
        <v>1</v>
      </c>
      <c r="T1802" s="199">
        <v>427687.87536613399</v>
      </c>
      <c r="U1802" s="115" t="str">
        <f t="shared" si="490"/>
        <v/>
      </c>
      <c r="V1802" s="115" t="str">
        <f t="shared" si="490"/>
        <v/>
      </c>
      <c r="W1802" s="115" t="str">
        <f t="shared" si="490"/>
        <v/>
      </c>
      <c r="X1802" s="115" t="str">
        <f t="shared" si="490"/>
        <v>y</v>
      </c>
      <c r="Y1802" s="273" t="str">
        <f t="shared" si="491"/>
        <v/>
      </c>
      <c r="AA1802" s="86" t="str">
        <f t="shared" si="481"/>
        <v/>
      </c>
      <c r="AB1802" s="87" t="str">
        <f t="shared" si="482"/>
        <v/>
      </c>
      <c r="AC1802" s="87" t="str">
        <f t="shared" si="492"/>
        <v/>
      </c>
      <c r="AD1802" s="87">
        <f t="shared" si="493"/>
        <v>1</v>
      </c>
      <c r="AE1802" s="87" t="str">
        <f t="shared" si="494"/>
        <v/>
      </c>
      <c r="AF1802" s="94">
        <f t="shared" si="483"/>
        <v>1</v>
      </c>
      <c r="AH1802" s="324" t="str">
        <f t="shared" si="484"/>
        <v/>
      </c>
      <c r="AI1802" s="280" t="str">
        <f t="shared" si="485"/>
        <v/>
      </c>
      <c r="AJ1802" s="280" t="str">
        <f t="shared" si="486"/>
        <v/>
      </c>
      <c r="AK1802" s="280">
        <f t="shared" si="487"/>
        <v>427687.87536613399</v>
      </c>
      <c r="AL1802" s="327" t="str">
        <f t="shared" si="488"/>
        <v/>
      </c>
    </row>
    <row r="1803" spans="2:38">
      <c r="B1803" s="176" t="s">
        <v>1596</v>
      </c>
      <c r="C1803" s="167"/>
      <c r="D1803" s="167" t="s">
        <v>2230</v>
      </c>
      <c r="E1803" s="167" t="s">
        <v>116</v>
      </c>
      <c r="F1803" s="167" t="s">
        <v>2232</v>
      </c>
      <c r="G1803" s="188"/>
      <c r="H1803" s="171">
        <v>456.21050630000002</v>
      </c>
      <c r="I1803" s="143">
        <f t="shared" si="489"/>
        <v>2187.6855695386885</v>
      </c>
      <c r="J1803" s="165">
        <v>998045.14130444895</v>
      </c>
      <c r="K1803" s="167"/>
      <c r="L1803" s="167"/>
      <c r="M1803" s="167">
        <v>518526.84248438798</v>
      </c>
      <c r="N1803" s="170"/>
      <c r="O1803" s="171">
        <v>14900.339413076201</v>
      </c>
      <c r="P1803" s="114">
        <f t="shared" si="495"/>
        <v>723.93404612875418</v>
      </c>
      <c r="Q1803" s="173">
        <v>10786863</v>
      </c>
      <c r="R1803" s="177">
        <v>2016</v>
      </c>
      <c r="S1803" s="32"/>
      <c r="T1803" s="195">
        <v>11784908.141304448</v>
      </c>
      <c r="U1803" s="115" t="str">
        <f t="shared" si="490"/>
        <v/>
      </c>
      <c r="V1803" s="115" t="str">
        <f t="shared" si="490"/>
        <v/>
      </c>
      <c r="W1803" s="115" t="str">
        <f t="shared" si="490"/>
        <v/>
      </c>
      <c r="X1803" s="115" t="str">
        <f t="shared" si="490"/>
        <v/>
      </c>
      <c r="Y1803" s="273" t="str">
        <f t="shared" si="491"/>
        <v>y</v>
      </c>
      <c r="AA1803" s="86" t="str">
        <f t="shared" si="481"/>
        <v/>
      </c>
      <c r="AB1803" s="87" t="str">
        <f t="shared" si="482"/>
        <v/>
      </c>
      <c r="AC1803" s="87" t="str">
        <f t="shared" si="492"/>
        <v/>
      </c>
      <c r="AD1803" s="87" t="str">
        <f t="shared" si="493"/>
        <v/>
      </c>
      <c r="AE1803" s="87">
        <f t="shared" si="494"/>
        <v>1</v>
      </c>
      <c r="AF1803" s="94">
        <f t="shared" si="483"/>
        <v>1</v>
      </c>
      <c r="AH1803" s="324" t="str">
        <f t="shared" si="484"/>
        <v/>
      </c>
      <c r="AI1803" s="280" t="str">
        <f t="shared" si="485"/>
        <v/>
      </c>
      <c r="AJ1803" s="280" t="str">
        <f t="shared" si="486"/>
        <v/>
      </c>
      <c r="AK1803" s="280" t="str">
        <f t="shared" si="487"/>
        <v/>
      </c>
      <c r="AL1803" s="327">
        <f t="shared" si="488"/>
        <v>11784908.141304448</v>
      </c>
    </row>
    <row r="1804" spans="2:38">
      <c r="B1804" s="176" t="s">
        <v>1596</v>
      </c>
      <c r="C1804" s="167"/>
      <c r="D1804" s="167" t="s">
        <v>2230</v>
      </c>
      <c r="E1804" s="167" t="s">
        <v>116</v>
      </c>
      <c r="F1804" s="167" t="s">
        <v>2233</v>
      </c>
      <c r="G1804" s="188"/>
      <c r="H1804" s="171">
        <v>14900.37</v>
      </c>
      <c r="I1804" s="143">
        <f t="shared" si="489"/>
        <v>713.20720084125435</v>
      </c>
      <c r="J1804" s="165">
        <v>10627051.179199001</v>
      </c>
      <c r="K1804" s="167"/>
      <c r="L1804" s="167"/>
      <c r="M1804" s="167"/>
      <c r="N1804" s="170"/>
      <c r="O1804" s="171"/>
      <c r="P1804" s="114">
        <f t="shared" si="495"/>
        <v>0</v>
      </c>
      <c r="Q1804" s="173"/>
      <c r="R1804" s="177">
        <v>2016</v>
      </c>
      <c r="S1804" s="32"/>
      <c r="T1804" s="195">
        <v>10627051.179199001</v>
      </c>
      <c r="U1804" s="115" t="str">
        <f t="shared" si="490"/>
        <v/>
      </c>
      <c r="V1804" s="115" t="str">
        <f t="shared" si="490"/>
        <v/>
      </c>
      <c r="W1804" s="115" t="str">
        <f t="shared" si="490"/>
        <v/>
      </c>
      <c r="X1804" s="115" t="str">
        <f t="shared" si="490"/>
        <v/>
      </c>
      <c r="Y1804" s="273" t="str">
        <f t="shared" si="491"/>
        <v>y</v>
      </c>
      <c r="AA1804" s="86" t="str">
        <f t="shared" si="481"/>
        <v/>
      </c>
      <c r="AB1804" s="87" t="str">
        <f t="shared" si="482"/>
        <v/>
      </c>
      <c r="AC1804" s="87" t="str">
        <f t="shared" si="492"/>
        <v/>
      </c>
      <c r="AD1804" s="87" t="str">
        <f t="shared" si="493"/>
        <v/>
      </c>
      <c r="AE1804" s="87">
        <f t="shared" si="494"/>
        <v>1</v>
      </c>
      <c r="AF1804" s="94">
        <f t="shared" si="483"/>
        <v>1</v>
      </c>
      <c r="AH1804" s="324" t="str">
        <f t="shared" si="484"/>
        <v/>
      </c>
      <c r="AI1804" s="280" t="str">
        <f t="shared" si="485"/>
        <v/>
      </c>
      <c r="AJ1804" s="280" t="str">
        <f t="shared" si="486"/>
        <v/>
      </c>
      <c r="AK1804" s="280" t="str">
        <f t="shared" si="487"/>
        <v/>
      </c>
      <c r="AL1804" s="327">
        <f t="shared" si="488"/>
        <v>10627051.179199001</v>
      </c>
    </row>
    <row r="1805" spans="2:38">
      <c r="B1805" s="176" t="s">
        <v>1597</v>
      </c>
      <c r="C1805" s="167"/>
      <c r="D1805" s="167" t="s">
        <v>2229</v>
      </c>
      <c r="E1805" s="167" t="s">
        <v>115</v>
      </c>
      <c r="F1805" s="167" t="s">
        <v>2232</v>
      </c>
      <c r="G1805" s="188"/>
      <c r="H1805" s="285">
        <v>1317.63</v>
      </c>
      <c r="I1805" s="143">
        <f t="shared" si="489"/>
        <v>200.8035119498926</v>
      </c>
      <c r="J1805" s="165">
        <v>264584.73145053699</v>
      </c>
      <c r="K1805" s="167"/>
      <c r="L1805" s="167">
        <v>1</v>
      </c>
      <c r="M1805" s="171">
        <f t="shared" ref="M1805:M1868" si="497">IFERROR(J1805/100*100*L1805,0)</f>
        <v>264584.73145053699</v>
      </c>
      <c r="N1805" s="170"/>
      <c r="O1805" s="285"/>
      <c r="P1805" s="114">
        <f t="shared" si="495"/>
        <v>0</v>
      </c>
      <c r="Q1805" s="173"/>
      <c r="R1805" s="177">
        <v>2016</v>
      </c>
      <c r="S1805" s="98">
        <f>IFERROR(('General Input Sheet'!$G$38/(VLOOKUP(R1805,'General Input Sheet'!$E$38:$G$44,3,FALSE))),1)</f>
        <v>1</v>
      </c>
      <c r="T1805" s="199">
        <v>264584.73145053699</v>
      </c>
      <c r="U1805" s="115" t="str">
        <f t="shared" si="490"/>
        <v>y</v>
      </c>
      <c r="V1805" s="115" t="str">
        <f t="shared" si="490"/>
        <v/>
      </c>
      <c r="W1805" s="115" t="str">
        <f t="shared" si="490"/>
        <v/>
      </c>
      <c r="X1805" s="115" t="str">
        <f t="shared" si="490"/>
        <v/>
      </c>
      <c r="Y1805" s="273" t="str">
        <f t="shared" si="491"/>
        <v/>
      </c>
      <c r="AA1805" s="86">
        <f t="shared" si="481"/>
        <v>1</v>
      </c>
      <c r="AB1805" s="87" t="str">
        <f t="shared" si="482"/>
        <v/>
      </c>
      <c r="AC1805" s="87" t="str">
        <f t="shared" si="492"/>
        <v/>
      </c>
      <c r="AD1805" s="87" t="str">
        <f t="shared" si="493"/>
        <v/>
      </c>
      <c r="AE1805" s="87" t="str">
        <f t="shared" si="494"/>
        <v/>
      </c>
      <c r="AF1805" s="94">
        <f t="shared" si="483"/>
        <v>1</v>
      </c>
      <c r="AH1805" s="324">
        <f t="shared" si="484"/>
        <v>264584.73145053699</v>
      </c>
      <c r="AI1805" s="280" t="str">
        <f t="shared" si="485"/>
        <v/>
      </c>
      <c r="AJ1805" s="280" t="str">
        <f t="shared" si="486"/>
        <v/>
      </c>
      <c r="AK1805" s="280" t="str">
        <f t="shared" si="487"/>
        <v/>
      </c>
      <c r="AL1805" s="327" t="str">
        <f t="shared" si="488"/>
        <v/>
      </c>
    </row>
    <row r="1806" spans="2:38">
      <c r="B1806" s="176" t="s">
        <v>1598</v>
      </c>
      <c r="C1806" s="167"/>
      <c r="D1806" s="167" t="s">
        <v>2229</v>
      </c>
      <c r="E1806" s="167" t="s">
        <v>115</v>
      </c>
      <c r="F1806" s="167" t="s">
        <v>2233</v>
      </c>
      <c r="G1806" s="188"/>
      <c r="H1806" s="285">
        <v>2817.5</v>
      </c>
      <c r="I1806" s="143">
        <f t="shared" si="489"/>
        <v>177.0505669826882</v>
      </c>
      <c r="J1806" s="165">
        <v>498839.97247372399</v>
      </c>
      <c r="K1806" s="167"/>
      <c r="L1806" s="167">
        <v>1</v>
      </c>
      <c r="M1806" s="171">
        <f t="shared" si="497"/>
        <v>498839.97247372399</v>
      </c>
      <c r="N1806" s="170"/>
      <c r="O1806" s="285">
        <v>2755.4286605897</v>
      </c>
      <c r="P1806" s="114">
        <f t="shared" si="495"/>
        <v>236.1407171618618</v>
      </c>
      <c r="Q1806" s="173">
        <v>650668.9</v>
      </c>
      <c r="R1806" s="177">
        <v>2016</v>
      </c>
      <c r="S1806" s="98">
        <f>IFERROR(('General Input Sheet'!$G$38/(VLOOKUP(R1806,'General Input Sheet'!$E$38:$G$44,3,FALSE))),1)</f>
        <v>1</v>
      </c>
      <c r="T1806" s="199">
        <v>1149508.872473724</v>
      </c>
      <c r="U1806" s="115" t="str">
        <f t="shared" si="490"/>
        <v>y</v>
      </c>
      <c r="V1806" s="115" t="str">
        <f t="shared" si="490"/>
        <v/>
      </c>
      <c r="W1806" s="115" t="str">
        <f t="shared" si="490"/>
        <v/>
      </c>
      <c r="X1806" s="115" t="str">
        <f t="shared" ref="V1806:X1869" si="498">IF(AND(X$10=$E1806,$D1806="Local"),"y","")</f>
        <v/>
      </c>
      <c r="Y1806" s="273" t="str">
        <f t="shared" si="491"/>
        <v/>
      </c>
      <c r="AA1806" s="86">
        <f t="shared" ref="AA1806:AA1869" si="499">IF(U1806="y",1,"")</f>
        <v>1</v>
      </c>
      <c r="AB1806" s="87" t="str">
        <f t="shared" ref="AB1806:AB1869" si="500">IF(V1806="y",1,"")</f>
        <v/>
      </c>
      <c r="AC1806" s="87" t="str">
        <f t="shared" si="492"/>
        <v/>
      </c>
      <c r="AD1806" s="87" t="str">
        <f t="shared" si="493"/>
        <v/>
      </c>
      <c r="AE1806" s="87" t="str">
        <f t="shared" si="494"/>
        <v/>
      </c>
      <c r="AF1806" s="94">
        <f t="shared" ref="AF1806:AF1869" si="501">SUM(AA1806:AE1806)</f>
        <v>1</v>
      </c>
      <c r="AH1806" s="324">
        <f t="shared" ref="AH1806:AH1869" si="502">IF(AA1806="","",(AA1806/$AF1806)*$T1806)</f>
        <v>1149508.872473724</v>
      </c>
      <c r="AI1806" s="280" t="str">
        <f t="shared" ref="AI1806:AI1869" si="503">IF(AB1806="","",(AB1806/$AF1806)*$T1806)</f>
        <v/>
      </c>
      <c r="AJ1806" s="280" t="str">
        <f t="shared" ref="AJ1806:AJ1869" si="504">IF(AC1806="","",(AC1806/$AF1806)*$T1806)</f>
        <v/>
      </c>
      <c r="AK1806" s="280" t="str">
        <f t="shared" ref="AK1806:AK1869" si="505">IF(AD1806="","",(AD1806/$AF1806)*$T1806)</f>
        <v/>
      </c>
      <c r="AL1806" s="327" t="str">
        <f t="shared" ref="AL1806:AL1869" si="506">IF(AE1806="","",(AE1806/$AF1806)*$T1806)</f>
        <v/>
      </c>
    </row>
    <row r="1807" spans="2:38">
      <c r="B1807" s="176" t="s">
        <v>1599</v>
      </c>
      <c r="C1807" s="167"/>
      <c r="D1807" s="167" t="s">
        <v>2229</v>
      </c>
      <c r="E1807" s="167" t="s">
        <v>115</v>
      </c>
      <c r="F1807" s="167" t="s">
        <v>2233</v>
      </c>
      <c r="G1807" s="188"/>
      <c r="H1807" s="285">
        <v>3236.78</v>
      </c>
      <c r="I1807" s="143">
        <f t="shared" ref="I1807:I1870" si="507">IFERROR(J1807/H1807,0)</f>
        <v>158.89393888242975</v>
      </c>
      <c r="J1807" s="165">
        <v>514304.723495871</v>
      </c>
      <c r="K1807" s="167"/>
      <c r="L1807" s="167">
        <v>1</v>
      </c>
      <c r="M1807" s="171">
        <f t="shared" si="497"/>
        <v>514304.723495871</v>
      </c>
      <c r="N1807" s="170"/>
      <c r="O1807" s="285"/>
      <c r="P1807" s="114">
        <f t="shared" si="495"/>
        <v>0</v>
      </c>
      <c r="Q1807" s="173"/>
      <c r="R1807" s="177">
        <v>2016</v>
      </c>
      <c r="S1807" s="98">
        <f>IFERROR(('General Input Sheet'!$G$38/(VLOOKUP(R1807,'General Input Sheet'!$E$38:$G$44,3,FALSE))),1)</f>
        <v>1</v>
      </c>
      <c r="T1807" s="199">
        <v>514304.723495871</v>
      </c>
      <c r="U1807" s="115" t="str">
        <f t="shared" ref="U1807:X1870" si="508">IF(AND(U$10=$E1807,$D1807="Local"),"y","")</f>
        <v>y</v>
      </c>
      <c r="V1807" s="115" t="str">
        <f t="shared" si="498"/>
        <v/>
      </c>
      <c r="W1807" s="115" t="str">
        <f t="shared" si="498"/>
        <v/>
      </c>
      <c r="X1807" s="115" t="str">
        <f t="shared" si="498"/>
        <v/>
      </c>
      <c r="Y1807" s="273" t="str">
        <f t="shared" ref="Y1807:Y1870" si="509">IF($D1807&lt;&gt;"Local","y","")</f>
        <v/>
      </c>
      <c r="AA1807" s="86">
        <f t="shared" si="499"/>
        <v>1</v>
      </c>
      <c r="AB1807" s="87" t="str">
        <f t="shared" si="500"/>
        <v/>
      </c>
      <c r="AC1807" s="87" t="str">
        <f t="shared" ref="AC1807:AC1870" si="510">IF(W1807="y",1,"")</f>
        <v/>
      </c>
      <c r="AD1807" s="87" t="str">
        <f t="shared" ref="AD1807:AD1870" si="511">IF(X1807="y",1,"")</f>
        <v/>
      </c>
      <c r="AE1807" s="87" t="str">
        <f t="shared" ref="AE1807:AE1870" si="512">IF(Y1807="y",1,"")</f>
        <v/>
      </c>
      <c r="AF1807" s="94">
        <f t="shared" si="501"/>
        <v>1</v>
      </c>
      <c r="AH1807" s="324">
        <f t="shared" si="502"/>
        <v>514304.723495871</v>
      </c>
      <c r="AI1807" s="280" t="str">
        <f t="shared" si="503"/>
        <v/>
      </c>
      <c r="AJ1807" s="280" t="str">
        <f t="shared" si="504"/>
        <v/>
      </c>
      <c r="AK1807" s="280" t="str">
        <f t="shared" si="505"/>
        <v/>
      </c>
      <c r="AL1807" s="327" t="str">
        <f t="shared" si="506"/>
        <v/>
      </c>
    </row>
    <row r="1808" spans="2:38">
      <c r="B1808" s="176" t="s">
        <v>1600</v>
      </c>
      <c r="C1808" s="167"/>
      <c r="D1808" s="167" t="s">
        <v>2229</v>
      </c>
      <c r="E1808" s="167" t="s">
        <v>115</v>
      </c>
      <c r="F1808" s="167" t="s">
        <v>2233</v>
      </c>
      <c r="G1808" s="188"/>
      <c r="H1808" s="285">
        <v>3360.92</v>
      </c>
      <c r="I1808" s="143">
        <f t="shared" si="507"/>
        <v>154.38734376262451</v>
      </c>
      <c r="J1808" s="165">
        <v>518883.51139867998</v>
      </c>
      <c r="K1808" s="167"/>
      <c r="L1808" s="167">
        <v>1</v>
      </c>
      <c r="M1808" s="171">
        <f t="shared" si="497"/>
        <v>518883.51139867998</v>
      </c>
      <c r="N1808" s="170"/>
      <c r="O1808" s="285"/>
      <c r="P1808" s="114">
        <f t="shared" ref="P1808:P1871" si="513">IFERROR(Q1808/O1808,0)</f>
        <v>0</v>
      </c>
      <c r="Q1808" s="173"/>
      <c r="R1808" s="177">
        <v>2016</v>
      </c>
      <c r="S1808" s="98">
        <f>IFERROR(('General Input Sheet'!$G$38/(VLOOKUP(R1808,'General Input Sheet'!$E$38:$G$44,3,FALSE))),1)</f>
        <v>1</v>
      </c>
      <c r="T1808" s="199">
        <v>518883.51139867998</v>
      </c>
      <c r="U1808" s="115" t="str">
        <f t="shared" si="508"/>
        <v>y</v>
      </c>
      <c r="V1808" s="115" t="str">
        <f t="shared" si="498"/>
        <v/>
      </c>
      <c r="W1808" s="115" t="str">
        <f t="shared" si="498"/>
        <v/>
      </c>
      <c r="X1808" s="115" t="str">
        <f t="shared" si="498"/>
        <v/>
      </c>
      <c r="Y1808" s="273" t="str">
        <f t="shared" si="509"/>
        <v/>
      </c>
      <c r="AA1808" s="86">
        <f t="shared" si="499"/>
        <v>1</v>
      </c>
      <c r="AB1808" s="87" t="str">
        <f t="shared" si="500"/>
        <v/>
      </c>
      <c r="AC1808" s="87" t="str">
        <f t="shared" si="510"/>
        <v/>
      </c>
      <c r="AD1808" s="87" t="str">
        <f t="shared" si="511"/>
        <v/>
      </c>
      <c r="AE1808" s="87" t="str">
        <f t="shared" si="512"/>
        <v/>
      </c>
      <c r="AF1808" s="94">
        <f t="shared" si="501"/>
        <v>1</v>
      </c>
      <c r="AH1808" s="324">
        <f t="shared" si="502"/>
        <v>518883.51139867998</v>
      </c>
      <c r="AI1808" s="280" t="str">
        <f t="shared" si="503"/>
        <v/>
      </c>
      <c r="AJ1808" s="280" t="str">
        <f t="shared" si="504"/>
        <v/>
      </c>
      <c r="AK1808" s="280" t="str">
        <f t="shared" si="505"/>
        <v/>
      </c>
      <c r="AL1808" s="327" t="str">
        <f t="shared" si="506"/>
        <v/>
      </c>
    </row>
    <row r="1809" spans="2:38">
      <c r="B1809" s="176" t="s">
        <v>1601</v>
      </c>
      <c r="C1809" s="167"/>
      <c r="D1809" s="167" t="s">
        <v>2229</v>
      </c>
      <c r="E1809" s="167" t="s">
        <v>115</v>
      </c>
      <c r="F1809" s="167" t="s">
        <v>2233</v>
      </c>
      <c r="G1809" s="188"/>
      <c r="H1809" s="285">
        <v>5784.59</v>
      </c>
      <c r="I1809" s="143">
        <f t="shared" si="507"/>
        <v>105.15495733600549</v>
      </c>
      <c r="J1809" s="165">
        <v>608278.31465628406</v>
      </c>
      <c r="K1809" s="167"/>
      <c r="L1809" s="167">
        <v>1</v>
      </c>
      <c r="M1809" s="171">
        <f t="shared" si="497"/>
        <v>608278.31465628406</v>
      </c>
      <c r="N1809" s="170"/>
      <c r="O1809" s="285"/>
      <c r="P1809" s="114">
        <f t="shared" si="513"/>
        <v>0</v>
      </c>
      <c r="Q1809" s="173"/>
      <c r="R1809" s="177">
        <v>2016</v>
      </c>
      <c r="S1809" s="98">
        <f>IFERROR(('General Input Sheet'!$G$38/(VLOOKUP(R1809,'General Input Sheet'!$E$38:$G$44,3,FALSE))),1)</f>
        <v>1</v>
      </c>
      <c r="T1809" s="199">
        <v>608278.31465628406</v>
      </c>
      <c r="U1809" s="115" t="str">
        <f t="shared" si="508"/>
        <v>y</v>
      </c>
      <c r="V1809" s="115" t="str">
        <f t="shared" si="498"/>
        <v/>
      </c>
      <c r="W1809" s="115" t="str">
        <f t="shared" si="498"/>
        <v/>
      </c>
      <c r="X1809" s="115" t="str">
        <f t="shared" si="498"/>
        <v/>
      </c>
      <c r="Y1809" s="273" t="str">
        <f t="shared" si="509"/>
        <v/>
      </c>
      <c r="AA1809" s="86">
        <f t="shared" si="499"/>
        <v>1</v>
      </c>
      <c r="AB1809" s="87" t="str">
        <f t="shared" si="500"/>
        <v/>
      </c>
      <c r="AC1809" s="87" t="str">
        <f t="shared" si="510"/>
        <v/>
      </c>
      <c r="AD1809" s="87" t="str">
        <f t="shared" si="511"/>
        <v/>
      </c>
      <c r="AE1809" s="87" t="str">
        <f t="shared" si="512"/>
        <v/>
      </c>
      <c r="AF1809" s="94">
        <f t="shared" si="501"/>
        <v>1</v>
      </c>
      <c r="AH1809" s="324">
        <f t="shared" si="502"/>
        <v>608278.31465628406</v>
      </c>
      <c r="AI1809" s="280" t="str">
        <f t="shared" si="503"/>
        <v/>
      </c>
      <c r="AJ1809" s="280" t="str">
        <f t="shared" si="504"/>
        <v/>
      </c>
      <c r="AK1809" s="280" t="str">
        <f t="shared" si="505"/>
        <v/>
      </c>
      <c r="AL1809" s="327" t="str">
        <f t="shared" si="506"/>
        <v/>
      </c>
    </row>
    <row r="1810" spans="2:38">
      <c r="B1810" s="176" t="s">
        <v>1602</v>
      </c>
      <c r="C1810" s="167"/>
      <c r="D1810" s="167" t="s">
        <v>2229</v>
      </c>
      <c r="E1810" s="167" t="s">
        <v>115</v>
      </c>
      <c r="F1810" s="167" t="s">
        <v>2233</v>
      </c>
      <c r="G1810" s="188"/>
      <c r="H1810" s="285">
        <v>954.30359490000001</v>
      </c>
      <c r="I1810" s="143">
        <f t="shared" si="507"/>
        <v>450.71371034607427</v>
      </c>
      <c r="J1810" s="165">
        <v>430117.714053976</v>
      </c>
      <c r="K1810" s="167"/>
      <c r="L1810" s="167">
        <v>1</v>
      </c>
      <c r="M1810" s="171">
        <f t="shared" si="497"/>
        <v>430117.71405397606</v>
      </c>
      <c r="N1810" s="170"/>
      <c r="O1810" s="285"/>
      <c r="P1810" s="114">
        <f t="shared" si="513"/>
        <v>0</v>
      </c>
      <c r="Q1810" s="173"/>
      <c r="R1810" s="177">
        <v>2016</v>
      </c>
      <c r="S1810" s="98">
        <f>IFERROR(('General Input Sheet'!$G$38/(VLOOKUP(R1810,'General Input Sheet'!$E$38:$G$44,3,FALSE))),1)</f>
        <v>1</v>
      </c>
      <c r="T1810" s="199">
        <v>430117.714053976</v>
      </c>
      <c r="U1810" s="115" t="str">
        <f t="shared" si="508"/>
        <v>y</v>
      </c>
      <c r="V1810" s="115" t="str">
        <f t="shared" si="498"/>
        <v/>
      </c>
      <c r="W1810" s="115" t="str">
        <f t="shared" si="498"/>
        <v/>
      </c>
      <c r="X1810" s="115" t="str">
        <f t="shared" si="498"/>
        <v/>
      </c>
      <c r="Y1810" s="273" t="str">
        <f t="shared" si="509"/>
        <v/>
      </c>
      <c r="AA1810" s="86">
        <f t="shared" si="499"/>
        <v>1</v>
      </c>
      <c r="AB1810" s="87" t="str">
        <f t="shared" si="500"/>
        <v/>
      </c>
      <c r="AC1810" s="87" t="str">
        <f t="shared" si="510"/>
        <v/>
      </c>
      <c r="AD1810" s="87" t="str">
        <f t="shared" si="511"/>
        <v/>
      </c>
      <c r="AE1810" s="87" t="str">
        <f t="shared" si="512"/>
        <v/>
      </c>
      <c r="AF1810" s="94">
        <f t="shared" si="501"/>
        <v>1</v>
      </c>
      <c r="AH1810" s="324">
        <f t="shared" si="502"/>
        <v>430117.714053976</v>
      </c>
      <c r="AI1810" s="280" t="str">
        <f t="shared" si="503"/>
        <v/>
      </c>
      <c r="AJ1810" s="280" t="str">
        <f t="shared" si="504"/>
        <v/>
      </c>
      <c r="AK1810" s="280" t="str">
        <f t="shared" si="505"/>
        <v/>
      </c>
      <c r="AL1810" s="327" t="str">
        <f t="shared" si="506"/>
        <v/>
      </c>
    </row>
    <row r="1811" spans="2:38">
      <c r="B1811" s="176" t="s">
        <v>1603</v>
      </c>
      <c r="C1811" s="167"/>
      <c r="D1811" s="167" t="s">
        <v>2229</v>
      </c>
      <c r="E1811" s="167" t="s">
        <v>117</v>
      </c>
      <c r="F1811" s="167" t="s">
        <v>2233</v>
      </c>
      <c r="G1811" s="188"/>
      <c r="H1811" s="285">
        <v>3032.33</v>
      </c>
      <c r="I1811" s="143">
        <f t="shared" si="507"/>
        <v>167.12025943259113</v>
      </c>
      <c r="J1811" s="165">
        <v>506763.77628522902</v>
      </c>
      <c r="K1811" s="167"/>
      <c r="L1811" s="167">
        <v>1</v>
      </c>
      <c r="M1811" s="171">
        <f t="shared" si="497"/>
        <v>506763.77628522908</v>
      </c>
      <c r="N1811" s="170"/>
      <c r="O1811" s="285"/>
      <c r="P1811" s="114">
        <f t="shared" si="513"/>
        <v>0</v>
      </c>
      <c r="Q1811" s="173"/>
      <c r="R1811" s="177">
        <v>2016</v>
      </c>
      <c r="S1811" s="98">
        <f>IFERROR(('General Input Sheet'!$G$38/(VLOOKUP(R1811,'General Input Sheet'!$E$38:$G$44,3,FALSE))),1)</f>
        <v>1</v>
      </c>
      <c r="T1811" s="199">
        <v>506763.77628522902</v>
      </c>
      <c r="U1811" s="115" t="str">
        <f t="shared" si="508"/>
        <v/>
      </c>
      <c r="V1811" s="115" t="str">
        <f t="shared" si="498"/>
        <v/>
      </c>
      <c r="W1811" s="115" t="str">
        <f t="shared" si="498"/>
        <v>y</v>
      </c>
      <c r="X1811" s="115" t="str">
        <f t="shared" si="498"/>
        <v/>
      </c>
      <c r="Y1811" s="273" t="str">
        <f t="shared" si="509"/>
        <v/>
      </c>
      <c r="AA1811" s="86" t="str">
        <f t="shared" si="499"/>
        <v/>
      </c>
      <c r="AB1811" s="87" t="str">
        <f t="shared" si="500"/>
        <v/>
      </c>
      <c r="AC1811" s="87">
        <f t="shared" si="510"/>
        <v>1</v>
      </c>
      <c r="AD1811" s="87" t="str">
        <f t="shared" si="511"/>
        <v/>
      </c>
      <c r="AE1811" s="87" t="str">
        <f t="shared" si="512"/>
        <v/>
      </c>
      <c r="AF1811" s="94">
        <f t="shared" si="501"/>
        <v>1</v>
      </c>
      <c r="AH1811" s="324" t="str">
        <f t="shared" si="502"/>
        <v/>
      </c>
      <c r="AI1811" s="280" t="str">
        <f t="shared" si="503"/>
        <v/>
      </c>
      <c r="AJ1811" s="280">
        <f t="shared" si="504"/>
        <v>506763.77628522902</v>
      </c>
      <c r="AK1811" s="280" t="str">
        <f t="shared" si="505"/>
        <v/>
      </c>
      <c r="AL1811" s="327" t="str">
        <f t="shared" si="506"/>
        <v/>
      </c>
    </row>
    <row r="1812" spans="2:38">
      <c r="B1812" s="176" t="s">
        <v>1604</v>
      </c>
      <c r="C1812" s="167"/>
      <c r="D1812" s="167" t="s">
        <v>2229</v>
      </c>
      <c r="E1812" s="167" t="s">
        <v>117</v>
      </c>
      <c r="F1812" s="167" t="s">
        <v>2233</v>
      </c>
      <c r="G1812" s="188"/>
      <c r="H1812" s="285">
        <v>17636.36</v>
      </c>
      <c r="I1812" s="143">
        <f t="shared" si="507"/>
        <v>39.123245523074658</v>
      </c>
      <c r="J1812" s="165">
        <v>689991.64241333294</v>
      </c>
      <c r="K1812" s="167"/>
      <c r="L1812" s="167">
        <v>1</v>
      </c>
      <c r="M1812" s="171">
        <f t="shared" si="497"/>
        <v>689991.64241333294</v>
      </c>
      <c r="N1812" s="170"/>
      <c r="O1812" s="285"/>
      <c r="P1812" s="114">
        <f t="shared" si="513"/>
        <v>0</v>
      </c>
      <c r="Q1812" s="173"/>
      <c r="R1812" s="177">
        <v>2016</v>
      </c>
      <c r="S1812" s="98">
        <f>IFERROR(('General Input Sheet'!$G$38/(VLOOKUP(R1812,'General Input Sheet'!$E$38:$G$44,3,FALSE))),1)</f>
        <v>1</v>
      </c>
      <c r="T1812" s="199">
        <v>689991.64241333294</v>
      </c>
      <c r="U1812" s="115" t="str">
        <f t="shared" si="508"/>
        <v/>
      </c>
      <c r="V1812" s="115" t="str">
        <f t="shared" si="498"/>
        <v/>
      </c>
      <c r="W1812" s="115" t="str">
        <f t="shared" si="498"/>
        <v>y</v>
      </c>
      <c r="X1812" s="115" t="str">
        <f t="shared" si="498"/>
        <v/>
      </c>
      <c r="Y1812" s="273" t="str">
        <f t="shared" si="509"/>
        <v/>
      </c>
      <c r="AA1812" s="86" t="str">
        <f t="shared" si="499"/>
        <v/>
      </c>
      <c r="AB1812" s="87" t="str">
        <f t="shared" si="500"/>
        <v/>
      </c>
      <c r="AC1812" s="87">
        <f t="shared" si="510"/>
        <v>1</v>
      </c>
      <c r="AD1812" s="87" t="str">
        <f t="shared" si="511"/>
        <v/>
      </c>
      <c r="AE1812" s="87" t="str">
        <f t="shared" si="512"/>
        <v/>
      </c>
      <c r="AF1812" s="94">
        <f t="shared" si="501"/>
        <v>1</v>
      </c>
      <c r="AH1812" s="324" t="str">
        <f t="shared" si="502"/>
        <v/>
      </c>
      <c r="AI1812" s="280" t="str">
        <f t="shared" si="503"/>
        <v/>
      </c>
      <c r="AJ1812" s="280">
        <f t="shared" si="504"/>
        <v>689991.64241333294</v>
      </c>
      <c r="AK1812" s="280" t="str">
        <f t="shared" si="505"/>
        <v/>
      </c>
      <c r="AL1812" s="327" t="str">
        <f t="shared" si="506"/>
        <v/>
      </c>
    </row>
    <row r="1813" spans="2:38">
      <c r="B1813" s="176" t="s">
        <v>1605</v>
      </c>
      <c r="C1813" s="167"/>
      <c r="D1813" s="167" t="s">
        <v>2229</v>
      </c>
      <c r="E1813" s="167" t="s">
        <v>117</v>
      </c>
      <c r="F1813" s="167" t="s">
        <v>2233</v>
      </c>
      <c r="G1813" s="188"/>
      <c r="H1813" s="285">
        <v>1606.37</v>
      </c>
      <c r="I1813" s="143">
        <f t="shared" si="507"/>
        <v>282.72974103797071</v>
      </c>
      <c r="J1813" s="165">
        <v>454168.57411116501</v>
      </c>
      <c r="K1813" s="167"/>
      <c r="L1813" s="167">
        <v>1</v>
      </c>
      <c r="M1813" s="171">
        <f t="shared" si="497"/>
        <v>454168.57411116495</v>
      </c>
      <c r="N1813" s="170"/>
      <c r="O1813" s="285"/>
      <c r="P1813" s="114">
        <f t="shared" si="513"/>
        <v>0</v>
      </c>
      <c r="Q1813" s="173"/>
      <c r="R1813" s="177">
        <v>2016</v>
      </c>
      <c r="S1813" s="98">
        <f>IFERROR(('General Input Sheet'!$G$38/(VLOOKUP(R1813,'General Input Sheet'!$E$38:$G$44,3,FALSE))),1)</f>
        <v>1</v>
      </c>
      <c r="T1813" s="199">
        <v>454168.57411116501</v>
      </c>
      <c r="U1813" s="115" t="str">
        <f t="shared" si="508"/>
        <v/>
      </c>
      <c r="V1813" s="115" t="str">
        <f t="shared" si="498"/>
        <v/>
      </c>
      <c r="W1813" s="115" t="str">
        <f t="shared" si="498"/>
        <v>y</v>
      </c>
      <c r="X1813" s="115" t="str">
        <f t="shared" si="498"/>
        <v/>
      </c>
      <c r="Y1813" s="273" t="str">
        <f t="shared" si="509"/>
        <v/>
      </c>
      <c r="AA1813" s="86" t="str">
        <f t="shared" si="499"/>
        <v/>
      </c>
      <c r="AB1813" s="87" t="str">
        <f t="shared" si="500"/>
        <v/>
      </c>
      <c r="AC1813" s="87">
        <f t="shared" si="510"/>
        <v>1</v>
      </c>
      <c r="AD1813" s="87" t="str">
        <f t="shared" si="511"/>
        <v/>
      </c>
      <c r="AE1813" s="87" t="str">
        <f t="shared" si="512"/>
        <v/>
      </c>
      <c r="AF1813" s="94">
        <f t="shared" si="501"/>
        <v>1</v>
      </c>
      <c r="AH1813" s="324" t="str">
        <f t="shared" si="502"/>
        <v/>
      </c>
      <c r="AI1813" s="280" t="str">
        <f t="shared" si="503"/>
        <v/>
      </c>
      <c r="AJ1813" s="280">
        <f t="shared" si="504"/>
        <v>454168.57411116501</v>
      </c>
      <c r="AK1813" s="280" t="str">
        <f t="shared" si="505"/>
        <v/>
      </c>
      <c r="AL1813" s="327" t="str">
        <f t="shared" si="506"/>
        <v/>
      </c>
    </row>
    <row r="1814" spans="2:38">
      <c r="B1814" s="176" t="s">
        <v>1606</v>
      </c>
      <c r="C1814" s="167"/>
      <c r="D1814" s="167" t="s">
        <v>2229</v>
      </c>
      <c r="E1814" s="167" t="s">
        <v>115</v>
      </c>
      <c r="F1814" s="167" t="s">
        <v>2233</v>
      </c>
      <c r="G1814" s="188"/>
      <c r="H1814" s="285">
        <v>15917.1</v>
      </c>
      <c r="I1814" s="143">
        <f t="shared" si="507"/>
        <v>43.349080071956131</v>
      </c>
      <c r="J1814" s="165">
        <v>689991.64241333294</v>
      </c>
      <c r="K1814" s="167"/>
      <c r="L1814" s="167">
        <v>1</v>
      </c>
      <c r="M1814" s="171">
        <f t="shared" si="497"/>
        <v>689991.64241333294</v>
      </c>
      <c r="N1814" s="170"/>
      <c r="O1814" s="285"/>
      <c r="P1814" s="114">
        <f t="shared" si="513"/>
        <v>0</v>
      </c>
      <c r="Q1814" s="173"/>
      <c r="R1814" s="177">
        <v>2016</v>
      </c>
      <c r="S1814" s="98">
        <f>IFERROR(('General Input Sheet'!$G$38/(VLOOKUP(R1814,'General Input Sheet'!$E$38:$G$44,3,FALSE))),1)</f>
        <v>1</v>
      </c>
      <c r="T1814" s="199">
        <v>689991.64241333294</v>
      </c>
      <c r="U1814" s="115" t="str">
        <f t="shared" si="508"/>
        <v>y</v>
      </c>
      <c r="V1814" s="115" t="str">
        <f t="shared" si="498"/>
        <v/>
      </c>
      <c r="W1814" s="115" t="str">
        <f t="shared" si="498"/>
        <v/>
      </c>
      <c r="X1814" s="115" t="str">
        <f t="shared" si="498"/>
        <v/>
      </c>
      <c r="Y1814" s="273" t="str">
        <f t="shared" si="509"/>
        <v/>
      </c>
      <c r="AA1814" s="86">
        <f t="shared" si="499"/>
        <v>1</v>
      </c>
      <c r="AB1814" s="87" t="str">
        <f t="shared" si="500"/>
        <v/>
      </c>
      <c r="AC1814" s="87" t="str">
        <f t="shared" si="510"/>
        <v/>
      </c>
      <c r="AD1814" s="87" t="str">
        <f t="shared" si="511"/>
        <v/>
      </c>
      <c r="AE1814" s="87" t="str">
        <f t="shared" si="512"/>
        <v/>
      </c>
      <c r="AF1814" s="94">
        <f t="shared" si="501"/>
        <v>1</v>
      </c>
      <c r="AH1814" s="324">
        <f t="shared" si="502"/>
        <v>689991.64241333294</v>
      </c>
      <c r="AI1814" s="280" t="str">
        <f t="shared" si="503"/>
        <v/>
      </c>
      <c r="AJ1814" s="280" t="str">
        <f t="shared" si="504"/>
        <v/>
      </c>
      <c r="AK1814" s="280" t="str">
        <f t="shared" si="505"/>
        <v/>
      </c>
      <c r="AL1814" s="327" t="str">
        <f t="shared" si="506"/>
        <v/>
      </c>
    </row>
    <row r="1815" spans="2:38">
      <c r="B1815" s="176" t="s">
        <v>1607</v>
      </c>
      <c r="C1815" s="167"/>
      <c r="D1815" s="167" t="s">
        <v>2229</v>
      </c>
      <c r="E1815" s="167" t="s">
        <v>115</v>
      </c>
      <c r="F1815" s="167" t="s">
        <v>2233</v>
      </c>
      <c r="G1815" s="188"/>
      <c r="H1815" s="285">
        <v>1943.14</v>
      </c>
      <c r="I1815" s="143">
        <f t="shared" si="507"/>
        <v>240.12166950460235</v>
      </c>
      <c r="J1815" s="165">
        <v>466590.02088117303</v>
      </c>
      <c r="K1815" s="167"/>
      <c r="L1815" s="167">
        <v>1</v>
      </c>
      <c r="M1815" s="171">
        <f t="shared" si="497"/>
        <v>466590.02088117303</v>
      </c>
      <c r="N1815" s="170"/>
      <c r="O1815" s="285"/>
      <c r="P1815" s="114">
        <f t="shared" si="513"/>
        <v>0</v>
      </c>
      <c r="Q1815" s="173"/>
      <c r="R1815" s="177">
        <v>2016</v>
      </c>
      <c r="S1815" s="98">
        <f>IFERROR(('General Input Sheet'!$G$38/(VLOOKUP(R1815,'General Input Sheet'!$E$38:$G$44,3,FALSE))),1)</f>
        <v>1</v>
      </c>
      <c r="T1815" s="199">
        <v>466590.02088117303</v>
      </c>
      <c r="U1815" s="115" t="str">
        <f t="shared" si="508"/>
        <v>y</v>
      </c>
      <c r="V1815" s="115" t="str">
        <f t="shared" si="498"/>
        <v/>
      </c>
      <c r="W1815" s="115" t="str">
        <f t="shared" si="498"/>
        <v/>
      </c>
      <c r="X1815" s="115" t="str">
        <f t="shared" si="498"/>
        <v/>
      </c>
      <c r="Y1815" s="273" t="str">
        <f t="shared" si="509"/>
        <v/>
      </c>
      <c r="AA1815" s="86">
        <f t="shared" si="499"/>
        <v>1</v>
      </c>
      <c r="AB1815" s="87" t="str">
        <f t="shared" si="500"/>
        <v/>
      </c>
      <c r="AC1815" s="87" t="str">
        <f t="shared" si="510"/>
        <v/>
      </c>
      <c r="AD1815" s="87" t="str">
        <f t="shared" si="511"/>
        <v/>
      </c>
      <c r="AE1815" s="87" t="str">
        <f t="shared" si="512"/>
        <v/>
      </c>
      <c r="AF1815" s="94">
        <f t="shared" si="501"/>
        <v>1</v>
      </c>
      <c r="AH1815" s="324">
        <f t="shared" si="502"/>
        <v>466590.02088117303</v>
      </c>
      <c r="AI1815" s="280" t="str">
        <f t="shared" si="503"/>
        <v/>
      </c>
      <c r="AJ1815" s="280" t="str">
        <f t="shared" si="504"/>
        <v/>
      </c>
      <c r="AK1815" s="280" t="str">
        <f t="shared" si="505"/>
        <v/>
      </c>
      <c r="AL1815" s="327" t="str">
        <f t="shared" si="506"/>
        <v/>
      </c>
    </row>
    <row r="1816" spans="2:38">
      <c r="B1816" s="176" t="s">
        <v>1608</v>
      </c>
      <c r="C1816" s="167"/>
      <c r="D1816" s="167" t="s">
        <v>2229</v>
      </c>
      <c r="E1816" s="167" t="s">
        <v>115</v>
      </c>
      <c r="F1816" s="167" t="s">
        <v>2233</v>
      </c>
      <c r="G1816" s="188"/>
      <c r="H1816" s="285">
        <v>18655.490000000002</v>
      </c>
      <c r="I1816" s="143">
        <f t="shared" si="507"/>
        <v>36.985983343955738</v>
      </c>
      <c r="J1816" s="165">
        <v>689991.64241333294</v>
      </c>
      <c r="K1816" s="167"/>
      <c r="L1816" s="167">
        <v>1</v>
      </c>
      <c r="M1816" s="171">
        <f t="shared" si="497"/>
        <v>689991.64241333294</v>
      </c>
      <c r="N1816" s="170"/>
      <c r="O1816" s="285"/>
      <c r="P1816" s="114">
        <f t="shared" si="513"/>
        <v>0</v>
      </c>
      <c r="Q1816" s="173"/>
      <c r="R1816" s="177">
        <v>2016</v>
      </c>
      <c r="S1816" s="98">
        <f>IFERROR(('General Input Sheet'!$G$38/(VLOOKUP(R1816,'General Input Sheet'!$E$38:$G$44,3,FALSE))),1)</f>
        <v>1</v>
      </c>
      <c r="T1816" s="199">
        <v>689991.64241333294</v>
      </c>
      <c r="U1816" s="115" t="str">
        <f t="shared" si="508"/>
        <v>y</v>
      </c>
      <c r="V1816" s="115" t="str">
        <f t="shared" si="498"/>
        <v/>
      </c>
      <c r="W1816" s="115" t="str">
        <f t="shared" si="498"/>
        <v/>
      </c>
      <c r="X1816" s="115" t="str">
        <f t="shared" si="498"/>
        <v/>
      </c>
      <c r="Y1816" s="273" t="str">
        <f t="shared" si="509"/>
        <v/>
      </c>
      <c r="AA1816" s="86">
        <f t="shared" si="499"/>
        <v>1</v>
      </c>
      <c r="AB1816" s="87" t="str">
        <f t="shared" si="500"/>
        <v/>
      </c>
      <c r="AC1816" s="87" t="str">
        <f t="shared" si="510"/>
        <v/>
      </c>
      <c r="AD1816" s="87" t="str">
        <f t="shared" si="511"/>
        <v/>
      </c>
      <c r="AE1816" s="87" t="str">
        <f t="shared" si="512"/>
        <v/>
      </c>
      <c r="AF1816" s="94">
        <f t="shared" si="501"/>
        <v>1</v>
      </c>
      <c r="AH1816" s="324">
        <f t="shared" si="502"/>
        <v>689991.64241333294</v>
      </c>
      <c r="AI1816" s="280" t="str">
        <f t="shared" si="503"/>
        <v/>
      </c>
      <c r="AJ1816" s="280" t="str">
        <f t="shared" si="504"/>
        <v/>
      </c>
      <c r="AK1816" s="280" t="str">
        <f t="shared" si="505"/>
        <v/>
      </c>
      <c r="AL1816" s="327" t="str">
        <f t="shared" si="506"/>
        <v/>
      </c>
    </row>
    <row r="1817" spans="2:38">
      <c r="B1817" s="176" t="s">
        <v>1609</v>
      </c>
      <c r="C1817" s="167"/>
      <c r="D1817" s="167" t="s">
        <v>2229</v>
      </c>
      <c r="E1817" s="167" t="s">
        <v>118</v>
      </c>
      <c r="F1817" s="167" t="s">
        <v>2233</v>
      </c>
      <c r="G1817" s="188"/>
      <c r="H1817" s="285">
        <v>2014.56</v>
      </c>
      <c r="I1817" s="143">
        <f t="shared" si="507"/>
        <v>232.91650824293046</v>
      </c>
      <c r="J1817" s="165">
        <v>469224.28084587801</v>
      </c>
      <c r="K1817" s="167"/>
      <c r="L1817" s="167">
        <v>1</v>
      </c>
      <c r="M1817" s="171">
        <f t="shared" si="497"/>
        <v>469224.28084587801</v>
      </c>
      <c r="N1817" s="170"/>
      <c r="O1817" s="285"/>
      <c r="P1817" s="114">
        <f t="shared" si="513"/>
        <v>0</v>
      </c>
      <c r="Q1817" s="173"/>
      <c r="R1817" s="177">
        <v>2016</v>
      </c>
      <c r="S1817" s="98">
        <f>IFERROR(('General Input Sheet'!$G$38/(VLOOKUP(R1817,'General Input Sheet'!$E$38:$G$44,3,FALSE))),1)</f>
        <v>1</v>
      </c>
      <c r="T1817" s="199">
        <v>469224.28084587801</v>
      </c>
      <c r="U1817" s="115" t="str">
        <f t="shared" si="508"/>
        <v/>
      </c>
      <c r="V1817" s="115" t="str">
        <f t="shared" si="498"/>
        <v/>
      </c>
      <c r="W1817" s="115" t="str">
        <f t="shared" si="498"/>
        <v/>
      </c>
      <c r="X1817" s="115" t="str">
        <f t="shared" si="498"/>
        <v>y</v>
      </c>
      <c r="Y1817" s="273" t="str">
        <f t="shared" si="509"/>
        <v/>
      </c>
      <c r="AA1817" s="86" t="str">
        <f t="shared" si="499"/>
        <v/>
      </c>
      <c r="AB1817" s="87" t="str">
        <f t="shared" si="500"/>
        <v/>
      </c>
      <c r="AC1817" s="87" t="str">
        <f t="shared" si="510"/>
        <v/>
      </c>
      <c r="AD1817" s="87">
        <f t="shared" si="511"/>
        <v>1</v>
      </c>
      <c r="AE1817" s="87" t="str">
        <f t="shared" si="512"/>
        <v/>
      </c>
      <c r="AF1817" s="94">
        <f t="shared" si="501"/>
        <v>1</v>
      </c>
      <c r="AH1817" s="324" t="str">
        <f t="shared" si="502"/>
        <v/>
      </c>
      <c r="AI1817" s="280" t="str">
        <f t="shared" si="503"/>
        <v/>
      </c>
      <c r="AJ1817" s="280" t="str">
        <f t="shared" si="504"/>
        <v/>
      </c>
      <c r="AK1817" s="280">
        <f t="shared" si="505"/>
        <v>469224.28084587801</v>
      </c>
      <c r="AL1817" s="327" t="str">
        <f t="shared" si="506"/>
        <v/>
      </c>
    </row>
    <row r="1818" spans="2:38">
      <c r="B1818" s="176" t="s">
        <v>1610</v>
      </c>
      <c r="C1818" s="167"/>
      <c r="D1818" s="167" t="s">
        <v>2229</v>
      </c>
      <c r="E1818" s="167" t="s">
        <v>116</v>
      </c>
      <c r="F1818" s="167" t="s">
        <v>2233</v>
      </c>
      <c r="G1818" s="188"/>
      <c r="H1818" s="285">
        <v>4853.84</v>
      </c>
      <c r="I1818" s="143">
        <f t="shared" si="507"/>
        <v>118.24626905808617</v>
      </c>
      <c r="J1818" s="165">
        <v>573948.47060490097</v>
      </c>
      <c r="K1818" s="167"/>
      <c r="L1818" s="167">
        <v>1</v>
      </c>
      <c r="M1818" s="171">
        <f t="shared" si="497"/>
        <v>573948.47060490097</v>
      </c>
      <c r="N1818" s="170"/>
      <c r="O1818" s="285"/>
      <c r="P1818" s="114">
        <f t="shared" si="513"/>
        <v>0</v>
      </c>
      <c r="Q1818" s="173"/>
      <c r="R1818" s="177">
        <v>2016</v>
      </c>
      <c r="S1818" s="98">
        <f>IFERROR(('General Input Sheet'!$G$38/(VLOOKUP(R1818,'General Input Sheet'!$E$38:$G$44,3,FALSE))),1)</f>
        <v>1</v>
      </c>
      <c r="T1818" s="199">
        <v>573948.47060490097</v>
      </c>
      <c r="U1818" s="115" t="str">
        <f t="shared" si="508"/>
        <v/>
      </c>
      <c r="V1818" s="115" t="str">
        <f t="shared" si="498"/>
        <v>y</v>
      </c>
      <c r="W1818" s="115" t="str">
        <f t="shared" si="498"/>
        <v/>
      </c>
      <c r="X1818" s="115" t="str">
        <f t="shared" si="498"/>
        <v/>
      </c>
      <c r="Y1818" s="273" t="str">
        <f t="shared" si="509"/>
        <v/>
      </c>
      <c r="AA1818" s="86" t="str">
        <f t="shared" si="499"/>
        <v/>
      </c>
      <c r="AB1818" s="87">
        <f t="shared" si="500"/>
        <v>1</v>
      </c>
      <c r="AC1818" s="87" t="str">
        <f t="shared" si="510"/>
        <v/>
      </c>
      <c r="AD1818" s="87" t="str">
        <f t="shared" si="511"/>
        <v/>
      </c>
      <c r="AE1818" s="87" t="str">
        <f t="shared" si="512"/>
        <v/>
      </c>
      <c r="AF1818" s="94">
        <f t="shared" si="501"/>
        <v>1</v>
      </c>
      <c r="AH1818" s="324" t="str">
        <f t="shared" si="502"/>
        <v/>
      </c>
      <c r="AI1818" s="280">
        <f t="shared" si="503"/>
        <v>573948.47060490097</v>
      </c>
      <c r="AJ1818" s="280" t="str">
        <f t="shared" si="504"/>
        <v/>
      </c>
      <c r="AK1818" s="280" t="str">
        <f t="shared" si="505"/>
        <v/>
      </c>
      <c r="AL1818" s="327" t="str">
        <f t="shared" si="506"/>
        <v/>
      </c>
    </row>
    <row r="1819" spans="2:38">
      <c r="B1819" s="176" t="s">
        <v>1611</v>
      </c>
      <c r="C1819" s="167"/>
      <c r="D1819" s="167" t="s">
        <v>2231</v>
      </c>
      <c r="E1819" s="167" t="s">
        <v>117</v>
      </c>
      <c r="F1819" s="167" t="s">
        <v>2233</v>
      </c>
      <c r="G1819" s="188"/>
      <c r="H1819" s="285">
        <v>21553.08</v>
      </c>
      <c r="I1819" s="143">
        <f t="shared" si="507"/>
        <v>357.2857404068917</v>
      </c>
      <c r="J1819" s="165">
        <v>7700608.1458489699</v>
      </c>
      <c r="K1819" s="167"/>
      <c r="L1819" s="167">
        <v>1</v>
      </c>
      <c r="M1819" s="171">
        <f t="shared" si="497"/>
        <v>7700608.1458489699</v>
      </c>
      <c r="N1819" s="170"/>
      <c r="O1819" s="285">
        <v>35710.266294718298</v>
      </c>
      <c r="P1819" s="114">
        <f t="shared" si="513"/>
        <v>103.64213975484711</v>
      </c>
      <c r="Q1819" s="173">
        <v>3701088.41</v>
      </c>
      <c r="R1819" s="177">
        <v>2016</v>
      </c>
      <c r="S1819" s="98">
        <f>IFERROR(('General Input Sheet'!$G$38/(VLOOKUP(R1819,'General Input Sheet'!$E$38:$G$44,3,FALSE))),1)</f>
        <v>1</v>
      </c>
      <c r="T1819" s="199">
        <v>11401696.555848971</v>
      </c>
      <c r="U1819" s="115" t="str">
        <f t="shared" si="508"/>
        <v/>
      </c>
      <c r="V1819" s="115" t="str">
        <f t="shared" si="498"/>
        <v/>
      </c>
      <c r="W1819" s="115" t="str">
        <f t="shared" si="498"/>
        <v/>
      </c>
      <c r="X1819" s="115" t="str">
        <f t="shared" si="498"/>
        <v/>
      </c>
      <c r="Y1819" s="273" t="str">
        <f t="shared" si="509"/>
        <v>y</v>
      </c>
      <c r="AA1819" s="86" t="str">
        <f t="shared" si="499"/>
        <v/>
      </c>
      <c r="AB1819" s="87" t="str">
        <f t="shared" si="500"/>
        <v/>
      </c>
      <c r="AC1819" s="87" t="str">
        <f t="shared" si="510"/>
        <v/>
      </c>
      <c r="AD1819" s="87" t="str">
        <f t="shared" si="511"/>
        <v/>
      </c>
      <c r="AE1819" s="87">
        <f t="shared" si="512"/>
        <v>1</v>
      </c>
      <c r="AF1819" s="94">
        <f t="shared" si="501"/>
        <v>1</v>
      </c>
      <c r="AH1819" s="324" t="str">
        <f t="shared" si="502"/>
        <v/>
      </c>
      <c r="AI1819" s="280" t="str">
        <f t="shared" si="503"/>
        <v/>
      </c>
      <c r="AJ1819" s="280" t="str">
        <f t="shared" si="504"/>
        <v/>
      </c>
      <c r="AK1819" s="280" t="str">
        <f t="shared" si="505"/>
        <v/>
      </c>
      <c r="AL1819" s="327">
        <f t="shared" si="506"/>
        <v>11401696.555848971</v>
      </c>
    </row>
    <row r="1820" spans="2:38">
      <c r="B1820" s="176" t="s">
        <v>1612</v>
      </c>
      <c r="C1820" s="167"/>
      <c r="D1820" s="167" t="s">
        <v>2229</v>
      </c>
      <c r="E1820" s="167" t="s">
        <v>117</v>
      </c>
      <c r="F1820" s="167" t="s">
        <v>2234</v>
      </c>
      <c r="G1820" s="188"/>
      <c r="H1820" s="285">
        <v>17096.78</v>
      </c>
      <c r="I1820" s="143">
        <f t="shared" si="507"/>
        <v>62.523365502466547</v>
      </c>
      <c r="J1820" s="165">
        <v>1068948.22485526</v>
      </c>
      <c r="K1820" s="167"/>
      <c r="L1820" s="167">
        <v>1</v>
      </c>
      <c r="M1820" s="171">
        <f t="shared" si="497"/>
        <v>1068948.22485526</v>
      </c>
      <c r="N1820" s="170"/>
      <c r="O1820" s="285"/>
      <c r="P1820" s="114">
        <f t="shared" si="513"/>
        <v>0</v>
      </c>
      <c r="Q1820" s="173"/>
      <c r="R1820" s="177">
        <v>2016</v>
      </c>
      <c r="S1820" s="98">
        <f>IFERROR(('General Input Sheet'!$G$38/(VLOOKUP(R1820,'General Input Sheet'!$E$38:$G$44,3,FALSE))),1)</f>
        <v>1</v>
      </c>
      <c r="T1820" s="199">
        <v>1068948.22485526</v>
      </c>
      <c r="U1820" s="115" t="str">
        <f t="shared" si="508"/>
        <v/>
      </c>
      <c r="V1820" s="115" t="str">
        <f t="shared" si="498"/>
        <v/>
      </c>
      <c r="W1820" s="115" t="str">
        <f t="shared" si="498"/>
        <v>y</v>
      </c>
      <c r="X1820" s="115" t="str">
        <f t="shared" si="498"/>
        <v/>
      </c>
      <c r="Y1820" s="273" t="str">
        <f t="shared" si="509"/>
        <v/>
      </c>
      <c r="AA1820" s="86" t="str">
        <f t="shared" si="499"/>
        <v/>
      </c>
      <c r="AB1820" s="87" t="str">
        <f t="shared" si="500"/>
        <v/>
      </c>
      <c r="AC1820" s="87">
        <f t="shared" si="510"/>
        <v>1</v>
      </c>
      <c r="AD1820" s="87" t="str">
        <f t="shared" si="511"/>
        <v/>
      </c>
      <c r="AE1820" s="87" t="str">
        <f t="shared" si="512"/>
        <v/>
      </c>
      <c r="AF1820" s="94">
        <f t="shared" si="501"/>
        <v>1</v>
      </c>
      <c r="AH1820" s="324" t="str">
        <f t="shared" si="502"/>
        <v/>
      </c>
      <c r="AI1820" s="280" t="str">
        <f t="shared" si="503"/>
        <v/>
      </c>
      <c r="AJ1820" s="280">
        <f t="shared" si="504"/>
        <v>1068948.22485526</v>
      </c>
      <c r="AK1820" s="280" t="str">
        <f t="shared" si="505"/>
        <v/>
      </c>
      <c r="AL1820" s="327" t="str">
        <f t="shared" si="506"/>
        <v/>
      </c>
    </row>
    <row r="1821" spans="2:38">
      <c r="B1821" s="176" t="s">
        <v>1613</v>
      </c>
      <c r="C1821" s="167"/>
      <c r="D1821" s="167" t="s">
        <v>2229</v>
      </c>
      <c r="E1821" s="167" t="s">
        <v>117</v>
      </c>
      <c r="F1821" s="167" t="s">
        <v>2236</v>
      </c>
      <c r="G1821" s="188"/>
      <c r="H1821" s="285"/>
      <c r="I1821" s="143">
        <f t="shared" si="507"/>
        <v>0</v>
      </c>
      <c r="J1821" s="165"/>
      <c r="K1821" s="167"/>
      <c r="L1821" s="167">
        <v>1</v>
      </c>
      <c r="M1821" s="171">
        <f t="shared" si="497"/>
        <v>0</v>
      </c>
      <c r="N1821" s="170"/>
      <c r="O1821" s="285">
        <v>0</v>
      </c>
      <c r="P1821" s="114">
        <f t="shared" si="513"/>
        <v>0</v>
      </c>
      <c r="Q1821" s="173">
        <v>0</v>
      </c>
      <c r="R1821" s="177">
        <v>2016</v>
      </c>
      <c r="S1821" s="98">
        <f>IFERROR(('General Input Sheet'!$G$38/(VLOOKUP(R1821,'General Input Sheet'!$E$38:$G$44,3,FALSE))),1)</f>
        <v>1</v>
      </c>
      <c r="T1821" s="199">
        <v>0</v>
      </c>
      <c r="U1821" s="115" t="str">
        <f t="shared" si="508"/>
        <v/>
      </c>
      <c r="V1821" s="115" t="str">
        <f t="shared" si="498"/>
        <v/>
      </c>
      <c r="W1821" s="115" t="str">
        <f t="shared" si="498"/>
        <v>y</v>
      </c>
      <c r="X1821" s="115" t="str">
        <f t="shared" si="498"/>
        <v/>
      </c>
      <c r="Y1821" s="273" t="str">
        <f t="shared" si="509"/>
        <v/>
      </c>
      <c r="AA1821" s="86" t="str">
        <f t="shared" si="499"/>
        <v/>
      </c>
      <c r="AB1821" s="87" t="str">
        <f t="shared" si="500"/>
        <v/>
      </c>
      <c r="AC1821" s="87">
        <f t="shared" si="510"/>
        <v>1</v>
      </c>
      <c r="AD1821" s="87" t="str">
        <f t="shared" si="511"/>
        <v/>
      </c>
      <c r="AE1821" s="87" t="str">
        <f t="shared" si="512"/>
        <v/>
      </c>
      <c r="AF1821" s="94">
        <f t="shared" si="501"/>
        <v>1</v>
      </c>
      <c r="AH1821" s="324" t="str">
        <f t="shared" si="502"/>
        <v/>
      </c>
      <c r="AI1821" s="280" t="str">
        <f t="shared" si="503"/>
        <v/>
      </c>
      <c r="AJ1821" s="280">
        <f t="shared" si="504"/>
        <v>0</v>
      </c>
      <c r="AK1821" s="280" t="str">
        <f t="shared" si="505"/>
        <v/>
      </c>
      <c r="AL1821" s="327" t="str">
        <f t="shared" si="506"/>
        <v/>
      </c>
    </row>
    <row r="1822" spans="2:38">
      <c r="B1822" s="176" t="s">
        <v>1614</v>
      </c>
      <c r="C1822" s="167"/>
      <c r="D1822" s="167" t="s">
        <v>2231</v>
      </c>
      <c r="E1822" s="167" t="s">
        <v>115</v>
      </c>
      <c r="F1822" s="167" t="s">
        <v>2232</v>
      </c>
      <c r="G1822" s="188"/>
      <c r="H1822" s="285">
        <v>22651.46</v>
      </c>
      <c r="I1822" s="143">
        <f t="shared" si="507"/>
        <v>87.527109802225553</v>
      </c>
      <c r="J1822" s="165">
        <v>1982616.8266007199</v>
      </c>
      <c r="K1822" s="167"/>
      <c r="L1822" s="167">
        <v>1</v>
      </c>
      <c r="M1822" s="171">
        <f t="shared" si="497"/>
        <v>1982616.8266007199</v>
      </c>
      <c r="N1822" s="170"/>
      <c r="O1822" s="285"/>
      <c r="P1822" s="114">
        <f t="shared" si="513"/>
        <v>0</v>
      </c>
      <c r="Q1822" s="173"/>
      <c r="R1822" s="177">
        <v>2016</v>
      </c>
      <c r="S1822" s="98">
        <f>IFERROR(('General Input Sheet'!$G$38/(VLOOKUP(R1822,'General Input Sheet'!$E$38:$G$44,3,FALSE))),1)</f>
        <v>1</v>
      </c>
      <c r="T1822" s="199">
        <v>1982616.8266007199</v>
      </c>
      <c r="U1822" s="115" t="str">
        <f t="shared" si="508"/>
        <v/>
      </c>
      <c r="V1822" s="115" t="str">
        <f t="shared" si="498"/>
        <v/>
      </c>
      <c r="W1822" s="115" t="str">
        <f t="shared" si="498"/>
        <v/>
      </c>
      <c r="X1822" s="115" t="str">
        <f t="shared" si="498"/>
        <v/>
      </c>
      <c r="Y1822" s="273" t="str">
        <f t="shared" si="509"/>
        <v>y</v>
      </c>
      <c r="AA1822" s="86" t="str">
        <f t="shared" si="499"/>
        <v/>
      </c>
      <c r="AB1822" s="87" t="str">
        <f t="shared" si="500"/>
        <v/>
      </c>
      <c r="AC1822" s="87" t="str">
        <f t="shared" si="510"/>
        <v/>
      </c>
      <c r="AD1822" s="87" t="str">
        <f t="shared" si="511"/>
        <v/>
      </c>
      <c r="AE1822" s="87">
        <f t="shared" si="512"/>
        <v>1</v>
      </c>
      <c r="AF1822" s="94">
        <f t="shared" si="501"/>
        <v>1</v>
      </c>
      <c r="AH1822" s="324" t="str">
        <f t="shared" si="502"/>
        <v/>
      </c>
      <c r="AI1822" s="280" t="str">
        <f t="shared" si="503"/>
        <v/>
      </c>
      <c r="AJ1822" s="280" t="str">
        <f t="shared" si="504"/>
        <v/>
      </c>
      <c r="AK1822" s="280" t="str">
        <f t="shared" si="505"/>
        <v/>
      </c>
      <c r="AL1822" s="327">
        <f t="shared" si="506"/>
        <v>1982616.8266007199</v>
      </c>
    </row>
    <row r="1823" spans="2:38">
      <c r="B1823" s="176" t="s">
        <v>1615</v>
      </c>
      <c r="C1823" s="167"/>
      <c r="D1823" s="167" t="s">
        <v>2229</v>
      </c>
      <c r="E1823" s="167" t="s">
        <v>115</v>
      </c>
      <c r="F1823" s="167" t="s">
        <v>2233</v>
      </c>
      <c r="G1823" s="188"/>
      <c r="H1823" s="285">
        <v>7747.54</v>
      </c>
      <c r="I1823" s="143">
        <f t="shared" si="507"/>
        <v>87.857551069569823</v>
      </c>
      <c r="J1823" s="165">
        <v>680679.89121353498</v>
      </c>
      <c r="K1823" s="167"/>
      <c r="L1823" s="167">
        <v>1</v>
      </c>
      <c r="M1823" s="171">
        <f t="shared" si="497"/>
        <v>680679.89121353498</v>
      </c>
      <c r="N1823" s="170"/>
      <c r="O1823" s="285"/>
      <c r="P1823" s="114">
        <f t="shared" si="513"/>
        <v>0</v>
      </c>
      <c r="Q1823" s="173"/>
      <c r="R1823" s="177">
        <v>2016</v>
      </c>
      <c r="S1823" s="98">
        <f>IFERROR(('General Input Sheet'!$G$38/(VLOOKUP(R1823,'General Input Sheet'!$E$38:$G$44,3,FALSE))),1)</f>
        <v>1</v>
      </c>
      <c r="T1823" s="199">
        <v>680679.89121353498</v>
      </c>
      <c r="U1823" s="115" t="str">
        <f t="shared" si="508"/>
        <v>y</v>
      </c>
      <c r="V1823" s="115" t="str">
        <f t="shared" si="498"/>
        <v/>
      </c>
      <c r="W1823" s="115" t="str">
        <f t="shared" si="498"/>
        <v/>
      </c>
      <c r="X1823" s="115" t="str">
        <f t="shared" si="498"/>
        <v/>
      </c>
      <c r="Y1823" s="273" t="str">
        <f t="shared" si="509"/>
        <v/>
      </c>
      <c r="AA1823" s="86">
        <f t="shared" si="499"/>
        <v>1</v>
      </c>
      <c r="AB1823" s="87" t="str">
        <f t="shared" si="500"/>
        <v/>
      </c>
      <c r="AC1823" s="87" t="str">
        <f t="shared" si="510"/>
        <v/>
      </c>
      <c r="AD1823" s="87" t="str">
        <f t="shared" si="511"/>
        <v/>
      </c>
      <c r="AE1823" s="87" t="str">
        <f t="shared" si="512"/>
        <v/>
      </c>
      <c r="AF1823" s="94">
        <f t="shared" si="501"/>
        <v>1</v>
      </c>
      <c r="AH1823" s="324">
        <f t="shared" si="502"/>
        <v>680679.89121353498</v>
      </c>
      <c r="AI1823" s="280" t="str">
        <f t="shared" si="503"/>
        <v/>
      </c>
      <c r="AJ1823" s="280" t="str">
        <f t="shared" si="504"/>
        <v/>
      </c>
      <c r="AK1823" s="280" t="str">
        <f t="shared" si="505"/>
        <v/>
      </c>
      <c r="AL1823" s="327" t="str">
        <f t="shared" si="506"/>
        <v/>
      </c>
    </row>
    <row r="1824" spans="2:38">
      <c r="B1824" s="176" t="s">
        <v>1616</v>
      </c>
      <c r="C1824" s="167"/>
      <c r="D1824" s="167" t="s">
        <v>2231</v>
      </c>
      <c r="E1824" s="167" t="s">
        <v>118</v>
      </c>
      <c r="F1824" s="167" t="s">
        <v>2236</v>
      </c>
      <c r="G1824" s="188"/>
      <c r="H1824" s="285"/>
      <c r="I1824" s="143">
        <f t="shared" si="507"/>
        <v>0</v>
      </c>
      <c r="J1824" s="165"/>
      <c r="K1824" s="167"/>
      <c r="L1824" s="167">
        <v>1</v>
      </c>
      <c r="M1824" s="171">
        <f t="shared" si="497"/>
        <v>0</v>
      </c>
      <c r="N1824" s="170"/>
      <c r="O1824" s="285">
        <v>0</v>
      </c>
      <c r="P1824" s="114">
        <f t="shared" si="513"/>
        <v>0</v>
      </c>
      <c r="Q1824" s="173">
        <v>0</v>
      </c>
      <c r="R1824" s="177">
        <v>2016</v>
      </c>
      <c r="S1824" s="98">
        <f>IFERROR(('General Input Sheet'!$G$38/(VLOOKUP(R1824,'General Input Sheet'!$E$38:$G$44,3,FALSE))),1)</f>
        <v>1</v>
      </c>
      <c r="T1824" s="199">
        <v>0</v>
      </c>
      <c r="U1824" s="115" t="str">
        <f t="shared" si="508"/>
        <v/>
      </c>
      <c r="V1824" s="115" t="str">
        <f t="shared" si="498"/>
        <v/>
      </c>
      <c r="W1824" s="115" t="str">
        <f t="shared" si="498"/>
        <v/>
      </c>
      <c r="X1824" s="115" t="str">
        <f t="shared" si="498"/>
        <v/>
      </c>
      <c r="Y1824" s="273" t="str">
        <f t="shared" si="509"/>
        <v>y</v>
      </c>
      <c r="AA1824" s="86" t="str">
        <f t="shared" si="499"/>
        <v/>
      </c>
      <c r="AB1824" s="87" t="str">
        <f t="shared" si="500"/>
        <v/>
      </c>
      <c r="AC1824" s="87" t="str">
        <f t="shared" si="510"/>
        <v/>
      </c>
      <c r="AD1824" s="87" t="str">
        <f t="shared" si="511"/>
        <v/>
      </c>
      <c r="AE1824" s="87">
        <f t="shared" si="512"/>
        <v>1</v>
      </c>
      <c r="AF1824" s="94">
        <f t="shared" si="501"/>
        <v>1</v>
      </c>
      <c r="AH1824" s="324" t="str">
        <f t="shared" si="502"/>
        <v/>
      </c>
      <c r="AI1824" s="280" t="str">
        <f t="shared" si="503"/>
        <v/>
      </c>
      <c r="AJ1824" s="280" t="str">
        <f t="shared" si="504"/>
        <v/>
      </c>
      <c r="AK1824" s="280" t="str">
        <f t="shared" si="505"/>
        <v/>
      </c>
      <c r="AL1824" s="327">
        <f t="shared" si="506"/>
        <v>0</v>
      </c>
    </row>
    <row r="1825" spans="2:38">
      <c r="B1825" s="176" t="s">
        <v>1617</v>
      </c>
      <c r="C1825" s="167"/>
      <c r="D1825" s="167" t="s">
        <v>2229</v>
      </c>
      <c r="E1825" s="167" t="s">
        <v>117</v>
      </c>
      <c r="F1825" s="167" t="s">
        <v>2233</v>
      </c>
      <c r="G1825" s="188"/>
      <c r="H1825" s="285">
        <v>17610.3</v>
      </c>
      <c r="I1825" s="143">
        <f t="shared" si="507"/>
        <v>39.181140719541006</v>
      </c>
      <c r="J1825" s="165">
        <v>689991.64241333294</v>
      </c>
      <c r="K1825" s="167"/>
      <c r="L1825" s="167">
        <v>1</v>
      </c>
      <c r="M1825" s="171">
        <f t="shared" si="497"/>
        <v>689991.64241333294</v>
      </c>
      <c r="N1825" s="170"/>
      <c r="O1825" s="285">
        <v>17610.338177267098</v>
      </c>
      <c r="P1825" s="114">
        <f t="shared" si="513"/>
        <v>124.30317793815975</v>
      </c>
      <c r="Q1825" s="173">
        <v>2189021</v>
      </c>
      <c r="R1825" s="177">
        <v>2016</v>
      </c>
      <c r="S1825" s="98">
        <f>IFERROR(('General Input Sheet'!$G$38/(VLOOKUP(R1825,'General Input Sheet'!$E$38:$G$44,3,FALSE))),1)</f>
        <v>1</v>
      </c>
      <c r="T1825" s="199">
        <v>2879012.6424133331</v>
      </c>
      <c r="U1825" s="115" t="str">
        <f t="shared" si="508"/>
        <v/>
      </c>
      <c r="V1825" s="115" t="str">
        <f t="shared" si="498"/>
        <v/>
      </c>
      <c r="W1825" s="115" t="str">
        <f t="shared" si="498"/>
        <v>y</v>
      </c>
      <c r="X1825" s="115" t="str">
        <f t="shared" si="498"/>
        <v/>
      </c>
      <c r="Y1825" s="273" t="str">
        <f t="shared" si="509"/>
        <v/>
      </c>
      <c r="AA1825" s="86" t="str">
        <f t="shared" si="499"/>
        <v/>
      </c>
      <c r="AB1825" s="87" t="str">
        <f t="shared" si="500"/>
        <v/>
      </c>
      <c r="AC1825" s="87">
        <f t="shared" si="510"/>
        <v>1</v>
      </c>
      <c r="AD1825" s="87" t="str">
        <f t="shared" si="511"/>
        <v/>
      </c>
      <c r="AE1825" s="87" t="str">
        <f t="shared" si="512"/>
        <v/>
      </c>
      <c r="AF1825" s="94">
        <f t="shared" si="501"/>
        <v>1</v>
      </c>
      <c r="AH1825" s="324" t="str">
        <f t="shared" si="502"/>
        <v/>
      </c>
      <c r="AI1825" s="280" t="str">
        <f t="shared" si="503"/>
        <v/>
      </c>
      <c r="AJ1825" s="280">
        <f t="shared" si="504"/>
        <v>2879012.6424133331</v>
      </c>
      <c r="AK1825" s="280" t="str">
        <f t="shared" si="505"/>
        <v/>
      </c>
      <c r="AL1825" s="327" t="str">
        <f t="shared" si="506"/>
        <v/>
      </c>
    </row>
    <row r="1826" spans="2:38">
      <c r="B1826" s="176" t="s">
        <v>1618</v>
      </c>
      <c r="C1826" s="167"/>
      <c r="D1826" s="167" t="s">
        <v>2231</v>
      </c>
      <c r="E1826" s="167" t="s">
        <v>117</v>
      </c>
      <c r="F1826" s="167" t="s">
        <v>2234</v>
      </c>
      <c r="G1826" s="188"/>
      <c r="H1826" s="285">
        <v>35456.04</v>
      </c>
      <c r="I1826" s="143">
        <f t="shared" si="507"/>
        <v>231.10079441452402</v>
      </c>
      <c r="J1826" s="165">
        <v>8193919.0107931402</v>
      </c>
      <c r="K1826" s="167"/>
      <c r="L1826" s="167">
        <v>1</v>
      </c>
      <c r="M1826" s="171">
        <f t="shared" si="497"/>
        <v>8193919.0107931402</v>
      </c>
      <c r="N1826" s="170"/>
      <c r="O1826" s="285"/>
      <c r="P1826" s="114">
        <f t="shared" si="513"/>
        <v>0</v>
      </c>
      <c r="Q1826" s="173"/>
      <c r="R1826" s="177">
        <v>2016</v>
      </c>
      <c r="S1826" s="98">
        <f>IFERROR(('General Input Sheet'!$G$38/(VLOOKUP(R1826,'General Input Sheet'!$E$38:$G$44,3,FALSE))),1)</f>
        <v>1</v>
      </c>
      <c r="T1826" s="199">
        <v>8193919.0107931402</v>
      </c>
      <c r="U1826" s="115" t="str">
        <f t="shared" si="508"/>
        <v/>
      </c>
      <c r="V1826" s="115" t="str">
        <f t="shared" si="498"/>
        <v/>
      </c>
      <c r="W1826" s="115" t="str">
        <f t="shared" si="498"/>
        <v/>
      </c>
      <c r="X1826" s="115" t="str">
        <f t="shared" si="498"/>
        <v/>
      </c>
      <c r="Y1826" s="273" t="str">
        <f t="shared" si="509"/>
        <v>y</v>
      </c>
      <c r="AA1826" s="86" t="str">
        <f t="shared" si="499"/>
        <v/>
      </c>
      <c r="AB1826" s="87" t="str">
        <f t="shared" si="500"/>
        <v/>
      </c>
      <c r="AC1826" s="87" t="str">
        <f t="shared" si="510"/>
        <v/>
      </c>
      <c r="AD1826" s="87" t="str">
        <f t="shared" si="511"/>
        <v/>
      </c>
      <c r="AE1826" s="87">
        <f t="shared" si="512"/>
        <v>1</v>
      </c>
      <c r="AF1826" s="94">
        <f t="shared" si="501"/>
        <v>1</v>
      </c>
      <c r="AH1826" s="324" t="str">
        <f t="shared" si="502"/>
        <v/>
      </c>
      <c r="AI1826" s="280" t="str">
        <f t="shared" si="503"/>
        <v/>
      </c>
      <c r="AJ1826" s="280" t="str">
        <f t="shared" si="504"/>
        <v/>
      </c>
      <c r="AK1826" s="280" t="str">
        <f t="shared" si="505"/>
        <v/>
      </c>
      <c r="AL1826" s="327">
        <f t="shared" si="506"/>
        <v>8193919.0107931402</v>
      </c>
    </row>
    <row r="1827" spans="2:38">
      <c r="B1827" s="176" t="s">
        <v>1618</v>
      </c>
      <c r="C1827" s="167"/>
      <c r="D1827" s="167" t="s">
        <v>2231</v>
      </c>
      <c r="E1827" s="167" t="s">
        <v>117</v>
      </c>
      <c r="F1827" s="167" t="s">
        <v>2233</v>
      </c>
      <c r="G1827" s="188"/>
      <c r="H1827" s="285">
        <v>65182.16</v>
      </c>
      <c r="I1827" s="143">
        <f t="shared" si="507"/>
        <v>125.21168236415208</v>
      </c>
      <c r="J1827" s="165">
        <v>8161567.9137293398</v>
      </c>
      <c r="K1827" s="167"/>
      <c r="L1827" s="167">
        <v>1</v>
      </c>
      <c r="M1827" s="171">
        <f t="shared" si="497"/>
        <v>8161567.9137293398</v>
      </c>
      <c r="N1827" s="170"/>
      <c r="O1827" s="285"/>
      <c r="P1827" s="114">
        <f t="shared" si="513"/>
        <v>0</v>
      </c>
      <c r="Q1827" s="173"/>
      <c r="R1827" s="177">
        <v>2016</v>
      </c>
      <c r="S1827" s="98">
        <f>IFERROR(('General Input Sheet'!$G$38/(VLOOKUP(R1827,'General Input Sheet'!$E$38:$G$44,3,FALSE))),1)</f>
        <v>1</v>
      </c>
      <c r="T1827" s="199">
        <v>8161567.9137293398</v>
      </c>
      <c r="U1827" s="115" t="str">
        <f t="shared" si="508"/>
        <v/>
      </c>
      <c r="V1827" s="115" t="str">
        <f t="shared" si="498"/>
        <v/>
      </c>
      <c r="W1827" s="115" t="str">
        <f t="shared" si="498"/>
        <v/>
      </c>
      <c r="X1827" s="115" t="str">
        <f t="shared" si="498"/>
        <v/>
      </c>
      <c r="Y1827" s="273" t="str">
        <f t="shared" si="509"/>
        <v>y</v>
      </c>
      <c r="AA1827" s="86" t="str">
        <f t="shared" si="499"/>
        <v/>
      </c>
      <c r="AB1827" s="87" t="str">
        <f t="shared" si="500"/>
        <v/>
      </c>
      <c r="AC1827" s="87" t="str">
        <f t="shared" si="510"/>
        <v/>
      </c>
      <c r="AD1827" s="87" t="str">
        <f t="shared" si="511"/>
        <v/>
      </c>
      <c r="AE1827" s="87">
        <f t="shared" si="512"/>
        <v>1</v>
      </c>
      <c r="AF1827" s="94">
        <f t="shared" si="501"/>
        <v>1</v>
      </c>
      <c r="AH1827" s="324" t="str">
        <f t="shared" si="502"/>
        <v/>
      </c>
      <c r="AI1827" s="280" t="str">
        <f t="shared" si="503"/>
        <v/>
      </c>
      <c r="AJ1827" s="280" t="str">
        <f t="shared" si="504"/>
        <v/>
      </c>
      <c r="AK1827" s="280" t="str">
        <f t="shared" si="505"/>
        <v/>
      </c>
      <c r="AL1827" s="327">
        <f t="shared" si="506"/>
        <v>8161567.9137293398</v>
      </c>
    </row>
    <row r="1828" spans="2:38">
      <c r="B1828" s="176" t="s">
        <v>1619</v>
      </c>
      <c r="C1828" s="167"/>
      <c r="D1828" s="167" t="s">
        <v>2229</v>
      </c>
      <c r="E1828" s="167" t="s">
        <v>117</v>
      </c>
      <c r="F1828" s="167" t="s">
        <v>2232</v>
      </c>
      <c r="G1828" s="188"/>
      <c r="H1828" s="285">
        <v>6001.66</v>
      </c>
      <c r="I1828" s="143">
        <f t="shared" si="507"/>
        <v>82.124931884323004</v>
      </c>
      <c r="J1828" s="165">
        <v>492885.91869286599</v>
      </c>
      <c r="K1828" s="167"/>
      <c r="L1828" s="167">
        <v>1</v>
      </c>
      <c r="M1828" s="171">
        <f t="shared" si="497"/>
        <v>492885.91869286599</v>
      </c>
      <c r="N1828" s="170"/>
      <c r="O1828" s="285"/>
      <c r="P1828" s="114">
        <f t="shared" si="513"/>
        <v>0</v>
      </c>
      <c r="Q1828" s="173"/>
      <c r="R1828" s="177">
        <v>2016</v>
      </c>
      <c r="S1828" s="98">
        <f>IFERROR(('General Input Sheet'!$G$38/(VLOOKUP(R1828,'General Input Sheet'!$E$38:$G$44,3,FALSE))),1)</f>
        <v>1</v>
      </c>
      <c r="T1828" s="199">
        <v>492885.91869286599</v>
      </c>
      <c r="U1828" s="115" t="str">
        <f t="shared" si="508"/>
        <v/>
      </c>
      <c r="V1828" s="115" t="str">
        <f t="shared" si="498"/>
        <v/>
      </c>
      <c r="W1828" s="115" t="str">
        <f t="shared" si="498"/>
        <v>y</v>
      </c>
      <c r="X1828" s="115" t="str">
        <f t="shared" si="498"/>
        <v/>
      </c>
      <c r="Y1828" s="273" t="str">
        <f t="shared" si="509"/>
        <v/>
      </c>
      <c r="AA1828" s="86" t="str">
        <f t="shared" si="499"/>
        <v/>
      </c>
      <c r="AB1828" s="87" t="str">
        <f t="shared" si="500"/>
        <v/>
      </c>
      <c r="AC1828" s="87">
        <f t="shared" si="510"/>
        <v>1</v>
      </c>
      <c r="AD1828" s="87" t="str">
        <f t="shared" si="511"/>
        <v/>
      </c>
      <c r="AE1828" s="87" t="str">
        <f t="shared" si="512"/>
        <v/>
      </c>
      <c r="AF1828" s="94">
        <f t="shared" si="501"/>
        <v>1</v>
      </c>
      <c r="AH1828" s="324" t="str">
        <f t="shared" si="502"/>
        <v/>
      </c>
      <c r="AI1828" s="280" t="str">
        <f t="shared" si="503"/>
        <v/>
      </c>
      <c r="AJ1828" s="280">
        <f t="shared" si="504"/>
        <v>492885.91869286599</v>
      </c>
      <c r="AK1828" s="280" t="str">
        <f t="shared" si="505"/>
        <v/>
      </c>
      <c r="AL1828" s="327" t="str">
        <f t="shared" si="506"/>
        <v/>
      </c>
    </row>
    <row r="1829" spans="2:38">
      <c r="B1829" s="176" t="s">
        <v>1619</v>
      </c>
      <c r="C1829" s="167"/>
      <c r="D1829" s="167" t="s">
        <v>2229</v>
      </c>
      <c r="E1829" s="167" t="s">
        <v>117</v>
      </c>
      <c r="F1829" s="167" t="s">
        <v>2233</v>
      </c>
      <c r="G1829" s="188"/>
      <c r="H1829" s="285">
        <v>2638.18</v>
      </c>
      <c r="I1829" s="143">
        <f t="shared" si="507"/>
        <v>186.57783844599422</v>
      </c>
      <c r="J1829" s="165">
        <v>492225.92183145299</v>
      </c>
      <c r="K1829" s="167"/>
      <c r="L1829" s="167">
        <v>1</v>
      </c>
      <c r="M1829" s="171">
        <f t="shared" si="497"/>
        <v>492225.92183145299</v>
      </c>
      <c r="N1829" s="170"/>
      <c r="O1829" s="285"/>
      <c r="P1829" s="114">
        <f t="shared" si="513"/>
        <v>0</v>
      </c>
      <c r="Q1829" s="173"/>
      <c r="R1829" s="177">
        <v>2016</v>
      </c>
      <c r="S1829" s="98">
        <f>IFERROR(('General Input Sheet'!$G$38/(VLOOKUP(R1829,'General Input Sheet'!$E$38:$G$44,3,FALSE))),1)</f>
        <v>1</v>
      </c>
      <c r="T1829" s="199">
        <v>492225.92183145299</v>
      </c>
      <c r="U1829" s="115" t="str">
        <f t="shared" si="508"/>
        <v/>
      </c>
      <c r="V1829" s="115" t="str">
        <f t="shared" si="498"/>
        <v/>
      </c>
      <c r="W1829" s="115" t="str">
        <f t="shared" si="498"/>
        <v>y</v>
      </c>
      <c r="X1829" s="115" t="str">
        <f t="shared" si="498"/>
        <v/>
      </c>
      <c r="Y1829" s="273" t="str">
        <f t="shared" si="509"/>
        <v/>
      </c>
      <c r="AA1829" s="86" t="str">
        <f t="shared" si="499"/>
        <v/>
      </c>
      <c r="AB1829" s="87" t="str">
        <f t="shared" si="500"/>
        <v/>
      </c>
      <c r="AC1829" s="87">
        <f t="shared" si="510"/>
        <v>1</v>
      </c>
      <c r="AD1829" s="87" t="str">
        <f t="shared" si="511"/>
        <v/>
      </c>
      <c r="AE1829" s="87" t="str">
        <f t="shared" si="512"/>
        <v/>
      </c>
      <c r="AF1829" s="94">
        <f t="shared" si="501"/>
        <v>1</v>
      </c>
      <c r="AH1829" s="324" t="str">
        <f t="shared" si="502"/>
        <v/>
      </c>
      <c r="AI1829" s="280" t="str">
        <f t="shared" si="503"/>
        <v/>
      </c>
      <c r="AJ1829" s="280">
        <f t="shared" si="504"/>
        <v>492225.92183145299</v>
      </c>
      <c r="AK1829" s="280" t="str">
        <f t="shared" si="505"/>
        <v/>
      </c>
      <c r="AL1829" s="327" t="str">
        <f t="shared" si="506"/>
        <v/>
      </c>
    </row>
    <row r="1830" spans="2:38">
      <c r="B1830" s="176" t="s">
        <v>1620</v>
      </c>
      <c r="C1830" s="167"/>
      <c r="D1830" s="167" t="s">
        <v>2229</v>
      </c>
      <c r="E1830" s="167" t="s">
        <v>118</v>
      </c>
      <c r="F1830" s="167" t="s">
        <v>2232</v>
      </c>
      <c r="G1830" s="188"/>
      <c r="H1830" s="285">
        <v>26538.48</v>
      </c>
      <c r="I1830" s="143">
        <f t="shared" si="507"/>
        <v>22.242633262503919</v>
      </c>
      <c r="J1830" s="165">
        <v>590285.67798429495</v>
      </c>
      <c r="K1830" s="167"/>
      <c r="L1830" s="167">
        <v>1</v>
      </c>
      <c r="M1830" s="171">
        <f t="shared" si="497"/>
        <v>590285.67798429495</v>
      </c>
      <c r="N1830" s="170"/>
      <c r="O1830" s="285"/>
      <c r="P1830" s="114">
        <f t="shared" si="513"/>
        <v>0</v>
      </c>
      <c r="Q1830" s="173"/>
      <c r="R1830" s="177">
        <v>2016</v>
      </c>
      <c r="S1830" s="98">
        <f>IFERROR(('General Input Sheet'!$G$38/(VLOOKUP(R1830,'General Input Sheet'!$E$38:$G$44,3,FALSE))),1)</f>
        <v>1</v>
      </c>
      <c r="T1830" s="199">
        <v>590285.67798429495</v>
      </c>
      <c r="U1830" s="115" t="str">
        <f t="shared" si="508"/>
        <v/>
      </c>
      <c r="V1830" s="115" t="str">
        <f t="shared" si="498"/>
        <v/>
      </c>
      <c r="W1830" s="115" t="str">
        <f t="shared" si="498"/>
        <v/>
      </c>
      <c r="X1830" s="115" t="str">
        <f t="shared" si="498"/>
        <v>y</v>
      </c>
      <c r="Y1830" s="273" t="str">
        <f t="shared" si="509"/>
        <v/>
      </c>
      <c r="AA1830" s="86" t="str">
        <f t="shared" si="499"/>
        <v/>
      </c>
      <c r="AB1830" s="87" t="str">
        <f t="shared" si="500"/>
        <v/>
      </c>
      <c r="AC1830" s="87" t="str">
        <f t="shared" si="510"/>
        <v/>
      </c>
      <c r="AD1830" s="87">
        <f t="shared" si="511"/>
        <v>1</v>
      </c>
      <c r="AE1830" s="87" t="str">
        <f t="shared" si="512"/>
        <v/>
      </c>
      <c r="AF1830" s="94">
        <f t="shared" si="501"/>
        <v>1</v>
      </c>
      <c r="AH1830" s="324" t="str">
        <f t="shared" si="502"/>
        <v/>
      </c>
      <c r="AI1830" s="280" t="str">
        <f t="shared" si="503"/>
        <v/>
      </c>
      <c r="AJ1830" s="280" t="str">
        <f t="shared" si="504"/>
        <v/>
      </c>
      <c r="AK1830" s="280">
        <f t="shared" si="505"/>
        <v>590285.67798429495</v>
      </c>
      <c r="AL1830" s="327" t="str">
        <f t="shared" si="506"/>
        <v/>
      </c>
    </row>
    <row r="1831" spans="2:38">
      <c r="B1831" s="176" t="s">
        <v>1621</v>
      </c>
      <c r="C1831" s="167"/>
      <c r="D1831" s="167" t="s">
        <v>2229</v>
      </c>
      <c r="E1831" s="167" t="s">
        <v>118</v>
      </c>
      <c r="F1831" s="167" t="s">
        <v>2232</v>
      </c>
      <c r="G1831" s="188"/>
      <c r="H1831" s="285">
        <v>23277</v>
      </c>
      <c r="I1831" s="143">
        <f t="shared" si="507"/>
        <v>25.359181938578637</v>
      </c>
      <c r="J1831" s="165">
        <v>590285.67798429495</v>
      </c>
      <c r="K1831" s="167"/>
      <c r="L1831" s="167">
        <v>1</v>
      </c>
      <c r="M1831" s="171">
        <f t="shared" si="497"/>
        <v>590285.67798429495</v>
      </c>
      <c r="N1831" s="170"/>
      <c r="O1831" s="285"/>
      <c r="P1831" s="114">
        <f t="shared" si="513"/>
        <v>0</v>
      </c>
      <c r="Q1831" s="173"/>
      <c r="R1831" s="177">
        <v>2016</v>
      </c>
      <c r="S1831" s="98">
        <f>IFERROR(('General Input Sheet'!$G$38/(VLOOKUP(R1831,'General Input Sheet'!$E$38:$G$44,3,FALSE))),1)</f>
        <v>1</v>
      </c>
      <c r="T1831" s="199">
        <v>590285.67798429495</v>
      </c>
      <c r="U1831" s="115" t="str">
        <f t="shared" si="508"/>
        <v/>
      </c>
      <c r="V1831" s="115" t="str">
        <f t="shared" si="498"/>
        <v/>
      </c>
      <c r="W1831" s="115" t="str">
        <f t="shared" si="498"/>
        <v/>
      </c>
      <c r="X1831" s="115" t="str">
        <f t="shared" si="498"/>
        <v>y</v>
      </c>
      <c r="Y1831" s="273" t="str">
        <f t="shared" si="509"/>
        <v/>
      </c>
      <c r="AA1831" s="86" t="str">
        <f t="shared" si="499"/>
        <v/>
      </c>
      <c r="AB1831" s="87" t="str">
        <f t="shared" si="500"/>
        <v/>
      </c>
      <c r="AC1831" s="87" t="str">
        <f t="shared" si="510"/>
        <v/>
      </c>
      <c r="AD1831" s="87">
        <f t="shared" si="511"/>
        <v>1</v>
      </c>
      <c r="AE1831" s="87" t="str">
        <f t="shared" si="512"/>
        <v/>
      </c>
      <c r="AF1831" s="94">
        <f t="shared" si="501"/>
        <v>1</v>
      </c>
      <c r="AH1831" s="324" t="str">
        <f t="shared" si="502"/>
        <v/>
      </c>
      <c r="AI1831" s="280" t="str">
        <f t="shared" si="503"/>
        <v/>
      </c>
      <c r="AJ1831" s="280" t="str">
        <f t="shared" si="504"/>
        <v/>
      </c>
      <c r="AK1831" s="280">
        <f t="shared" si="505"/>
        <v>590285.67798429495</v>
      </c>
      <c r="AL1831" s="327" t="str">
        <f t="shared" si="506"/>
        <v/>
      </c>
    </row>
    <row r="1832" spans="2:38">
      <c r="B1832" s="176" t="s">
        <v>1621</v>
      </c>
      <c r="C1832" s="167"/>
      <c r="D1832" s="167" t="s">
        <v>2229</v>
      </c>
      <c r="E1832" s="167" t="s">
        <v>118</v>
      </c>
      <c r="F1832" s="167" t="s">
        <v>2233</v>
      </c>
      <c r="G1832" s="188"/>
      <c r="H1832" s="285">
        <v>1870.3</v>
      </c>
      <c r="I1832" s="143">
        <f t="shared" si="507"/>
        <v>248.03688474753997</v>
      </c>
      <c r="J1832" s="165">
        <v>463903.385543324</v>
      </c>
      <c r="K1832" s="167"/>
      <c r="L1832" s="167">
        <v>1</v>
      </c>
      <c r="M1832" s="171">
        <f t="shared" si="497"/>
        <v>463903.385543324</v>
      </c>
      <c r="N1832" s="170"/>
      <c r="O1832" s="285"/>
      <c r="P1832" s="114">
        <f t="shared" si="513"/>
        <v>0</v>
      </c>
      <c r="Q1832" s="173"/>
      <c r="R1832" s="177">
        <v>2016</v>
      </c>
      <c r="S1832" s="98">
        <f>IFERROR(('General Input Sheet'!$G$38/(VLOOKUP(R1832,'General Input Sheet'!$E$38:$G$44,3,FALSE))),1)</f>
        <v>1</v>
      </c>
      <c r="T1832" s="199">
        <v>463903.385543324</v>
      </c>
      <c r="U1832" s="115" t="str">
        <f t="shared" si="508"/>
        <v/>
      </c>
      <c r="V1832" s="115" t="str">
        <f t="shared" si="498"/>
        <v/>
      </c>
      <c r="W1832" s="115" t="str">
        <f t="shared" si="498"/>
        <v/>
      </c>
      <c r="X1832" s="115" t="str">
        <f t="shared" si="498"/>
        <v>y</v>
      </c>
      <c r="Y1832" s="273" t="str">
        <f t="shared" si="509"/>
        <v/>
      </c>
      <c r="AA1832" s="86" t="str">
        <f t="shared" si="499"/>
        <v/>
      </c>
      <c r="AB1832" s="87" t="str">
        <f t="shared" si="500"/>
        <v/>
      </c>
      <c r="AC1832" s="87" t="str">
        <f t="shared" si="510"/>
        <v/>
      </c>
      <c r="AD1832" s="87">
        <f t="shared" si="511"/>
        <v>1</v>
      </c>
      <c r="AE1832" s="87" t="str">
        <f t="shared" si="512"/>
        <v/>
      </c>
      <c r="AF1832" s="94">
        <f t="shared" si="501"/>
        <v>1</v>
      </c>
      <c r="AH1832" s="324" t="str">
        <f t="shared" si="502"/>
        <v/>
      </c>
      <c r="AI1832" s="280" t="str">
        <f t="shared" si="503"/>
        <v/>
      </c>
      <c r="AJ1832" s="280" t="str">
        <f t="shared" si="504"/>
        <v/>
      </c>
      <c r="AK1832" s="280">
        <f t="shared" si="505"/>
        <v>463903.385543324</v>
      </c>
      <c r="AL1832" s="327" t="str">
        <f t="shared" si="506"/>
        <v/>
      </c>
    </row>
    <row r="1833" spans="2:38">
      <c r="B1833" s="176" t="s">
        <v>1622</v>
      </c>
      <c r="C1833" s="167"/>
      <c r="D1833" s="167" t="s">
        <v>2231</v>
      </c>
      <c r="E1833" s="167" t="s">
        <v>115</v>
      </c>
      <c r="F1833" s="167" t="s">
        <v>2233</v>
      </c>
      <c r="G1833" s="188"/>
      <c r="H1833" s="285">
        <v>40398.959999999999</v>
      </c>
      <c r="I1833" s="143">
        <f t="shared" si="507"/>
        <v>202.02420838876398</v>
      </c>
      <c r="J1833" s="165">
        <v>8161567.9137293398</v>
      </c>
      <c r="K1833" s="167"/>
      <c r="L1833" s="167">
        <v>1</v>
      </c>
      <c r="M1833" s="171">
        <f t="shared" si="497"/>
        <v>8161567.9137293398</v>
      </c>
      <c r="N1833" s="170"/>
      <c r="O1833" s="285">
        <v>40398.937716668603</v>
      </c>
      <c r="P1833" s="114">
        <f t="shared" si="513"/>
        <v>65.707931199011227</v>
      </c>
      <c r="Q1833" s="173">
        <v>2654530.62</v>
      </c>
      <c r="R1833" s="177">
        <v>2016</v>
      </c>
      <c r="S1833" s="98">
        <f>IFERROR(('General Input Sheet'!$G$38/(VLOOKUP(R1833,'General Input Sheet'!$E$38:$G$44,3,FALSE))),1)</f>
        <v>1</v>
      </c>
      <c r="T1833" s="199">
        <v>10816098.533729341</v>
      </c>
      <c r="U1833" s="115" t="str">
        <f t="shared" si="508"/>
        <v/>
      </c>
      <c r="V1833" s="115" t="str">
        <f t="shared" si="498"/>
        <v/>
      </c>
      <c r="W1833" s="115" t="str">
        <f t="shared" si="498"/>
        <v/>
      </c>
      <c r="X1833" s="115" t="str">
        <f t="shared" si="498"/>
        <v/>
      </c>
      <c r="Y1833" s="273" t="str">
        <f t="shared" si="509"/>
        <v>y</v>
      </c>
      <c r="AA1833" s="86" t="str">
        <f t="shared" si="499"/>
        <v/>
      </c>
      <c r="AB1833" s="87" t="str">
        <f t="shared" si="500"/>
        <v/>
      </c>
      <c r="AC1833" s="87" t="str">
        <f t="shared" si="510"/>
        <v/>
      </c>
      <c r="AD1833" s="87" t="str">
        <f t="shared" si="511"/>
        <v/>
      </c>
      <c r="AE1833" s="87">
        <f t="shared" si="512"/>
        <v>1</v>
      </c>
      <c r="AF1833" s="94">
        <f t="shared" si="501"/>
        <v>1</v>
      </c>
      <c r="AH1833" s="324" t="str">
        <f t="shared" si="502"/>
        <v/>
      </c>
      <c r="AI1833" s="280" t="str">
        <f t="shared" si="503"/>
        <v/>
      </c>
      <c r="AJ1833" s="280" t="str">
        <f t="shared" si="504"/>
        <v/>
      </c>
      <c r="AK1833" s="280" t="str">
        <f t="shared" si="505"/>
        <v/>
      </c>
      <c r="AL1833" s="327">
        <f t="shared" si="506"/>
        <v>10816098.533729341</v>
      </c>
    </row>
    <row r="1834" spans="2:38">
      <c r="B1834" s="176" t="s">
        <v>1623</v>
      </c>
      <c r="C1834" s="167"/>
      <c r="D1834" s="167" t="s">
        <v>2229</v>
      </c>
      <c r="E1834" s="167" t="s">
        <v>118</v>
      </c>
      <c r="F1834" s="167" t="s">
        <v>2232</v>
      </c>
      <c r="G1834" s="188"/>
      <c r="H1834" s="285">
        <v>12371.39</v>
      </c>
      <c r="I1834" s="143">
        <f t="shared" si="507"/>
        <v>47.713771692937897</v>
      </c>
      <c r="J1834" s="165">
        <v>590285.67798429495</v>
      </c>
      <c r="K1834" s="167"/>
      <c r="L1834" s="167">
        <v>1</v>
      </c>
      <c r="M1834" s="171">
        <f t="shared" si="497"/>
        <v>590285.67798429495</v>
      </c>
      <c r="N1834" s="170"/>
      <c r="O1834" s="285"/>
      <c r="P1834" s="114">
        <f t="shared" si="513"/>
        <v>0</v>
      </c>
      <c r="Q1834" s="173"/>
      <c r="R1834" s="177">
        <v>2016</v>
      </c>
      <c r="S1834" s="98">
        <f>IFERROR(('General Input Sheet'!$G$38/(VLOOKUP(R1834,'General Input Sheet'!$E$38:$G$44,3,FALSE))),1)</f>
        <v>1</v>
      </c>
      <c r="T1834" s="199">
        <v>590285.67798429495</v>
      </c>
      <c r="U1834" s="115" t="str">
        <f t="shared" si="508"/>
        <v/>
      </c>
      <c r="V1834" s="115" t="str">
        <f t="shared" si="498"/>
        <v/>
      </c>
      <c r="W1834" s="115" t="str">
        <f t="shared" si="498"/>
        <v/>
      </c>
      <c r="X1834" s="115" t="str">
        <f t="shared" si="498"/>
        <v>y</v>
      </c>
      <c r="Y1834" s="273" t="str">
        <f t="shared" si="509"/>
        <v/>
      </c>
      <c r="AA1834" s="86" t="str">
        <f t="shared" si="499"/>
        <v/>
      </c>
      <c r="AB1834" s="87" t="str">
        <f t="shared" si="500"/>
        <v/>
      </c>
      <c r="AC1834" s="87" t="str">
        <f t="shared" si="510"/>
        <v/>
      </c>
      <c r="AD1834" s="87">
        <f t="shared" si="511"/>
        <v>1</v>
      </c>
      <c r="AE1834" s="87" t="str">
        <f t="shared" si="512"/>
        <v/>
      </c>
      <c r="AF1834" s="94">
        <f t="shared" si="501"/>
        <v>1</v>
      </c>
      <c r="AH1834" s="324" t="str">
        <f t="shared" si="502"/>
        <v/>
      </c>
      <c r="AI1834" s="280" t="str">
        <f t="shared" si="503"/>
        <v/>
      </c>
      <c r="AJ1834" s="280" t="str">
        <f t="shared" si="504"/>
        <v/>
      </c>
      <c r="AK1834" s="280">
        <f t="shared" si="505"/>
        <v>590285.67798429495</v>
      </c>
      <c r="AL1834" s="327" t="str">
        <f t="shared" si="506"/>
        <v/>
      </c>
    </row>
    <row r="1835" spans="2:38">
      <c r="B1835" s="176" t="s">
        <v>1624</v>
      </c>
      <c r="C1835" s="167"/>
      <c r="D1835" s="167" t="s">
        <v>2229</v>
      </c>
      <c r="E1835" s="167" t="s">
        <v>118</v>
      </c>
      <c r="F1835" s="167" t="s">
        <v>2232</v>
      </c>
      <c r="G1835" s="188"/>
      <c r="H1835" s="285">
        <v>11393.92</v>
      </c>
      <c r="I1835" s="143">
        <f t="shared" si="507"/>
        <v>51.807075877686955</v>
      </c>
      <c r="J1835" s="165">
        <v>590285.67798429495</v>
      </c>
      <c r="K1835" s="167"/>
      <c r="L1835" s="167">
        <v>1</v>
      </c>
      <c r="M1835" s="171">
        <f t="shared" si="497"/>
        <v>590285.67798429495</v>
      </c>
      <c r="N1835" s="170"/>
      <c r="O1835" s="285"/>
      <c r="P1835" s="114">
        <f t="shared" si="513"/>
        <v>0</v>
      </c>
      <c r="Q1835" s="173"/>
      <c r="R1835" s="177">
        <v>2016</v>
      </c>
      <c r="S1835" s="98">
        <f>IFERROR(('General Input Sheet'!$G$38/(VLOOKUP(R1835,'General Input Sheet'!$E$38:$G$44,3,FALSE))),1)</f>
        <v>1</v>
      </c>
      <c r="T1835" s="199">
        <v>590285.67798429495</v>
      </c>
      <c r="U1835" s="115" t="str">
        <f t="shared" si="508"/>
        <v/>
      </c>
      <c r="V1835" s="115" t="str">
        <f t="shared" si="498"/>
        <v/>
      </c>
      <c r="W1835" s="115" t="str">
        <f t="shared" si="498"/>
        <v/>
      </c>
      <c r="X1835" s="115" t="str">
        <f t="shared" si="498"/>
        <v>y</v>
      </c>
      <c r="Y1835" s="273" t="str">
        <f t="shared" si="509"/>
        <v/>
      </c>
      <c r="AA1835" s="86" t="str">
        <f t="shared" si="499"/>
        <v/>
      </c>
      <c r="AB1835" s="87" t="str">
        <f t="shared" si="500"/>
        <v/>
      </c>
      <c r="AC1835" s="87" t="str">
        <f t="shared" si="510"/>
        <v/>
      </c>
      <c r="AD1835" s="87">
        <f t="shared" si="511"/>
        <v>1</v>
      </c>
      <c r="AE1835" s="87" t="str">
        <f t="shared" si="512"/>
        <v/>
      </c>
      <c r="AF1835" s="94">
        <f t="shared" si="501"/>
        <v>1</v>
      </c>
      <c r="AH1835" s="324" t="str">
        <f t="shared" si="502"/>
        <v/>
      </c>
      <c r="AI1835" s="280" t="str">
        <f t="shared" si="503"/>
        <v/>
      </c>
      <c r="AJ1835" s="280" t="str">
        <f t="shared" si="504"/>
        <v/>
      </c>
      <c r="AK1835" s="280">
        <f t="shared" si="505"/>
        <v>590285.67798429495</v>
      </c>
      <c r="AL1835" s="327" t="str">
        <f t="shared" si="506"/>
        <v/>
      </c>
    </row>
    <row r="1836" spans="2:38">
      <c r="B1836" s="176" t="s">
        <v>1624</v>
      </c>
      <c r="C1836" s="167"/>
      <c r="D1836" s="167" t="s">
        <v>2229</v>
      </c>
      <c r="E1836" s="167" t="s">
        <v>118</v>
      </c>
      <c r="F1836" s="167" t="s">
        <v>2233</v>
      </c>
      <c r="G1836" s="188"/>
      <c r="H1836" s="285">
        <v>9292.64</v>
      </c>
      <c r="I1836" s="143">
        <f t="shared" si="507"/>
        <v>74.251412129742789</v>
      </c>
      <c r="J1836" s="165">
        <v>689991.64241333294</v>
      </c>
      <c r="K1836" s="167"/>
      <c r="L1836" s="167">
        <v>1</v>
      </c>
      <c r="M1836" s="171">
        <f t="shared" si="497"/>
        <v>689991.64241333294</v>
      </c>
      <c r="N1836" s="170"/>
      <c r="O1836" s="285"/>
      <c r="P1836" s="114">
        <f t="shared" si="513"/>
        <v>0</v>
      </c>
      <c r="Q1836" s="173"/>
      <c r="R1836" s="177">
        <v>2016</v>
      </c>
      <c r="S1836" s="98">
        <f>IFERROR(('General Input Sheet'!$G$38/(VLOOKUP(R1836,'General Input Sheet'!$E$38:$G$44,3,FALSE))),1)</f>
        <v>1</v>
      </c>
      <c r="T1836" s="199">
        <v>689991.64241333294</v>
      </c>
      <c r="U1836" s="115" t="str">
        <f t="shared" si="508"/>
        <v/>
      </c>
      <c r="V1836" s="115" t="str">
        <f t="shared" si="498"/>
        <v/>
      </c>
      <c r="W1836" s="115" t="str">
        <f t="shared" si="498"/>
        <v/>
      </c>
      <c r="X1836" s="115" t="str">
        <f t="shared" si="498"/>
        <v>y</v>
      </c>
      <c r="Y1836" s="273" t="str">
        <f t="shared" si="509"/>
        <v/>
      </c>
      <c r="AA1836" s="86" t="str">
        <f t="shared" si="499"/>
        <v/>
      </c>
      <c r="AB1836" s="87" t="str">
        <f t="shared" si="500"/>
        <v/>
      </c>
      <c r="AC1836" s="87" t="str">
        <f t="shared" si="510"/>
        <v/>
      </c>
      <c r="AD1836" s="87">
        <f t="shared" si="511"/>
        <v>1</v>
      </c>
      <c r="AE1836" s="87" t="str">
        <f t="shared" si="512"/>
        <v/>
      </c>
      <c r="AF1836" s="94">
        <f t="shared" si="501"/>
        <v>1</v>
      </c>
      <c r="AH1836" s="324" t="str">
        <f t="shared" si="502"/>
        <v/>
      </c>
      <c r="AI1836" s="280" t="str">
        <f t="shared" si="503"/>
        <v/>
      </c>
      <c r="AJ1836" s="280" t="str">
        <f t="shared" si="504"/>
        <v/>
      </c>
      <c r="AK1836" s="280">
        <f t="shared" si="505"/>
        <v>689991.64241333294</v>
      </c>
      <c r="AL1836" s="327" t="str">
        <f t="shared" si="506"/>
        <v/>
      </c>
    </row>
    <row r="1837" spans="2:38">
      <c r="B1837" s="176" t="s">
        <v>1625</v>
      </c>
      <c r="C1837" s="167"/>
      <c r="D1837" s="167" t="s">
        <v>2229</v>
      </c>
      <c r="E1837" s="167" t="s">
        <v>118</v>
      </c>
      <c r="F1837" s="167" t="s">
        <v>2233</v>
      </c>
      <c r="G1837" s="188"/>
      <c r="H1837" s="285">
        <v>4274.95</v>
      </c>
      <c r="I1837" s="143">
        <f t="shared" si="507"/>
        <v>129.26388703337699</v>
      </c>
      <c r="J1837" s="165">
        <v>552596.65387333499</v>
      </c>
      <c r="K1837" s="167"/>
      <c r="L1837" s="167">
        <v>1</v>
      </c>
      <c r="M1837" s="171">
        <f t="shared" si="497"/>
        <v>552596.65387333499</v>
      </c>
      <c r="N1837" s="170"/>
      <c r="O1837" s="285"/>
      <c r="P1837" s="114">
        <f t="shared" si="513"/>
        <v>0</v>
      </c>
      <c r="Q1837" s="173"/>
      <c r="R1837" s="177">
        <v>2016</v>
      </c>
      <c r="S1837" s="98">
        <f>IFERROR(('General Input Sheet'!$G$38/(VLOOKUP(R1837,'General Input Sheet'!$E$38:$G$44,3,FALSE))),1)</f>
        <v>1</v>
      </c>
      <c r="T1837" s="199">
        <v>552596.65387333499</v>
      </c>
      <c r="U1837" s="115" t="str">
        <f t="shared" si="508"/>
        <v/>
      </c>
      <c r="V1837" s="115" t="str">
        <f t="shared" si="498"/>
        <v/>
      </c>
      <c r="W1837" s="115" t="str">
        <f t="shared" si="498"/>
        <v/>
      </c>
      <c r="X1837" s="115" t="str">
        <f t="shared" si="498"/>
        <v>y</v>
      </c>
      <c r="Y1837" s="273" t="str">
        <f t="shared" si="509"/>
        <v/>
      </c>
      <c r="AA1837" s="86" t="str">
        <f t="shared" si="499"/>
        <v/>
      </c>
      <c r="AB1837" s="87" t="str">
        <f t="shared" si="500"/>
        <v/>
      </c>
      <c r="AC1837" s="87" t="str">
        <f t="shared" si="510"/>
        <v/>
      </c>
      <c r="AD1837" s="87">
        <f t="shared" si="511"/>
        <v>1</v>
      </c>
      <c r="AE1837" s="87" t="str">
        <f t="shared" si="512"/>
        <v/>
      </c>
      <c r="AF1837" s="94">
        <f t="shared" si="501"/>
        <v>1</v>
      </c>
      <c r="AH1837" s="324" t="str">
        <f t="shared" si="502"/>
        <v/>
      </c>
      <c r="AI1837" s="280" t="str">
        <f t="shared" si="503"/>
        <v/>
      </c>
      <c r="AJ1837" s="280" t="str">
        <f t="shared" si="504"/>
        <v/>
      </c>
      <c r="AK1837" s="280">
        <f t="shared" si="505"/>
        <v>552596.65387333499</v>
      </c>
      <c r="AL1837" s="327" t="str">
        <f t="shared" si="506"/>
        <v/>
      </c>
    </row>
    <row r="1838" spans="2:38">
      <c r="B1838" s="176" t="s">
        <v>1626</v>
      </c>
      <c r="C1838" s="167"/>
      <c r="D1838" s="167" t="s">
        <v>2229</v>
      </c>
      <c r="E1838" s="167" t="s">
        <v>118</v>
      </c>
      <c r="F1838" s="167" t="s">
        <v>2233</v>
      </c>
      <c r="G1838" s="188"/>
      <c r="H1838" s="285">
        <v>2633.07</v>
      </c>
      <c r="I1838" s="143">
        <f t="shared" si="507"/>
        <v>186.86834921071943</v>
      </c>
      <c r="J1838" s="165">
        <v>492037.44425626902</v>
      </c>
      <c r="K1838" s="167"/>
      <c r="L1838" s="167">
        <v>1</v>
      </c>
      <c r="M1838" s="171">
        <f t="shared" si="497"/>
        <v>492037.44425626902</v>
      </c>
      <c r="N1838" s="170"/>
      <c r="O1838" s="285"/>
      <c r="P1838" s="114">
        <f t="shared" si="513"/>
        <v>0</v>
      </c>
      <c r="Q1838" s="173"/>
      <c r="R1838" s="177">
        <v>2016</v>
      </c>
      <c r="S1838" s="98">
        <f>IFERROR(('General Input Sheet'!$G$38/(VLOOKUP(R1838,'General Input Sheet'!$E$38:$G$44,3,FALSE))),1)</f>
        <v>1</v>
      </c>
      <c r="T1838" s="199">
        <v>492037.44425626902</v>
      </c>
      <c r="U1838" s="115" t="str">
        <f t="shared" si="508"/>
        <v/>
      </c>
      <c r="V1838" s="115" t="str">
        <f t="shared" si="498"/>
        <v/>
      </c>
      <c r="W1838" s="115" t="str">
        <f t="shared" si="498"/>
        <v/>
      </c>
      <c r="X1838" s="115" t="str">
        <f t="shared" si="498"/>
        <v>y</v>
      </c>
      <c r="Y1838" s="273" t="str">
        <f t="shared" si="509"/>
        <v/>
      </c>
      <c r="AA1838" s="86" t="str">
        <f t="shared" si="499"/>
        <v/>
      </c>
      <c r="AB1838" s="87" t="str">
        <f t="shared" si="500"/>
        <v/>
      </c>
      <c r="AC1838" s="87" t="str">
        <f t="shared" si="510"/>
        <v/>
      </c>
      <c r="AD1838" s="87">
        <f t="shared" si="511"/>
        <v>1</v>
      </c>
      <c r="AE1838" s="87" t="str">
        <f t="shared" si="512"/>
        <v/>
      </c>
      <c r="AF1838" s="94">
        <f t="shared" si="501"/>
        <v>1</v>
      </c>
      <c r="AH1838" s="324" t="str">
        <f t="shared" si="502"/>
        <v/>
      </c>
      <c r="AI1838" s="280" t="str">
        <f t="shared" si="503"/>
        <v/>
      </c>
      <c r="AJ1838" s="280" t="str">
        <f t="shared" si="504"/>
        <v/>
      </c>
      <c r="AK1838" s="280">
        <f t="shared" si="505"/>
        <v>492037.44425626902</v>
      </c>
      <c r="AL1838" s="327" t="str">
        <f t="shared" si="506"/>
        <v/>
      </c>
    </row>
    <row r="1839" spans="2:38">
      <c r="B1839" s="176" t="s">
        <v>1627</v>
      </c>
      <c r="C1839" s="167"/>
      <c r="D1839" s="167" t="s">
        <v>2231</v>
      </c>
      <c r="E1839" s="167" t="s">
        <v>115</v>
      </c>
      <c r="F1839" s="167" t="s">
        <v>2234</v>
      </c>
      <c r="G1839" s="188"/>
      <c r="H1839" s="285">
        <v>32837.480000000003</v>
      </c>
      <c r="I1839" s="143">
        <f t="shared" si="507"/>
        <v>245.90855579358342</v>
      </c>
      <c r="J1839" s="165">
        <v>8075017.2827006802</v>
      </c>
      <c r="K1839" s="167"/>
      <c r="L1839" s="167">
        <v>1</v>
      </c>
      <c r="M1839" s="171">
        <f t="shared" si="497"/>
        <v>8075017.2827006802</v>
      </c>
      <c r="N1839" s="170"/>
      <c r="O1839" s="285"/>
      <c r="P1839" s="114">
        <f t="shared" si="513"/>
        <v>0</v>
      </c>
      <c r="Q1839" s="173"/>
      <c r="R1839" s="177">
        <v>2016</v>
      </c>
      <c r="S1839" s="98">
        <f>IFERROR(('General Input Sheet'!$G$38/(VLOOKUP(R1839,'General Input Sheet'!$E$38:$G$44,3,FALSE))),1)</f>
        <v>1</v>
      </c>
      <c r="T1839" s="199">
        <v>8075017.2827006802</v>
      </c>
      <c r="U1839" s="115" t="str">
        <f t="shared" si="508"/>
        <v/>
      </c>
      <c r="V1839" s="115" t="str">
        <f t="shared" si="498"/>
        <v/>
      </c>
      <c r="W1839" s="115" t="str">
        <f t="shared" si="498"/>
        <v/>
      </c>
      <c r="X1839" s="115" t="str">
        <f t="shared" si="498"/>
        <v/>
      </c>
      <c r="Y1839" s="273" t="str">
        <f t="shared" si="509"/>
        <v>y</v>
      </c>
      <c r="AA1839" s="86" t="str">
        <f t="shared" si="499"/>
        <v/>
      </c>
      <c r="AB1839" s="87" t="str">
        <f t="shared" si="500"/>
        <v/>
      </c>
      <c r="AC1839" s="87" t="str">
        <f t="shared" si="510"/>
        <v/>
      </c>
      <c r="AD1839" s="87" t="str">
        <f t="shared" si="511"/>
        <v/>
      </c>
      <c r="AE1839" s="87">
        <f t="shared" si="512"/>
        <v>1</v>
      </c>
      <c r="AF1839" s="94">
        <f t="shared" si="501"/>
        <v>1</v>
      </c>
      <c r="AH1839" s="324" t="str">
        <f t="shared" si="502"/>
        <v/>
      </c>
      <c r="AI1839" s="280" t="str">
        <f t="shared" si="503"/>
        <v/>
      </c>
      <c r="AJ1839" s="280" t="str">
        <f t="shared" si="504"/>
        <v/>
      </c>
      <c r="AK1839" s="280" t="str">
        <f t="shared" si="505"/>
        <v/>
      </c>
      <c r="AL1839" s="327">
        <f t="shared" si="506"/>
        <v>8075017.2827006802</v>
      </c>
    </row>
    <row r="1840" spans="2:38">
      <c r="B1840" s="176" t="s">
        <v>1628</v>
      </c>
      <c r="C1840" s="167"/>
      <c r="D1840" s="167" t="s">
        <v>2229</v>
      </c>
      <c r="E1840" s="167" t="s">
        <v>115</v>
      </c>
      <c r="F1840" s="167" t="s">
        <v>2233</v>
      </c>
      <c r="G1840" s="188"/>
      <c r="H1840" s="285">
        <v>29994.9</v>
      </c>
      <c r="I1840" s="143">
        <f t="shared" si="507"/>
        <v>23.00363203122307</v>
      </c>
      <c r="J1840" s="165">
        <v>689991.64241333294</v>
      </c>
      <c r="K1840" s="167"/>
      <c r="L1840" s="167">
        <v>1</v>
      </c>
      <c r="M1840" s="171">
        <f t="shared" si="497"/>
        <v>689991.64241333294</v>
      </c>
      <c r="N1840" s="170"/>
      <c r="O1840" s="285">
        <v>32837.457075586302</v>
      </c>
      <c r="P1840" s="114">
        <f t="shared" si="513"/>
        <v>17.902185868011642</v>
      </c>
      <c r="Q1840" s="173">
        <v>587862.26</v>
      </c>
      <c r="R1840" s="177">
        <v>2016</v>
      </c>
      <c r="S1840" s="98">
        <f>IFERROR(('General Input Sheet'!$G$38/(VLOOKUP(R1840,'General Input Sheet'!$E$38:$G$44,3,FALSE))),1)</f>
        <v>1</v>
      </c>
      <c r="T1840" s="199">
        <v>1277853.9024133328</v>
      </c>
      <c r="U1840" s="115" t="str">
        <f t="shared" si="508"/>
        <v>y</v>
      </c>
      <c r="V1840" s="115" t="str">
        <f t="shared" si="498"/>
        <v/>
      </c>
      <c r="W1840" s="115" t="str">
        <f t="shared" si="498"/>
        <v/>
      </c>
      <c r="X1840" s="115" t="str">
        <f t="shared" si="498"/>
        <v/>
      </c>
      <c r="Y1840" s="273" t="str">
        <f t="shared" si="509"/>
        <v/>
      </c>
      <c r="AA1840" s="86">
        <f t="shared" si="499"/>
        <v>1</v>
      </c>
      <c r="AB1840" s="87" t="str">
        <f t="shared" si="500"/>
        <v/>
      </c>
      <c r="AC1840" s="87" t="str">
        <f t="shared" si="510"/>
        <v/>
      </c>
      <c r="AD1840" s="87" t="str">
        <f t="shared" si="511"/>
        <v/>
      </c>
      <c r="AE1840" s="87" t="str">
        <f t="shared" si="512"/>
        <v/>
      </c>
      <c r="AF1840" s="94">
        <f t="shared" si="501"/>
        <v>1</v>
      </c>
      <c r="AH1840" s="324">
        <f t="shared" si="502"/>
        <v>1277853.9024133328</v>
      </c>
      <c r="AI1840" s="280" t="str">
        <f t="shared" si="503"/>
        <v/>
      </c>
      <c r="AJ1840" s="280" t="str">
        <f t="shared" si="504"/>
        <v/>
      </c>
      <c r="AK1840" s="280" t="str">
        <f t="shared" si="505"/>
        <v/>
      </c>
      <c r="AL1840" s="327" t="str">
        <f t="shared" si="506"/>
        <v/>
      </c>
    </row>
    <row r="1841" spans="2:38">
      <c r="B1841" s="176" t="s">
        <v>1629</v>
      </c>
      <c r="C1841" s="167"/>
      <c r="D1841" s="167" t="s">
        <v>2229</v>
      </c>
      <c r="E1841" s="167" t="s">
        <v>115</v>
      </c>
      <c r="F1841" s="167" t="s">
        <v>2233</v>
      </c>
      <c r="G1841" s="188"/>
      <c r="H1841" s="285">
        <v>3220</v>
      </c>
      <c r="I1841" s="143">
        <f t="shared" si="507"/>
        <v>159.52975430907082</v>
      </c>
      <c r="J1841" s="165">
        <v>513685.80887520802</v>
      </c>
      <c r="K1841" s="167"/>
      <c r="L1841" s="167">
        <v>1</v>
      </c>
      <c r="M1841" s="171">
        <f t="shared" si="497"/>
        <v>513685.80887520802</v>
      </c>
      <c r="N1841" s="170"/>
      <c r="O1841" s="285"/>
      <c r="P1841" s="114">
        <f t="shared" si="513"/>
        <v>0</v>
      </c>
      <c r="Q1841" s="173"/>
      <c r="R1841" s="177">
        <v>2016</v>
      </c>
      <c r="S1841" s="98">
        <f>IFERROR(('General Input Sheet'!$G$38/(VLOOKUP(R1841,'General Input Sheet'!$E$38:$G$44,3,FALSE))),1)</f>
        <v>1</v>
      </c>
      <c r="T1841" s="199">
        <v>513685.80887520802</v>
      </c>
      <c r="U1841" s="115" t="str">
        <f t="shared" si="508"/>
        <v>y</v>
      </c>
      <c r="V1841" s="115" t="str">
        <f t="shared" si="498"/>
        <v/>
      </c>
      <c r="W1841" s="115" t="str">
        <f t="shared" si="498"/>
        <v/>
      </c>
      <c r="X1841" s="115" t="str">
        <f t="shared" si="498"/>
        <v/>
      </c>
      <c r="Y1841" s="273" t="str">
        <f t="shared" si="509"/>
        <v/>
      </c>
      <c r="AA1841" s="86">
        <f t="shared" si="499"/>
        <v>1</v>
      </c>
      <c r="AB1841" s="87" t="str">
        <f t="shared" si="500"/>
        <v/>
      </c>
      <c r="AC1841" s="87" t="str">
        <f t="shared" si="510"/>
        <v/>
      </c>
      <c r="AD1841" s="87" t="str">
        <f t="shared" si="511"/>
        <v/>
      </c>
      <c r="AE1841" s="87" t="str">
        <f t="shared" si="512"/>
        <v/>
      </c>
      <c r="AF1841" s="94">
        <f t="shared" si="501"/>
        <v>1</v>
      </c>
      <c r="AH1841" s="324">
        <f t="shared" si="502"/>
        <v>513685.80887520802</v>
      </c>
      <c r="AI1841" s="280" t="str">
        <f t="shared" si="503"/>
        <v/>
      </c>
      <c r="AJ1841" s="280" t="str">
        <f t="shared" si="504"/>
        <v/>
      </c>
      <c r="AK1841" s="280" t="str">
        <f t="shared" si="505"/>
        <v/>
      </c>
      <c r="AL1841" s="327" t="str">
        <f t="shared" si="506"/>
        <v/>
      </c>
    </row>
    <row r="1842" spans="2:38">
      <c r="B1842" s="176" t="s">
        <v>1630</v>
      </c>
      <c r="C1842" s="167"/>
      <c r="D1842" s="167" t="s">
        <v>2229</v>
      </c>
      <c r="E1842" s="167" t="s">
        <v>117</v>
      </c>
      <c r="F1842" s="167" t="s">
        <v>2233</v>
      </c>
      <c r="G1842" s="188"/>
      <c r="H1842" s="285">
        <v>12401.96</v>
      </c>
      <c r="I1842" s="143">
        <f t="shared" si="507"/>
        <v>55.635693262462787</v>
      </c>
      <c r="J1842" s="165">
        <v>689991.64241333294</v>
      </c>
      <c r="K1842" s="167"/>
      <c r="L1842" s="167">
        <v>1</v>
      </c>
      <c r="M1842" s="171">
        <f t="shared" si="497"/>
        <v>689991.64241333294</v>
      </c>
      <c r="N1842" s="170"/>
      <c r="O1842" s="285"/>
      <c r="P1842" s="114">
        <f t="shared" si="513"/>
        <v>0</v>
      </c>
      <c r="Q1842" s="173"/>
      <c r="R1842" s="177">
        <v>2016</v>
      </c>
      <c r="S1842" s="98">
        <f>IFERROR(('General Input Sheet'!$G$38/(VLOOKUP(R1842,'General Input Sheet'!$E$38:$G$44,3,FALSE))),1)</f>
        <v>1</v>
      </c>
      <c r="T1842" s="199">
        <v>689991.64241333294</v>
      </c>
      <c r="U1842" s="115" t="str">
        <f t="shared" si="508"/>
        <v/>
      </c>
      <c r="V1842" s="115" t="str">
        <f t="shared" si="498"/>
        <v/>
      </c>
      <c r="W1842" s="115" t="str">
        <f t="shared" si="498"/>
        <v>y</v>
      </c>
      <c r="X1842" s="115" t="str">
        <f t="shared" si="498"/>
        <v/>
      </c>
      <c r="Y1842" s="273" t="str">
        <f t="shared" si="509"/>
        <v/>
      </c>
      <c r="AA1842" s="86" t="str">
        <f t="shared" si="499"/>
        <v/>
      </c>
      <c r="AB1842" s="87" t="str">
        <f t="shared" si="500"/>
        <v/>
      </c>
      <c r="AC1842" s="87">
        <f t="shared" si="510"/>
        <v>1</v>
      </c>
      <c r="AD1842" s="87" t="str">
        <f t="shared" si="511"/>
        <v/>
      </c>
      <c r="AE1842" s="87" t="str">
        <f t="shared" si="512"/>
        <v/>
      </c>
      <c r="AF1842" s="94">
        <f t="shared" si="501"/>
        <v>1</v>
      </c>
      <c r="AH1842" s="324" t="str">
        <f t="shared" si="502"/>
        <v/>
      </c>
      <c r="AI1842" s="280" t="str">
        <f t="shared" si="503"/>
        <v/>
      </c>
      <c r="AJ1842" s="280">
        <f t="shared" si="504"/>
        <v>689991.64241333294</v>
      </c>
      <c r="AK1842" s="280" t="str">
        <f t="shared" si="505"/>
        <v/>
      </c>
      <c r="AL1842" s="327" t="str">
        <f t="shared" si="506"/>
        <v/>
      </c>
    </row>
    <row r="1843" spans="2:38">
      <c r="B1843" s="176" t="s">
        <v>1631</v>
      </c>
      <c r="C1843" s="167"/>
      <c r="D1843" s="167" t="s">
        <v>2229</v>
      </c>
      <c r="E1843" s="167" t="s">
        <v>115</v>
      </c>
      <c r="F1843" s="167" t="s">
        <v>2232</v>
      </c>
      <c r="G1843" s="188"/>
      <c r="H1843" s="285">
        <v>2138.2722017999999</v>
      </c>
      <c r="I1843" s="143">
        <f t="shared" si="507"/>
        <v>142.44356088309786</v>
      </c>
      <c r="J1843" s="165">
        <v>304583.10656173399</v>
      </c>
      <c r="K1843" s="167"/>
      <c r="L1843" s="167">
        <v>1</v>
      </c>
      <c r="M1843" s="171">
        <f t="shared" si="497"/>
        <v>304583.10656173399</v>
      </c>
      <c r="N1843" s="170"/>
      <c r="O1843" s="285">
        <v>605.03014903070004</v>
      </c>
      <c r="P1843" s="114">
        <f t="shared" si="513"/>
        <v>297.5058355164158</v>
      </c>
      <c r="Q1843" s="173">
        <v>180000</v>
      </c>
      <c r="R1843" s="177">
        <v>2016</v>
      </c>
      <c r="S1843" s="98">
        <f>IFERROR(('General Input Sheet'!$G$38/(VLOOKUP(R1843,'General Input Sheet'!$E$38:$G$44,3,FALSE))),1)</f>
        <v>1</v>
      </c>
      <c r="T1843" s="199">
        <v>484583.10656173399</v>
      </c>
      <c r="U1843" s="115" t="str">
        <f t="shared" si="508"/>
        <v>y</v>
      </c>
      <c r="V1843" s="115" t="str">
        <f t="shared" si="498"/>
        <v/>
      </c>
      <c r="W1843" s="115" t="str">
        <f t="shared" si="498"/>
        <v/>
      </c>
      <c r="X1843" s="115" t="str">
        <f t="shared" si="498"/>
        <v/>
      </c>
      <c r="Y1843" s="273" t="str">
        <f t="shared" si="509"/>
        <v/>
      </c>
      <c r="AA1843" s="86">
        <f t="shared" si="499"/>
        <v>1</v>
      </c>
      <c r="AB1843" s="87" t="str">
        <f t="shared" si="500"/>
        <v/>
      </c>
      <c r="AC1843" s="87" t="str">
        <f t="shared" si="510"/>
        <v/>
      </c>
      <c r="AD1843" s="87" t="str">
        <f t="shared" si="511"/>
        <v/>
      </c>
      <c r="AE1843" s="87" t="str">
        <f t="shared" si="512"/>
        <v/>
      </c>
      <c r="AF1843" s="94">
        <f t="shared" si="501"/>
        <v>1</v>
      </c>
      <c r="AH1843" s="324">
        <f t="shared" si="502"/>
        <v>484583.10656173399</v>
      </c>
      <c r="AI1843" s="280" t="str">
        <f t="shared" si="503"/>
        <v/>
      </c>
      <c r="AJ1843" s="280" t="str">
        <f t="shared" si="504"/>
        <v/>
      </c>
      <c r="AK1843" s="280" t="str">
        <f t="shared" si="505"/>
        <v/>
      </c>
      <c r="AL1843" s="327" t="str">
        <f t="shared" si="506"/>
        <v/>
      </c>
    </row>
    <row r="1844" spans="2:38">
      <c r="B1844" s="176" t="s">
        <v>1632</v>
      </c>
      <c r="C1844" s="167"/>
      <c r="D1844" s="167" t="s">
        <v>2229</v>
      </c>
      <c r="E1844" s="167" t="s">
        <v>115</v>
      </c>
      <c r="F1844" s="167" t="s">
        <v>2233</v>
      </c>
      <c r="G1844" s="188"/>
      <c r="H1844" s="285">
        <v>689.936915</v>
      </c>
      <c r="I1844" s="143">
        <f t="shared" si="507"/>
        <v>609.28294595128739</v>
      </c>
      <c r="J1844" s="165">
        <v>420366.79609174299</v>
      </c>
      <c r="K1844" s="167"/>
      <c r="L1844" s="167">
        <v>1</v>
      </c>
      <c r="M1844" s="171">
        <f t="shared" si="497"/>
        <v>420366.79609174299</v>
      </c>
      <c r="N1844" s="170"/>
      <c r="O1844" s="285"/>
      <c r="P1844" s="114">
        <f t="shared" si="513"/>
        <v>0</v>
      </c>
      <c r="Q1844" s="173"/>
      <c r="R1844" s="177">
        <v>2016</v>
      </c>
      <c r="S1844" s="98">
        <f>IFERROR(('General Input Sheet'!$G$38/(VLOOKUP(R1844,'General Input Sheet'!$E$38:$G$44,3,FALSE))),1)</f>
        <v>1</v>
      </c>
      <c r="T1844" s="199">
        <v>420366.79609174299</v>
      </c>
      <c r="U1844" s="115" t="str">
        <f t="shared" si="508"/>
        <v>y</v>
      </c>
      <c r="V1844" s="115" t="str">
        <f t="shared" si="498"/>
        <v/>
      </c>
      <c r="W1844" s="115" t="str">
        <f t="shared" si="498"/>
        <v/>
      </c>
      <c r="X1844" s="115" t="str">
        <f t="shared" si="498"/>
        <v/>
      </c>
      <c r="Y1844" s="273" t="str">
        <f t="shared" si="509"/>
        <v/>
      </c>
      <c r="AA1844" s="86">
        <f t="shared" si="499"/>
        <v>1</v>
      </c>
      <c r="AB1844" s="87" t="str">
        <f t="shared" si="500"/>
        <v/>
      </c>
      <c r="AC1844" s="87" t="str">
        <f t="shared" si="510"/>
        <v/>
      </c>
      <c r="AD1844" s="87" t="str">
        <f t="shared" si="511"/>
        <v/>
      </c>
      <c r="AE1844" s="87" t="str">
        <f t="shared" si="512"/>
        <v/>
      </c>
      <c r="AF1844" s="94">
        <f t="shared" si="501"/>
        <v>1</v>
      </c>
      <c r="AH1844" s="324">
        <f t="shared" si="502"/>
        <v>420366.79609174299</v>
      </c>
      <c r="AI1844" s="280" t="str">
        <f t="shared" si="503"/>
        <v/>
      </c>
      <c r="AJ1844" s="280" t="str">
        <f t="shared" si="504"/>
        <v/>
      </c>
      <c r="AK1844" s="280" t="str">
        <f t="shared" si="505"/>
        <v/>
      </c>
      <c r="AL1844" s="327" t="str">
        <f t="shared" si="506"/>
        <v/>
      </c>
    </row>
    <row r="1845" spans="2:38">
      <c r="B1845" s="176" t="s">
        <v>1633</v>
      </c>
      <c r="C1845" s="167"/>
      <c r="D1845" s="167" t="s">
        <v>2229</v>
      </c>
      <c r="E1845" s="167" t="s">
        <v>117</v>
      </c>
      <c r="F1845" s="167" t="s">
        <v>2233</v>
      </c>
      <c r="G1845" s="188"/>
      <c r="H1845" s="285">
        <v>6361.21</v>
      </c>
      <c r="I1845" s="143">
        <f t="shared" si="507"/>
        <v>98.966455211972558</v>
      </c>
      <c r="J1845" s="165">
        <v>629546.40455895197</v>
      </c>
      <c r="K1845" s="167"/>
      <c r="L1845" s="167">
        <v>1</v>
      </c>
      <c r="M1845" s="171">
        <f t="shared" si="497"/>
        <v>629546.40455895197</v>
      </c>
      <c r="N1845" s="170"/>
      <c r="O1845" s="285"/>
      <c r="P1845" s="114">
        <f t="shared" si="513"/>
        <v>0</v>
      </c>
      <c r="Q1845" s="173"/>
      <c r="R1845" s="177">
        <v>2016</v>
      </c>
      <c r="S1845" s="98">
        <f>IFERROR(('General Input Sheet'!$G$38/(VLOOKUP(R1845,'General Input Sheet'!$E$38:$G$44,3,FALSE))),1)</f>
        <v>1</v>
      </c>
      <c r="T1845" s="199">
        <v>629546.40455895197</v>
      </c>
      <c r="U1845" s="115" t="str">
        <f t="shared" si="508"/>
        <v/>
      </c>
      <c r="V1845" s="115" t="str">
        <f t="shared" si="498"/>
        <v/>
      </c>
      <c r="W1845" s="115" t="str">
        <f t="shared" si="498"/>
        <v>y</v>
      </c>
      <c r="X1845" s="115" t="str">
        <f t="shared" si="498"/>
        <v/>
      </c>
      <c r="Y1845" s="273" t="str">
        <f t="shared" si="509"/>
        <v/>
      </c>
      <c r="AA1845" s="86" t="str">
        <f t="shared" si="499"/>
        <v/>
      </c>
      <c r="AB1845" s="87" t="str">
        <f t="shared" si="500"/>
        <v/>
      </c>
      <c r="AC1845" s="87">
        <f t="shared" si="510"/>
        <v>1</v>
      </c>
      <c r="AD1845" s="87" t="str">
        <f t="shared" si="511"/>
        <v/>
      </c>
      <c r="AE1845" s="87" t="str">
        <f t="shared" si="512"/>
        <v/>
      </c>
      <c r="AF1845" s="94">
        <f t="shared" si="501"/>
        <v>1</v>
      </c>
      <c r="AH1845" s="324" t="str">
        <f t="shared" si="502"/>
        <v/>
      </c>
      <c r="AI1845" s="280" t="str">
        <f t="shared" si="503"/>
        <v/>
      </c>
      <c r="AJ1845" s="280">
        <f t="shared" si="504"/>
        <v>629546.40455895197</v>
      </c>
      <c r="AK1845" s="280" t="str">
        <f t="shared" si="505"/>
        <v/>
      </c>
      <c r="AL1845" s="327" t="str">
        <f t="shared" si="506"/>
        <v/>
      </c>
    </row>
    <row r="1846" spans="2:38">
      <c r="B1846" s="176" t="s">
        <v>1634</v>
      </c>
      <c r="C1846" s="167"/>
      <c r="D1846" s="167" t="s">
        <v>2229</v>
      </c>
      <c r="E1846" s="167" t="s">
        <v>118</v>
      </c>
      <c r="F1846" s="167" t="s">
        <v>2232</v>
      </c>
      <c r="G1846" s="188"/>
      <c r="H1846" s="285">
        <v>3141.36</v>
      </c>
      <c r="I1846" s="143">
        <f t="shared" si="507"/>
        <v>112.52258289426968</v>
      </c>
      <c r="J1846" s="165">
        <v>353473.94100074301</v>
      </c>
      <c r="K1846" s="167"/>
      <c r="L1846" s="167">
        <v>1</v>
      </c>
      <c r="M1846" s="171">
        <f t="shared" si="497"/>
        <v>353473.94100074301</v>
      </c>
      <c r="N1846" s="170"/>
      <c r="O1846" s="285"/>
      <c r="P1846" s="114">
        <f t="shared" si="513"/>
        <v>0</v>
      </c>
      <c r="Q1846" s="173"/>
      <c r="R1846" s="177">
        <v>2016</v>
      </c>
      <c r="S1846" s="98">
        <f>IFERROR(('General Input Sheet'!$G$38/(VLOOKUP(R1846,'General Input Sheet'!$E$38:$G$44,3,FALSE))),1)</f>
        <v>1</v>
      </c>
      <c r="T1846" s="199">
        <v>353473.94100074301</v>
      </c>
      <c r="U1846" s="115" t="str">
        <f t="shared" si="508"/>
        <v/>
      </c>
      <c r="V1846" s="115" t="str">
        <f t="shared" si="498"/>
        <v/>
      </c>
      <c r="W1846" s="115" t="str">
        <f t="shared" si="498"/>
        <v/>
      </c>
      <c r="X1846" s="115" t="str">
        <f t="shared" si="498"/>
        <v>y</v>
      </c>
      <c r="Y1846" s="273" t="str">
        <f t="shared" si="509"/>
        <v/>
      </c>
      <c r="AA1846" s="86" t="str">
        <f t="shared" si="499"/>
        <v/>
      </c>
      <c r="AB1846" s="87" t="str">
        <f t="shared" si="500"/>
        <v/>
      </c>
      <c r="AC1846" s="87" t="str">
        <f t="shared" si="510"/>
        <v/>
      </c>
      <c r="AD1846" s="87">
        <f t="shared" si="511"/>
        <v>1</v>
      </c>
      <c r="AE1846" s="87" t="str">
        <f t="shared" si="512"/>
        <v/>
      </c>
      <c r="AF1846" s="94">
        <f t="shared" si="501"/>
        <v>1</v>
      </c>
      <c r="AH1846" s="324" t="str">
        <f t="shared" si="502"/>
        <v/>
      </c>
      <c r="AI1846" s="280" t="str">
        <f t="shared" si="503"/>
        <v/>
      </c>
      <c r="AJ1846" s="280" t="str">
        <f t="shared" si="504"/>
        <v/>
      </c>
      <c r="AK1846" s="280">
        <f t="shared" si="505"/>
        <v>353473.94100074301</v>
      </c>
      <c r="AL1846" s="327" t="str">
        <f t="shared" si="506"/>
        <v/>
      </c>
    </row>
    <row r="1847" spans="2:38">
      <c r="B1847" s="176" t="s">
        <v>1635</v>
      </c>
      <c r="C1847" s="167"/>
      <c r="D1847" s="167" t="s">
        <v>2231</v>
      </c>
      <c r="E1847" s="167" t="s">
        <v>116</v>
      </c>
      <c r="F1847" s="167" t="s">
        <v>2234</v>
      </c>
      <c r="G1847" s="188"/>
      <c r="H1847" s="285">
        <v>122300.6589717</v>
      </c>
      <c r="I1847" s="143">
        <f t="shared" si="507"/>
        <v>68.68522227562454</v>
      </c>
      <c r="J1847" s="165">
        <v>8400247.9459265694</v>
      </c>
      <c r="K1847" s="167"/>
      <c r="L1847" s="167">
        <v>1</v>
      </c>
      <c r="M1847" s="171">
        <f t="shared" si="497"/>
        <v>8400247.9459265694</v>
      </c>
      <c r="N1847" s="170"/>
      <c r="O1847" s="285">
        <v>100081.04462119201</v>
      </c>
      <c r="P1847" s="114">
        <f t="shared" si="513"/>
        <v>51.877522358520736</v>
      </c>
      <c r="Q1847" s="173">
        <v>5191956.63</v>
      </c>
      <c r="R1847" s="177">
        <v>2016</v>
      </c>
      <c r="S1847" s="98">
        <f>IFERROR(('General Input Sheet'!$G$38/(VLOOKUP(R1847,'General Input Sheet'!$E$38:$G$44,3,FALSE))),1)</f>
        <v>1</v>
      </c>
      <c r="T1847" s="199">
        <v>13592204.575926568</v>
      </c>
      <c r="U1847" s="115" t="str">
        <f t="shared" si="508"/>
        <v/>
      </c>
      <c r="V1847" s="115" t="str">
        <f t="shared" si="498"/>
        <v/>
      </c>
      <c r="W1847" s="115" t="str">
        <f t="shared" si="498"/>
        <v/>
      </c>
      <c r="X1847" s="115" t="str">
        <f t="shared" si="498"/>
        <v/>
      </c>
      <c r="Y1847" s="273" t="str">
        <f t="shared" si="509"/>
        <v>y</v>
      </c>
      <c r="AA1847" s="86" t="str">
        <f t="shared" si="499"/>
        <v/>
      </c>
      <c r="AB1847" s="87" t="str">
        <f t="shared" si="500"/>
        <v/>
      </c>
      <c r="AC1847" s="87" t="str">
        <f t="shared" si="510"/>
        <v/>
      </c>
      <c r="AD1847" s="87" t="str">
        <f t="shared" si="511"/>
        <v/>
      </c>
      <c r="AE1847" s="87">
        <f t="shared" si="512"/>
        <v>1</v>
      </c>
      <c r="AF1847" s="94">
        <f t="shared" si="501"/>
        <v>1</v>
      </c>
      <c r="AH1847" s="324" t="str">
        <f t="shared" si="502"/>
        <v/>
      </c>
      <c r="AI1847" s="280" t="str">
        <f t="shared" si="503"/>
        <v/>
      </c>
      <c r="AJ1847" s="280" t="str">
        <f t="shared" si="504"/>
        <v/>
      </c>
      <c r="AK1847" s="280" t="str">
        <f t="shared" si="505"/>
        <v/>
      </c>
      <c r="AL1847" s="327">
        <f t="shared" si="506"/>
        <v>13592204.575926568</v>
      </c>
    </row>
    <row r="1848" spans="2:38">
      <c r="B1848" s="176" t="s">
        <v>1636</v>
      </c>
      <c r="C1848" s="167"/>
      <c r="D1848" s="167" t="s">
        <v>2229</v>
      </c>
      <c r="E1848" s="167" t="s">
        <v>117</v>
      </c>
      <c r="F1848" s="167" t="s">
        <v>2232</v>
      </c>
      <c r="G1848" s="188"/>
      <c r="H1848" s="285">
        <v>7022.64</v>
      </c>
      <c r="I1848" s="143">
        <f t="shared" si="507"/>
        <v>77.271343116805639</v>
      </c>
      <c r="J1848" s="165">
        <v>542648.82502580399</v>
      </c>
      <c r="K1848" s="167"/>
      <c r="L1848" s="167">
        <v>1</v>
      </c>
      <c r="M1848" s="171">
        <f t="shared" si="497"/>
        <v>542648.82502580399</v>
      </c>
      <c r="N1848" s="170"/>
      <c r="O1848" s="285"/>
      <c r="P1848" s="114">
        <f t="shared" si="513"/>
        <v>0</v>
      </c>
      <c r="Q1848" s="173"/>
      <c r="R1848" s="177">
        <v>2016</v>
      </c>
      <c r="S1848" s="98">
        <f>IFERROR(('General Input Sheet'!$G$38/(VLOOKUP(R1848,'General Input Sheet'!$E$38:$G$44,3,FALSE))),1)</f>
        <v>1</v>
      </c>
      <c r="T1848" s="199">
        <v>542648.82502580399</v>
      </c>
      <c r="U1848" s="115" t="str">
        <f t="shared" si="508"/>
        <v/>
      </c>
      <c r="V1848" s="115" t="str">
        <f t="shared" si="498"/>
        <v/>
      </c>
      <c r="W1848" s="115" t="str">
        <f t="shared" si="498"/>
        <v>y</v>
      </c>
      <c r="X1848" s="115" t="str">
        <f t="shared" si="498"/>
        <v/>
      </c>
      <c r="Y1848" s="273" t="str">
        <f t="shared" si="509"/>
        <v/>
      </c>
      <c r="AA1848" s="86" t="str">
        <f t="shared" si="499"/>
        <v/>
      </c>
      <c r="AB1848" s="87" t="str">
        <f t="shared" si="500"/>
        <v/>
      </c>
      <c r="AC1848" s="87">
        <f t="shared" si="510"/>
        <v>1</v>
      </c>
      <c r="AD1848" s="87" t="str">
        <f t="shared" si="511"/>
        <v/>
      </c>
      <c r="AE1848" s="87" t="str">
        <f t="shared" si="512"/>
        <v/>
      </c>
      <c r="AF1848" s="94">
        <f t="shared" si="501"/>
        <v>1</v>
      </c>
      <c r="AH1848" s="324" t="str">
        <f t="shared" si="502"/>
        <v/>
      </c>
      <c r="AI1848" s="280" t="str">
        <f t="shared" si="503"/>
        <v/>
      </c>
      <c r="AJ1848" s="280">
        <f t="shared" si="504"/>
        <v>542648.82502580399</v>
      </c>
      <c r="AK1848" s="280" t="str">
        <f t="shared" si="505"/>
        <v/>
      </c>
      <c r="AL1848" s="327" t="str">
        <f t="shared" si="506"/>
        <v/>
      </c>
    </row>
    <row r="1849" spans="2:38">
      <c r="B1849" s="176" t="s">
        <v>1637</v>
      </c>
      <c r="C1849" s="167"/>
      <c r="D1849" s="167" t="s">
        <v>2231</v>
      </c>
      <c r="E1849" s="167" t="s">
        <v>118</v>
      </c>
      <c r="F1849" s="167" t="s">
        <v>2232</v>
      </c>
      <c r="G1849" s="188"/>
      <c r="H1849" s="285">
        <v>1589.92</v>
      </c>
      <c r="I1849" s="143">
        <f t="shared" si="507"/>
        <v>656.92476327292559</v>
      </c>
      <c r="J1849" s="165">
        <v>1044457.81962289</v>
      </c>
      <c r="K1849" s="167"/>
      <c r="L1849" s="167">
        <v>1</v>
      </c>
      <c r="M1849" s="171">
        <f t="shared" si="497"/>
        <v>1044457.81962289</v>
      </c>
      <c r="N1849" s="170"/>
      <c r="O1849" s="285">
        <v>1589.8813940928801</v>
      </c>
      <c r="P1849" s="114">
        <f t="shared" si="513"/>
        <v>12.931153277462</v>
      </c>
      <c r="Q1849" s="173">
        <v>20559</v>
      </c>
      <c r="R1849" s="177">
        <v>2016</v>
      </c>
      <c r="S1849" s="98">
        <f>IFERROR(('General Input Sheet'!$G$38/(VLOOKUP(R1849,'General Input Sheet'!$E$38:$G$44,3,FALSE))),1)</f>
        <v>1</v>
      </c>
      <c r="T1849" s="199">
        <v>1065016.8196228901</v>
      </c>
      <c r="U1849" s="115" t="str">
        <f t="shared" si="508"/>
        <v/>
      </c>
      <c r="V1849" s="115" t="str">
        <f t="shared" si="498"/>
        <v/>
      </c>
      <c r="W1849" s="115" t="str">
        <f t="shared" si="498"/>
        <v/>
      </c>
      <c r="X1849" s="115" t="str">
        <f t="shared" si="498"/>
        <v/>
      </c>
      <c r="Y1849" s="273" t="str">
        <f t="shared" si="509"/>
        <v>y</v>
      </c>
      <c r="AA1849" s="86" t="str">
        <f t="shared" si="499"/>
        <v/>
      </c>
      <c r="AB1849" s="87" t="str">
        <f t="shared" si="500"/>
        <v/>
      </c>
      <c r="AC1849" s="87" t="str">
        <f t="shared" si="510"/>
        <v/>
      </c>
      <c r="AD1849" s="87" t="str">
        <f t="shared" si="511"/>
        <v/>
      </c>
      <c r="AE1849" s="87">
        <f t="shared" si="512"/>
        <v>1</v>
      </c>
      <c r="AF1849" s="94">
        <f t="shared" si="501"/>
        <v>1</v>
      </c>
      <c r="AH1849" s="324" t="str">
        <f t="shared" si="502"/>
        <v/>
      </c>
      <c r="AI1849" s="280" t="str">
        <f t="shared" si="503"/>
        <v/>
      </c>
      <c r="AJ1849" s="280" t="str">
        <f t="shared" si="504"/>
        <v/>
      </c>
      <c r="AK1849" s="280" t="str">
        <f t="shared" si="505"/>
        <v/>
      </c>
      <c r="AL1849" s="327">
        <f t="shared" si="506"/>
        <v>1065016.8196228901</v>
      </c>
    </row>
    <row r="1850" spans="2:38">
      <c r="B1850" s="176" t="s">
        <v>1638</v>
      </c>
      <c r="C1850" s="167"/>
      <c r="D1850" s="167" t="s">
        <v>2229</v>
      </c>
      <c r="E1850" s="167" t="s">
        <v>117</v>
      </c>
      <c r="F1850" s="167" t="s">
        <v>2236</v>
      </c>
      <c r="G1850" s="188"/>
      <c r="H1850" s="285"/>
      <c r="I1850" s="143">
        <f t="shared" si="507"/>
        <v>0</v>
      </c>
      <c r="J1850" s="165"/>
      <c r="K1850" s="167"/>
      <c r="L1850" s="167">
        <v>1</v>
      </c>
      <c r="M1850" s="171">
        <f t="shared" si="497"/>
        <v>0</v>
      </c>
      <c r="N1850" s="170"/>
      <c r="O1850" s="285">
        <v>0</v>
      </c>
      <c r="P1850" s="114">
        <f t="shared" si="513"/>
        <v>0</v>
      </c>
      <c r="Q1850" s="173">
        <v>0</v>
      </c>
      <c r="R1850" s="177">
        <v>2016</v>
      </c>
      <c r="S1850" s="98">
        <f>IFERROR(('General Input Sheet'!$G$38/(VLOOKUP(R1850,'General Input Sheet'!$E$38:$G$44,3,FALSE))),1)</f>
        <v>1</v>
      </c>
      <c r="T1850" s="199">
        <v>0</v>
      </c>
      <c r="U1850" s="115" t="str">
        <f t="shared" si="508"/>
        <v/>
      </c>
      <c r="V1850" s="115" t="str">
        <f t="shared" si="498"/>
        <v/>
      </c>
      <c r="W1850" s="115" t="str">
        <f t="shared" si="498"/>
        <v>y</v>
      </c>
      <c r="X1850" s="115" t="str">
        <f t="shared" si="498"/>
        <v/>
      </c>
      <c r="Y1850" s="273" t="str">
        <f t="shared" si="509"/>
        <v/>
      </c>
      <c r="AA1850" s="86" t="str">
        <f t="shared" si="499"/>
        <v/>
      </c>
      <c r="AB1850" s="87" t="str">
        <f t="shared" si="500"/>
        <v/>
      </c>
      <c r="AC1850" s="87">
        <f t="shared" si="510"/>
        <v>1</v>
      </c>
      <c r="AD1850" s="87" t="str">
        <f t="shared" si="511"/>
        <v/>
      </c>
      <c r="AE1850" s="87" t="str">
        <f t="shared" si="512"/>
        <v/>
      </c>
      <c r="AF1850" s="94">
        <f t="shared" si="501"/>
        <v>1</v>
      </c>
      <c r="AH1850" s="324" t="str">
        <f t="shared" si="502"/>
        <v/>
      </c>
      <c r="AI1850" s="280" t="str">
        <f t="shared" si="503"/>
        <v/>
      </c>
      <c r="AJ1850" s="280">
        <f t="shared" si="504"/>
        <v>0</v>
      </c>
      <c r="AK1850" s="280" t="str">
        <f t="shared" si="505"/>
        <v/>
      </c>
      <c r="AL1850" s="327" t="str">
        <f t="shared" si="506"/>
        <v/>
      </c>
    </row>
    <row r="1851" spans="2:38">
      <c r="B1851" s="176" t="s">
        <v>1639</v>
      </c>
      <c r="C1851" s="167"/>
      <c r="D1851" s="167" t="s">
        <v>2231</v>
      </c>
      <c r="E1851" s="167" t="s">
        <v>117</v>
      </c>
      <c r="F1851" s="167" t="s">
        <v>2236</v>
      </c>
      <c r="G1851" s="188"/>
      <c r="H1851" s="285"/>
      <c r="I1851" s="143">
        <f t="shared" si="507"/>
        <v>0</v>
      </c>
      <c r="J1851" s="165"/>
      <c r="K1851" s="167"/>
      <c r="L1851" s="167">
        <v>1</v>
      </c>
      <c r="M1851" s="171">
        <f t="shared" si="497"/>
        <v>0</v>
      </c>
      <c r="N1851" s="170"/>
      <c r="O1851" s="285">
        <v>0</v>
      </c>
      <c r="P1851" s="114">
        <f t="shared" si="513"/>
        <v>0</v>
      </c>
      <c r="Q1851" s="173">
        <v>0</v>
      </c>
      <c r="R1851" s="177">
        <v>2016</v>
      </c>
      <c r="S1851" s="98">
        <f>IFERROR(('General Input Sheet'!$G$38/(VLOOKUP(R1851,'General Input Sheet'!$E$38:$G$44,3,FALSE))),1)</f>
        <v>1</v>
      </c>
      <c r="T1851" s="199">
        <v>0</v>
      </c>
      <c r="U1851" s="115" t="str">
        <f t="shared" si="508"/>
        <v/>
      </c>
      <c r="V1851" s="115" t="str">
        <f t="shared" si="498"/>
        <v/>
      </c>
      <c r="W1851" s="115" t="str">
        <f t="shared" si="498"/>
        <v/>
      </c>
      <c r="X1851" s="115" t="str">
        <f t="shared" si="498"/>
        <v/>
      </c>
      <c r="Y1851" s="273" t="str">
        <f t="shared" si="509"/>
        <v>y</v>
      </c>
      <c r="AA1851" s="86" t="str">
        <f t="shared" si="499"/>
        <v/>
      </c>
      <c r="AB1851" s="87" t="str">
        <f t="shared" si="500"/>
        <v/>
      </c>
      <c r="AC1851" s="87" t="str">
        <f t="shared" si="510"/>
        <v/>
      </c>
      <c r="AD1851" s="87" t="str">
        <f t="shared" si="511"/>
        <v/>
      </c>
      <c r="AE1851" s="87">
        <f t="shared" si="512"/>
        <v>1</v>
      </c>
      <c r="AF1851" s="94">
        <f t="shared" si="501"/>
        <v>1</v>
      </c>
      <c r="AH1851" s="324" t="str">
        <f t="shared" si="502"/>
        <v/>
      </c>
      <c r="AI1851" s="280" t="str">
        <f t="shared" si="503"/>
        <v/>
      </c>
      <c r="AJ1851" s="280" t="str">
        <f t="shared" si="504"/>
        <v/>
      </c>
      <c r="AK1851" s="280" t="str">
        <f t="shared" si="505"/>
        <v/>
      </c>
      <c r="AL1851" s="327">
        <f t="shared" si="506"/>
        <v>0</v>
      </c>
    </row>
    <row r="1852" spans="2:38">
      <c r="B1852" s="176" t="s">
        <v>1640</v>
      </c>
      <c r="C1852" s="167"/>
      <c r="D1852" s="167" t="s">
        <v>2229</v>
      </c>
      <c r="E1852" s="167" t="s">
        <v>117</v>
      </c>
      <c r="F1852" s="167" t="s">
        <v>2233</v>
      </c>
      <c r="G1852" s="188"/>
      <c r="H1852" s="285">
        <v>15455.79</v>
      </c>
      <c r="I1852" s="143">
        <f t="shared" si="507"/>
        <v>44.642922970183527</v>
      </c>
      <c r="J1852" s="165">
        <v>689991.64241333294</v>
      </c>
      <c r="K1852" s="167"/>
      <c r="L1852" s="167">
        <v>1</v>
      </c>
      <c r="M1852" s="171">
        <f t="shared" si="497"/>
        <v>689991.64241333294</v>
      </c>
      <c r="N1852" s="170"/>
      <c r="O1852" s="285">
        <v>15455.673014181601</v>
      </c>
      <c r="P1852" s="114">
        <f t="shared" si="513"/>
        <v>47.878859711964736</v>
      </c>
      <c r="Q1852" s="173">
        <v>740000</v>
      </c>
      <c r="R1852" s="177">
        <v>2016</v>
      </c>
      <c r="S1852" s="98">
        <f>IFERROR(('General Input Sheet'!$G$38/(VLOOKUP(R1852,'General Input Sheet'!$E$38:$G$44,3,FALSE))),1)</f>
        <v>1</v>
      </c>
      <c r="T1852" s="199">
        <v>1429991.6424133331</v>
      </c>
      <c r="U1852" s="115" t="str">
        <f t="shared" si="508"/>
        <v/>
      </c>
      <c r="V1852" s="115" t="str">
        <f t="shared" si="498"/>
        <v/>
      </c>
      <c r="W1852" s="115" t="str">
        <f t="shared" si="498"/>
        <v>y</v>
      </c>
      <c r="X1852" s="115" t="str">
        <f t="shared" si="498"/>
        <v/>
      </c>
      <c r="Y1852" s="273" t="str">
        <f t="shared" si="509"/>
        <v/>
      </c>
      <c r="AA1852" s="86" t="str">
        <f t="shared" si="499"/>
        <v/>
      </c>
      <c r="AB1852" s="87" t="str">
        <f t="shared" si="500"/>
        <v/>
      </c>
      <c r="AC1852" s="87">
        <f t="shared" si="510"/>
        <v>1</v>
      </c>
      <c r="AD1852" s="87" t="str">
        <f t="shared" si="511"/>
        <v/>
      </c>
      <c r="AE1852" s="87" t="str">
        <f t="shared" si="512"/>
        <v/>
      </c>
      <c r="AF1852" s="94">
        <f t="shared" si="501"/>
        <v>1</v>
      </c>
      <c r="AH1852" s="324" t="str">
        <f t="shared" si="502"/>
        <v/>
      </c>
      <c r="AI1852" s="280" t="str">
        <f t="shared" si="503"/>
        <v/>
      </c>
      <c r="AJ1852" s="280">
        <f t="shared" si="504"/>
        <v>1429991.6424133331</v>
      </c>
      <c r="AK1852" s="280" t="str">
        <f t="shared" si="505"/>
        <v/>
      </c>
      <c r="AL1852" s="327" t="str">
        <f t="shared" si="506"/>
        <v/>
      </c>
    </row>
    <row r="1853" spans="2:38">
      <c r="B1853" s="176" t="s">
        <v>1641</v>
      </c>
      <c r="C1853" s="167"/>
      <c r="D1853" s="167" t="s">
        <v>2229</v>
      </c>
      <c r="E1853" s="167" t="s">
        <v>117</v>
      </c>
      <c r="F1853" s="167" t="s">
        <v>2232</v>
      </c>
      <c r="G1853" s="188"/>
      <c r="H1853" s="285">
        <v>12307.27</v>
      </c>
      <c r="I1853" s="143">
        <f t="shared" si="507"/>
        <v>47.962357044600054</v>
      </c>
      <c r="J1853" s="165">
        <v>590285.67798429495</v>
      </c>
      <c r="K1853" s="167"/>
      <c r="L1853" s="167">
        <v>1</v>
      </c>
      <c r="M1853" s="171">
        <f t="shared" si="497"/>
        <v>590285.67798429495</v>
      </c>
      <c r="N1853" s="170"/>
      <c r="O1853" s="285">
        <v>12307.334190986199</v>
      </c>
      <c r="P1853" s="114">
        <f t="shared" si="513"/>
        <v>0.72208976063303565</v>
      </c>
      <c r="Q1853" s="173">
        <v>8887</v>
      </c>
      <c r="R1853" s="177">
        <v>2016</v>
      </c>
      <c r="S1853" s="98">
        <f>IFERROR(('General Input Sheet'!$G$38/(VLOOKUP(R1853,'General Input Sheet'!$E$38:$G$44,3,FALSE))),1)</f>
        <v>1</v>
      </c>
      <c r="T1853" s="199">
        <v>599172.67798429495</v>
      </c>
      <c r="U1853" s="115" t="str">
        <f t="shared" si="508"/>
        <v/>
      </c>
      <c r="V1853" s="115" t="str">
        <f t="shared" si="498"/>
        <v/>
      </c>
      <c r="W1853" s="115" t="str">
        <f t="shared" si="498"/>
        <v>y</v>
      </c>
      <c r="X1853" s="115" t="str">
        <f t="shared" si="498"/>
        <v/>
      </c>
      <c r="Y1853" s="273" t="str">
        <f t="shared" si="509"/>
        <v/>
      </c>
      <c r="AA1853" s="86" t="str">
        <f t="shared" si="499"/>
        <v/>
      </c>
      <c r="AB1853" s="87" t="str">
        <f t="shared" si="500"/>
        <v/>
      </c>
      <c r="AC1853" s="87">
        <f t="shared" si="510"/>
        <v>1</v>
      </c>
      <c r="AD1853" s="87" t="str">
        <f t="shared" si="511"/>
        <v/>
      </c>
      <c r="AE1853" s="87" t="str">
        <f t="shared" si="512"/>
        <v/>
      </c>
      <c r="AF1853" s="94">
        <f t="shared" si="501"/>
        <v>1</v>
      </c>
      <c r="AH1853" s="324" t="str">
        <f t="shared" si="502"/>
        <v/>
      </c>
      <c r="AI1853" s="280" t="str">
        <f t="shared" si="503"/>
        <v/>
      </c>
      <c r="AJ1853" s="280">
        <f t="shared" si="504"/>
        <v>599172.67798429495</v>
      </c>
      <c r="AK1853" s="280" t="str">
        <f t="shared" si="505"/>
        <v/>
      </c>
      <c r="AL1853" s="327" t="str">
        <f t="shared" si="506"/>
        <v/>
      </c>
    </row>
    <row r="1854" spans="2:38">
      <c r="B1854" s="176" t="s">
        <v>1642</v>
      </c>
      <c r="C1854" s="167"/>
      <c r="D1854" s="167" t="s">
        <v>2231</v>
      </c>
      <c r="E1854" s="167" t="s">
        <v>118</v>
      </c>
      <c r="F1854" s="167" t="s">
        <v>2236</v>
      </c>
      <c r="G1854" s="188"/>
      <c r="H1854" s="285"/>
      <c r="I1854" s="143">
        <f t="shared" si="507"/>
        <v>0</v>
      </c>
      <c r="J1854" s="165"/>
      <c r="K1854" s="167"/>
      <c r="L1854" s="167">
        <v>1</v>
      </c>
      <c r="M1854" s="171">
        <f t="shared" si="497"/>
        <v>0</v>
      </c>
      <c r="N1854" s="170"/>
      <c r="O1854" s="285">
        <v>0</v>
      </c>
      <c r="P1854" s="114">
        <f t="shared" si="513"/>
        <v>0</v>
      </c>
      <c r="Q1854" s="173">
        <v>0</v>
      </c>
      <c r="R1854" s="177">
        <v>2016</v>
      </c>
      <c r="S1854" s="98">
        <f>IFERROR(('General Input Sheet'!$G$38/(VLOOKUP(R1854,'General Input Sheet'!$E$38:$G$44,3,FALSE))),1)</f>
        <v>1</v>
      </c>
      <c r="T1854" s="199">
        <v>0</v>
      </c>
      <c r="U1854" s="115" t="str">
        <f t="shared" si="508"/>
        <v/>
      </c>
      <c r="V1854" s="115" t="str">
        <f t="shared" si="498"/>
        <v/>
      </c>
      <c r="W1854" s="115" t="str">
        <f t="shared" si="498"/>
        <v/>
      </c>
      <c r="X1854" s="115" t="str">
        <f t="shared" si="498"/>
        <v/>
      </c>
      <c r="Y1854" s="273" t="str">
        <f t="shared" si="509"/>
        <v>y</v>
      </c>
      <c r="AA1854" s="86" t="str">
        <f t="shared" si="499"/>
        <v/>
      </c>
      <c r="AB1854" s="87" t="str">
        <f t="shared" si="500"/>
        <v/>
      </c>
      <c r="AC1854" s="87" t="str">
        <f t="shared" si="510"/>
        <v/>
      </c>
      <c r="AD1854" s="87" t="str">
        <f t="shared" si="511"/>
        <v/>
      </c>
      <c r="AE1854" s="87">
        <f t="shared" si="512"/>
        <v>1</v>
      </c>
      <c r="AF1854" s="94">
        <f t="shared" si="501"/>
        <v>1</v>
      </c>
      <c r="AH1854" s="324" t="str">
        <f t="shared" si="502"/>
        <v/>
      </c>
      <c r="AI1854" s="280" t="str">
        <f t="shared" si="503"/>
        <v/>
      </c>
      <c r="AJ1854" s="280" t="str">
        <f t="shared" si="504"/>
        <v/>
      </c>
      <c r="AK1854" s="280" t="str">
        <f t="shared" si="505"/>
        <v/>
      </c>
      <c r="AL1854" s="327">
        <f t="shared" si="506"/>
        <v>0</v>
      </c>
    </row>
    <row r="1855" spans="2:38">
      <c r="B1855" s="176" t="s">
        <v>1643</v>
      </c>
      <c r="C1855" s="167"/>
      <c r="D1855" s="167" t="s">
        <v>2229</v>
      </c>
      <c r="E1855" s="167" t="s">
        <v>118</v>
      </c>
      <c r="F1855" s="167" t="s">
        <v>2232</v>
      </c>
      <c r="G1855" s="188"/>
      <c r="H1855" s="285">
        <v>18882.3</v>
      </c>
      <c r="I1855" s="143">
        <f t="shared" si="507"/>
        <v>31.261322931226331</v>
      </c>
      <c r="J1855" s="165">
        <v>590285.67798429495</v>
      </c>
      <c r="K1855" s="167"/>
      <c r="L1855" s="167">
        <v>1</v>
      </c>
      <c r="M1855" s="171">
        <f t="shared" si="497"/>
        <v>590285.67798429495</v>
      </c>
      <c r="N1855" s="170"/>
      <c r="O1855" s="285">
        <v>13772.9812212748</v>
      </c>
      <c r="P1855" s="114">
        <f t="shared" si="513"/>
        <v>7.5364947016454638</v>
      </c>
      <c r="Q1855" s="173">
        <v>103800</v>
      </c>
      <c r="R1855" s="177">
        <v>2016</v>
      </c>
      <c r="S1855" s="98">
        <f>IFERROR(('General Input Sheet'!$G$38/(VLOOKUP(R1855,'General Input Sheet'!$E$38:$G$44,3,FALSE))),1)</f>
        <v>1</v>
      </c>
      <c r="T1855" s="199">
        <v>694085.67798429495</v>
      </c>
      <c r="U1855" s="115" t="str">
        <f t="shared" si="508"/>
        <v/>
      </c>
      <c r="V1855" s="115" t="str">
        <f t="shared" si="498"/>
        <v/>
      </c>
      <c r="W1855" s="115" t="str">
        <f t="shared" si="498"/>
        <v/>
      </c>
      <c r="X1855" s="115" t="str">
        <f t="shared" si="498"/>
        <v>y</v>
      </c>
      <c r="Y1855" s="273" t="str">
        <f t="shared" si="509"/>
        <v/>
      </c>
      <c r="AA1855" s="86" t="str">
        <f t="shared" si="499"/>
        <v/>
      </c>
      <c r="AB1855" s="87" t="str">
        <f t="shared" si="500"/>
        <v/>
      </c>
      <c r="AC1855" s="87" t="str">
        <f t="shared" si="510"/>
        <v/>
      </c>
      <c r="AD1855" s="87">
        <f t="shared" si="511"/>
        <v>1</v>
      </c>
      <c r="AE1855" s="87" t="str">
        <f t="shared" si="512"/>
        <v/>
      </c>
      <c r="AF1855" s="94">
        <f t="shared" si="501"/>
        <v>1</v>
      </c>
      <c r="AH1855" s="324" t="str">
        <f t="shared" si="502"/>
        <v/>
      </c>
      <c r="AI1855" s="280" t="str">
        <f t="shared" si="503"/>
        <v/>
      </c>
      <c r="AJ1855" s="280" t="str">
        <f t="shared" si="504"/>
        <v/>
      </c>
      <c r="AK1855" s="280">
        <f t="shared" si="505"/>
        <v>694085.67798429495</v>
      </c>
      <c r="AL1855" s="327" t="str">
        <f t="shared" si="506"/>
        <v/>
      </c>
    </row>
    <row r="1856" spans="2:38">
      <c r="B1856" s="176" t="s">
        <v>1644</v>
      </c>
      <c r="C1856" s="167"/>
      <c r="D1856" s="167" t="s">
        <v>2229</v>
      </c>
      <c r="E1856" s="167" t="s">
        <v>117</v>
      </c>
      <c r="F1856" s="167" t="s">
        <v>2232</v>
      </c>
      <c r="G1856" s="188"/>
      <c r="H1856" s="285">
        <v>20213.599999999999</v>
      </c>
      <c r="I1856" s="143">
        <f t="shared" si="507"/>
        <v>29.202402243256767</v>
      </c>
      <c r="J1856" s="165">
        <v>590285.67798429495</v>
      </c>
      <c r="K1856" s="167"/>
      <c r="L1856" s="167">
        <v>1</v>
      </c>
      <c r="M1856" s="171">
        <f t="shared" si="497"/>
        <v>590285.67798429495</v>
      </c>
      <c r="N1856" s="170"/>
      <c r="O1856" s="285"/>
      <c r="P1856" s="114">
        <f t="shared" si="513"/>
        <v>0</v>
      </c>
      <c r="Q1856" s="173"/>
      <c r="R1856" s="177">
        <v>2016</v>
      </c>
      <c r="S1856" s="98">
        <f>IFERROR(('General Input Sheet'!$G$38/(VLOOKUP(R1856,'General Input Sheet'!$E$38:$G$44,3,FALSE))),1)</f>
        <v>1</v>
      </c>
      <c r="T1856" s="199">
        <v>590285.67798429495</v>
      </c>
      <c r="U1856" s="115" t="str">
        <f t="shared" si="508"/>
        <v/>
      </c>
      <c r="V1856" s="115" t="str">
        <f t="shared" si="498"/>
        <v/>
      </c>
      <c r="W1856" s="115" t="str">
        <f t="shared" si="498"/>
        <v>y</v>
      </c>
      <c r="X1856" s="115" t="str">
        <f t="shared" si="498"/>
        <v/>
      </c>
      <c r="Y1856" s="273" t="str">
        <f t="shared" si="509"/>
        <v/>
      </c>
      <c r="AA1856" s="86" t="str">
        <f t="shared" si="499"/>
        <v/>
      </c>
      <c r="AB1856" s="87" t="str">
        <f t="shared" si="500"/>
        <v/>
      </c>
      <c r="AC1856" s="87">
        <f t="shared" si="510"/>
        <v>1</v>
      </c>
      <c r="AD1856" s="87" t="str">
        <f t="shared" si="511"/>
        <v/>
      </c>
      <c r="AE1856" s="87" t="str">
        <f t="shared" si="512"/>
        <v/>
      </c>
      <c r="AF1856" s="94">
        <f t="shared" si="501"/>
        <v>1</v>
      </c>
      <c r="AH1856" s="324" t="str">
        <f t="shared" si="502"/>
        <v/>
      </c>
      <c r="AI1856" s="280" t="str">
        <f t="shared" si="503"/>
        <v/>
      </c>
      <c r="AJ1856" s="280">
        <f t="shared" si="504"/>
        <v>590285.67798429495</v>
      </c>
      <c r="AK1856" s="280" t="str">
        <f t="shared" si="505"/>
        <v/>
      </c>
      <c r="AL1856" s="327" t="str">
        <f t="shared" si="506"/>
        <v/>
      </c>
    </row>
    <row r="1857" spans="2:38">
      <c r="B1857" s="176" t="s">
        <v>1644</v>
      </c>
      <c r="C1857" s="167"/>
      <c r="D1857" s="167" t="s">
        <v>2229</v>
      </c>
      <c r="E1857" s="167" t="s">
        <v>117</v>
      </c>
      <c r="F1857" s="167" t="s">
        <v>2233</v>
      </c>
      <c r="G1857" s="188"/>
      <c r="H1857" s="285">
        <v>691.87611159999994</v>
      </c>
      <c r="I1857" s="143">
        <f t="shared" si="507"/>
        <v>607.67862121160715</v>
      </c>
      <c r="J1857" s="165">
        <v>420438.321546336</v>
      </c>
      <c r="K1857" s="167"/>
      <c r="L1857" s="167">
        <v>1</v>
      </c>
      <c r="M1857" s="171">
        <f t="shared" si="497"/>
        <v>420438.321546336</v>
      </c>
      <c r="N1857" s="170"/>
      <c r="O1857" s="285"/>
      <c r="P1857" s="114">
        <f t="shared" si="513"/>
        <v>0</v>
      </c>
      <c r="Q1857" s="173"/>
      <c r="R1857" s="177">
        <v>2016</v>
      </c>
      <c r="S1857" s="98">
        <f>IFERROR(('General Input Sheet'!$G$38/(VLOOKUP(R1857,'General Input Sheet'!$E$38:$G$44,3,FALSE))),1)</f>
        <v>1</v>
      </c>
      <c r="T1857" s="199">
        <v>420438.321546336</v>
      </c>
      <c r="U1857" s="115" t="str">
        <f t="shared" si="508"/>
        <v/>
      </c>
      <c r="V1857" s="115" t="str">
        <f t="shared" si="498"/>
        <v/>
      </c>
      <c r="W1857" s="115" t="str">
        <f t="shared" si="498"/>
        <v>y</v>
      </c>
      <c r="X1857" s="115" t="str">
        <f t="shared" si="498"/>
        <v/>
      </c>
      <c r="Y1857" s="273" t="str">
        <f t="shared" si="509"/>
        <v/>
      </c>
      <c r="AA1857" s="86" t="str">
        <f t="shared" si="499"/>
        <v/>
      </c>
      <c r="AB1857" s="87" t="str">
        <f t="shared" si="500"/>
        <v/>
      </c>
      <c r="AC1857" s="87">
        <f t="shared" si="510"/>
        <v>1</v>
      </c>
      <c r="AD1857" s="87" t="str">
        <f t="shared" si="511"/>
        <v/>
      </c>
      <c r="AE1857" s="87" t="str">
        <f t="shared" si="512"/>
        <v/>
      </c>
      <c r="AF1857" s="94">
        <f t="shared" si="501"/>
        <v>1</v>
      </c>
      <c r="AH1857" s="324" t="str">
        <f t="shared" si="502"/>
        <v/>
      </c>
      <c r="AI1857" s="280" t="str">
        <f t="shared" si="503"/>
        <v/>
      </c>
      <c r="AJ1857" s="280">
        <f t="shared" si="504"/>
        <v>420438.321546336</v>
      </c>
      <c r="AK1857" s="280" t="str">
        <f t="shared" si="505"/>
        <v/>
      </c>
      <c r="AL1857" s="327" t="str">
        <f t="shared" si="506"/>
        <v/>
      </c>
    </row>
    <row r="1858" spans="2:38">
      <c r="B1858" s="176" t="s">
        <v>1645</v>
      </c>
      <c r="C1858" s="167"/>
      <c r="D1858" s="167" t="s">
        <v>2229</v>
      </c>
      <c r="E1858" s="167" t="s">
        <v>115</v>
      </c>
      <c r="F1858" s="167" t="s">
        <v>2233</v>
      </c>
      <c r="G1858" s="188"/>
      <c r="H1858" s="285">
        <v>4030.71</v>
      </c>
      <c r="I1858" s="143">
        <f t="shared" si="507"/>
        <v>134.86162231783408</v>
      </c>
      <c r="J1858" s="165">
        <v>543588.08969271695</v>
      </c>
      <c r="K1858" s="167"/>
      <c r="L1858" s="167">
        <v>1</v>
      </c>
      <c r="M1858" s="171">
        <f t="shared" si="497"/>
        <v>543588.08969271695</v>
      </c>
      <c r="N1858" s="170"/>
      <c r="O1858" s="285">
        <v>4030.7335231912798</v>
      </c>
      <c r="P1858" s="114">
        <f t="shared" si="513"/>
        <v>43.181222226319896</v>
      </c>
      <c r="Q1858" s="173">
        <v>174052</v>
      </c>
      <c r="R1858" s="177">
        <v>2016</v>
      </c>
      <c r="S1858" s="98">
        <f>IFERROR(('General Input Sheet'!$G$38/(VLOOKUP(R1858,'General Input Sheet'!$E$38:$G$44,3,FALSE))),1)</f>
        <v>1</v>
      </c>
      <c r="T1858" s="199">
        <v>717640.08969271695</v>
      </c>
      <c r="U1858" s="115" t="str">
        <f t="shared" si="508"/>
        <v>y</v>
      </c>
      <c r="V1858" s="115" t="str">
        <f t="shared" si="498"/>
        <v/>
      </c>
      <c r="W1858" s="115" t="str">
        <f t="shared" si="498"/>
        <v/>
      </c>
      <c r="X1858" s="115" t="str">
        <f t="shared" si="498"/>
        <v/>
      </c>
      <c r="Y1858" s="273" t="str">
        <f t="shared" si="509"/>
        <v/>
      </c>
      <c r="AA1858" s="86">
        <f t="shared" si="499"/>
        <v>1</v>
      </c>
      <c r="AB1858" s="87" t="str">
        <f t="shared" si="500"/>
        <v/>
      </c>
      <c r="AC1858" s="87" t="str">
        <f t="shared" si="510"/>
        <v/>
      </c>
      <c r="AD1858" s="87" t="str">
        <f t="shared" si="511"/>
        <v/>
      </c>
      <c r="AE1858" s="87" t="str">
        <f t="shared" si="512"/>
        <v/>
      </c>
      <c r="AF1858" s="94">
        <f t="shared" si="501"/>
        <v>1</v>
      </c>
      <c r="AH1858" s="324">
        <f t="shared" si="502"/>
        <v>717640.08969271695</v>
      </c>
      <c r="AI1858" s="280" t="str">
        <f t="shared" si="503"/>
        <v/>
      </c>
      <c r="AJ1858" s="280" t="str">
        <f t="shared" si="504"/>
        <v/>
      </c>
      <c r="AK1858" s="280" t="str">
        <f t="shared" si="505"/>
        <v/>
      </c>
      <c r="AL1858" s="327" t="str">
        <f t="shared" si="506"/>
        <v/>
      </c>
    </row>
    <row r="1859" spans="2:38">
      <c r="B1859" s="176" t="s">
        <v>1646</v>
      </c>
      <c r="C1859" s="167"/>
      <c r="D1859" s="167" t="s">
        <v>2229</v>
      </c>
      <c r="E1859" s="167" t="s">
        <v>117</v>
      </c>
      <c r="F1859" s="167" t="s">
        <v>2232</v>
      </c>
      <c r="G1859" s="188"/>
      <c r="H1859" s="285">
        <v>1603.07</v>
      </c>
      <c r="I1859" s="143">
        <f t="shared" si="507"/>
        <v>173.72739332818716</v>
      </c>
      <c r="J1859" s="165">
        <v>278497.17242261698</v>
      </c>
      <c r="K1859" s="167"/>
      <c r="L1859" s="167">
        <v>1</v>
      </c>
      <c r="M1859" s="171">
        <f t="shared" si="497"/>
        <v>278497.17242261698</v>
      </c>
      <c r="N1859" s="170"/>
      <c r="O1859" s="285">
        <v>1603.07923524745</v>
      </c>
      <c r="P1859" s="114">
        <f t="shared" si="513"/>
        <v>124.97011725629154</v>
      </c>
      <c r="Q1859" s="173">
        <v>200337</v>
      </c>
      <c r="R1859" s="177">
        <v>2016</v>
      </c>
      <c r="S1859" s="98">
        <f>IFERROR(('General Input Sheet'!$G$38/(VLOOKUP(R1859,'General Input Sheet'!$E$38:$G$44,3,FALSE))),1)</f>
        <v>1</v>
      </c>
      <c r="T1859" s="199">
        <v>478834.17242261698</v>
      </c>
      <c r="U1859" s="115" t="str">
        <f t="shared" si="508"/>
        <v/>
      </c>
      <c r="V1859" s="115" t="str">
        <f t="shared" si="498"/>
        <v/>
      </c>
      <c r="W1859" s="115" t="str">
        <f t="shared" si="498"/>
        <v>y</v>
      </c>
      <c r="X1859" s="115" t="str">
        <f t="shared" si="498"/>
        <v/>
      </c>
      <c r="Y1859" s="273" t="str">
        <f t="shared" si="509"/>
        <v/>
      </c>
      <c r="AA1859" s="86" t="str">
        <f t="shared" si="499"/>
        <v/>
      </c>
      <c r="AB1859" s="87" t="str">
        <f t="shared" si="500"/>
        <v/>
      </c>
      <c r="AC1859" s="87">
        <f t="shared" si="510"/>
        <v>1</v>
      </c>
      <c r="AD1859" s="87" t="str">
        <f t="shared" si="511"/>
        <v/>
      </c>
      <c r="AE1859" s="87" t="str">
        <f t="shared" si="512"/>
        <v/>
      </c>
      <c r="AF1859" s="94">
        <f t="shared" si="501"/>
        <v>1</v>
      </c>
      <c r="AH1859" s="324" t="str">
        <f t="shared" si="502"/>
        <v/>
      </c>
      <c r="AI1859" s="280" t="str">
        <f t="shared" si="503"/>
        <v/>
      </c>
      <c r="AJ1859" s="280">
        <f t="shared" si="504"/>
        <v>478834.17242261698</v>
      </c>
      <c r="AK1859" s="280" t="str">
        <f t="shared" si="505"/>
        <v/>
      </c>
      <c r="AL1859" s="327" t="str">
        <f t="shared" si="506"/>
        <v/>
      </c>
    </row>
    <row r="1860" spans="2:38">
      <c r="B1860" s="176" t="s">
        <v>1647</v>
      </c>
      <c r="C1860" s="167"/>
      <c r="D1860" s="167" t="s">
        <v>2229</v>
      </c>
      <c r="E1860" s="167" t="s">
        <v>117</v>
      </c>
      <c r="F1860" s="167" t="s">
        <v>2233</v>
      </c>
      <c r="G1860" s="188"/>
      <c r="H1860" s="285">
        <v>2994.65</v>
      </c>
      <c r="I1860" s="143">
        <f t="shared" si="507"/>
        <v>168.75894835578683</v>
      </c>
      <c r="J1860" s="165">
        <v>505373.98469365702</v>
      </c>
      <c r="K1860" s="167"/>
      <c r="L1860" s="167">
        <v>1</v>
      </c>
      <c r="M1860" s="171">
        <f t="shared" si="497"/>
        <v>505373.98469365697</v>
      </c>
      <c r="N1860" s="170"/>
      <c r="O1860" s="285"/>
      <c r="P1860" s="114">
        <f t="shared" si="513"/>
        <v>0</v>
      </c>
      <c r="Q1860" s="173"/>
      <c r="R1860" s="177">
        <v>2016</v>
      </c>
      <c r="S1860" s="98">
        <f>IFERROR(('General Input Sheet'!$G$38/(VLOOKUP(R1860,'General Input Sheet'!$E$38:$G$44,3,FALSE))),1)</f>
        <v>1</v>
      </c>
      <c r="T1860" s="199">
        <v>505373.98469365702</v>
      </c>
      <c r="U1860" s="115" t="str">
        <f t="shared" si="508"/>
        <v/>
      </c>
      <c r="V1860" s="115" t="str">
        <f t="shared" si="498"/>
        <v/>
      </c>
      <c r="W1860" s="115" t="str">
        <f t="shared" si="498"/>
        <v>y</v>
      </c>
      <c r="X1860" s="115" t="str">
        <f t="shared" si="498"/>
        <v/>
      </c>
      <c r="Y1860" s="273" t="str">
        <f t="shared" si="509"/>
        <v/>
      </c>
      <c r="AA1860" s="86" t="str">
        <f t="shared" si="499"/>
        <v/>
      </c>
      <c r="AB1860" s="87" t="str">
        <f t="shared" si="500"/>
        <v/>
      </c>
      <c r="AC1860" s="87">
        <f t="shared" si="510"/>
        <v>1</v>
      </c>
      <c r="AD1860" s="87" t="str">
        <f t="shared" si="511"/>
        <v/>
      </c>
      <c r="AE1860" s="87" t="str">
        <f t="shared" si="512"/>
        <v/>
      </c>
      <c r="AF1860" s="94">
        <f t="shared" si="501"/>
        <v>1</v>
      </c>
      <c r="AH1860" s="324" t="str">
        <f t="shared" si="502"/>
        <v/>
      </c>
      <c r="AI1860" s="280" t="str">
        <f t="shared" si="503"/>
        <v/>
      </c>
      <c r="AJ1860" s="280">
        <f t="shared" si="504"/>
        <v>505373.98469365702</v>
      </c>
      <c r="AK1860" s="280" t="str">
        <f t="shared" si="505"/>
        <v/>
      </c>
      <c r="AL1860" s="327" t="str">
        <f t="shared" si="506"/>
        <v/>
      </c>
    </row>
    <row r="1861" spans="2:38">
      <c r="B1861" s="176" t="s">
        <v>1648</v>
      </c>
      <c r="C1861" s="167"/>
      <c r="D1861" s="167" t="s">
        <v>2229</v>
      </c>
      <c r="E1861" s="167" t="s">
        <v>115</v>
      </c>
      <c r="F1861" s="167" t="s">
        <v>2233</v>
      </c>
      <c r="G1861" s="188"/>
      <c r="H1861" s="285">
        <v>20548.18</v>
      </c>
      <c r="I1861" s="143">
        <f t="shared" si="507"/>
        <v>33.579209565680898</v>
      </c>
      <c r="J1861" s="165">
        <v>689991.64241333294</v>
      </c>
      <c r="K1861" s="167"/>
      <c r="L1861" s="167">
        <v>1</v>
      </c>
      <c r="M1861" s="171">
        <f t="shared" si="497"/>
        <v>689991.64241333294</v>
      </c>
      <c r="N1861" s="170"/>
      <c r="O1861" s="285"/>
      <c r="P1861" s="114">
        <f t="shared" si="513"/>
        <v>0</v>
      </c>
      <c r="Q1861" s="173"/>
      <c r="R1861" s="177">
        <v>2016</v>
      </c>
      <c r="S1861" s="98">
        <f>IFERROR(('General Input Sheet'!$G$38/(VLOOKUP(R1861,'General Input Sheet'!$E$38:$G$44,3,FALSE))),1)</f>
        <v>1</v>
      </c>
      <c r="T1861" s="199">
        <v>689991.64241333294</v>
      </c>
      <c r="U1861" s="115" t="str">
        <f t="shared" si="508"/>
        <v>y</v>
      </c>
      <c r="V1861" s="115" t="str">
        <f t="shared" si="498"/>
        <v/>
      </c>
      <c r="W1861" s="115" t="str">
        <f t="shared" si="498"/>
        <v/>
      </c>
      <c r="X1861" s="115" t="str">
        <f t="shared" si="498"/>
        <v/>
      </c>
      <c r="Y1861" s="273" t="str">
        <f t="shared" si="509"/>
        <v/>
      </c>
      <c r="AA1861" s="86">
        <f t="shared" si="499"/>
        <v>1</v>
      </c>
      <c r="AB1861" s="87" t="str">
        <f t="shared" si="500"/>
        <v/>
      </c>
      <c r="AC1861" s="87" t="str">
        <f t="shared" si="510"/>
        <v/>
      </c>
      <c r="AD1861" s="87" t="str">
        <f t="shared" si="511"/>
        <v/>
      </c>
      <c r="AE1861" s="87" t="str">
        <f t="shared" si="512"/>
        <v/>
      </c>
      <c r="AF1861" s="94">
        <f t="shared" si="501"/>
        <v>1</v>
      </c>
      <c r="AH1861" s="324">
        <f t="shared" si="502"/>
        <v>689991.64241333294</v>
      </c>
      <c r="AI1861" s="280" t="str">
        <f t="shared" si="503"/>
        <v/>
      </c>
      <c r="AJ1861" s="280" t="str">
        <f t="shared" si="504"/>
        <v/>
      </c>
      <c r="AK1861" s="280" t="str">
        <f t="shared" si="505"/>
        <v/>
      </c>
      <c r="AL1861" s="327" t="str">
        <f t="shared" si="506"/>
        <v/>
      </c>
    </row>
    <row r="1862" spans="2:38">
      <c r="B1862" s="176" t="s">
        <v>1649</v>
      </c>
      <c r="C1862" s="167"/>
      <c r="D1862" s="167" t="s">
        <v>2231</v>
      </c>
      <c r="E1862" s="167" t="s">
        <v>116</v>
      </c>
      <c r="F1862" s="167" t="s">
        <v>2232</v>
      </c>
      <c r="G1862" s="188"/>
      <c r="H1862" s="285">
        <v>13193.88</v>
      </c>
      <c r="I1862" s="143">
        <f t="shared" si="507"/>
        <v>118.33828873557513</v>
      </c>
      <c r="J1862" s="165">
        <v>1561341.1809825299</v>
      </c>
      <c r="K1862" s="167"/>
      <c r="L1862" s="167">
        <v>1</v>
      </c>
      <c r="M1862" s="171">
        <f t="shared" si="497"/>
        <v>1561341.1809825299</v>
      </c>
      <c r="N1862" s="170"/>
      <c r="O1862" s="285"/>
      <c r="P1862" s="114">
        <f t="shared" si="513"/>
        <v>0</v>
      </c>
      <c r="Q1862" s="173"/>
      <c r="R1862" s="177">
        <v>2016</v>
      </c>
      <c r="S1862" s="98">
        <f>IFERROR(('General Input Sheet'!$G$38/(VLOOKUP(R1862,'General Input Sheet'!$E$38:$G$44,3,FALSE))),1)</f>
        <v>1</v>
      </c>
      <c r="T1862" s="199">
        <v>1561341.1809825299</v>
      </c>
      <c r="U1862" s="115" t="str">
        <f t="shared" si="508"/>
        <v/>
      </c>
      <c r="V1862" s="115" t="str">
        <f t="shared" si="498"/>
        <v/>
      </c>
      <c r="W1862" s="115" t="str">
        <f t="shared" si="498"/>
        <v/>
      </c>
      <c r="X1862" s="115" t="str">
        <f t="shared" si="498"/>
        <v/>
      </c>
      <c r="Y1862" s="273" t="str">
        <f t="shared" si="509"/>
        <v>y</v>
      </c>
      <c r="AA1862" s="86" t="str">
        <f t="shared" si="499"/>
        <v/>
      </c>
      <c r="AB1862" s="87" t="str">
        <f t="shared" si="500"/>
        <v/>
      </c>
      <c r="AC1862" s="87" t="str">
        <f t="shared" si="510"/>
        <v/>
      </c>
      <c r="AD1862" s="87" t="str">
        <f t="shared" si="511"/>
        <v/>
      </c>
      <c r="AE1862" s="87">
        <f t="shared" si="512"/>
        <v>1</v>
      </c>
      <c r="AF1862" s="94">
        <f t="shared" si="501"/>
        <v>1</v>
      </c>
      <c r="AH1862" s="324" t="str">
        <f t="shared" si="502"/>
        <v/>
      </c>
      <c r="AI1862" s="280" t="str">
        <f t="shared" si="503"/>
        <v/>
      </c>
      <c r="AJ1862" s="280" t="str">
        <f t="shared" si="504"/>
        <v/>
      </c>
      <c r="AK1862" s="280" t="str">
        <f t="shared" si="505"/>
        <v/>
      </c>
      <c r="AL1862" s="327">
        <f t="shared" si="506"/>
        <v>1561341.1809825299</v>
      </c>
    </row>
    <row r="1863" spans="2:38">
      <c r="B1863" s="176" t="s">
        <v>1650</v>
      </c>
      <c r="C1863" s="167"/>
      <c r="D1863" s="167" t="s">
        <v>2229</v>
      </c>
      <c r="E1863" s="167" t="s">
        <v>117</v>
      </c>
      <c r="F1863" s="167" t="s">
        <v>2232</v>
      </c>
      <c r="G1863" s="188"/>
      <c r="H1863" s="285">
        <v>18137.03</v>
      </c>
      <c r="I1863" s="143">
        <f t="shared" si="507"/>
        <v>32.545884192962959</v>
      </c>
      <c r="J1863" s="165">
        <v>590285.67798429495</v>
      </c>
      <c r="K1863" s="167"/>
      <c r="L1863" s="167">
        <v>1</v>
      </c>
      <c r="M1863" s="171">
        <f t="shared" si="497"/>
        <v>590285.67798429495</v>
      </c>
      <c r="N1863" s="170"/>
      <c r="O1863" s="285"/>
      <c r="P1863" s="114">
        <f t="shared" si="513"/>
        <v>0</v>
      </c>
      <c r="Q1863" s="173"/>
      <c r="R1863" s="177">
        <v>2016</v>
      </c>
      <c r="S1863" s="98">
        <f>IFERROR(('General Input Sheet'!$G$38/(VLOOKUP(R1863,'General Input Sheet'!$E$38:$G$44,3,FALSE))),1)</f>
        <v>1</v>
      </c>
      <c r="T1863" s="199">
        <v>590285.67798429495</v>
      </c>
      <c r="U1863" s="115" t="str">
        <f t="shared" si="508"/>
        <v/>
      </c>
      <c r="V1863" s="115" t="str">
        <f t="shared" si="498"/>
        <v/>
      </c>
      <c r="W1863" s="115" t="str">
        <f t="shared" si="498"/>
        <v>y</v>
      </c>
      <c r="X1863" s="115" t="str">
        <f t="shared" si="498"/>
        <v/>
      </c>
      <c r="Y1863" s="273" t="str">
        <f t="shared" si="509"/>
        <v/>
      </c>
      <c r="AA1863" s="86" t="str">
        <f t="shared" si="499"/>
        <v/>
      </c>
      <c r="AB1863" s="87" t="str">
        <f t="shared" si="500"/>
        <v/>
      </c>
      <c r="AC1863" s="87">
        <f t="shared" si="510"/>
        <v>1</v>
      </c>
      <c r="AD1863" s="87" t="str">
        <f t="shared" si="511"/>
        <v/>
      </c>
      <c r="AE1863" s="87" t="str">
        <f t="shared" si="512"/>
        <v/>
      </c>
      <c r="AF1863" s="94">
        <f t="shared" si="501"/>
        <v>1</v>
      </c>
      <c r="AH1863" s="324" t="str">
        <f t="shared" si="502"/>
        <v/>
      </c>
      <c r="AI1863" s="280" t="str">
        <f t="shared" si="503"/>
        <v/>
      </c>
      <c r="AJ1863" s="280">
        <f t="shared" si="504"/>
        <v>590285.67798429495</v>
      </c>
      <c r="AK1863" s="280" t="str">
        <f t="shared" si="505"/>
        <v/>
      </c>
      <c r="AL1863" s="327" t="str">
        <f t="shared" si="506"/>
        <v/>
      </c>
    </row>
    <row r="1864" spans="2:38">
      <c r="B1864" s="176" t="s">
        <v>1650</v>
      </c>
      <c r="C1864" s="167"/>
      <c r="D1864" s="167" t="s">
        <v>2229</v>
      </c>
      <c r="E1864" s="167" t="s">
        <v>117</v>
      </c>
      <c r="F1864" s="167" t="s">
        <v>2233</v>
      </c>
      <c r="G1864" s="188"/>
      <c r="H1864" s="285">
        <v>60806.58</v>
      </c>
      <c r="I1864" s="143">
        <f t="shared" si="507"/>
        <v>11.347318701583495</v>
      </c>
      <c r="J1864" s="165">
        <v>689991.64241333294</v>
      </c>
      <c r="K1864" s="167"/>
      <c r="L1864" s="167">
        <v>1</v>
      </c>
      <c r="M1864" s="171">
        <f t="shared" si="497"/>
        <v>689991.64241333294</v>
      </c>
      <c r="N1864" s="170"/>
      <c r="O1864" s="285"/>
      <c r="P1864" s="114">
        <f t="shared" si="513"/>
        <v>0</v>
      </c>
      <c r="Q1864" s="173"/>
      <c r="R1864" s="177">
        <v>2016</v>
      </c>
      <c r="S1864" s="98">
        <f>IFERROR(('General Input Sheet'!$G$38/(VLOOKUP(R1864,'General Input Sheet'!$E$38:$G$44,3,FALSE))),1)</f>
        <v>1</v>
      </c>
      <c r="T1864" s="199">
        <v>689991.64241333294</v>
      </c>
      <c r="U1864" s="115" t="str">
        <f t="shared" si="508"/>
        <v/>
      </c>
      <c r="V1864" s="115" t="str">
        <f t="shared" si="498"/>
        <v/>
      </c>
      <c r="W1864" s="115" t="str">
        <f t="shared" si="498"/>
        <v>y</v>
      </c>
      <c r="X1864" s="115" t="str">
        <f t="shared" si="498"/>
        <v/>
      </c>
      <c r="Y1864" s="273" t="str">
        <f t="shared" si="509"/>
        <v/>
      </c>
      <c r="AA1864" s="86" t="str">
        <f t="shared" si="499"/>
        <v/>
      </c>
      <c r="AB1864" s="87" t="str">
        <f t="shared" si="500"/>
        <v/>
      </c>
      <c r="AC1864" s="87">
        <f t="shared" si="510"/>
        <v>1</v>
      </c>
      <c r="AD1864" s="87" t="str">
        <f t="shared" si="511"/>
        <v/>
      </c>
      <c r="AE1864" s="87" t="str">
        <f t="shared" si="512"/>
        <v/>
      </c>
      <c r="AF1864" s="94">
        <f t="shared" si="501"/>
        <v>1</v>
      </c>
      <c r="AH1864" s="324" t="str">
        <f t="shared" si="502"/>
        <v/>
      </c>
      <c r="AI1864" s="280" t="str">
        <f t="shared" si="503"/>
        <v/>
      </c>
      <c r="AJ1864" s="280">
        <f t="shared" si="504"/>
        <v>689991.64241333294</v>
      </c>
      <c r="AK1864" s="280" t="str">
        <f t="shared" si="505"/>
        <v/>
      </c>
      <c r="AL1864" s="327" t="str">
        <f t="shared" si="506"/>
        <v/>
      </c>
    </row>
    <row r="1865" spans="2:38">
      <c r="B1865" s="176" t="s">
        <v>1651</v>
      </c>
      <c r="C1865" s="167"/>
      <c r="D1865" s="167" t="s">
        <v>2231</v>
      </c>
      <c r="E1865" s="167" t="s">
        <v>115</v>
      </c>
      <c r="F1865" s="167" t="s">
        <v>2236</v>
      </c>
      <c r="G1865" s="188"/>
      <c r="H1865" s="285"/>
      <c r="I1865" s="143">
        <f t="shared" si="507"/>
        <v>0</v>
      </c>
      <c r="J1865" s="165"/>
      <c r="K1865" s="167"/>
      <c r="L1865" s="167">
        <v>1</v>
      </c>
      <c r="M1865" s="171">
        <f t="shared" si="497"/>
        <v>0</v>
      </c>
      <c r="N1865" s="170"/>
      <c r="O1865" s="285">
        <v>0</v>
      </c>
      <c r="P1865" s="114">
        <f t="shared" si="513"/>
        <v>0</v>
      </c>
      <c r="Q1865" s="173">
        <v>0</v>
      </c>
      <c r="R1865" s="177">
        <v>2016</v>
      </c>
      <c r="S1865" s="98">
        <f>IFERROR(('General Input Sheet'!$G$38/(VLOOKUP(R1865,'General Input Sheet'!$E$38:$G$44,3,FALSE))),1)</f>
        <v>1</v>
      </c>
      <c r="T1865" s="199">
        <v>0</v>
      </c>
      <c r="U1865" s="115" t="str">
        <f t="shared" si="508"/>
        <v/>
      </c>
      <c r="V1865" s="115" t="str">
        <f t="shared" si="498"/>
        <v/>
      </c>
      <c r="W1865" s="115" t="str">
        <f t="shared" si="498"/>
        <v/>
      </c>
      <c r="X1865" s="115" t="str">
        <f t="shared" si="498"/>
        <v/>
      </c>
      <c r="Y1865" s="273" t="str">
        <f t="shared" si="509"/>
        <v>y</v>
      </c>
      <c r="AA1865" s="86" t="str">
        <f t="shared" si="499"/>
        <v/>
      </c>
      <c r="AB1865" s="87" t="str">
        <f t="shared" si="500"/>
        <v/>
      </c>
      <c r="AC1865" s="87" t="str">
        <f t="shared" si="510"/>
        <v/>
      </c>
      <c r="AD1865" s="87" t="str">
        <f t="shared" si="511"/>
        <v/>
      </c>
      <c r="AE1865" s="87">
        <f t="shared" si="512"/>
        <v>1</v>
      </c>
      <c r="AF1865" s="94">
        <f t="shared" si="501"/>
        <v>1</v>
      </c>
      <c r="AH1865" s="324" t="str">
        <f t="shared" si="502"/>
        <v/>
      </c>
      <c r="AI1865" s="280" t="str">
        <f t="shared" si="503"/>
        <v/>
      </c>
      <c r="AJ1865" s="280" t="str">
        <f t="shared" si="504"/>
        <v/>
      </c>
      <c r="AK1865" s="280" t="str">
        <f t="shared" si="505"/>
        <v/>
      </c>
      <c r="AL1865" s="327">
        <f t="shared" si="506"/>
        <v>0</v>
      </c>
    </row>
    <row r="1866" spans="2:38">
      <c r="B1866" s="176" t="s">
        <v>1652</v>
      </c>
      <c r="C1866" s="167"/>
      <c r="D1866" s="167" t="s">
        <v>2229</v>
      </c>
      <c r="E1866" s="167" t="s">
        <v>115</v>
      </c>
      <c r="F1866" s="167" t="s">
        <v>2232</v>
      </c>
      <c r="G1866" s="188"/>
      <c r="H1866" s="285">
        <v>12384.83</v>
      </c>
      <c r="I1866" s="143">
        <f t="shared" si="507"/>
        <v>47.661992775378828</v>
      </c>
      <c r="J1866" s="165">
        <v>590285.67798429495</v>
      </c>
      <c r="K1866" s="167"/>
      <c r="L1866" s="167">
        <v>1</v>
      </c>
      <c r="M1866" s="171">
        <f t="shared" si="497"/>
        <v>590285.67798429495</v>
      </c>
      <c r="N1866" s="170"/>
      <c r="O1866" s="285"/>
      <c r="P1866" s="114">
        <f t="shared" si="513"/>
        <v>0</v>
      </c>
      <c r="Q1866" s="173"/>
      <c r="R1866" s="177">
        <v>2016</v>
      </c>
      <c r="S1866" s="98">
        <f>IFERROR(('General Input Sheet'!$G$38/(VLOOKUP(R1866,'General Input Sheet'!$E$38:$G$44,3,FALSE))),1)</f>
        <v>1</v>
      </c>
      <c r="T1866" s="199">
        <v>590285.67798429495</v>
      </c>
      <c r="U1866" s="115" t="str">
        <f t="shared" si="508"/>
        <v>y</v>
      </c>
      <c r="V1866" s="115" t="str">
        <f t="shared" si="498"/>
        <v/>
      </c>
      <c r="W1866" s="115" t="str">
        <f t="shared" si="498"/>
        <v/>
      </c>
      <c r="X1866" s="115" t="str">
        <f t="shared" si="498"/>
        <v/>
      </c>
      <c r="Y1866" s="273" t="str">
        <f t="shared" si="509"/>
        <v/>
      </c>
      <c r="AA1866" s="86">
        <f t="shared" si="499"/>
        <v>1</v>
      </c>
      <c r="AB1866" s="87" t="str">
        <f t="shared" si="500"/>
        <v/>
      </c>
      <c r="AC1866" s="87" t="str">
        <f t="shared" si="510"/>
        <v/>
      </c>
      <c r="AD1866" s="87" t="str">
        <f t="shared" si="511"/>
        <v/>
      </c>
      <c r="AE1866" s="87" t="str">
        <f t="shared" si="512"/>
        <v/>
      </c>
      <c r="AF1866" s="94">
        <f t="shared" si="501"/>
        <v>1</v>
      </c>
      <c r="AH1866" s="324">
        <f t="shared" si="502"/>
        <v>590285.67798429495</v>
      </c>
      <c r="AI1866" s="280" t="str">
        <f t="shared" si="503"/>
        <v/>
      </c>
      <c r="AJ1866" s="280" t="str">
        <f t="shared" si="504"/>
        <v/>
      </c>
      <c r="AK1866" s="280" t="str">
        <f t="shared" si="505"/>
        <v/>
      </c>
      <c r="AL1866" s="327" t="str">
        <f t="shared" si="506"/>
        <v/>
      </c>
    </row>
    <row r="1867" spans="2:38">
      <c r="B1867" s="176" t="s">
        <v>1653</v>
      </c>
      <c r="C1867" s="167"/>
      <c r="D1867" s="167" t="s">
        <v>2229</v>
      </c>
      <c r="E1867" s="167" t="s">
        <v>115</v>
      </c>
      <c r="F1867" s="167" t="s">
        <v>2236</v>
      </c>
      <c r="G1867" s="188"/>
      <c r="H1867" s="285"/>
      <c r="I1867" s="143">
        <f t="shared" si="507"/>
        <v>0</v>
      </c>
      <c r="J1867" s="165"/>
      <c r="K1867" s="167"/>
      <c r="L1867" s="167">
        <v>1</v>
      </c>
      <c r="M1867" s="171">
        <f t="shared" si="497"/>
        <v>0</v>
      </c>
      <c r="N1867" s="170"/>
      <c r="O1867" s="285">
        <v>0</v>
      </c>
      <c r="P1867" s="114">
        <f t="shared" si="513"/>
        <v>0</v>
      </c>
      <c r="Q1867" s="173">
        <v>0</v>
      </c>
      <c r="R1867" s="177">
        <v>2016</v>
      </c>
      <c r="S1867" s="98">
        <f>IFERROR(('General Input Sheet'!$G$38/(VLOOKUP(R1867,'General Input Sheet'!$E$38:$G$44,3,FALSE))),1)</f>
        <v>1</v>
      </c>
      <c r="T1867" s="199">
        <v>0</v>
      </c>
      <c r="U1867" s="115" t="str">
        <f t="shared" si="508"/>
        <v>y</v>
      </c>
      <c r="V1867" s="115" t="str">
        <f t="shared" si="498"/>
        <v/>
      </c>
      <c r="W1867" s="115" t="str">
        <f t="shared" si="498"/>
        <v/>
      </c>
      <c r="X1867" s="115" t="str">
        <f t="shared" si="498"/>
        <v/>
      </c>
      <c r="Y1867" s="273" t="str">
        <f t="shared" si="509"/>
        <v/>
      </c>
      <c r="AA1867" s="86">
        <f t="shared" si="499"/>
        <v>1</v>
      </c>
      <c r="AB1867" s="87" t="str">
        <f t="shared" si="500"/>
        <v/>
      </c>
      <c r="AC1867" s="87" t="str">
        <f t="shared" si="510"/>
        <v/>
      </c>
      <c r="AD1867" s="87" t="str">
        <f t="shared" si="511"/>
        <v/>
      </c>
      <c r="AE1867" s="87" t="str">
        <f t="shared" si="512"/>
        <v/>
      </c>
      <c r="AF1867" s="94">
        <f t="shared" si="501"/>
        <v>1</v>
      </c>
      <c r="AH1867" s="324">
        <f t="shared" si="502"/>
        <v>0</v>
      </c>
      <c r="AI1867" s="280" t="str">
        <f t="shared" si="503"/>
        <v/>
      </c>
      <c r="AJ1867" s="280" t="str">
        <f t="shared" si="504"/>
        <v/>
      </c>
      <c r="AK1867" s="280" t="str">
        <f t="shared" si="505"/>
        <v/>
      </c>
      <c r="AL1867" s="327" t="str">
        <f t="shared" si="506"/>
        <v/>
      </c>
    </row>
    <row r="1868" spans="2:38">
      <c r="B1868" s="176" t="s">
        <v>1654</v>
      </c>
      <c r="C1868" s="167"/>
      <c r="D1868" s="167" t="s">
        <v>2229</v>
      </c>
      <c r="E1868" s="167" t="s">
        <v>115</v>
      </c>
      <c r="F1868" s="167" t="s">
        <v>2236</v>
      </c>
      <c r="G1868" s="188"/>
      <c r="H1868" s="285"/>
      <c r="I1868" s="143">
        <f t="shared" si="507"/>
        <v>0</v>
      </c>
      <c r="J1868" s="165"/>
      <c r="K1868" s="167"/>
      <c r="L1868" s="167">
        <v>1</v>
      </c>
      <c r="M1868" s="171">
        <f t="shared" si="497"/>
        <v>0</v>
      </c>
      <c r="N1868" s="170"/>
      <c r="O1868" s="285">
        <v>0</v>
      </c>
      <c r="P1868" s="114">
        <f t="shared" si="513"/>
        <v>0</v>
      </c>
      <c r="Q1868" s="173">
        <v>0</v>
      </c>
      <c r="R1868" s="177">
        <v>2016</v>
      </c>
      <c r="S1868" s="98">
        <f>IFERROR(('General Input Sheet'!$G$38/(VLOOKUP(R1868,'General Input Sheet'!$E$38:$G$44,3,FALSE))),1)</f>
        <v>1</v>
      </c>
      <c r="T1868" s="199">
        <v>0</v>
      </c>
      <c r="U1868" s="115" t="str">
        <f t="shared" si="508"/>
        <v>y</v>
      </c>
      <c r="V1868" s="115" t="str">
        <f t="shared" si="498"/>
        <v/>
      </c>
      <c r="W1868" s="115" t="str">
        <f t="shared" si="498"/>
        <v/>
      </c>
      <c r="X1868" s="115" t="str">
        <f t="shared" si="498"/>
        <v/>
      </c>
      <c r="Y1868" s="273" t="str">
        <f t="shared" si="509"/>
        <v/>
      </c>
      <c r="AA1868" s="86">
        <f t="shared" si="499"/>
        <v>1</v>
      </c>
      <c r="AB1868" s="87" t="str">
        <f t="shared" si="500"/>
        <v/>
      </c>
      <c r="AC1868" s="87" t="str">
        <f t="shared" si="510"/>
        <v/>
      </c>
      <c r="AD1868" s="87" t="str">
        <f t="shared" si="511"/>
        <v/>
      </c>
      <c r="AE1868" s="87" t="str">
        <f t="shared" si="512"/>
        <v/>
      </c>
      <c r="AF1868" s="94">
        <f t="shared" si="501"/>
        <v>1</v>
      </c>
      <c r="AH1868" s="324">
        <f t="shared" si="502"/>
        <v>0</v>
      </c>
      <c r="AI1868" s="280" t="str">
        <f t="shared" si="503"/>
        <v/>
      </c>
      <c r="AJ1868" s="280" t="str">
        <f t="shared" si="504"/>
        <v/>
      </c>
      <c r="AK1868" s="280" t="str">
        <f t="shared" si="505"/>
        <v/>
      </c>
      <c r="AL1868" s="327" t="str">
        <f t="shared" si="506"/>
        <v/>
      </c>
    </row>
    <row r="1869" spans="2:38">
      <c r="B1869" s="176" t="s">
        <v>1655</v>
      </c>
      <c r="C1869" s="167"/>
      <c r="D1869" s="167" t="s">
        <v>2229</v>
      </c>
      <c r="E1869" s="167" t="s">
        <v>117</v>
      </c>
      <c r="F1869" s="167" t="s">
        <v>2233</v>
      </c>
      <c r="G1869" s="188"/>
      <c r="H1869" s="285">
        <v>4393.57</v>
      </c>
      <c r="I1869" s="143">
        <f t="shared" si="507"/>
        <v>126.76976621154689</v>
      </c>
      <c r="J1869" s="165">
        <v>556971.84173406602</v>
      </c>
      <c r="K1869" s="167"/>
      <c r="L1869" s="167">
        <v>1</v>
      </c>
      <c r="M1869" s="171">
        <f t="shared" ref="M1869:M1932" si="514">IFERROR(J1869/100*100*L1869,0)</f>
        <v>556971.84173406602</v>
      </c>
      <c r="N1869" s="170"/>
      <c r="O1869" s="285"/>
      <c r="P1869" s="114">
        <f t="shared" si="513"/>
        <v>0</v>
      </c>
      <c r="Q1869" s="173"/>
      <c r="R1869" s="177">
        <v>2016</v>
      </c>
      <c r="S1869" s="98">
        <f>IFERROR(('General Input Sheet'!$G$38/(VLOOKUP(R1869,'General Input Sheet'!$E$38:$G$44,3,FALSE))),1)</f>
        <v>1</v>
      </c>
      <c r="T1869" s="199">
        <v>556971.84173406602</v>
      </c>
      <c r="U1869" s="115" t="str">
        <f t="shared" si="508"/>
        <v/>
      </c>
      <c r="V1869" s="115" t="str">
        <f t="shared" si="498"/>
        <v/>
      </c>
      <c r="W1869" s="115" t="str">
        <f t="shared" si="498"/>
        <v>y</v>
      </c>
      <c r="X1869" s="115" t="str">
        <f t="shared" si="498"/>
        <v/>
      </c>
      <c r="Y1869" s="273" t="str">
        <f t="shared" si="509"/>
        <v/>
      </c>
      <c r="AA1869" s="86" t="str">
        <f t="shared" si="499"/>
        <v/>
      </c>
      <c r="AB1869" s="87" t="str">
        <f t="shared" si="500"/>
        <v/>
      </c>
      <c r="AC1869" s="87">
        <f t="shared" si="510"/>
        <v>1</v>
      </c>
      <c r="AD1869" s="87" t="str">
        <f t="shared" si="511"/>
        <v/>
      </c>
      <c r="AE1869" s="87" t="str">
        <f t="shared" si="512"/>
        <v/>
      </c>
      <c r="AF1869" s="94">
        <f t="shared" si="501"/>
        <v>1</v>
      </c>
      <c r="AH1869" s="324" t="str">
        <f t="shared" si="502"/>
        <v/>
      </c>
      <c r="AI1869" s="280" t="str">
        <f t="shared" si="503"/>
        <v/>
      </c>
      <c r="AJ1869" s="280">
        <f t="shared" si="504"/>
        <v>556971.84173406602</v>
      </c>
      <c r="AK1869" s="280" t="str">
        <f t="shared" si="505"/>
        <v/>
      </c>
      <c r="AL1869" s="327" t="str">
        <f t="shared" si="506"/>
        <v/>
      </c>
    </row>
    <row r="1870" spans="2:38">
      <c r="B1870" s="176" t="s">
        <v>1656</v>
      </c>
      <c r="C1870" s="167"/>
      <c r="D1870" s="167" t="s">
        <v>2229</v>
      </c>
      <c r="E1870" s="167" t="s">
        <v>118</v>
      </c>
      <c r="F1870" s="167" t="s">
        <v>2233</v>
      </c>
      <c r="G1870" s="188"/>
      <c r="H1870" s="285">
        <v>980.16030599999999</v>
      </c>
      <c r="I1870" s="143">
        <f t="shared" si="507"/>
        <v>439.79684960046427</v>
      </c>
      <c r="J1870" s="165">
        <v>431071.41468222701</v>
      </c>
      <c r="K1870" s="167"/>
      <c r="L1870" s="167">
        <v>1</v>
      </c>
      <c r="M1870" s="171">
        <f t="shared" si="514"/>
        <v>431071.41468222701</v>
      </c>
      <c r="N1870" s="170"/>
      <c r="O1870" s="285"/>
      <c r="P1870" s="114">
        <f t="shared" si="513"/>
        <v>0</v>
      </c>
      <c r="Q1870" s="173"/>
      <c r="R1870" s="177">
        <v>2016</v>
      </c>
      <c r="S1870" s="98">
        <f>IFERROR(('General Input Sheet'!$G$38/(VLOOKUP(R1870,'General Input Sheet'!$E$38:$G$44,3,FALSE))),1)</f>
        <v>1</v>
      </c>
      <c r="T1870" s="199">
        <v>431071.41468222701</v>
      </c>
      <c r="U1870" s="115" t="str">
        <f t="shared" si="508"/>
        <v/>
      </c>
      <c r="V1870" s="115" t="str">
        <f t="shared" si="508"/>
        <v/>
      </c>
      <c r="W1870" s="115" t="str">
        <f t="shared" si="508"/>
        <v/>
      </c>
      <c r="X1870" s="115" t="str">
        <f t="shared" si="508"/>
        <v>y</v>
      </c>
      <c r="Y1870" s="273" t="str">
        <f t="shared" si="509"/>
        <v/>
      </c>
      <c r="AA1870" s="86" t="str">
        <f t="shared" ref="AA1870:AA1933" si="515">IF(U1870="y",1,"")</f>
        <v/>
      </c>
      <c r="AB1870" s="87" t="str">
        <f t="shared" ref="AB1870:AB1933" si="516">IF(V1870="y",1,"")</f>
        <v/>
      </c>
      <c r="AC1870" s="87" t="str">
        <f t="shared" si="510"/>
        <v/>
      </c>
      <c r="AD1870" s="87">
        <f t="shared" si="511"/>
        <v>1</v>
      </c>
      <c r="AE1870" s="87" t="str">
        <f t="shared" si="512"/>
        <v/>
      </c>
      <c r="AF1870" s="94">
        <f t="shared" ref="AF1870:AF1933" si="517">SUM(AA1870:AE1870)</f>
        <v>1</v>
      </c>
      <c r="AH1870" s="324" t="str">
        <f t="shared" ref="AH1870:AH1933" si="518">IF(AA1870="","",(AA1870/$AF1870)*$T1870)</f>
        <v/>
      </c>
      <c r="AI1870" s="280" t="str">
        <f t="shared" ref="AI1870:AI1933" si="519">IF(AB1870="","",(AB1870/$AF1870)*$T1870)</f>
        <v/>
      </c>
      <c r="AJ1870" s="280" t="str">
        <f t="shared" ref="AJ1870:AJ1933" si="520">IF(AC1870="","",(AC1870/$AF1870)*$T1870)</f>
        <v/>
      </c>
      <c r="AK1870" s="280">
        <f t="shared" ref="AK1870:AK1933" si="521">IF(AD1870="","",(AD1870/$AF1870)*$T1870)</f>
        <v>431071.41468222701</v>
      </c>
      <c r="AL1870" s="327" t="str">
        <f t="shared" ref="AL1870:AL1933" si="522">IF(AE1870="","",(AE1870/$AF1870)*$T1870)</f>
        <v/>
      </c>
    </row>
    <row r="1871" spans="2:38">
      <c r="B1871" s="176" t="s">
        <v>1657</v>
      </c>
      <c r="C1871" s="167"/>
      <c r="D1871" s="167" t="s">
        <v>2229</v>
      </c>
      <c r="E1871" s="167" t="s">
        <v>116</v>
      </c>
      <c r="F1871" s="167" t="s">
        <v>2233</v>
      </c>
      <c r="G1871" s="188"/>
      <c r="H1871" s="285">
        <v>1139.6199999999999</v>
      </c>
      <c r="I1871" s="143">
        <f t="shared" ref="I1871:I1934" si="523">IFERROR(J1871/H1871,0)</f>
        <v>383.41985617599113</v>
      </c>
      <c r="J1871" s="165">
        <v>436952.93649528298</v>
      </c>
      <c r="K1871" s="167"/>
      <c r="L1871" s="167">
        <v>1</v>
      </c>
      <c r="M1871" s="171">
        <f t="shared" si="514"/>
        <v>436952.93649528292</v>
      </c>
      <c r="N1871" s="170"/>
      <c r="O1871" s="285"/>
      <c r="P1871" s="114">
        <f t="shared" si="513"/>
        <v>0</v>
      </c>
      <c r="Q1871" s="173"/>
      <c r="R1871" s="177">
        <v>2016</v>
      </c>
      <c r="S1871" s="98">
        <f>IFERROR(('General Input Sheet'!$G$38/(VLOOKUP(R1871,'General Input Sheet'!$E$38:$G$44,3,FALSE))),1)</f>
        <v>1</v>
      </c>
      <c r="T1871" s="199">
        <v>436952.93649528298</v>
      </c>
      <c r="U1871" s="115" t="str">
        <f t="shared" ref="U1871:X1934" si="524">IF(AND(U$10=$E1871,$D1871="Local"),"y","")</f>
        <v/>
      </c>
      <c r="V1871" s="115" t="str">
        <f t="shared" si="524"/>
        <v>y</v>
      </c>
      <c r="W1871" s="115" t="str">
        <f t="shared" si="524"/>
        <v/>
      </c>
      <c r="X1871" s="115" t="str">
        <f t="shared" si="524"/>
        <v/>
      </c>
      <c r="Y1871" s="273" t="str">
        <f t="shared" ref="Y1871:Y1934" si="525">IF($D1871&lt;&gt;"Local","y","")</f>
        <v/>
      </c>
      <c r="AA1871" s="86" t="str">
        <f t="shared" si="515"/>
        <v/>
      </c>
      <c r="AB1871" s="87">
        <f t="shared" si="516"/>
        <v>1</v>
      </c>
      <c r="AC1871" s="87" t="str">
        <f t="shared" ref="AC1871:AC1934" si="526">IF(W1871="y",1,"")</f>
        <v/>
      </c>
      <c r="AD1871" s="87" t="str">
        <f t="shared" ref="AD1871:AD1934" si="527">IF(X1871="y",1,"")</f>
        <v/>
      </c>
      <c r="AE1871" s="87" t="str">
        <f t="shared" ref="AE1871:AE1934" si="528">IF(Y1871="y",1,"")</f>
        <v/>
      </c>
      <c r="AF1871" s="94">
        <f t="shared" si="517"/>
        <v>1</v>
      </c>
      <c r="AH1871" s="324" t="str">
        <f t="shared" si="518"/>
        <v/>
      </c>
      <c r="AI1871" s="280">
        <f t="shared" si="519"/>
        <v>436952.93649528298</v>
      </c>
      <c r="AJ1871" s="280" t="str">
        <f t="shared" si="520"/>
        <v/>
      </c>
      <c r="AK1871" s="280" t="str">
        <f t="shared" si="521"/>
        <v/>
      </c>
      <c r="AL1871" s="327" t="str">
        <f t="shared" si="522"/>
        <v/>
      </c>
    </row>
    <row r="1872" spans="2:38">
      <c r="B1872" s="176" t="s">
        <v>1658</v>
      </c>
      <c r="C1872" s="167"/>
      <c r="D1872" s="167" t="s">
        <v>2231</v>
      </c>
      <c r="E1872" s="167" t="s">
        <v>115</v>
      </c>
      <c r="F1872" s="167" t="s">
        <v>2232</v>
      </c>
      <c r="G1872" s="188"/>
      <c r="H1872" s="285">
        <v>5610.58</v>
      </c>
      <c r="I1872" s="143">
        <f t="shared" si="523"/>
        <v>218.07957630102769</v>
      </c>
      <c r="J1872" s="165">
        <v>1223552.9092030199</v>
      </c>
      <c r="K1872" s="167"/>
      <c r="L1872" s="167">
        <v>1</v>
      </c>
      <c r="M1872" s="171">
        <f t="shared" si="514"/>
        <v>1223552.9092030199</v>
      </c>
      <c r="N1872" s="170"/>
      <c r="O1872" s="285"/>
      <c r="P1872" s="114">
        <f t="shared" ref="P1872:P1935" si="529">IFERROR(Q1872/O1872,0)</f>
        <v>0</v>
      </c>
      <c r="Q1872" s="173"/>
      <c r="R1872" s="177">
        <v>2016</v>
      </c>
      <c r="S1872" s="98">
        <f>IFERROR(('General Input Sheet'!$G$38/(VLOOKUP(R1872,'General Input Sheet'!$E$38:$G$44,3,FALSE))),1)</f>
        <v>1</v>
      </c>
      <c r="T1872" s="199">
        <v>1223552.9092030199</v>
      </c>
      <c r="U1872" s="115" t="str">
        <f t="shared" si="524"/>
        <v/>
      </c>
      <c r="V1872" s="115" t="str">
        <f t="shared" si="524"/>
        <v/>
      </c>
      <c r="W1872" s="115" t="str">
        <f t="shared" si="524"/>
        <v/>
      </c>
      <c r="X1872" s="115" t="str">
        <f t="shared" si="524"/>
        <v/>
      </c>
      <c r="Y1872" s="273" t="str">
        <f t="shared" si="525"/>
        <v>y</v>
      </c>
      <c r="AA1872" s="86" t="str">
        <f t="shared" si="515"/>
        <v/>
      </c>
      <c r="AB1872" s="87" t="str">
        <f t="shared" si="516"/>
        <v/>
      </c>
      <c r="AC1872" s="87" t="str">
        <f t="shared" si="526"/>
        <v/>
      </c>
      <c r="AD1872" s="87" t="str">
        <f t="shared" si="527"/>
        <v/>
      </c>
      <c r="AE1872" s="87">
        <f t="shared" si="528"/>
        <v>1</v>
      </c>
      <c r="AF1872" s="94">
        <f t="shared" si="517"/>
        <v>1</v>
      </c>
      <c r="AH1872" s="324" t="str">
        <f t="shared" si="518"/>
        <v/>
      </c>
      <c r="AI1872" s="280" t="str">
        <f t="shared" si="519"/>
        <v/>
      </c>
      <c r="AJ1872" s="280" t="str">
        <f t="shared" si="520"/>
        <v/>
      </c>
      <c r="AK1872" s="280" t="str">
        <f t="shared" si="521"/>
        <v/>
      </c>
      <c r="AL1872" s="327">
        <f t="shared" si="522"/>
        <v>1223552.9092030199</v>
      </c>
    </row>
    <row r="1873" spans="2:38">
      <c r="B1873" s="176" t="s">
        <v>1659</v>
      </c>
      <c r="C1873" s="167"/>
      <c r="D1873" s="167" t="s">
        <v>2231</v>
      </c>
      <c r="E1873" s="167" t="s">
        <v>115</v>
      </c>
      <c r="F1873" s="167" t="s">
        <v>2236</v>
      </c>
      <c r="G1873" s="188"/>
      <c r="H1873" s="285"/>
      <c r="I1873" s="143">
        <f t="shared" si="523"/>
        <v>0</v>
      </c>
      <c r="J1873" s="165"/>
      <c r="K1873" s="167"/>
      <c r="L1873" s="167">
        <v>1</v>
      </c>
      <c r="M1873" s="171">
        <f t="shared" si="514"/>
        <v>0</v>
      </c>
      <c r="N1873" s="170"/>
      <c r="O1873" s="285">
        <v>1785.1323729803501</v>
      </c>
      <c r="P1873" s="114">
        <f t="shared" si="529"/>
        <v>159.21458503689828</v>
      </c>
      <c r="Q1873" s="173">
        <v>284219.11</v>
      </c>
      <c r="R1873" s="177">
        <v>2016</v>
      </c>
      <c r="S1873" s="98">
        <f>IFERROR(('General Input Sheet'!$G$38/(VLOOKUP(R1873,'General Input Sheet'!$E$38:$G$44,3,FALSE))),1)</f>
        <v>1</v>
      </c>
      <c r="T1873" s="199">
        <v>284219.11</v>
      </c>
      <c r="U1873" s="115" t="str">
        <f t="shared" si="524"/>
        <v/>
      </c>
      <c r="V1873" s="115" t="str">
        <f t="shared" si="524"/>
        <v/>
      </c>
      <c r="W1873" s="115" t="str">
        <f t="shared" si="524"/>
        <v/>
      </c>
      <c r="X1873" s="115" t="str">
        <f t="shared" si="524"/>
        <v/>
      </c>
      <c r="Y1873" s="273" t="str">
        <f t="shared" si="525"/>
        <v>y</v>
      </c>
      <c r="AA1873" s="86" t="str">
        <f t="shared" si="515"/>
        <v/>
      </c>
      <c r="AB1873" s="87" t="str">
        <f t="shared" si="516"/>
        <v/>
      </c>
      <c r="AC1873" s="87" t="str">
        <f t="shared" si="526"/>
        <v/>
      </c>
      <c r="AD1873" s="87" t="str">
        <f t="shared" si="527"/>
        <v/>
      </c>
      <c r="AE1873" s="87">
        <f t="shared" si="528"/>
        <v>1</v>
      </c>
      <c r="AF1873" s="94">
        <f t="shared" si="517"/>
        <v>1</v>
      </c>
      <c r="AH1873" s="324" t="str">
        <f t="shared" si="518"/>
        <v/>
      </c>
      <c r="AI1873" s="280" t="str">
        <f t="shared" si="519"/>
        <v/>
      </c>
      <c r="AJ1873" s="280" t="str">
        <f t="shared" si="520"/>
        <v/>
      </c>
      <c r="AK1873" s="280" t="str">
        <f t="shared" si="521"/>
        <v/>
      </c>
      <c r="AL1873" s="327">
        <f t="shared" si="522"/>
        <v>284219.11</v>
      </c>
    </row>
    <row r="1874" spans="2:38">
      <c r="B1874" s="176" t="s">
        <v>1660</v>
      </c>
      <c r="C1874" s="167"/>
      <c r="D1874" s="167" t="s">
        <v>2229</v>
      </c>
      <c r="E1874" s="167" t="s">
        <v>115</v>
      </c>
      <c r="F1874" s="167" t="s">
        <v>2232</v>
      </c>
      <c r="G1874" s="188"/>
      <c r="H1874" s="285">
        <v>3603.96</v>
      </c>
      <c r="I1874" s="143">
        <f t="shared" si="523"/>
        <v>104.33556964174409</v>
      </c>
      <c r="J1874" s="165">
        <v>376021.21956606</v>
      </c>
      <c r="K1874" s="167"/>
      <c r="L1874" s="167">
        <v>1</v>
      </c>
      <c r="M1874" s="171">
        <f t="shared" si="514"/>
        <v>376021.21956606</v>
      </c>
      <c r="N1874" s="170"/>
      <c r="O1874" s="285"/>
      <c r="P1874" s="114">
        <f t="shared" si="529"/>
        <v>0</v>
      </c>
      <c r="Q1874" s="173"/>
      <c r="R1874" s="177">
        <v>2016</v>
      </c>
      <c r="S1874" s="98">
        <f>IFERROR(('General Input Sheet'!$G$38/(VLOOKUP(R1874,'General Input Sheet'!$E$38:$G$44,3,FALSE))),1)</f>
        <v>1</v>
      </c>
      <c r="T1874" s="199">
        <v>376021.21956606</v>
      </c>
      <c r="U1874" s="115" t="str">
        <f t="shared" si="524"/>
        <v>y</v>
      </c>
      <c r="V1874" s="115" t="str">
        <f t="shared" si="524"/>
        <v/>
      </c>
      <c r="W1874" s="115" t="str">
        <f t="shared" si="524"/>
        <v/>
      </c>
      <c r="X1874" s="115" t="str">
        <f t="shared" si="524"/>
        <v/>
      </c>
      <c r="Y1874" s="273" t="str">
        <f t="shared" si="525"/>
        <v/>
      </c>
      <c r="AA1874" s="86">
        <f t="shared" si="515"/>
        <v>1</v>
      </c>
      <c r="AB1874" s="87" t="str">
        <f t="shared" si="516"/>
        <v/>
      </c>
      <c r="AC1874" s="87" t="str">
        <f t="shared" si="526"/>
        <v/>
      </c>
      <c r="AD1874" s="87" t="str">
        <f t="shared" si="527"/>
        <v/>
      </c>
      <c r="AE1874" s="87" t="str">
        <f t="shared" si="528"/>
        <v/>
      </c>
      <c r="AF1874" s="94">
        <f t="shared" si="517"/>
        <v>1</v>
      </c>
      <c r="AH1874" s="324">
        <f t="shared" si="518"/>
        <v>376021.21956606</v>
      </c>
      <c r="AI1874" s="280" t="str">
        <f t="shared" si="519"/>
        <v/>
      </c>
      <c r="AJ1874" s="280" t="str">
        <f t="shared" si="520"/>
        <v/>
      </c>
      <c r="AK1874" s="280" t="str">
        <f t="shared" si="521"/>
        <v/>
      </c>
      <c r="AL1874" s="327" t="str">
        <f t="shared" si="522"/>
        <v/>
      </c>
    </row>
    <row r="1875" spans="2:38">
      <c r="B1875" s="176" t="s">
        <v>1661</v>
      </c>
      <c r="C1875" s="167"/>
      <c r="D1875" s="167" t="s">
        <v>2229</v>
      </c>
      <c r="E1875" s="167" t="s">
        <v>117</v>
      </c>
      <c r="F1875" s="167" t="s">
        <v>2233</v>
      </c>
      <c r="G1875" s="188"/>
      <c r="H1875" s="285">
        <v>4597.1099999999997</v>
      </c>
      <c r="I1875" s="143">
        <f t="shared" si="523"/>
        <v>122.79001904348974</v>
      </c>
      <c r="J1875" s="165">
        <v>564479.22444501705</v>
      </c>
      <c r="K1875" s="167"/>
      <c r="L1875" s="167">
        <v>1</v>
      </c>
      <c r="M1875" s="171">
        <f t="shared" si="514"/>
        <v>564479.22444501705</v>
      </c>
      <c r="N1875" s="170"/>
      <c r="O1875" s="285"/>
      <c r="P1875" s="114">
        <f t="shared" si="529"/>
        <v>0</v>
      </c>
      <c r="Q1875" s="173"/>
      <c r="R1875" s="177">
        <v>2016</v>
      </c>
      <c r="S1875" s="98">
        <f>IFERROR(('General Input Sheet'!$G$38/(VLOOKUP(R1875,'General Input Sheet'!$E$38:$G$44,3,FALSE))),1)</f>
        <v>1</v>
      </c>
      <c r="T1875" s="199">
        <v>564479.22444501705</v>
      </c>
      <c r="U1875" s="115" t="str">
        <f t="shared" si="524"/>
        <v/>
      </c>
      <c r="V1875" s="115" t="str">
        <f t="shared" si="524"/>
        <v/>
      </c>
      <c r="W1875" s="115" t="str">
        <f t="shared" si="524"/>
        <v>y</v>
      </c>
      <c r="X1875" s="115" t="str">
        <f t="shared" si="524"/>
        <v/>
      </c>
      <c r="Y1875" s="273" t="str">
        <f t="shared" si="525"/>
        <v/>
      </c>
      <c r="AA1875" s="86" t="str">
        <f t="shared" si="515"/>
        <v/>
      </c>
      <c r="AB1875" s="87" t="str">
        <f t="shared" si="516"/>
        <v/>
      </c>
      <c r="AC1875" s="87">
        <f t="shared" si="526"/>
        <v>1</v>
      </c>
      <c r="AD1875" s="87" t="str">
        <f t="shared" si="527"/>
        <v/>
      </c>
      <c r="AE1875" s="87" t="str">
        <f t="shared" si="528"/>
        <v/>
      </c>
      <c r="AF1875" s="94">
        <f t="shared" si="517"/>
        <v>1</v>
      </c>
      <c r="AH1875" s="324" t="str">
        <f t="shared" si="518"/>
        <v/>
      </c>
      <c r="AI1875" s="280" t="str">
        <f t="shared" si="519"/>
        <v/>
      </c>
      <c r="AJ1875" s="280">
        <f t="shared" si="520"/>
        <v>564479.22444501705</v>
      </c>
      <c r="AK1875" s="280" t="str">
        <f t="shared" si="521"/>
        <v/>
      </c>
      <c r="AL1875" s="327" t="str">
        <f t="shared" si="522"/>
        <v/>
      </c>
    </row>
    <row r="1876" spans="2:38">
      <c r="B1876" s="176" t="s">
        <v>1662</v>
      </c>
      <c r="C1876" s="167"/>
      <c r="D1876" s="167" t="s">
        <v>2229</v>
      </c>
      <c r="E1876" s="167" t="s">
        <v>118</v>
      </c>
      <c r="F1876" s="167" t="s">
        <v>2232</v>
      </c>
      <c r="G1876" s="188"/>
      <c r="H1876" s="285">
        <v>10135.9</v>
      </c>
      <c r="I1876" s="143">
        <f t="shared" si="523"/>
        <v>58.237125266063693</v>
      </c>
      <c r="J1876" s="165">
        <v>590285.67798429495</v>
      </c>
      <c r="K1876" s="167"/>
      <c r="L1876" s="167">
        <v>1</v>
      </c>
      <c r="M1876" s="171">
        <f t="shared" si="514"/>
        <v>590285.67798429495</v>
      </c>
      <c r="N1876" s="170"/>
      <c r="O1876" s="285">
        <v>4545.9971827153304</v>
      </c>
      <c r="P1876" s="114">
        <f t="shared" si="529"/>
        <v>36.611769279757219</v>
      </c>
      <c r="Q1876" s="173">
        <v>166437</v>
      </c>
      <c r="R1876" s="177">
        <v>2016</v>
      </c>
      <c r="S1876" s="98">
        <f>IFERROR(('General Input Sheet'!$G$38/(VLOOKUP(R1876,'General Input Sheet'!$E$38:$G$44,3,FALSE))),1)</f>
        <v>1</v>
      </c>
      <c r="T1876" s="199">
        <v>756722.67798429495</v>
      </c>
      <c r="U1876" s="115" t="str">
        <f t="shared" si="524"/>
        <v/>
      </c>
      <c r="V1876" s="115" t="str">
        <f t="shared" si="524"/>
        <v/>
      </c>
      <c r="W1876" s="115" t="str">
        <f t="shared" si="524"/>
        <v/>
      </c>
      <c r="X1876" s="115" t="str">
        <f t="shared" si="524"/>
        <v>y</v>
      </c>
      <c r="Y1876" s="273" t="str">
        <f t="shared" si="525"/>
        <v/>
      </c>
      <c r="AA1876" s="86" t="str">
        <f t="shared" si="515"/>
        <v/>
      </c>
      <c r="AB1876" s="87" t="str">
        <f t="shared" si="516"/>
        <v/>
      </c>
      <c r="AC1876" s="87" t="str">
        <f t="shared" si="526"/>
        <v/>
      </c>
      <c r="AD1876" s="87">
        <f t="shared" si="527"/>
        <v>1</v>
      </c>
      <c r="AE1876" s="87" t="str">
        <f t="shared" si="528"/>
        <v/>
      </c>
      <c r="AF1876" s="94">
        <f t="shared" si="517"/>
        <v>1</v>
      </c>
      <c r="AH1876" s="324" t="str">
        <f t="shared" si="518"/>
        <v/>
      </c>
      <c r="AI1876" s="280" t="str">
        <f t="shared" si="519"/>
        <v/>
      </c>
      <c r="AJ1876" s="280" t="str">
        <f t="shared" si="520"/>
        <v/>
      </c>
      <c r="AK1876" s="280">
        <f t="shared" si="521"/>
        <v>756722.67798429495</v>
      </c>
      <c r="AL1876" s="327" t="str">
        <f t="shared" si="522"/>
        <v/>
      </c>
    </row>
    <row r="1877" spans="2:38">
      <c r="B1877" s="176" t="s">
        <v>1663</v>
      </c>
      <c r="C1877" s="167"/>
      <c r="D1877" s="167" t="s">
        <v>2229</v>
      </c>
      <c r="E1877" s="167" t="s">
        <v>118</v>
      </c>
      <c r="F1877" s="167" t="s">
        <v>2236</v>
      </c>
      <c r="G1877" s="188"/>
      <c r="H1877" s="285"/>
      <c r="I1877" s="143">
        <f t="shared" si="523"/>
        <v>0</v>
      </c>
      <c r="J1877" s="165"/>
      <c r="K1877" s="167"/>
      <c r="L1877" s="167">
        <v>1</v>
      </c>
      <c r="M1877" s="171">
        <f t="shared" si="514"/>
        <v>0</v>
      </c>
      <c r="N1877" s="170"/>
      <c r="O1877" s="285">
        <v>0</v>
      </c>
      <c r="P1877" s="114">
        <f t="shared" si="529"/>
        <v>0</v>
      </c>
      <c r="Q1877" s="173">
        <v>0</v>
      </c>
      <c r="R1877" s="177">
        <v>2016</v>
      </c>
      <c r="S1877" s="98">
        <f>IFERROR(('General Input Sheet'!$G$38/(VLOOKUP(R1877,'General Input Sheet'!$E$38:$G$44,3,FALSE))),1)</f>
        <v>1</v>
      </c>
      <c r="T1877" s="199">
        <v>0</v>
      </c>
      <c r="U1877" s="115" t="str">
        <f t="shared" si="524"/>
        <v/>
      </c>
      <c r="V1877" s="115" t="str">
        <f t="shared" si="524"/>
        <v/>
      </c>
      <c r="W1877" s="115" t="str">
        <f t="shared" si="524"/>
        <v/>
      </c>
      <c r="X1877" s="115" t="str">
        <f t="shared" si="524"/>
        <v>y</v>
      </c>
      <c r="Y1877" s="273" t="str">
        <f t="shared" si="525"/>
        <v/>
      </c>
      <c r="AA1877" s="86" t="str">
        <f t="shared" si="515"/>
        <v/>
      </c>
      <c r="AB1877" s="87" t="str">
        <f t="shared" si="516"/>
        <v/>
      </c>
      <c r="AC1877" s="87" t="str">
        <f t="shared" si="526"/>
        <v/>
      </c>
      <c r="AD1877" s="87">
        <f t="shared" si="527"/>
        <v>1</v>
      </c>
      <c r="AE1877" s="87" t="str">
        <f t="shared" si="528"/>
        <v/>
      </c>
      <c r="AF1877" s="94">
        <f t="shared" si="517"/>
        <v>1</v>
      </c>
      <c r="AH1877" s="324" t="str">
        <f t="shared" si="518"/>
        <v/>
      </c>
      <c r="AI1877" s="280" t="str">
        <f t="shared" si="519"/>
        <v/>
      </c>
      <c r="AJ1877" s="280" t="str">
        <f t="shared" si="520"/>
        <v/>
      </c>
      <c r="AK1877" s="280">
        <f t="shared" si="521"/>
        <v>0</v>
      </c>
      <c r="AL1877" s="327" t="str">
        <f t="shared" si="522"/>
        <v/>
      </c>
    </row>
    <row r="1878" spans="2:38">
      <c r="B1878" s="176" t="s">
        <v>1664</v>
      </c>
      <c r="C1878" s="167"/>
      <c r="D1878" s="167" t="s">
        <v>2229</v>
      </c>
      <c r="E1878" s="167" t="s">
        <v>118</v>
      </c>
      <c r="F1878" s="167" t="s">
        <v>2232</v>
      </c>
      <c r="G1878" s="188"/>
      <c r="H1878" s="285">
        <v>5053.95</v>
      </c>
      <c r="I1878" s="143">
        <f t="shared" si="523"/>
        <v>88.385167372277536</v>
      </c>
      <c r="J1878" s="165">
        <v>446694.21664112201</v>
      </c>
      <c r="K1878" s="167"/>
      <c r="L1878" s="167">
        <v>1</v>
      </c>
      <c r="M1878" s="171">
        <f t="shared" si="514"/>
        <v>446694.21664112195</v>
      </c>
      <c r="N1878" s="170"/>
      <c r="O1878" s="285"/>
      <c r="P1878" s="114">
        <f t="shared" si="529"/>
        <v>0</v>
      </c>
      <c r="Q1878" s="173"/>
      <c r="R1878" s="177">
        <v>2016</v>
      </c>
      <c r="S1878" s="98">
        <f>IFERROR(('General Input Sheet'!$G$38/(VLOOKUP(R1878,'General Input Sheet'!$E$38:$G$44,3,FALSE))),1)</f>
        <v>1</v>
      </c>
      <c r="T1878" s="199">
        <v>446694.21664112201</v>
      </c>
      <c r="U1878" s="115" t="str">
        <f t="shared" si="524"/>
        <v/>
      </c>
      <c r="V1878" s="115" t="str">
        <f t="shared" si="524"/>
        <v/>
      </c>
      <c r="W1878" s="115" t="str">
        <f t="shared" si="524"/>
        <v/>
      </c>
      <c r="X1878" s="115" t="str">
        <f t="shared" si="524"/>
        <v>y</v>
      </c>
      <c r="Y1878" s="273" t="str">
        <f t="shared" si="525"/>
        <v/>
      </c>
      <c r="AA1878" s="86" t="str">
        <f t="shared" si="515"/>
        <v/>
      </c>
      <c r="AB1878" s="87" t="str">
        <f t="shared" si="516"/>
        <v/>
      </c>
      <c r="AC1878" s="87" t="str">
        <f t="shared" si="526"/>
        <v/>
      </c>
      <c r="AD1878" s="87">
        <f t="shared" si="527"/>
        <v>1</v>
      </c>
      <c r="AE1878" s="87" t="str">
        <f t="shared" si="528"/>
        <v/>
      </c>
      <c r="AF1878" s="94">
        <f t="shared" si="517"/>
        <v>1</v>
      </c>
      <c r="AH1878" s="324" t="str">
        <f t="shared" si="518"/>
        <v/>
      </c>
      <c r="AI1878" s="280" t="str">
        <f t="shared" si="519"/>
        <v/>
      </c>
      <c r="AJ1878" s="280" t="str">
        <f t="shared" si="520"/>
        <v/>
      </c>
      <c r="AK1878" s="280">
        <f t="shared" si="521"/>
        <v>446694.21664112201</v>
      </c>
      <c r="AL1878" s="327" t="str">
        <f t="shared" si="522"/>
        <v/>
      </c>
    </row>
    <row r="1879" spans="2:38">
      <c r="B1879" s="176" t="s">
        <v>1665</v>
      </c>
      <c r="C1879" s="167"/>
      <c r="D1879" s="167" t="s">
        <v>2229</v>
      </c>
      <c r="E1879" s="167" t="s">
        <v>115</v>
      </c>
      <c r="F1879" s="167" t="s">
        <v>2233</v>
      </c>
      <c r="G1879" s="188"/>
      <c r="H1879" s="285">
        <v>6302.75</v>
      </c>
      <c r="I1879" s="143">
        <f t="shared" si="523"/>
        <v>99.542289014214603</v>
      </c>
      <c r="J1879" s="165">
        <v>627390.16208434105</v>
      </c>
      <c r="K1879" s="167"/>
      <c r="L1879" s="167">
        <v>1</v>
      </c>
      <c r="M1879" s="171">
        <f t="shared" si="514"/>
        <v>627390.16208434105</v>
      </c>
      <c r="N1879" s="170"/>
      <c r="O1879" s="285"/>
      <c r="P1879" s="114">
        <f t="shared" si="529"/>
        <v>0</v>
      </c>
      <c r="Q1879" s="173"/>
      <c r="R1879" s="177">
        <v>2016</v>
      </c>
      <c r="S1879" s="98">
        <f>IFERROR(('General Input Sheet'!$G$38/(VLOOKUP(R1879,'General Input Sheet'!$E$38:$G$44,3,FALSE))),1)</f>
        <v>1</v>
      </c>
      <c r="T1879" s="199">
        <v>627390.16208434105</v>
      </c>
      <c r="U1879" s="115" t="str">
        <f t="shared" si="524"/>
        <v>y</v>
      </c>
      <c r="V1879" s="115" t="str">
        <f t="shared" si="524"/>
        <v/>
      </c>
      <c r="W1879" s="115" t="str">
        <f t="shared" si="524"/>
        <v/>
      </c>
      <c r="X1879" s="115" t="str">
        <f t="shared" si="524"/>
        <v/>
      </c>
      <c r="Y1879" s="273" t="str">
        <f t="shared" si="525"/>
        <v/>
      </c>
      <c r="AA1879" s="86">
        <f t="shared" si="515"/>
        <v>1</v>
      </c>
      <c r="AB1879" s="87" t="str">
        <f t="shared" si="516"/>
        <v/>
      </c>
      <c r="AC1879" s="87" t="str">
        <f t="shared" si="526"/>
        <v/>
      </c>
      <c r="AD1879" s="87" t="str">
        <f t="shared" si="527"/>
        <v/>
      </c>
      <c r="AE1879" s="87" t="str">
        <f t="shared" si="528"/>
        <v/>
      </c>
      <c r="AF1879" s="94">
        <f t="shared" si="517"/>
        <v>1</v>
      </c>
      <c r="AH1879" s="324">
        <f t="shared" si="518"/>
        <v>627390.16208434105</v>
      </c>
      <c r="AI1879" s="280" t="str">
        <f t="shared" si="519"/>
        <v/>
      </c>
      <c r="AJ1879" s="280" t="str">
        <f t="shared" si="520"/>
        <v/>
      </c>
      <c r="AK1879" s="280" t="str">
        <f t="shared" si="521"/>
        <v/>
      </c>
      <c r="AL1879" s="327" t="str">
        <f t="shared" si="522"/>
        <v/>
      </c>
    </row>
    <row r="1880" spans="2:38">
      <c r="B1880" s="176" t="s">
        <v>1666</v>
      </c>
      <c r="C1880" s="167"/>
      <c r="D1880" s="167" t="s">
        <v>2231</v>
      </c>
      <c r="E1880" s="167" t="s">
        <v>115</v>
      </c>
      <c r="F1880" s="167" t="s">
        <v>2233</v>
      </c>
      <c r="G1880" s="188"/>
      <c r="H1880" s="285">
        <v>23372.01</v>
      </c>
      <c r="I1880" s="143">
        <f t="shared" si="523"/>
        <v>333.72694939862168</v>
      </c>
      <c r="J1880" s="165">
        <v>7799869.5986140799</v>
      </c>
      <c r="K1880" s="167"/>
      <c r="L1880" s="167">
        <v>1</v>
      </c>
      <c r="M1880" s="171">
        <f t="shared" si="514"/>
        <v>7799869.5986140799</v>
      </c>
      <c r="N1880" s="170"/>
      <c r="O1880" s="285"/>
      <c r="P1880" s="114">
        <f t="shared" si="529"/>
        <v>0</v>
      </c>
      <c r="Q1880" s="173"/>
      <c r="R1880" s="177">
        <v>2016</v>
      </c>
      <c r="S1880" s="98">
        <f>IFERROR(('General Input Sheet'!$G$38/(VLOOKUP(R1880,'General Input Sheet'!$E$38:$G$44,3,FALSE))),1)</f>
        <v>1</v>
      </c>
      <c r="T1880" s="199">
        <v>7799869.5986140799</v>
      </c>
      <c r="U1880" s="115" t="str">
        <f t="shared" si="524"/>
        <v/>
      </c>
      <c r="V1880" s="115" t="str">
        <f t="shared" si="524"/>
        <v/>
      </c>
      <c r="W1880" s="115" t="str">
        <f t="shared" si="524"/>
        <v/>
      </c>
      <c r="X1880" s="115" t="str">
        <f t="shared" si="524"/>
        <v/>
      </c>
      <c r="Y1880" s="273" t="str">
        <f t="shared" si="525"/>
        <v>y</v>
      </c>
      <c r="AA1880" s="86" t="str">
        <f t="shared" si="515"/>
        <v/>
      </c>
      <c r="AB1880" s="87" t="str">
        <f t="shared" si="516"/>
        <v/>
      </c>
      <c r="AC1880" s="87" t="str">
        <f t="shared" si="526"/>
        <v/>
      </c>
      <c r="AD1880" s="87" t="str">
        <f t="shared" si="527"/>
        <v/>
      </c>
      <c r="AE1880" s="87">
        <f t="shared" si="528"/>
        <v>1</v>
      </c>
      <c r="AF1880" s="94">
        <f t="shared" si="517"/>
        <v>1</v>
      </c>
      <c r="AH1880" s="324" t="str">
        <f t="shared" si="518"/>
        <v/>
      </c>
      <c r="AI1880" s="280" t="str">
        <f t="shared" si="519"/>
        <v/>
      </c>
      <c r="AJ1880" s="280" t="str">
        <f t="shared" si="520"/>
        <v/>
      </c>
      <c r="AK1880" s="280" t="str">
        <f t="shared" si="521"/>
        <v/>
      </c>
      <c r="AL1880" s="327">
        <f t="shared" si="522"/>
        <v>7799869.5986140799</v>
      </c>
    </row>
    <row r="1881" spans="2:38">
      <c r="B1881" s="176" t="s">
        <v>1667</v>
      </c>
      <c r="C1881" s="167"/>
      <c r="D1881" s="167" t="s">
        <v>2229</v>
      </c>
      <c r="E1881" s="167" t="s">
        <v>115</v>
      </c>
      <c r="F1881" s="167" t="s">
        <v>2232</v>
      </c>
      <c r="G1881" s="188"/>
      <c r="H1881" s="285">
        <v>17435.14</v>
      </c>
      <c r="I1881" s="143">
        <f t="shared" si="523"/>
        <v>33.856090515148999</v>
      </c>
      <c r="J1881" s="165">
        <v>590285.67798429495</v>
      </c>
      <c r="K1881" s="167"/>
      <c r="L1881" s="167">
        <v>1</v>
      </c>
      <c r="M1881" s="171">
        <f t="shared" si="514"/>
        <v>590285.67798429495</v>
      </c>
      <c r="N1881" s="170"/>
      <c r="O1881" s="285"/>
      <c r="P1881" s="114">
        <f t="shared" si="529"/>
        <v>0</v>
      </c>
      <c r="Q1881" s="173"/>
      <c r="R1881" s="177">
        <v>2016</v>
      </c>
      <c r="S1881" s="98">
        <f>IFERROR(('General Input Sheet'!$G$38/(VLOOKUP(R1881,'General Input Sheet'!$E$38:$G$44,3,FALSE))),1)</f>
        <v>1</v>
      </c>
      <c r="T1881" s="199">
        <v>590285.67798429495</v>
      </c>
      <c r="U1881" s="115" t="str">
        <f t="shared" si="524"/>
        <v>y</v>
      </c>
      <c r="V1881" s="115" t="str">
        <f t="shared" si="524"/>
        <v/>
      </c>
      <c r="W1881" s="115" t="str">
        <f t="shared" si="524"/>
        <v/>
      </c>
      <c r="X1881" s="115" t="str">
        <f t="shared" si="524"/>
        <v/>
      </c>
      <c r="Y1881" s="273" t="str">
        <f t="shared" si="525"/>
        <v/>
      </c>
      <c r="AA1881" s="86">
        <f t="shared" si="515"/>
        <v>1</v>
      </c>
      <c r="AB1881" s="87" t="str">
        <f t="shared" si="516"/>
        <v/>
      </c>
      <c r="AC1881" s="87" t="str">
        <f t="shared" si="526"/>
        <v/>
      </c>
      <c r="AD1881" s="87" t="str">
        <f t="shared" si="527"/>
        <v/>
      </c>
      <c r="AE1881" s="87" t="str">
        <f t="shared" si="528"/>
        <v/>
      </c>
      <c r="AF1881" s="94">
        <f t="shared" si="517"/>
        <v>1</v>
      </c>
      <c r="AH1881" s="324">
        <f t="shared" si="518"/>
        <v>590285.67798429495</v>
      </c>
      <c r="AI1881" s="280" t="str">
        <f t="shared" si="519"/>
        <v/>
      </c>
      <c r="AJ1881" s="280" t="str">
        <f t="shared" si="520"/>
        <v/>
      </c>
      <c r="AK1881" s="280" t="str">
        <f t="shared" si="521"/>
        <v/>
      </c>
      <c r="AL1881" s="327" t="str">
        <f t="shared" si="522"/>
        <v/>
      </c>
    </row>
    <row r="1882" spans="2:38">
      <c r="B1882" s="176" t="s">
        <v>1668</v>
      </c>
      <c r="C1882" s="167"/>
      <c r="D1882" s="167" t="s">
        <v>2231</v>
      </c>
      <c r="E1882" s="167" t="s">
        <v>118</v>
      </c>
      <c r="F1882" s="167" t="s">
        <v>2238</v>
      </c>
      <c r="G1882" s="188"/>
      <c r="H1882" s="285">
        <v>960.26621920000002</v>
      </c>
      <c r="I1882" s="143">
        <f t="shared" si="523"/>
        <v>689.73166876485288</v>
      </c>
      <c r="J1882" s="165">
        <v>662326.02182733198</v>
      </c>
      <c r="K1882" s="167"/>
      <c r="L1882" s="167">
        <v>1</v>
      </c>
      <c r="M1882" s="171">
        <f t="shared" si="514"/>
        <v>662326.02182733198</v>
      </c>
      <c r="N1882" s="170"/>
      <c r="O1882" s="285">
        <v>960.28638769515305</v>
      </c>
      <c r="P1882" s="114">
        <f t="shared" si="529"/>
        <v>448.45996519187531</v>
      </c>
      <c r="Q1882" s="173">
        <v>430650</v>
      </c>
      <c r="R1882" s="177">
        <v>2016</v>
      </c>
      <c r="S1882" s="98">
        <f>IFERROR(('General Input Sheet'!$G$38/(VLOOKUP(R1882,'General Input Sheet'!$E$38:$G$44,3,FALSE))),1)</f>
        <v>1</v>
      </c>
      <c r="T1882" s="199">
        <v>1092976.021827332</v>
      </c>
      <c r="U1882" s="115" t="str">
        <f t="shared" si="524"/>
        <v/>
      </c>
      <c r="V1882" s="115" t="str">
        <f t="shared" si="524"/>
        <v/>
      </c>
      <c r="W1882" s="115" t="str">
        <f t="shared" si="524"/>
        <v/>
      </c>
      <c r="X1882" s="115" t="str">
        <f t="shared" si="524"/>
        <v/>
      </c>
      <c r="Y1882" s="273" t="str">
        <f t="shared" si="525"/>
        <v>y</v>
      </c>
      <c r="AA1882" s="86" t="str">
        <f t="shared" si="515"/>
        <v/>
      </c>
      <c r="AB1882" s="87" t="str">
        <f t="shared" si="516"/>
        <v/>
      </c>
      <c r="AC1882" s="87" t="str">
        <f t="shared" si="526"/>
        <v/>
      </c>
      <c r="AD1882" s="87" t="str">
        <f t="shared" si="527"/>
        <v/>
      </c>
      <c r="AE1882" s="87">
        <f t="shared" si="528"/>
        <v>1</v>
      </c>
      <c r="AF1882" s="94">
        <f t="shared" si="517"/>
        <v>1</v>
      </c>
      <c r="AH1882" s="324" t="str">
        <f t="shared" si="518"/>
        <v/>
      </c>
      <c r="AI1882" s="280" t="str">
        <f t="shared" si="519"/>
        <v/>
      </c>
      <c r="AJ1882" s="280" t="str">
        <f t="shared" si="520"/>
        <v/>
      </c>
      <c r="AK1882" s="280" t="str">
        <f t="shared" si="521"/>
        <v/>
      </c>
      <c r="AL1882" s="327">
        <f t="shared" si="522"/>
        <v>1092976.021827332</v>
      </c>
    </row>
    <row r="1883" spans="2:38">
      <c r="B1883" s="176" t="s">
        <v>1669</v>
      </c>
      <c r="C1883" s="167"/>
      <c r="D1883" s="167" t="s">
        <v>2229</v>
      </c>
      <c r="E1883" s="167" t="s">
        <v>118</v>
      </c>
      <c r="F1883" s="167" t="s">
        <v>2232</v>
      </c>
      <c r="G1883" s="188"/>
      <c r="H1883" s="285">
        <v>7375.97</v>
      </c>
      <c r="I1883" s="143">
        <f t="shared" si="523"/>
        <v>75.90462641272903</v>
      </c>
      <c r="J1883" s="165">
        <v>559870.247281497</v>
      </c>
      <c r="K1883" s="167"/>
      <c r="L1883" s="167">
        <v>1</v>
      </c>
      <c r="M1883" s="171">
        <f t="shared" si="514"/>
        <v>559870.247281497</v>
      </c>
      <c r="N1883" s="170"/>
      <c r="O1883" s="285">
        <v>7375.9454203607502</v>
      </c>
      <c r="P1883" s="114">
        <f t="shared" si="529"/>
        <v>11.798623097151882</v>
      </c>
      <c r="Q1883" s="173">
        <v>87026</v>
      </c>
      <c r="R1883" s="177">
        <v>2016</v>
      </c>
      <c r="S1883" s="98">
        <f>IFERROR(('General Input Sheet'!$G$38/(VLOOKUP(R1883,'General Input Sheet'!$E$38:$G$44,3,FALSE))),1)</f>
        <v>1</v>
      </c>
      <c r="T1883" s="199">
        <v>646896.247281497</v>
      </c>
      <c r="U1883" s="115" t="str">
        <f t="shared" si="524"/>
        <v/>
      </c>
      <c r="V1883" s="115" t="str">
        <f t="shared" si="524"/>
        <v/>
      </c>
      <c r="W1883" s="115" t="str">
        <f t="shared" si="524"/>
        <v/>
      </c>
      <c r="X1883" s="115" t="str">
        <f t="shared" si="524"/>
        <v>y</v>
      </c>
      <c r="Y1883" s="273" t="str">
        <f t="shared" si="525"/>
        <v/>
      </c>
      <c r="AA1883" s="86" t="str">
        <f t="shared" si="515"/>
        <v/>
      </c>
      <c r="AB1883" s="87" t="str">
        <f t="shared" si="516"/>
        <v/>
      </c>
      <c r="AC1883" s="87" t="str">
        <f t="shared" si="526"/>
        <v/>
      </c>
      <c r="AD1883" s="87">
        <f t="shared" si="527"/>
        <v>1</v>
      </c>
      <c r="AE1883" s="87" t="str">
        <f t="shared" si="528"/>
        <v/>
      </c>
      <c r="AF1883" s="94">
        <f t="shared" si="517"/>
        <v>1</v>
      </c>
      <c r="AH1883" s="324" t="str">
        <f t="shared" si="518"/>
        <v/>
      </c>
      <c r="AI1883" s="280" t="str">
        <f t="shared" si="519"/>
        <v/>
      </c>
      <c r="AJ1883" s="280" t="str">
        <f t="shared" si="520"/>
        <v/>
      </c>
      <c r="AK1883" s="280">
        <f t="shared" si="521"/>
        <v>646896.247281497</v>
      </c>
      <c r="AL1883" s="327" t="str">
        <f t="shared" si="522"/>
        <v/>
      </c>
    </row>
    <row r="1884" spans="2:38">
      <c r="B1884" s="176" t="s">
        <v>1670</v>
      </c>
      <c r="C1884" s="167"/>
      <c r="D1884" s="167" t="s">
        <v>2229</v>
      </c>
      <c r="E1884" s="167" t="s">
        <v>118</v>
      </c>
      <c r="F1884" s="167" t="s">
        <v>2236</v>
      </c>
      <c r="G1884" s="188"/>
      <c r="H1884" s="285"/>
      <c r="I1884" s="143">
        <f t="shared" si="523"/>
        <v>0</v>
      </c>
      <c r="J1884" s="165"/>
      <c r="K1884" s="167"/>
      <c r="L1884" s="167">
        <v>1</v>
      </c>
      <c r="M1884" s="171">
        <f t="shared" si="514"/>
        <v>0</v>
      </c>
      <c r="N1884" s="170"/>
      <c r="O1884" s="285">
        <v>0</v>
      </c>
      <c r="P1884" s="114">
        <f t="shared" si="529"/>
        <v>0</v>
      </c>
      <c r="Q1884" s="173">
        <v>0</v>
      </c>
      <c r="R1884" s="177">
        <v>2016</v>
      </c>
      <c r="S1884" s="98">
        <f>IFERROR(('General Input Sheet'!$G$38/(VLOOKUP(R1884,'General Input Sheet'!$E$38:$G$44,3,FALSE))),1)</f>
        <v>1</v>
      </c>
      <c r="T1884" s="199">
        <v>0</v>
      </c>
      <c r="U1884" s="115" t="str">
        <f t="shared" si="524"/>
        <v/>
      </c>
      <c r="V1884" s="115" t="str">
        <f t="shared" si="524"/>
        <v/>
      </c>
      <c r="W1884" s="115" t="str">
        <f t="shared" si="524"/>
        <v/>
      </c>
      <c r="X1884" s="115" t="str">
        <f t="shared" si="524"/>
        <v>y</v>
      </c>
      <c r="Y1884" s="273" t="str">
        <f t="shared" si="525"/>
        <v/>
      </c>
      <c r="AA1884" s="86" t="str">
        <f t="shared" si="515"/>
        <v/>
      </c>
      <c r="AB1884" s="87" t="str">
        <f t="shared" si="516"/>
        <v/>
      </c>
      <c r="AC1884" s="87" t="str">
        <f t="shared" si="526"/>
        <v/>
      </c>
      <c r="AD1884" s="87">
        <f t="shared" si="527"/>
        <v>1</v>
      </c>
      <c r="AE1884" s="87" t="str">
        <f t="shared" si="528"/>
        <v/>
      </c>
      <c r="AF1884" s="94">
        <f t="shared" si="517"/>
        <v>1</v>
      </c>
      <c r="AH1884" s="324" t="str">
        <f t="shared" si="518"/>
        <v/>
      </c>
      <c r="AI1884" s="280" t="str">
        <f t="shared" si="519"/>
        <v/>
      </c>
      <c r="AJ1884" s="280" t="str">
        <f t="shared" si="520"/>
        <v/>
      </c>
      <c r="AK1884" s="280">
        <f t="shared" si="521"/>
        <v>0</v>
      </c>
      <c r="AL1884" s="327" t="str">
        <f t="shared" si="522"/>
        <v/>
      </c>
    </row>
    <row r="1885" spans="2:38">
      <c r="B1885" s="176" t="s">
        <v>1671</v>
      </c>
      <c r="C1885" s="167"/>
      <c r="D1885" s="167" t="s">
        <v>2231</v>
      </c>
      <c r="E1885" s="167" t="s">
        <v>118</v>
      </c>
      <c r="F1885" s="167" t="s">
        <v>2232</v>
      </c>
      <c r="G1885" s="188"/>
      <c r="H1885" s="285">
        <v>1693.62</v>
      </c>
      <c r="I1885" s="143">
        <f t="shared" si="523"/>
        <v>619.42879851713496</v>
      </c>
      <c r="J1885" s="165">
        <v>1049077.00174459</v>
      </c>
      <c r="K1885" s="167"/>
      <c r="L1885" s="167">
        <v>1</v>
      </c>
      <c r="M1885" s="171">
        <f t="shared" si="514"/>
        <v>1049077.00174459</v>
      </c>
      <c r="N1885" s="170"/>
      <c r="O1885" s="285">
        <v>1693.6074249777</v>
      </c>
      <c r="P1885" s="114">
        <f t="shared" si="529"/>
        <v>425.12803698264395</v>
      </c>
      <c r="Q1885" s="173">
        <v>720000</v>
      </c>
      <c r="R1885" s="177">
        <v>2016</v>
      </c>
      <c r="S1885" s="98">
        <f>IFERROR(('General Input Sheet'!$G$38/(VLOOKUP(R1885,'General Input Sheet'!$E$38:$G$44,3,FALSE))),1)</f>
        <v>1</v>
      </c>
      <c r="T1885" s="199">
        <v>1769077.00174459</v>
      </c>
      <c r="U1885" s="115" t="str">
        <f t="shared" si="524"/>
        <v/>
      </c>
      <c r="V1885" s="115" t="str">
        <f t="shared" si="524"/>
        <v/>
      </c>
      <c r="W1885" s="115" t="str">
        <f t="shared" si="524"/>
        <v/>
      </c>
      <c r="X1885" s="115" t="str">
        <f t="shared" si="524"/>
        <v/>
      </c>
      <c r="Y1885" s="273" t="str">
        <f t="shared" si="525"/>
        <v>y</v>
      </c>
      <c r="AA1885" s="86" t="str">
        <f t="shared" si="515"/>
        <v/>
      </c>
      <c r="AB1885" s="87" t="str">
        <f t="shared" si="516"/>
        <v/>
      </c>
      <c r="AC1885" s="87" t="str">
        <f t="shared" si="526"/>
        <v/>
      </c>
      <c r="AD1885" s="87" t="str">
        <f t="shared" si="527"/>
        <v/>
      </c>
      <c r="AE1885" s="87">
        <f t="shared" si="528"/>
        <v>1</v>
      </c>
      <c r="AF1885" s="94">
        <f t="shared" si="517"/>
        <v>1</v>
      </c>
      <c r="AH1885" s="324" t="str">
        <f t="shared" si="518"/>
        <v/>
      </c>
      <c r="AI1885" s="280" t="str">
        <f t="shared" si="519"/>
        <v/>
      </c>
      <c r="AJ1885" s="280" t="str">
        <f t="shared" si="520"/>
        <v/>
      </c>
      <c r="AK1885" s="280" t="str">
        <f t="shared" si="521"/>
        <v/>
      </c>
      <c r="AL1885" s="327">
        <f t="shared" si="522"/>
        <v>1769077.00174459</v>
      </c>
    </row>
    <row r="1886" spans="2:38">
      <c r="B1886" s="176" t="s">
        <v>1672</v>
      </c>
      <c r="C1886" s="167"/>
      <c r="D1886" s="167" t="s">
        <v>2229</v>
      </c>
      <c r="E1886" s="167" t="s">
        <v>115</v>
      </c>
      <c r="F1886" s="167" t="s">
        <v>2232</v>
      </c>
      <c r="G1886" s="188"/>
      <c r="H1886" s="285">
        <v>945.28248659999997</v>
      </c>
      <c r="I1886" s="143">
        <f t="shared" si="523"/>
        <v>260.70131704642438</v>
      </c>
      <c r="J1886" s="165">
        <v>246436.389237539</v>
      </c>
      <c r="K1886" s="167"/>
      <c r="L1886" s="167">
        <v>1</v>
      </c>
      <c r="M1886" s="171">
        <f t="shared" si="514"/>
        <v>246436.38923753903</v>
      </c>
      <c r="N1886" s="170"/>
      <c r="O1886" s="285"/>
      <c r="P1886" s="114">
        <f t="shared" si="529"/>
        <v>0</v>
      </c>
      <c r="Q1886" s="173"/>
      <c r="R1886" s="177">
        <v>2016</v>
      </c>
      <c r="S1886" s="98">
        <f>IFERROR(('General Input Sheet'!$G$38/(VLOOKUP(R1886,'General Input Sheet'!$E$38:$G$44,3,FALSE))),1)</f>
        <v>1</v>
      </c>
      <c r="T1886" s="199">
        <v>246436.389237539</v>
      </c>
      <c r="U1886" s="115" t="str">
        <f t="shared" si="524"/>
        <v>y</v>
      </c>
      <c r="V1886" s="115" t="str">
        <f t="shared" si="524"/>
        <v/>
      </c>
      <c r="W1886" s="115" t="str">
        <f t="shared" si="524"/>
        <v/>
      </c>
      <c r="X1886" s="115" t="str">
        <f t="shared" si="524"/>
        <v/>
      </c>
      <c r="Y1886" s="273" t="str">
        <f t="shared" si="525"/>
        <v/>
      </c>
      <c r="AA1886" s="86">
        <f t="shared" si="515"/>
        <v>1</v>
      </c>
      <c r="AB1886" s="87" t="str">
        <f t="shared" si="516"/>
        <v/>
      </c>
      <c r="AC1886" s="87" t="str">
        <f t="shared" si="526"/>
        <v/>
      </c>
      <c r="AD1886" s="87" t="str">
        <f t="shared" si="527"/>
        <v/>
      </c>
      <c r="AE1886" s="87" t="str">
        <f t="shared" si="528"/>
        <v/>
      </c>
      <c r="AF1886" s="94">
        <f t="shared" si="517"/>
        <v>1</v>
      </c>
      <c r="AH1886" s="324">
        <f t="shared" si="518"/>
        <v>246436.389237539</v>
      </c>
      <c r="AI1886" s="280" t="str">
        <f t="shared" si="519"/>
        <v/>
      </c>
      <c r="AJ1886" s="280" t="str">
        <f t="shared" si="520"/>
        <v/>
      </c>
      <c r="AK1886" s="280" t="str">
        <f t="shared" si="521"/>
        <v/>
      </c>
      <c r="AL1886" s="327" t="str">
        <f t="shared" si="522"/>
        <v/>
      </c>
    </row>
    <row r="1887" spans="2:38">
      <c r="B1887" s="176" t="s">
        <v>1673</v>
      </c>
      <c r="C1887" s="167"/>
      <c r="D1887" s="167" t="s">
        <v>2229</v>
      </c>
      <c r="E1887" s="167" t="s">
        <v>115</v>
      </c>
      <c r="F1887" s="167" t="s">
        <v>2232</v>
      </c>
      <c r="G1887" s="188"/>
      <c r="H1887" s="285">
        <v>2092.09</v>
      </c>
      <c r="I1887" s="143">
        <f t="shared" si="523"/>
        <v>144.51202893540142</v>
      </c>
      <c r="J1887" s="165">
        <v>302332.17061546398</v>
      </c>
      <c r="K1887" s="167"/>
      <c r="L1887" s="167">
        <v>1</v>
      </c>
      <c r="M1887" s="171">
        <f t="shared" si="514"/>
        <v>302332.17061546398</v>
      </c>
      <c r="N1887" s="170"/>
      <c r="O1887" s="285"/>
      <c r="P1887" s="114">
        <f t="shared" si="529"/>
        <v>0</v>
      </c>
      <c r="Q1887" s="173"/>
      <c r="R1887" s="177">
        <v>2016</v>
      </c>
      <c r="S1887" s="98">
        <f>IFERROR(('General Input Sheet'!$G$38/(VLOOKUP(R1887,'General Input Sheet'!$E$38:$G$44,3,FALSE))),1)</f>
        <v>1</v>
      </c>
      <c r="T1887" s="199">
        <v>302332.17061546398</v>
      </c>
      <c r="U1887" s="115" t="str">
        <f t="shared" si="524"/>
        <v>y</v>
      </c>
      <c r="V1887" s="115" t="str">
        <f t="shared" si="524"/>
        <v/>
      </c>
      <c r="W1887" s="115" t="str">
        <f t="shared" si="524"/>
        <v/>
      </c>
      <c r="X1887" s="115" t="str">
        <f t="shared" si="524"/>
        <v/>
      </c>
      <c r="Y1887" s="273" t="str">
        <f t="shared" si="525"/>
        <v/>
      </c>
      <c r="AA1887" s="86">
        <f t="shared" si="515"/>
        <v>1</v>
      </c>
      <c r="AB1887" s="87" t="str">
        <f t="shared" si="516"/>
        <v/>
      </c>
      <c r="AC1887" s="87" t="str">
        <f t="shared" si="526"/>
        <v/>
      </c>
      <c r="AD1887" s="87" t="str">
        <f t="shared" si="527"/>
        <v/>
      </c>
      <c r="AE1887" s="87" t="str">
        <f t="shared" si="528"/>
        <v/>
      </c>
      <c r="AF1887" s="94">
        <f t="shared" si="517"/>
        <v>1</v>
      </c>
      <c r="AH1887" s="324">
        <f t="shared" si="518"/>
        <v>302332.17061546398</v>
      </c>
      <c r="AI1887" s="280" t="str">
        <f t="shared" si="519"/>
        <v/>
      </c>
      <c r="AJ1887" s="280" t="str">
        <f t="shared" si="520"/>
        <v/>
      </c>
      <c r="AK1887" s="280" t="str">
        <f t="shared" si="521"/>
        <v/>
      </c>
      <c r="AL1887" s="327" t="str">
        <f t="shared" si="522"/>
        <v/>
      </c>
    </row>
    <row r="1888" spans="2:38">
      <c r="B1888" s="176" t="s">
        <v>1674</v>
      </c>
      <c r="C1888" s="167"/>
      <c r="D1888" s="167" t="s">
        <v>2229</v>
      </c>
      <c r="E1888" s="167" t="s">
        <v>117</v>
      </c>
      <c r="F1888" s="167" t="s">
        <v>2232</v>
      </c>
      <c r="G1888" s="188"/>
      <c r="H1888" s="285">
        <v>858.86970289999999</v>
      </c>
      <c r="I1888" s="143">
        <f t="shared" si="523"/>
        <v>282.02718115404491</v>
      </c>
      <c r="J1888" s="165">
        <v>242224.60128749901</v>
      </c>
      <c r="K1888" s="167"/>
      <c r="L1888" s="167">
        <v>1</v>
      </c>
      <c r="M1888" s="171">
        <f t="shared" si="514"/>
        <v>242224.60128749898</v>
      </c>
      <c r="N1888" s="170"/>
      <c r="O1888" s="285"/>
      <c r="P1888" s="114">
        <f t="shared" si="529"/>
        <v>0</v>
      </c>
      <c r="Q1888" s="173"/>
      <c r="R1888" s="177">
        <v>2016</v>
      </c>
      <c r="S1888" s="98">
        <f>IFERROR(('General Input Sheet'!$G$38/(VLOOKUP(R1888,'General Input Sheet'!$E$38:$G$44,3,FALSE))),1)</f>
        <v>1</v>
      </c>
      <c r="T1888" s="199">
        <v>242224.60128749901</v>
      </c>
      <c r="U1888" s="115" t="str">
        <f t="shared" si="524"/>
        <v/>
      </c>
      <c r="V1888" s="115" t="str">
        <f t="shared" si="524"/>
        <v/>
      </c>
      <c r="W1888" s="115" t="str">
        <f t="shared" si="524"/>
        <v>y</v>
      </c>
      <c r="X1888" s="115" t="str">
        <f t="shared" si="524"/>
        <v/>
      </c>
      <c r="Y1888" s="273" t="str">
        <f t="shared" si="525"/>
        <v/>
      </c>
      <c r="AA1888" s="86" t="str">
        <f t="shared" si="515"/>
        <v/>
      </c>
      <c r="AB1888" s="87" t="str">
        <f t="shared" si="516"/>
        <v/>
      </c>
      <c r="AC1888" s="87">
        <f t="shared" si="526"/>
        <v>1</v>
      </c>
      <c r="AD1888" s="87" t="str">
        <f t="shared" si="527"/>
        <v/>
      </c>
      <c r="AE1888" s="87" t="str">
        <f t="shared" si="528"/>
        <v/>
      </c>
      <c r="AF1888" s="94">
        <f t="shared" si="517"/>
        <v>1</v>
      </c>
      <c r="AH1888" s="324" t="str">
        <f t="shared" si="518"/>
        <v/>
      </c>
      <c r="AI1888" s="280" t="str">
        <f t="shared" si="519"/>
        <v/>
      </c>
      <c r="AJ1888" s="280">
        <f t="shared" si="520"/>
        <v>242224.60128749901</v>
      </c>
      <c r="AK1888" s="280" t="str">
        <f t="shared" si="521"/>
        <v/>
      </c>
      <c r="AL1888" s="327" t="str">
        <f t="shared" si="522"/>
        <v/>
      </c>
    </row>
    <row r="1889" spans="2:38">
      <c r="B1889" s="176" t="s">
        <v>1675</v>
      </c>
      <c r="C1889" s="167"/>
      <c r="D1889" s="167" t="s">
        <v>2229</v>
      </c>
      <c r="E1889" s="167" t="s">
        <v>117</v>
      </c>
      <c r="F1889" s="167" t="s">
        <v>2233</v>
      </c>
      <c r="G1889" s="188"/>
      <c r="H1889" s="285">
        <v>3351.25</v>
      </c>
      <c r="I1889" s="143">
        <f t="shared" si="523"/>
        <v>154.72639835416277</v>
      </c>
      <c r="J1889" s="165">
        <v>518526.84248438798</v>
      </c>
      <c r="K1889" s="167"/>
      <c r="L1889" s="167">
        <v>1</v>
      </c>
      <c r="M1889" s="171">
        <f t="shared" si="514"/>
        <v>518526.84248438798</v>
      </c>
      <c r="N1889" s="170"/>
      <c r="O1889" s="285"/>
      <c r="P1889" s="114">
        <f t="shared" si="529"/>
        <v>0</v>
      </c>
      <c r="Q1889" s="173"/>
      <c r="R1889" s="177">
        <v>2016</v>
      </c>
      <c r="S1889" s="98">
        <f>IFERROR(('General Input Sheet'!$G$38/(VLOOKUP(R1889,'General Input Sheet'!$E$38:$G$44,3,FALSE))),1)</f>
        <v>1</v>
      </c>
      <c r="T1889" s="199">
        <v>518526.84248438798</v>
      </c>
      <c r="U1889" s="115" t="str">
        <f t="shared" si="524"/>
        <v/>
      </c>
      <c r="V1889" s="115" t="str">
        <f t="shared" si="524"/>
        <v/>
      </c>
      <c r="W1889" s="115" t="str">
        <f t="shared" si="524"/>
        <v>y</v>
      </c>
      <c r="X1889" s="115" t="str">
        <f t="shared" si="524"/>
        <v/>
      </c>
      <c r="Y1889" s="273" t="str">
        <f t="shared" si="525"/>
        <v/>
      </c>
      <c r="AA1889" s="86" t="str">
        <f t="shared" si="515"/>
        <v/>
      </c>
      <c r="AB1889" s="87" t="str">
        <f t="shared" si="516"/>
        <v/>
      </c>
      <c r="AC1889" s="87">
        <f t="shared" si="526"/>
        <v>1</v>
      </c>
      <c r="AD1889" s="87" t="str">
        <f t="shared" si="527"/>
        <v/>
      </c>
      <c r="AE1889" s="87" t="str">
        <f t="shared" si="528"/>
        <v/>
      </c>
      <c r="AF1889" s="94">
        <f t="shared" si="517"/>
        <v>1</v>
      </c>
      <c r="AH1889" s="324" t="str">
        <f t="shared" si="518"/>
        <v/>
      </c>
      <c r="AI1889" s="280" t="str">
        <f t="shared" si="519"/>
        <v/>
      </c>
      <c r="AJ1889" s="280">
        <f t="shared" si="520"/>
        <v>518526.84248438798</v>
      </c>
      <c r="AK1889" s="280" t="str">
        <f t="shared" si="521"/>
        <v/>
      </c>
      <c r="AL1889" s="327" t="str">
        <f t="shared" si="522"/>
        <v/>
      </c>
    </row>
    <row r="1890" spans="2:38">
      <c r="B1890" s="176" t="s">
        <v>1676</v>
      </c>
      <c r="C1890" s="167"/>
      <c r="D1890" s="167" t="s">
        <v>2231</v>
      </c>
      <c r="E1890" s="167" t="s">
        <v>118</v>
      </c>
      <c r="F1890" s="167" t="s">
        <v>2236</v>
      </c>
      <c r="G1890" s="188"/>
      <c r="H1890" s="285"/>
      <c r="I1890" s="143">
        <f t="shared" si="523"/>
        <v>0</v>
      </c>
      <c r="J1890" s="165"/>
      <c r="K1890" s="167"/>
      <c r="L1890" s="167">
        <v>1</v>
      </c>
      <c r="M1890" s="171">
        <f t="shared" si="514"/>
        <v>0</v>
      </c>
      <c r="N1890" s="170"/>
      <c r="O1890" s="285">
        <v>0</v>
      </c>
      <c r="P1890" s="114">
        <f t="shared" si="529"/>
        <v>0</v>
      </c>
      <c r="Q1890" s="173">
        <v>0</v>
      </c>
      <c r="R1890" s="177">
        <v>2016</v>
      </c>
      <c r="S1890" s="98">
        <f>IFERROR(('General Input Sheet'!$G$38/(VLOOKUP(R1890,'General Input Sheet'!$E$38:$G$44,3,FALSE))),1)</f>
        <v>1</v>
      </c>
      <c r="T1890" s="199">
        <v>0</v>
      </c>
      <c r="U1890" s="115" t="str">
        <f t="shared" si="524"/>
        <v/>
      </c>
      <c r="V1890" s="115" t="str">
        <f t="shared" si="524"/>
        <v/>
      </c>
      <c r="W1890" s="115" t="str">
        <f t="shared" si="524"/>
        <v/>
      </c>
      <c r="X1890" s="115" t="str">
        <f t="shared" si="524"/>
        <v/>
      </c>
      <c r="Y1890" s="273" t="str">
        <f t="shared" si="525"/>
        <v>y</v>
      </c>
      <c r="AA1890" s="86" t="str">
        <f t="shared" si="515"/>
        <v/>
      </c>
      <c r="AB1890" s="87" t="str">
        <f t="shared" si="516"/>
        <v/>
      </c>
      <c r="AC1890" s="87" t="str">
        <f t="shared" si="526"/>
        <v/>
      </c>
      <c r="AD1890" s="87" t="str">
        <f t="shared" si="527"/>
        <v/>
      </c>
      <c r="AE1890" s="87">
        <f t="shared" si="528"/>
        <v>1</v>
      </c>
      <c r="AF1890" s="94">
        <f t="shared" si="517"/>
        <v>1</v>
      </c>
      <c r="AH1890" s="324" t="str">
        <f t="shared" si="518"/>
        <v/>
      </c>
      <c r="AI1890" s="280" t="str">
        <f t="shared" si="519"/>
        <v/>
      </c>
      <c r="AJ1890" s="280" t="str">
        <f t="shared" si="520"/>
        <v/>
      </c>
      <c r="AK1890" s="280" t="str">
        <f t="shared" si="521"/>
        <v/>
      </c>
      <c r="AL1890" s="327">
        <f t="shared" si="522"/>
        <v>0</v>
      </c>
    </row>
    <row r="1891" spans="2:38">
      <c r="B1891" s="176" t="s">
        <v>1677</v>
      </c>
      <c r="C1891" s="167"/>
      <c r="D1891" s="167" t="s">
        <v>2231</v>
      </c>
      <c r="E1891" s="167" t="s">
        <v>118</v>
      </c>
      <c r="F1891" s="167" t="s">
        <v>2233</v>
      </c>
      <c r="G1891" s="188"/>
      <c r="H1891" s="285">
        <v>27904.12</v>
      </c>
      <c r="I1891" s="143">
        <f t="shared" si="523"/>
        <v>288.38726781365693</v>
      </c>
      <c r="J1891" s="165">
        <v>8047192.9275444197</v>
      </c>
      <c r="K1891" s="167"/>
      <c r="L1891" s="167">
        <v>1</v>
      </c>
      <c r="M1891" s="171">
        <f t="shared" si="514"/>
        <v>8047192.9275444197</v>
      </c>
      <c r="N1891" s="170"/>
      <c r="O1891" s="285">
        <v>27904.147354073601</v>
      </c>
      <c r="P1891" s="114">
        <f t="shared" si="529"/>
        <v>7.6518650539891642</v>
      </c>
      <c r="Q1891" s="173">
        <v>213518.77</v>
      </c>
      <c r="R1891" s="177">
        <v>2016</v>
      </c>
      <c r="S1891" s="98">
        <f>IFERROR(('General Input Sheet'!$G$38/(VLOOKUP(R1891,'General Input Sheet'!$E$38:$G$44,3,FALSE))),1)</f>
        <v>1</v>
      </c>
      <c r="T1891" s="199">
        <v>8260711.6975444192</v>
      </c>
      <c r="U1891" s="115" t="str">
        <f t="shared" si="524"/>
        <v/>
      </c>
      <c r="V1891" s="115" t="str">
        <f t="shared" si="524"/>
        <v/>
      </c>
      <c r="W1891" s="115" t="str">
        <f t="shared" si="524"/>
        <v/>
      </c>
      <c r="X1891" s="115" t="str">
        <f t="shared" si="524"/>
        <v/>
      </c>
      <c r="Y1891" s="273" t="str">
        <f t="shared" si="525"/>
        <v>y</v>
      </c>
      <c r="AA1891" s="86" t="str">
        <f t="shared" si="515"/>
        <v/>
      </c>
      <c r="AB1891" s="87" t="str">
        <f t="shared" si="516"/>
        <v/>
      </c>
      <c r="AC1891" s="87" t="str">
        <f t="shared" si="526"/>
        <v/>
      </c>
      <c r="AD1891" s="87" t="str">
        <f t="shared" si="527"/>
        <v/>
      </c>
      <c r="AE1891" s="87">
        <f t="shared" si="528"/>
        <v>1</v>
      </c>
      <c r="AF1891" s="94">
        <f t="shared" si="517"/>
        <v>1</v>
      </c>
      <c r="AH1891" s="324" t="str">
        <f t="shared" si="518"/>
        <v/>
      </c>
      <c r="AI1891" s="280" t="str">
        <f t="shared" si="519"/>
        <v/>
      </c>
      <c r="AJ1891" s="280" t="str">
        <f t="shared" si="520"/>
        <v/>
      </c>
      <c r="AK1891" s="280" t="str">
        <f t="shared" si="521"/>
        <v/>
      </c>
      <c r="AL1891" s="327">
        <f t="shared" si="522"/>
        <v>8260711.6975444192</v>
      </c>
    </row>
    <row r="1892" spans="2:38">
      <c r="B1892" s="176" t="s">
        <v>1678</v>
      </c>
      <c r="C1892" s="167"/>
      <c r="D1892" s="167" t="s">
        <v>2229</v>
      </c>
      <c r="E1892" s="167" t="s">
        <v>117</v>
      </c>
      <c r="F1892" s="167" t="s">
        <v>2232</v>
      </c>
      <c r="G1892" s="188"/>
      <c r="H1892" s="285">
        <v>51217.97</v>
      </c>
      <c r="I1892" s="143">
        <f t="shared" si="523"/>
        <v>11.524972153021585</v>
      </c>
      <c r="J1892" s="165">
        <v>590285.67798429495</v>
      </c>
      <c r="K1892" s="167"/>
      <c r="L1892" s="167">
        <v>1</v>
      </c>
      <c r="M1892" s="171">
        <f t="shared" si="514"/>
        <v>590285.67798429495</v>
      </c>
      <c r="N1892" s="170"/>
      <c r="O1892" s="285"/>
      <c r="P1892" s="114">
        <f t="shared" si="529"/>
        <v>0</v>
      </c>
      <c r="Q1892" s="173"/>
      <c r="R1892" s="177">
        <v>2016</v>
      </c>
      <c r="S1892" s="98">
        <f>IFERROR(('General Input Sheet'!$G$38/(VLOOKUP(R1892,'General Input Sheet'!$E$38:$G$44,3,FALSE))),1)</f>
        <v>1</v>
      </c>
      <c r="T1892" s="199">
        <v>590285.67798429495</v>
      </c>
      <c r="U1892" s="115" t="str">
        <f t="shared" si="524"/>
        <v/>
      </c>
      <c r="V1892" s="115" t="str">
        <f t="shared" si="524"/>
        <v/>
      </c>
      <c r="W1892" s="115" t="str">
        <f t="shared" si="524"/>
        <v>y</v>
      </c>
      <c r="X1892" s="115" t="str">
        <f t="shared" si="524"/>
        <v/>
      </c>
      <c r="Y1892" s="273" t="str">
        <f t="shared" si="525"/>
        <v/>
      </c>
      <c r="AA1892" s="86" t="str">
        <f t="shared" si="515"/>
        <v/>
      </c>
      <c r="AB1892" s="87" t="str">
        <f t="shared" si="516"/>
        <v/>
      </c>
      <c r="AC1892" s="87">
        <f t="shared" si="526"/>
        <v>1</v>
      </c>
      <c r="AD1892" s="87" t="str">
        <f t="shared" si="527"/>
        <v/>
      </c>
      <c r="AE1892" s="87" t="str">
        <f t="shared" si="528"/>
        <v/>
      </c>
      <c r="AF1892" s="94">
        <f t="shared" si="517"/>
        <v>1</v>
      </c>
      <c r="AH1892" s="324" t="str">
        <f t="shared" si="518"/>
        <v/>
      </c>
      <c r="AI1892" s="280" t="str">
        <f t="shared" si="519"/>
        <v/>
      </c>
      <c r="AJ1892" s="280">
        <f t="shared" si="520"/>
        <v>590285.67798429495</v>
      </c>
      <c r="AK1892" s="280" t="str">
        <f t="shared" si="521"/>
        <v/>
      </c>
      <c r="AL1892" s="327" t="str">
        <f t="shared" si="522"/>
        <v/>
      </c>
    </row>
    <row r="1893" spans="2:38">
      <c r="B1893" s="176" t="s">
        <v>1679</v>
      </c>
      <c r="C1893" s="167"/>
      <c r="D1893" s="167" t="s">
        <v>2231</v>
      </c>
      <c r="E1893" s="167" t="s">
        <v>117</v>
      </c>
      <c r="F1893" s="167" t="s">
        <v>2236</v>
      </c>
      <c r="G1893" s="188"/>
      <c r="H1893" s="285"/>
      <c r="I1893" s="143">
        <f t="shared" si="523"/>
        <v>0</v>
      </c>
      <c r="J1893" s="165"/>
      <c r="K1893" s="167"/>
      <c r="L1893" s="167">
        <v>1</v>
      </c>
      <c r="M1893" s="171">
        <f t="shared" si="514"/>
        <v>0</v>
      </c>
      <c r="N1893" s="170"/>
      <c r="O1893" s="285">
        <v>0</v>
      </c>
      <c r="P1893" s="114">
        <f t="shared" si="529"/>
        <v>0</v>
      </c>
      <c r="Q1893" s="173">
        <v>0</v>
      </c>
      <c r="R1893" s="177">
        <v>2016</v>
      </c>
      <c r="S1893" s="98">
        <f>IFERROR(('General Input Sheet'!$G$38/(VLOOKUP(R1893,'General Input Sheet'!$E$38:$G$44,3,FALSE))),1)</f>
        <v>1</v>
      </c>
      <c r="T1893" s="199">
        <v>0</v>
      </c>
      <c r="U1893" s="115" t="str">
        <f t="shared" si="524"/>
        <v/>
      </c>
      <c r="V1893" s="115" t="str">
        <f t="shared" si="524"/>
        <v/>
      </c>
      <c r="W1893" s="115" t="str">
        <f t="shared" si="524"/>
        <v/>
      </c>
      <c r="X1893" s="115" t="str">
        <f t="shared" si="524"/>
        <v/>
      </c>
      <c r="Y1893" s="273" t="str">
        <f t="shared" si="525"/>
        <v>y</v>
      </c>
      <c r="AA1893" s="86" t="str">
        <f t="shared" si="515"/>
        <v/>
      </c>
      <c r="AB1893" s="87" t="str">
        <f t="shared" si="516"/>
        <v/>
      </c>
      <c r="AC1893" s="87" t="str">
        <f t="shared" si="526"/>
        <v/>
      </c>
      <c r="AD1893" s="87" t="str">
        <f t="shared" si="527"/>
        <v/>
      </c>
      <c r="AE1893" s="87">
        <f t="shared" si="528"/>
        <v>1</v>
      </c>
      <c r="AF1893" s="94">
        <f t="shared" si="517"/>
        <v>1</v>
      </c>
      <c r="AH1893" s="324" t="str">
        <f t="shared" si="518"/>
        <v/>
      </c>
      <c r="AI1893" s="280" t="str">
        <f t="shared" si="519"/>
        <v/>
      </c>
      <c r="AJ1893" s="280" t="str">
        <f t="shared" si="520"/>
        <v/>
      </c>
      <c r="AK1893" s="280" t="str">
        <f t="shared" si="521"/>
        <v/>
      </c>
      <c r="AL1893" s="327">
        <f t="shared" si="522"/>
        <v>0</v>
      </c>
    </row>
    <row r="1894" spans="2:38">
      <c r="B1894" s="176" t="s">
        <v>1680</v>
      </c>
      <c r="C1894" s="167"/>
      <c r="D1894" s="167" t="s">
        <v>2231</v>
      </c>
      <c r="E1894" s="167" t="s">
        <v>117</v>
      </c>
      <c r="F1894" s="167" t="s">
        <v>2236</v>
      </c>
      <c r="G1894" s="188"/>
      <c r="H1894" s="285"/>
      <c r="I1894" s="143">
        <f t="shared" si="523"/>
        <v>0</v>
      </c>
      <c r="J1894" s="165"/>
      <c r="K1894" s="167"/>
      <c r="L1894" s="167">
        <v>1</v>
      </c>
      <c r="M1894" s="171">
        <f t="shared" si="514"/>
        <v>0</v>
      </c>
      <c r="N1894" s="170"/>
      <c r="O1894" s="285">
        <v>0</v>
      </c>
      <c r="P1894" s="114">
        <f t="shared" si="529"/>
        <v>0</v>
      </c>
      <c r="Q1894" s="173">
        <v>0</v>
      </c>
      <c r="R1894" s="177">
        <v>2016</v>
      </c>
      <c r="S1894" s="98">
        <f>IFERROR(('General Input Sheet'!$G$38/(VLOOKUP(R1894,'General Input Sheet'!$E$38:$G$44,3,FALSE))),1)</f>
        <v>1</v>
      </c>
      <c r="T1894" s="199">
        <v>0</v>
      </c>
      <c r="U1894" s="115" t="str">
        <f t="shared" si="524"/>
        <v/>
      </c>
      <c r="V1894" s="115" t="str">
        <f t="shared" si="524"/>
        <v/>
      </c>
      <c r="W1894" s="115" t="str">
        <f t="shared" si="524"/>
        <v/>
      </c>
      <c r="X1894" s="115" t="str">
        <f t="shared" si="524"/>
        <v/>
      </c>
      <c r="Y1894" s="273" t="str">
        <f t="shared" si="525"/>
        <v>y</v>
      </c>
      <c r="AA1894" s="86" t="str">
        <f t="shared" si="515"/>
        <v/>
      </c>
      <c r="AB1894" s="87" t="str">
        <f t="shared" si="516"/>
        <v/>
      </c>
      <c r="AC1894" s="87" t="str">
        <f t="shared" si="526"/>
        <v/>
      </c>
      <c r="AD1894" s="87" t="str">
        <f t="shared" si="527"/>
        <v/>
      </c>
      <c r="AE1894" s="87">
        <f t="shared" si="528"/>
        <v>1</v>
      </c>
      <c r="AF1894" s="94">
        <f t="shared" si="517"/>
        <v>1</v>
      </c>
      <c r="AH1894" s="324" t="str">
        <f t="shared" si="518"/>
        <v/>
      </c>
      <c r="AI1894" s="280" t="str">
        <f t="shared" si="519"/>
        <v/>
      </c>
      <c r="AJ1894" s="280" t="str">
        <f t="shared" si="520"/>
        <v/>
      </c>
      <c r="AK1894" s="280" t="str">
        <f t="shared" si="521"/>
        <v/>
      </c>
      <c r="AL1894" s="327">
        <f t="shared" si="522"/>
        <v>0</v>
      </c>
    </row>
    <row r="1895" spans="2:38">
      <c r="B1895" s="176" t="s">
        <v>1681</v>
      </c>
      <c r="C1895" s="167"/>
      <c r="D1895" s="167" t="s">
        <v>2229</v>
      </c>
      <c r="E1895" s="167" t="s">
        <v>117</v>
      </c>
      <c r="F1895" s="167" t="s">
        <v>2233</v>
      </c>
      <c r="G1895" s="188"/>
      <c r="H1895" s="285">
        <v>2096.36</v>
      </c>
      <c r="I1895" s="143">
        <f t="shared" si="523"/>
        <v>225.2673192636031</v>
      </c>
      <c r="J1895" s="165">
        <v>472241.39741144702</v>
      </c>
      <c r="K1895" s="167"/>
      <c r="L1895" s="167">
        <v>1</v>
      </c>
      <c r="M1895" s="171">
        <f t="shared" si="514"/>
        <v>472241.39741144702</v>
      </c>
      <c r="N1895" s="170"/>
      <c r="O1895" s="285"/>
      <c r="P1895" s="114">
        <f t="shared" si="529"/>
        <v>0</v>
      </c>
      <c r="Q1895" s="173"/>
      <c r="R1895" s="177">
        <v>2016</v>
      </c>
      <c r="S1895" s="98">
        <f>IFERROR(('General Input Sheet'!$G$38/(VLOOKUP(R1895,'General Input Sheet'!$E$38:$G$44,3,FALSE))),1)</f>
        <v>1</v>
      </c>
      <c r="T1895" s="199">
        <v>472241.39741144702</v>
      </c>
      <c r="U1895" s="115" t="str">
        <f t="shared" si="524"/>
        <v/>
      </c>
      <c r="V1895" s="115" t="str">
        <f t="shared" si="524"/>
        <v/>
      </c>
      <c r="W1895" s="115" t="str">
        <f t="shared" si="524"/>
        <v>y</v>
      </c>
      <c r="X1895" s="115" t="str">
        <f t="shared" si="524"/>
        <v/>
      </c>
      <c r="Y1895" s="273" t="str">
        <f t="shared" si="525"/>
        <v/>
      </c>
      <c r="AA1895" s="86" t="str">
        <f t="shared" si="515"/>
        <v/>
      </c>
      <c r="AB1895" s="87" t="str">
        <f t="shared" si="516"/>
        <v/>
      </c>
      <c r="AC1895" s="87">
        <f t="shared" si="526"/>
        <v>1</v>
      </c>
      <c r="AD1895" s="87" t="str">
        <f t="shared" si="527"/>
        <v/>
      </c>
      <c r="AE1895" s="87" t="str">
        <f t="shared" si="528"/>
        <v/>
      </c>
      <c r="AF1895" s="94">
        <f t="shared" si="517"/>
        <v>1</v>
      </c>
      <c r="AH1895" s="324" t="str">
        <f t="shared" si="518"/>
        <v/>
      </c>
      <c r="AI1895" s="280" t="str">
        <f t="shared" si="519"/>
        <v/>
      </c>
      <c r="AJ1895" s="280">
        <f t="shared" si="520"/>
        <v>472241.39741144702</v>
      </c>
      <c r="AK1895" s="280" t="str">
        <f t="shared" si="521"/>
        <v/>
      </c>
      <c r="AL1895" s="327" t="str">
        <f t="shared" si="522"/>
        <v/>
      </c>
    </row>
    <row r="1896" spans="2:38">
      <c r="B1896" s="176" t="s">
        <v>1682</v>
      </c>
      <c r="C1896" s="167"/>
      <c r="D1896" s="167" t="s">
        <v>2229</v>
      </c>
      <c r="E1896" s="167" t="s">
        <v>116</v>
      </c>
      <c r="F1896" s="167" t="s">
        <v>2233</v>
      </c>
      <c r="G1896" s="188"/>
      <c r="H1896" s="285">
        <v>3317.05</v>
      </c>
      <c r="I1896" s="143">
        <f t="shared" si="523"/>
        <v>155.94139595154792</v>
      </c>
      <c r="J1896" s="165">
        <v>517265.407441082</v>
      </c>
      <c r="K1896" s="167"/>
      <c r="L1896" s="167">
        <v>1</v>
      </c>
      <c r="M1896" s="171">
        <f t="shared" si="514"/>
        <v>517265.40744108194</v>
      </c>
      <c r="N1896" s="170"/>
      <c r="O1896" s="285"/>
      <c r="P1896" s="114">
        <f t="shared" si="529"/>
        <v>0</v>
      </c>
      <c r="Q1896" s="173"/>
      <c r="R1896" s="177">
        <v>2016</v>
      </c>
      <c r="S1896" s="98">
        <f>IFERROR(('General Input Sheet'!$G$38/(VLOOKUP(R1896,'General Input Sheet'!$E$38:$G$44,3,FALSE))),1)</f>
        <v>1</v>
      </c>
      <c r="T1896" s="199">
        <v>517265.407441082</v>
      </c>
      <c r="U1896" s="115" t="str">
        <f t="shared" si="524"/>
        <v/>
      </c>
      <c r="V1896" s="115" t="str">
        <f t="shared" si="524"/>
        <v>y</v>
      </c>
      <c r="W1896" s="115" t="str">
        <f t="shared" si="524"/>
        <v/>
      </c>
      <c r="X1896" s="115" t="str">
        <f t="shared" si="524"/>
        <v/>
      </c>
      <c r="Y1896" s="273" t="str">
        <f t="shared" si="525"/>
        <v/>
      </c>
      <c r="AA1896" s="86" t="str">
        <f t="shared" si="515"/>
        <v/>
      </c>
      <c r="AB1896" s="87">
        <f t="shared" si="516"/>
        <v>1</v>
      </c>
      <c r="AC1896" s="87" t="str">
        <f t="shared" si="526"/>
        <v/>
      </c>
      <c r="AD1896" s="87" t="str">
        <f t="shared" si="527"/>
        <v/>
      </c>
      <c r="AE1896" s="87" t="str">
        <f t="shared" si="528"/>
        <v/>
      </c>
      <c r="AF1896" s="94">
        <f t="shared" si="517"/>
        <v>1</v>
      </c>
      <c r="AH1896" s="324" t="str">
        <f t="shared" si="518"/>
        <v/>
      </c>
      <c r="AI1896" s="280">
        <f t="shared" si="519"/>
        <v>517265.407441082</v>
      </c>
      <c r="AJ1896" s="280" t="str">
        <f t="shared" si="520"/>
        <v/>
      </c>
      <c r="AK1896" s="280" t="str">
        <f t="shared" si="521"/>
        <v/>
      </c>
      <c r="AL1896" s="327" t="str">
        <f t="shared" si="522"/>
        <v/>
      </c>
    </row>
    <row r="1897" spans="2:38">
      <c r="B1897" s="176" t="s">
        <v>1683</v>
      </c>
      <c r="C1897" s="167"/>
      <c r="D1897" s="167" t="s">
        <v>2229</v>
      </c>
      <c r="E1897" s="167" t="s">
        <v>118</v>
      </c>
      <c r="F1897" s="167" t="s">
        <v>2232</v>
      </c>
      <c r="G1897" s="188"/>
      <c r="H1897" s="285">
        <v>812.02256139999997</v>
      </c>
      <c r="I1897" s="143">
        <f t="shared" si="523"/>
        <v>295.4859475140687</v>
      </c>
      <c r="J1897" s="165">
        <v>239941.25595808</v>
      </c>
      <c r="K1897" s="167"/>
      <c r="L1897" s="167">
        <v>1</v>
      </c>
      <c r="M1897" s="171">
        <f t="shared" si="514"/>
        <v>239941.25595808</v>
      </c>
      <c r="N1897" s="170"/>
      <c r="O1897" s="285">
        <v>812.00246137756301</v>
      </c>
      <c r="P1897" s="114">
        <f t="shared" si="529"/>
        <v>1.2315233605369852E-3</v>
      </c>
      <c r="Q1897" s="173">
        <v>1</v>
      </c>
      <c r="R1897" s="177">
        <v>2016</v>
      </c>
      <c r="S1897" s="98">
        <f>IFERROR(('General Input Sheet'!$G$38/(VLOOKUP(R1897,'General Input Sheet'!$E$38:$G$44,3,FALSE))),1)</f>
        <v>1</v>
      </c>
      <c r="T1897" s="199">
        <v>239942.25595808</v>
      </c>
      <c r="U1897" s="115" t="str">
        <f t="shared" si="524"/>
        <v/>
      </c>
      <c r="V1897" s="115" t="str">
        <f t="shared" si="524"/>
        <v/>
      </c>
      <c r="W1897" s="115" t="str">
        <f t="shared" si="524"/>
        <v/>
      </c>
      <c r="X1897" s="115" t="str">
        <f t="shared" si="524"/>
        <v>y</v>
      </c>
      <c r="Y1897" s="273" t="str">
        <f t="shared" si="525"/>
        <v/>
      </c>
      <c r="AA1897" s="86" t="str">
        <f t="shared" si="515"/>
        <v/>
      </c>
      <c r="AB1897" s="87" t="str">
        <f t="shared" si="516"/>
        <v/>
      </c>
      <c r="AC1897" s="87" t="str">
        <f t="shared" si="526"/>
        <v/>
      </c>
      <c r="AD1897" s="87">
        <f t="shared" si="527"/>
        <v>1</v>
      </c>
      <c r="AE1897" s="87" t="str">
        <f t="shared" si="528"/>
        <v/>
      </c>
      <c r="AF1897" s="94">
        <f t="shared" si="517"/>
        <v>1</v>
      </c>
      <c r="AH1897" s="324" t="str">
        <f t="shared" si="518"/>
        <v/>
      </c>
      <c r="AI1897" s="280" t="str">
        <f t="shared" si="519"/>
        <v/>
      </c>
      <c r="AJ1897" s="280" t="str">
        <f t="shared" si="520"/>
        <v/>
      </c>
      <c r="AK1897" s="280">
        <f t="shared" si="521"/>
        <v>239942.25595808</v>
      </c>
      <c r="AL1897" s="327" t="str">
        <f t="shared" si="522"/>
        <v/>
      </c>
    </row>
    <row r="1898" spans="2:38">
      <c r="B1898" s="176" t="s">
        <v>1684</v>
      </c>
      <c r="C1898" s="167"/>
      <c r="D1898" s="167" t="s">
        <v>2229</v>
      </c>
      <c r="E1898" s="167" t="s">
        <v>118</v>
      </c>
      <c r="F1898" s="167" t="s">
        <v>2236</v>
      </c>
      <c r="G1898" s="188"/>
      <c r="H1898" s="285"/>
      <c r="I1898" s="143">
        <f t="shared" si="523"/>
        <v>0</v>
      </c>
      <c r="J1898" s="165"/>
      <c r="K1898" s="167"/>
      <c r="L1898" s="167">
        <v>1</v>
      </c>
      <c r="M1898" s="171">
        <f t="shared" si="514"/>
        <v>0</v>
      </c>
      <c r="N1898" s="170"/>
      <c r="O1898" s="285">
        <v>0</v>
      </c>
      <c r="P1898" s="114">
        <f t="shared" si="529"/>
        <v>0</v>
      </c>
      <c r="Q1898" s="173">
        <v>0</v>
      </c>
      <c r="R1898" s="177">
        <v>2016</v>
      </c>
      <c r="S1898" s="98">
        <f>IFERROR(('General Input Sheet'!$G$38/(VLOOKUP(R1898,'General Input Sheet'!$E$38:$G$44,3,FALSE))),1)</f>
        <v>1</v>
      </c>
      <c r="T1898" s="199">
        <v>0</v>
      </c>
      <c r="U1898" s="115" t="str">
        <f t="shared" si="524"/>
        <v/>
      </c>
      <c r="V1898" s="115" t="str">
        <f t="shared" si="524"/>
        <v/>
      </c>
      <c r="W1898" s="115" t="str">
        <f t="shared" si="524"/>
        <v/>
      </c>
      <c r="X1898" s="115" t="str">
        <f t="shared" si="524"/>
        <v>y</v>
      </c>
      <c r="Y1898" s="273" t="str">
        <f t="shared" si="525"/>
        <v/>
      </c>
      <c r="AA1898" s="86" t="str">
        <f t="shared" si="515"/>
        <v/>
      </c>
      <c r="AB1898" s="87" t="str">
        <f t="shared" si="516"/>
        <v/>
      </c>
      <c r="AC1898" s="87" t="str">
        <f t="shared" si="526"/>
        <v/>
      </c>
      <c r="AD1898" s="87">
        <f t="shared" si="527"/>
        <v>1</v>
      </c>
      <c r="AE1898" s="87" t="str">
        <f t="shared" si="528"/>
        <v/>
      </c>
      <c r="AF1898" s="94">
        <f t="shared" si="517"/>
        <v>1</v>
      </c>
      <c r="AH1898" s="324" t="str">
        <f t="shared" si="518"/>
        <v/>
      </c>
      <c r="AI1898" s="280" t="str">
        <f t="shared" si="519"/>
        <v/>
      </c>
      <c r="AJ1898" s="280" t="str">
        <f t="shared" si="520"/>
        <v/>
      </c>
      <c r="AK1898" s="280">
        <f t="shared" si="521"/>
        <v>0</v>
      </c>
      <c r="AL1898" s="327" t="str">
        <f t="shared" si="522"/>
        <v/>
      </c>
    </row>
    <row r="1899" spans="2:38">
      <c r="B1899" s="176" t="s">
        <v>1685</v>
      </c>
      <c r="C1899" s="167"/>
      <c r="D1899" s="167" t="s">
        <v>2229</v>
      </c>
      <c r="E1899" s="167" t="s">
        <v>118</v>
      </c>
      <c r="F1899" s="167" t="s">
        <v>2236</v>
      </c>
      <c r="G1899" s="188"/>
      <c r="H1899" s="285"/>
      <c r="I1899" s="143">
        <f t="shared" si="523"/>
        <v>0</v>
      </c>
      <c r="J1899" s="165"/>
      <c r="K1899" s="167"/>
      <c r="L1899" s="167">
        <v>1</v>
      </c>
      <c r="M1899" s="171">
        <f t="shared" si="514"/>
        <v>0</v>
      </c>
      <c r="N1899" s="170"/>
      <c r="O1899" s="285">
        <v>0</v>
      </c>
      <c r="P1899" s="114">
        <f t="shared" si="529"/>
        <v>0</v>
      </c>
      <c r="Q1899" s="173">
        <v>0</v>
      </c>
      <c r="R1899" s="177">
        <v>2016</v>
      </c>
      <c r="S1899" s="98">
        <f>IFERROR(('General Input Sheet'!$G$38/(VLOOKUP(R1899,'General Input Sheet'!$E$38:$G$44,3,FALSE))),1)</f>
        <v>1</v>
      </c>
      <c r="T1899" s="199">
        <v>0</v>
      </c>
      <c r="U1899" s="115" t="str">
        <f t="shared" si="524"/>
        <v/>
      </c>
      <c r="V1899" s="115" t="str">
        <f t="shared" si="524"/>
        <v/>
      </c>
      <c r="W1899" s="115" t="str">
        <f t="shared" si="524"/>
        <v/>
      </c>
      <c r="X1899" s="115" t="str">
        <f t="shared" si="524"/>
        <v>y</v>
      </c>
      <c r="Y1899" s="273" t="str">
        <f t="shared" si="525"/>
        <v/>
      </c>
      <c r="AA1899" s="86" t="str">
        <f t="shared" si="515"/>
        <v/>
      </c>
      <c r="AB1899" s="87" t="str">
        <f t="shared" si="516"/>
        <v/>
      </c>
      <c r="AC1899" s="87" t="str">
        <f t="shared" si="526"/>
        <v/>
      </c>
      <c r="AD1899" s="87">
        <f t="shared" si="527"/>
        <v>1</v>
      </c>
      <c r="AE1899" s="87" t="str">
        <f t="shared" si="528"/>
        <v/>
      </c>
      <c r="AF1899" s="94">
        <f t="shared" si="517"/>
        <v>1</v>
      </c>
      <c r="AH1899" s="324" t="str">
        <f t="shared" si="518"/>
        <v/>
      </c>
      <c r="AI1899" s="280" t="str">
        <f t="shared" si="519"/>
        <v/>
      </c>
      <c r="AJ1899" s="280" t="str">
        <f t="shared" si="520"/>
        <v/>
      </c>
      <c r="AK1899" s="280">
        <f t="shared" si="521"/>
        <v>0</v>
      </c>
      <c r="AL1899" s="327" t="str">
        <f t="shared" si="522"/>
        <v/>
      </c>
    </row>
    <row r="1900" spans="2:38">
      <c r="B1900" s="176" t="s">
        <v>1686</v>
      </c>
      <c r="C1900" s="167"/>
      <c r="D1900" s="167" t="s">
        <v>2231</v>
      </c>
      <c r="E1900" s="167" t="s">
        <v>115</v>
      </c>
      <c r="F1900" s="167" t="s">
        <v>2236</v>
      </c>
      <c r="G1900" s="188"/>
      <c r="H1900" s="285"/>
      <c r="I1900" s="143">
        <f t="shared" si="523"/>
        <v>0</v>
      </c>
      <c r="J1900" s="165"/>
      <c r="K1900" s="167"/>
      <c r="L1900" s="167">
        <v>1</v>
      </c>
      <c r="M1900" s="171">
        <f t="shared" si="514"/>
        <v>0</v>
      </c>
      <c r="N1900" s="170"/>
      <c r="O1900" s="285">
        <v>0</v>
      </c>
      <c r="P1900" s="114">
        <f t="shared" si="529"/>
        <v>0</v>
      </c>
      <c r="Q1900" s="173">
        <v>0</v>
      </c>
      <c r="R1900" s="177">
        <v>2016</v>
      </c>
      <c r="S1900" s="98">
        <f>IFERROR(('General Input Sheet'!$G$38/(VLOOKUP(R1900,'General Input Sheet'!$E$38:$G$44,3,FALSE))),1)</f>
        <v>1</v>
      </c>
      <c r="T1900" s="199">
        <v>0</v>
      </c>
      <c r="U1900" s="115" t="str">
        <f t="shared" si="524"/>
        <v/>
      </c>
      <c r="V1900" s="115" t="str">
        <f t="shared" si="524"/>
        <v/>
      </c>
      <c r="W1900" s="115" t="str">
        <f t="shared" si="524"/>
        <v/>
      </c>
      <c r="X1900" s="115" t="str">
        <f t="shared" si="524"/>
        <v/>
      </c>
      <c r="Y1900" s="273" t="str">
        <f t="shared" si="525"/>
        <v>y</v>
      </c>
      <c r="AA1900" s="86" t="str">
        <f t="shared" si="515"/>
        <v/>
      </c>
      <c r="AB1900" s="87" t="str">
        <f t="shared" si="516"/>
        <v/>
      </c>
      <c r="AC1900" s="87" t="str">
        <f t="shared" si="526"/>
        <v/>
      </c>
      <c r="AD1900" s="87" t="str">
        <f t="shared" si="527"/>
        <v/>
      </c>
      <c r="AE1900" s="87">
        <f t="shared" si="528"/>
        <v>1</v>
      </c>
      <c r="AF1900" s="94">
        <f t="shared" si="517"/>
        <v>1</v>
      </c>
      <c r="AH1900" s="324" t="str">
        <f t="shared" si="518"/>
        <v/>
      </c>
      <c r="AI1900" s="280" t="str">
        <f t="shared" si="519"/>
        <v/>
      </c>
      <c r="AJ1900" s="280" t="str">
        <f t="shared" si="520"/>
        <v/>
      </c>
      <c r="AK1900" s="280" t="str">
        <f t="shared" si="521"/>
        <v/>
      </c>
      <c r="AL1900" s="327">
        <f t="shared" si="522"/>
        <v>0</v>
      </c>
    </row>
    <row r="1901" spans="2:38">
      <c r="B1901" s="176" t="s">
        <v>1687</v>
      </c>
      <c r="C1901" s="167"/>
      <c r="D1901" s="167" t="s">
        <v>2229</v>
      </c>
      <c r="E1901" s="167" t="s">
        <v>117</v>
      </c>
      <c r="F1901" s="167" t="s">
        <v>2236</v>
      </c>
      <c r="G1901" s="188"/>
      <c r="H1901" s="285"/>
      <c r="I1901" s="143">
        <f t="shared" si="523"/>
        <v>0</v>
      </c>
      <c r="J1901" s="165"/>
      <c r="K1901" s="167"/>
      <c r="L1901" s="167">
        <v>1</v>
      </c>
      <c r="M1901" s="171">
        <f t="shared" si="514"/>
        <v>0</v>
      </c>
      <c r="N1901" s="170"/>
      <c r="O1901" s="285">
        <v>0</v>
      </c>
      <c r="P1901" s="114">
        <f t="shared" si="529"/>
        <v>0</v>
      </c>
      <c r="Q1901" s="173">
        <v>0</v>
      </c>
      <c r="R1901" s="177">
        <v>2016</v>
      </c>
      <c r="S1901" s="98">
        <f>IFERROR(('General Input Sheet'!$G$38/(VLOOKUP(R1901,'General Input Sheet'!$E$38:$G$44,3,FALSE))),1)</f>
        <v>1</v>
      </c>
      <c r="T1901" s="199">
        <v>0</v>
      </c>
      <c r="U1901" s="115" t="str">
        <f t="shared" si="524"/>
        <v/>
      </c>
      <c r="V1901" s="115" t="str">
        <f t="shared" si="524"/>
        <v/>
      </c>
      <c r="W1901" s="115" t="str">
        <f t="shared" si="524"/>
        <v>y</v>
      </c>
      <c r="X1901" s="115" t="str">
        <f t="shared" si="524"/>
        <v/>
      </c>
      <c r="Y1901" s="273" t="str">
        <f t="shared" si="525"/>
        <v/>
      </c>
      <c r="AA1901" s="86" t="str">
        <f t="shared" si="515"/>
        <v/>
      </c>
      <c r="AB1901" s="87" t="str">
        <f t="shared" si="516"/>
        <v/>
      </c>
      <c r="AC1901" s="87">
        <f t="shared" si="526"/>
        <v>1</v>
      </c>
      <c r="AD1901" s="87" t="str">
        <f t="shared" si="527"/>
        <v/>
      </c>
      <c r="AE1901" s="87" t="str">
        <f t="shared" si="528"/>
        <v/>
      </c>
      <c r="AF1901" s="94">
        <f t="shared" si="517"/>
        <v>1</v>
      </c>
      <c r="AH1901" s="324" t="str">
        <f t="shared" si="518"/>
        <v/>
      </c>
      <c r="AI1901" s="280" t="str">
        <f t="shared" si="519"/>
        <v/>
      </c>
      <c r="AJ1901" s="280">
        <f t="shared" si="520"/>
        <v>0</v>
      </c>
      <c r="AK1901" s="280" t="str">
        <f t="shared" si="521"/>
        <v/>
      </c>
      <c r="AL1901" s="327" t="str">
        <f t="shared" si="522"/>
        <v/>
      </c>
    </row>
    <row r="1902" spans="2:38">
      <c r="B1902" s="176" t="s">
        <v>1688</v>
      </c>
      <c r="C1902" s="167"/>
      <c r="D1902" s="167" t="s">
        <v>2229</v>
      </c>
      <c r="E1902" s="167" t="s">
        <v>118</v>
      </c>
      <c r="F1902" s="167" t="s">
        <v>2232</v>
      </c>
      <c r="G1902" s="188"/>
      <c r="H1902" s="285">
        <v>2187.8200000000002</v>
      </c>
      <c r="I1902" s="143">
        <f t="shared" si="523"/>
        <v>140.32145368497547</v>
      </c>
      <c r="J1902" s="165">
        <v>306998.08280106302</v>
      </c>
      <c r="K1902" s="167"/>
      <c r="L1902" s="167">
        <v>1</v>
      </c>
      <c r="M1902" s="171">
        <f t="shared" si="514"/>
        <v>306998.08280106302</v>
      </c>
      <c r="N1902" s="170"/>
      <c r="O1902" s="285"/>
      <c r="P1902" s="114">
        <f t="shared" si="529"/>
        <v>0</v>
      </c>
      <c r="Q1902" s="173"/>
      <c r="R1902" s="177">
        <v>2016</v>
      </c>
      <c r="S1902" s="98">
        <f>IFERROR(('General Input Sheet'!$G$38/(VLOOKUP(R1902,'General Input Sheet'!$E$38:$G$44,3,FALSE))),1)</f>
        <v>1</v>
      </c>
      <c r="T1902" s="199">
        <v>306998.08280106302</v>
      </c>
      <c r="U1902" s="115" t="str">
        <f t="shared" si="524"/>
        <v/>
      </c>
      <c r="V1902" s="115" t="str">
        <f t="shared" si="524"/>
        <v/>
      </c>
      <c r="W1902" s="115" t="str">
        <f t="shared" si="524"/>
        <v/>
      </c>
      <c r="X1902" s="115" t="str">
        <f t="shared" si="524"/>
        <v>y</v>
      </c>
      <c r="Y1902" s="273" t="str">
        <f t="shared" si="525"/>
        <v/>
      </c>
      <c r="AA1902" s="86" t="str">
        <f t="shared" si="515"/>
        <v/>
      </c>
      <c r="AB1902" s="87" t="str">
        <f t="shared" si="516"/>
        <v/>
      </c>
      <c r="AC1902" s="87" t="str">
        <f t="shared" si="526"/>
        <v/>
      </c>
      <c r="AD1902" s="87">
        <f t="shared" si="527"/>
        <v>1</v>
      </c>
      <c r="AE1902" s="87" t="str">
        <f t="shared" si="528"/>
        <v/>
      </c>
      <c r="AF1902" s="94">
        <f t="shared" si="517"/>
        <v>1</v>
      </c>
      <c r="AH1902" s="324" t="str">
        <f t="shared" si="518"/>
        <v/>
      </c>
      <c r="AI1902" s="280" t="str">
        <f t="shared" si="519"/>
        <v/>
      </c>
      <c r="AJ1902" s="280" t="str">
        <f t="shared" si="520"/>
        <v/>
      </c>
      <c r="AK1902" s="280">
        <f t="shared" si="521"/>
        <v>306998.08280106302</v>
      </c>
      <c r="AL1902" s="327" t="str">
        <f t="shared" si="522"/>
        <v/>
      </c>
    </row>
    <row r="1903" spans="2:38">
      <c r="B1903" s="176" t="s">
        <v>1689</v>
      </c>
      <c r="C1903" s="167"/>
      <c r="D1903" s="167" t="s">
        <v>2229</v>
      </c>
      <c r="E1903" s="167" t="s">
        <v>118</v>
      </c>
      <c r="F1903" s="167" t="s">
        <v>2232</v>
      </c>
      <c r="G1903" s="188"/>
      <c r="H1903" s="285">
        <v>8496.76</v>
      </c>
      <c r="I1903" s="143">
        <f t="shared" si="523"/>
        <v>69.471854916967757</v>
      </c>
      <c r="J1903" s="165">
        <v>590285.67798429495</v>
      </c>
      <c r="K1903" s="167"/>
      <c r="L1903" s="167">
        <v>1</v>
      </c>
      <c r="M1903" s="171">
        <f t="shared" si="514"/>
        <v>590285.67798429495</v>
      </c>
      <c r="N1903" s="170"/>
      <c r="O1903" s="285"/>
      <c r="P1903" s="114">
        <f t="shared" si="529"/>
        <v>0</v>
      </c>
      <c r="Q1903" s="173"/>
      <c r="R1903" s="177">
        <v>2016</v>
      </c>
      <c r="S1903" s="98">
        <f>IFERROR(('General Input Sheet'!$G$38/(VLOOKUP(R1903,'General Input Sheet'!$E$38:$G$44,3,FALSE))),1)</f>
        <v>1</v>
      </c>
      <c r="T1903" s="199">
        <v>590285.67798429495</v>
      </c>
      <c r="U1903" s="115" t="str">
        <f t="shared" si="524"/>
        <v/>
      </c>
      <c r="V1903" s="115" t="str">
        <f t="shared" si="524"/>
        <v/>
      </c>
      <c r="W1903" s="115" t="str">
        <f t="shared" si="524"/>
        <v/>
      </c>
      <c r="X1903" s="115" t="str">
        <f t="shared" si="524"/>
        <v>y</v>
      </c>
      <c r="Y1903" s="273" t="str">
        <f t="shared" si="525"/>
        <v/>
      </c>
      <c r="AA1903" s="86" t="str">
        <f t="shared" si="515"/>
        <v/>
      </c>
      <c r="AB1903" s="87" t="str">
        <f t="shared" si="516"/>
        <v/>
      </c>
      <c r="AC1903" s="87" t="str">
        <f t="shared" si="526"/>
        <v/>
      </c>
      <c r="AD1903" s="87">
        <f t="shared" si="527"/>
        <v>1</v>
      </c>
      <c r="AE1903" s="87" t="str">
        <f t="shared" si="528"/>
        <v/>
      </c>
      <c r="AF1903" s="94">
        <f t="shared" si="517"/>
        <v>1</v>
      </c>
      <c r="AH1903" s="324" t="str">
        <f t="shared" si="518"/>
        <v/>
      </c>
      <c r="AI1903" s="280" t="str">
        <f t="shared" si="519"/>
        <v/>
      </c>
      <c r="AJ1903" s="280" t="str">
        <f t="shared" si="520"/>
        <v/>
      </c>
      <c r="AK1903" s="280">
        <f t="shared" si="521"/>
        <v>590285.67798429495</v>
      </c>
      <c r="AL1903" s="327" t="str">
        <f t="shared" si="522"/>
        <v/>
      </c>
    </row>
    <row r="1904" spans="2:38">
      <c r="B1904" s="176" t="s">
        <v>1690</v>
      </c>
      <c r="C1904" s="167"/>
      <c r="D1904" s="167" t="s">
        <v>2229</v>
      </c>
      <c r="E1904" s="167" t="s">
        <v>118</v>
      </c>
      <c r="F1904" s="167" t="s">
        <v>2232</v>
      </c>
      <c r="G1904" s="188"/>
      <c r="H1904" s="285">
        <v>5672.68</v>
      </c>
      <c r="I1904" s="143">
        <f t="shared" si="523"/>
        <v>84.061029984604986</v>
      </c>
      <c r="J1904" s="165">
        <v>476851.32357306901</v>
      </c>
      <c r="K1904" s="167"/>
      <c r="L1904" s="167">
        <v>1</v>
      </c>
      <c r="M1904" s="171">
        <f t="shared" si="514"/>
        <v>476851.32357306901</v>
      </c>
      <c r="N1904" s="170"/>
      <c r="O1904" s="285">
        <v>5672.6792620983197</v>
      </c>
      <c r="P1904" s="114">
        <f t="shared" si="529"/>
        <v>3.5256708648466782E-4</v>
      </c>
      <c r="Q1904" s="173">
        <v>2</v>
      </c>
      <c r="R1904" s="177">
        <v>2016</v>
      </c>
      <c r="S1904" s="98">
        <f>IFERROR(('General Input Sheet'!$G$38/(VLOOKUP(R1904,'General Input Sheet'!$E$38:$G$44,3,FALSE))),1)</f>
        <v>1</v>
      </c>
      <c r="T1904" s="199">
        <v>476853.32357306901</v>
      </c>
      <c r="U1904" s="115" t="str">
        <f t="shared" si="524"/>
        <v/>
      </c>
      <c r="V1904" s="115" t="str">
        <f t="shared" si="524"/>
        <v/>
      </c>
      <c r="W1904" s="115" t="str">
        <f t="shared" si="524"/>
        <v/>
      </c>
      <c r="X1904" s="115" t="str">
        <f t="shared" si="524"/>
        <v>y</v>
      </c>
      <c r="Y1904" s="273" t="str">
        <f t="shared" si="525"/>
        <v/>
      </c>
      <c r="AA1904" s="86" t="str">
        <f t="shared" si="515"/>
        <v/>
      </c>
      <c r="AB1904" s="87" t="str">
        <f t="shared" si="516"/>
        <v/>
      </c>
      <c r="AC1904" s="87" t="str">
        <f t="shared" si="526"/>
        <v/>
      </c>
      <c r="AD1904" s="87">
        <f t="shared" si="527"/>
        <v>1</v>
      </c>
      <c r="AE1904" s="87" t="str">
        <f t="shared" si="528"/>
        <v/>
      </c>
      <c r="AF1904" s="94">
        <f t="shared" si="517"/>
        <v>1</v>
      </c>
      <c r="AH1904" s="324" t="str">
        <f t="shared" si="518"/>
        <v/>
      </c>
      <c r="AI1904" s="280" t="str">
        <f t="shared" si="519"/>
        <v/>
      </c>
      <c r="AJ1904" s="280" t="str">
        <f t="shared" si="520"/>
        <v/>
      </c>
      <c r="AK1904" s="280">
        <f t="shared" si="521"/>
        <v>476853.32357306901</v>
      </c>
      <c r="AL1904" s="327" t="str">
        <f t="shared" si="522"/>
        <v/>
      </c>
    </row>
    <row r="1905" spans="2:38">
      <c r="B1905" s="176" t="s">
        <v>1691</v>
      </c>
      <c r="C1905" s="167"/>
      <c r="D1905" s="167" t="s">
        <v>2231</v>
      </c>
      <c r="E1905" s="167" t="s">
        <v>118</v>
      </c>
      <c r="F1905" s="167" t="s">
        <v>2232</v>
      </c>
      <c r="G1905" s="188"/>
      <c r="H1905" s="285">
        <v>7545</v>
      </c>
      <c r="I1905" s="143">
        <f t="shared" si="523"/>
        <v>173.58769269848509</v>
      </c>
      <c r="J1905" s="165">
        <v>1309719.14141007</v>
      </c>
      <c r="K1905" s="167"/>
      <c r="L1905" s="167">
        <v>1</v>
      </c>
      <c r="M1905" s="171">
        <f t="shared" si="514"/>
        <v>1309719.14141007</v>
      </c>
      <c r="N1905" s="170"/>
      <c r="O1905" s="285">
        <v>7545.00330549108</v>
      </c>
      <c r="P1905" s="114">
        <f t="shared" si="529"/>
        <v>7.4205401552645069</v>
      </c>
      <c r="Q1905" s="173">
        <v>55988</v>
      </c>
      <c r="R1905" s="177">
        <v>2016</v>
      </c>
      <c r="S1905" s="98">
        <f>IFERROR(('General Input Sheet'!$G$38/(VLOOKUP(R1905,'General Input Sheet'!$E$38:$G$44,3,FALSE))),1)</f>
        <v>1</v>
      </c>
      <c r="T1905" s="199">
        <v>1365707.14141007</v>
      </c>
      <c r="U1905" s="115" t="str">
        <f t="shared" si="524"/>
        <v/>
      </c>
      <c r="V1905" s="115" t="str">
        <f t="shared" si="524"/>
        <v/>
      </c>
      <c r="W1905" s="115" t="str">
        <f t="shared" si="524"/>
        <v/>
      </c>
      <c r="X1905" s="115" t="str">
        <f t="shared" si="524"/>
        <v/>
      </c>
      <c r="Y1905" s="273" t="str">
        <f t="shared" si="525"/>
        <v>y</v>
      </c>
      <c r="AA1905" s="86" t="str">
        <f t="shared" si="515"/>
        <v/>
      </c>
      <c r="AB1905" s="87" t="str">
        <f t="shared" si="516"/>
        <v/>
      </c>
      <c r="AC1905" s="87" t="str">
        <f t="shared" si="526"/>
        <v/>
      </c>
      <c r="AD1905" s="87" t="str">
        <f t="shared" si="527"/>
        <v/>
      </c>
      <c r="AE1905" s="87">
        <f t="shared" si="528"/>
        <v>1</v>
      </c>
      <c r="AF1905" s="94">
        <f t="shared" si="517"/>
        <v>1</v>
      </c>
      <c r="AH1905" s="324" t="str">
        <f t="shared" si="518"/>
        <v/>
      </c>
      <c r="AI1905" s="280" t="str">
        <f t="shared" si="519"/>
        <v/>
      </c>
      <c r="AJ1905" s="280" t="str">
        <f t="shared" si="520"/>
        <v/>
      </c>
      <c r="AK1905" s="280" t="str">
        <f t="shared" si="521"/>
        <v/>
      </c>
      <c r="AL1905" s="327">
        <f t="shared" si="522"/>
        <v>1365707.14141007</v>
      </c>
    </row>
    <row r="1906" spans="2:38">
      <c r="B1906" s="176" t="s">
        <v>1692</v>
      </c>
      <c r="C1906" s="167"/>
      <c r="D1906" s="167" t="s">
        <v>2229</v>
      </c>
      <c r="E1906" s="167" t="s">
        <v>115</v>
      </c>
      <c r="F1906" s="167" t="s">
        <v>2233</v>
      </c>
      <c r="G1906" s="188"/>
      <c r="H1906" s="285">
        <v>4289.83</v>
      </c>
      <c r="I1906" s="143">
        <f t="shared" si="523"/>
        <v>128.94345201776528</v>
      </c>
      <c r="J1906" s="165">
        <v>553145.48876937001</v>
      </c>
      <c r="K1906" s="167"/>
      <c r="L1906" s="167">
        <v>1</v>
      </c>
      <c r="M1906" s="171">
        <f t="shared" si="514"/>
        <v>553145.48876937001</v>
      </c>
      <c r="N1906" s="170"/>
      <c r="O1906" s="285"/>
      <c r="P1906" s="114">
        <f t="shared" si="529"/>
        <v>0</v>
      </c>
      <c r="Q1906" s="173"/>
      <c r="R1906" s="177">
        <v>2016</v>
      </c>
      <c r="S1906" s="98">
        <f>IFERROR(('General Input Sheet'!$G$38/(VLOOKUP(R1906,'General Input Sheet'!$E$38:$G$44,3,FALSE))),1)</f>
        <v>1</v>
      </c>
      <c r="T1906" s="199">
        <v>553145.48876937001</v>
      </c>
      <c r="U1906" s="115" t="str">
        <f t="shared" si="524"/>
        <v>y</v>
      </c>
      <c r="V1906" s="115" t="str">
        <f t="shared" si="524"/>
        <v/>
      </c>
      <c r="W1906" s="115" t="str">
        <f t="shared" si="524"/>
        <v/>
      </c>
      <c r="X1906" s="115" t="str">
        <f t="shared" si="524"/>
        <v/>
      </c>
      <c r="Y1906" s="273" t="str">
        <f t="shared" si="525"/>
        <v/>
      </c>
      <c r="AA1906" s="86">
        <f t="shared" si="515"/>
        <v>1</v>
      </c>
      <c r="AB1906" s="87" t="str">
        <f t="shared" si="516"/>
        <v/>
      </c>
      <c r="AC1906" s="87" t="str">
        <f t="shared" si="526"/>
        <v/>
      </c>
      <c r="AD1906" s="87" t="str">
        <f t="shared" si="527"/>
        <v/>
      </c>
      <c r="AE1906" s="87" t="str">
        <f t="shared" si="528"/>
        <v/>
      </c>
      <c r="AF1906" s="94">
        <f t="shared" si="517"/>
        <v>1</v>
      </c>
      <c r="AH1906" s="324">
        <f t="shared" si="518"/>
        <v>553145.48876937001</v>
      </c>
      <c r="AI1906" s="280" t="str">
        <f t="shared" si="519"/>
        <v/>
      </c>
      <c r="AJ1906" s="280" t="str">
        <f t="shared" si="520"/>
        <v/>
      </c>
      <c r="AK1906" s="280" t="str">
        <f t="shared" si="521"/>
        <v/>
      </c>
      <c r="AL1906" s="327" t="str">
        <f t="shared" si="522"/>
        <v/>
      </c>
    </row>
    <row r="1907" spans="2:38">
      <c r="B1907" s="176" t="s">
        <v>1693</v>
      </c>
      <c r="C1907" s="167"/>
      <c r="D1907" s="167" t="s">
        <v>2229</v>
      </c>
      <c r="E1907" s="167" t="s">
        <v>118</v>
      </c>
      <c r="F1907" s="167" t="s">
        <v>2232</v>
      </c>
      <c r="G1907" s="188"/>
      <c r="H1907" s="285">
        <v>6071.24</v>
      </c>
      <c r="I1907" s="143">
        <f t="shared" si="523"/>
        <v>81.742324655448812</v>
      </c>
      <c r="J1907" s="165">
        <v>496277.27114114701</v>
      </c>
      <c r="K1907" s="167"/>
      <c r="L1907" s="167">
        <v>1</v>
      </c>
      <c r="M1907" s="171">
        <f t="shared" si="514"/>
        <v>496277.27114114707</v>
      </c>
      <c r="N1907" s="170"/>
      <c r="O1907" s="285">
        <v>6071.22644460028</v>
      </c>
      <c r="P1907" s="114">
        <f t="shared" si="529"/>
        <v>319.93535700312435</v>
      </c>
      <c r="Q1907" s="173">
        <v>1942400</v>
      </c>
      <c r="R1907" s="177">
        <v>2016</v>
      </c>
      <c r="S1907" s="98">
        <f>IFERROR(('General Input Sheet'!$G$38/(VLOOKUP(R1907,'General Input Sheet'!$E$38:$G$44,3,FALSE))),1)</f>
        <v>1</v>
      </c>
      <c r="T1907" s="199">
        <v>2438677.2711411472</v>
      </c>
      <c r="U1907" s="115" t="str">
        <f t="shared" si="524"/>
        <v/>
      </c>
      <c r="V1907" s="115" t="str">
        <f t="shared" si="524"/>
        <v/>
      </c>
      <c r="W1907" s="115" t="str">
        <f t="shared" si="524"/>
        <v/>
      </c>
      <c r="X1907" s="115" t="str">
        <f t="shared" si="524"/>
        <v>y</v>
      </c>
      <c r="Y1907" s="273" t="str">
        <f t="shared" si="525"/>
        <v/>
      </c>
      <c r="AA1907" s="86" t="str">
        <f t="shared" si="515"/>
        <v/>
      </c>
      <c r="AB1907" s="87" t="str">
        <f t="shared" si="516"/>
        <v/>
      </c>
      <c r="AC1907" s="87" t="str">
        <f t="shared" si="526"/>
        <v/>
      </c>
      <c r="AD1907" s="87">
        <f t="shared" si="527"/>
        <v>1</v>
      </c>
      <c r="AE1907" s="87" t="str">
        <f t="shared" si="528"/>
        <v/>
      </c>
      <c r="AF1907" s="94">
        <f t="shared" si="517"/>
        <v>1</v>
      </c>
      <c r="AH1907" s="324" t="str">
        <f t="shared" si="518"/>
        <v/>
      </c>
      <c r="AI1907" s="280" t="str">
        <f t="shared" si="519"/>
        <v/>
      </c>
      <c r="AJ1907" s="280" t="str">
        <f t="shared" si="520"/>
        <v/>
      </c>
      <c r="AK1907" s="280">
        <f t="shared" si="521"/>
        <v>2438677.2711411472</v>
      </c>
      <c r="AL1907" s="327" t="str">
        <f t="shared" si="522"/>
        <v/>
      </c>
    </row>
    <row r="1908" spans="2:38">
      <c r="B1908" s="176" t="s">
        <v>1694</v>
      </c>
      <c r="C1908" s="167"/>
      <c r="D1908" s="167" t="s">
        <v>2229</v>
      </c>
      <c r="E1908" s="167" t="s">
        <v>116</v>
      </c>
      <c r="F1908" s="167" t="s">
        <v>2233</v>
      </c>
      <c r="G1908" s="188"/>
      <c r="H1908" s="285">
        <v>1367.43</v>
      </c>
      <c r="I1908" s="143">
        <f t="shared" si="523"/>
        <v>325.68796609566488</v>
      </c>
      <c r="J1908" s="165">
        <v>445355.49547819502</v>
      </c>
      <c r="K1908" s="167"/>
      <c r="L1908" s="167">
        <v>1</v>
      </c>
      <c r="M1908" s="171">
        <f t="shared" si="514"/>
        <v>445355.49547819502</v>
      </c>
      <c r="N1908" s="170"/>
      <c r="O1908" s="285">
        <v>279.809560003846</v>
      </c>
      <c r="P1908" s="114">
        <f t="shared" si="529"/>
        <v>233.22548378655475</v>
      </c>
      <c r="Q1908" s="173">
        <v>65258.720000000001</v>
      </c>
      <c r="R1908" s="177">
        <v>2016</v>
      </c>
      <c r="S1908" s="98">
        <f>IFERROR(('General Input Sheet'!$G$38/(VLOOKUP(R1908,'General Input Sheet'!$E$38:$G$44,3,FALSE))),1)</f>
        <v>1</v>
      </c>
      <c r="T1908" s="199">
        <v>510614.21547819499</v>
      </c>
      <c r="U1908" s="115" t="str">
        <f t="shared" si="524"/>
        <v/>
      </c>
      <c r="V1908" s="115" t="str">
        <f t="shared" si="524"/>
        <v>y</v>
      </c>
      <c r="W1908" s="115" t="str">
        <f t="shared" si="524"/>
        <v/>
      </c>
      <c r="X1908" s="115" t="str">
        <f t="shared" si="524"/>
        <v/>
      </c>
      <c r="Y1908" s="273" t="str">
        <f t="shared" si="525"/>
        <v/>
      </c>
      <c r="AA1908" s="86" t="str">
        <f t="shared" si="515"/>
        <v/>
      </c>
      <c r="AB1908" s="87">
        <f t="shared" si="516"/>
        <v>1</v>
      </c>
      <c r="AC1908" s="87" t="str">
        <f t="shared" si="526"/>
        <v/>
      </c>
      <c r="AD1908" s="87" t="str">
        <f t="shared" si="527"/>
        <v/>
      </c>
      <c r="AE1908" s="87" t="str">
        <f t="shared" si="528"/>
        <v/>
      </c>
      <c r="AF1908" s="94">
        <f t="shared" si="517"/>
        <v>1</v>
      </c>
      <c r="AH1908" s="324" t="str">
        <f t="shared" si="518"/>
        <v/>
      </c>
      <c r="AI1908" s="280">
        <f t="shared" si="519"/>
        <v>510614.21547819499</v>
      </c>
      <c r="AJ1908" s="280" t="str">
        <f t="shared" si="520"/>
        <v/>
      </c>
      <c r="AK1908" s="280" t="str">
        <f t="shared" si="521"/>
        <v/>
      </c>
      <c r="AL1908" s="327" t="str">
        <f t="shared" si="522"/>
        <v/>
      </c>
    </row>
    <row r="1909" spans="2:38">
      <c r="B1909" s="176" t="s">
        <v>1695</v>
      </c>
      <c r="C1909" s="167"/>
      <c r="D1909" s="167" t="s">
        <v>2229</v>
      </c>
      <c r="E1909" s="167" t="s">
        <v>115</v>
      </c>
      <c r="F1909" s="167" t="s">
        <v>2236</v>
      </c>
      <c r="G1909" s="188"/>
      <c r="H1909" s="285"/>
      <c r="I1909" s="143">
        <f t="shared" si="523"/>
        <v>0</v>
      </c>
      <c r="J1909" s="165"/>
      <c r="K1909" s="167"/>
      <c r="L1909" s="167">
        <v>1</v>
      </c>
      <c r="M1909" s="171">
        <f t="shared" si="514"/>
        <v>0</v>
      </c>
      <c r="N1909" s="170"/>
      <c r="O1909" s="285">
        <v>0</v>
      </c>
      <c r="P1909" s="114">
        <f t="shared" si="529"/>
        <v>0</v>
      </c>
      <c r="Q1909" s="173">
        <v>0</v>
      </c>
      <c r="R1909" s="177">
        <v>2016</v>
      </c>
      <c r="S1909" s="98">
        <f>IFERROR(('General Input Sheet'!$G$38/(VLOOKUP(R1909,'General Input Sheet'!$E$38:$G$44,3,FALSE))),1)</f>
        <v>1</v>
      </c>
      <c r="T1909" s="199">
        <v>0</v>
      </c>
      <c r="U1909" s="115" t="str">
        <f t="shared" si="524"/>
        <v>y</v>
      </c>
      <c r="V1909" s="115" t="str">
        <f t="shared" si="524"/>
        <v/>
      </c>
      <c r="W1909" s="115" t="str">
        <f t="shared" si="524"/>
        <v/>
      </c>
      <c r="X1909" s="115" t="str">
        <f t="shared" si="524"/>
        <v/>
      </c>
      <c r="Y1909" s="273" t="str">
        <f t="shared" si="525"/>
        <v/>
      </c>
      <c r="AA1909" s="86">
        <f t="shared" si="515"/>
        <v>1</v>
      </c>
      <c r="AB1909" s="87" t="str">
        <f t="shared" si="516"/>
        <v/>
      </c>
      <c r="AC1909" s="87" t="str">
        <f t="shared" si="526"/>
        <v/>
      </c>
      <c r="AD1909" s="87" t="str">
        <f t="shared" si="527"/>
        <v/>
      </c>
      <c r="AE1909" s="87" t="str">
        <f t="shared" si="528"/>
        <v/>
      </c>
      <c r="AF1909" s="94">
        <f t="shared" si="517"/>
        <v>1</v>
      </c>
      <c r="AH1909" s="324">
        <f t="shared" si="518"/>
        <v>0</v>
      </c>
      <c r="AI1909" s="280" t="str">
        <f t="shared" si="519"/>
        <v/>
      </c>
      <c r="AJ1909" s="280" t="str">
        <f t="shared" si="520"/>
        <v/>
      </c>
      <c r="AK1909" s="280" t="str">
        <f t="shared" si="521"/>
        <v/>
      </c>
      <c r="AL1909" s="327" t="str">
        <f t="shared" si="522"/>
        <v/>
      </c>
    </row>
    <row r="1910" spans="2:38">
      <c r="B1910" s="176" t="s">
        <v>1696</v>
      </c>
      <c r="C1910" s="167"/>
      <c r="D1910" s="167" t="s">
        <v>2229</v>
      </c>
      <c r="E1910" s="167" t="s">
        <v>118</v>
      </c>
      <c r="F1910" s="167" t="s">
        <v>2232</v>
      </c>
      <c r="G1910" s="188"/>
      <c r="H1910" s="285">
        <v>24862.7</v>
      </c>
      <c r="I1910" s="143">
        <f t="shared" si="523"/>
        <v>23.741817179320627</v>
      </c>
      <c r="J1910" s="165">
        <v>590285.67798429495</v>
      </c>
      <c r="K1910" s="167"/>
      <c r="L1910" s="167">
        <v>1</v>
      </c>
      <c r="M1910" s="171">
        <f t="shared" si="514"/>
        <v>590285.67798429495</v>
      </c>
      <c r="N1910" s="170"/>
      <c r="O1910" s="285"/>
      <c r="P1910" s="114">
        <f t="shared" si="529"/>
        <v>0</v>
      </c>
      <c r="Q1910" s="173"/>
      <c r="R1910" s="177">
        <v>2016</v>
      </c>
      <c r="S1910" s="98">
        <f>IFERROR(('General Input Sheet'!$G$38/(VLOOKUP(R1910,'General Input Sheet'!$E$38:$G$44,3,FALSE))),1)</f>
        <v>1</v>
      </c>
      <c r="T1910" s="199">
        <v>590285.67798429495</v>
      </c>
      <c r="U1910" s="115" t="str">
        <f t="shared" si="524"/>
        <v/>
      </c>
      <c r="V1910" s="115" t="str">
        <f t="shared" si="524"/>
        <v/>
      </c>
      <c r="W1910" s="115" t="str">
        <f t="shared" si="524"/>
        <v/>
      </c>
      <c r="X1910" s="115" t="str">
        <f t="shared" si="524"/>
        <v>y</v>
      </c>
      <c r="Y1910" s="273" t="str">
        <f t="shared" si="525"/>
        <v/>
      </c>
      <c r="AA1910" s="86" t="str">
        <f t="shared" si="515"/>
        <v/>
      </c>
      <c r="AB1910" s="87" t="str">
        <f t="shared" si="516"/>
        <v/>
      </c>
      <c r="AC1910" s="87" t="str">
        <f t="shared" si="526"/>
        <v/>
      </c>
      <c r="AD1910" s="87">
        <f t="shared" si="527"/>
        <v>1</v>
      </c>
      <c r="AE1910" s="87" t="str">
        <f t="shared" si="528"/>
        <v/>
      </c>
      <c r="AF1910" s="94">
        <f t="shared" si="517"/>
        <v>1</v>
      </c>
      <c r="AH1910" s="324" t="str">
        <f t="shared" si="518"/>
        <v/>
      </c>
      <c r="AI1910" s="280" t="str">
        <f t="shared" si="519"/>
        <v/>
      </c>
      <c r="AJ1910" s="280" t="str">
        <f t="shared" si="520"/>
        <v/>
      </c>
      <c r="AK1910" s="280">
        <f t="shared" si="521"/>
        <v>590285.67798429495</v>
      </c>
      <c r="AL1910" s="327" t="str">
        <f t="shared" si="522"/>
        <v/>
      </c>
    </row>
    <row r="1911" spans="2:38">
      <c r="B1911" s="176" t="s">
        <v>1697</v>
      </c>
      <c r="C1911" s="167"/>
      <c r="D1911" s="167" t="s">
        <v>2231</v>
      </c>
      <c r="E1911" s="167" t="s">
        <v>117</v>
      </c>
      <c r="F1911" s="167" t="s">
        <v>2234</v>
      </c>
      <c r="G1911" s="188"/>
      <c r="H1911" s="285">
        <v>15989.62</v>
      </c>
      <c r="I1911" s="143">
        <f t="shared" si="523"/>
        <v>457.17168529594824</v>
      </c>
      <c r="J1911" s="165">
        <v>7310001.5226418003</v>
      </c>
      <c r="K1911" s="167"/>
      <c r="L1911" s="167">
        <v>1</v>
      </c>
      <c r="M1911" s="171">
        <f t="shared" si="514"/>
        <v>7310001.5226418003</v>
      </c>
      <c r="N1911" s="170"/>
      <c r="O1911" s="285">
        <v>52717.753183534704</v>
      </c>
      <c r="P1911" s="114">
        <f t="shared" si="529"/>
        <v>12.055814059209613</v>
      </c>
      <c r="Q1911" s="173">
        <v>635555.43000000005</v>
      </c>
      <c r="R1911" s="177">
        <v>2016</v>
      </c>
      <c r="S1911" s="98">
        <f>IFERROR(('General Input Sheet'!$G$38/(VLOOKUP(R1911,'General Input Sheet'!$E$38:$G$44,3,FALSE))),1)</f>
        <v>1</v>
      </c>
      <c r="T1911" s="199">
        <v>7945556.9526418</v>
      </c>
      <c r="U1911" s="115" t="str">
        <f t="shared" si="524"/>
        <v/>
      </c>
      <c r="V1911" s="115" t="str">
        <f t="shared" si="524"/>
        <v/>
      </c>
      <c r="W1911" s="115" t="str">
        <f t="shared" si="524"/>
        <v/>
      </c>
      <c r="X1911" s="115" t="str">
        <f t="shared" si="524"/>
        <v/>
      </c>
      <c r="Y1911" s="273" t="str">
        <f t="shared" si="525"/>
        <v>y</v>
      </c>
      <c r="AA1911" s="86" t="str">
        <f t="shared" si="515"/>
        <v/>
      </c>
      <c r="AB1911" s="87" t="str">
        <f t="shared" si="516"/>
        <v/>
      </c>
      <c r="AC1911" s="87" t="str">
        <f t="shared" si="526"/>
        <v/>
      </c>
      <c r="AD1911" s="87" t="str">
        <f t="shared" si="527"/>
        <v/>
      </c>
      <c r="AE1911" s="87">
        <f t="shared" si="528"/>
        <v>1</v>
      </c>
      <c r="AF1911" s="94">
        <f t="shared" si="517"/>
        <v>1</v>
      </c>
      <c r="AH1911" s="324" t="str">
        <f t="shared" si="518"/>
        <v/>
      </c>
      <c r="AI1911" s="280" t="str">
        <f t="shared" si="519"/>
        <v/>
      </c>
      <c r="AJ1911" s="280" t="str">
        <f t="shared" si="520"/>
        <v/>
      </c>
      <c r="AK1911" s="280" t="str">
        <f t="shared" si="521"/>
        <v/>
      </c>
      <c r="AL1911" s="327">
        <f t="shared" si="522"/>
        <v>7945556.9526418</v>
      </c>
    </row>
    <row r="1912" spans="2:38">
      <c r="B1912" s="176" t="s">
        <v>1697</v>
      </c>
      <c r="C1912" s="167"/>
      <c r="D1912" s="167" t="s">
        <v>2231</v>
      </c>
      <c r="E1912" s="167" t="s">
        <v>117</v>
      </c>
      <c r="F1912" s="167" t="s">
        <v>2233</v>
      </c>
      <c r="G1912" s="188"/>
      <c r="H1912" s="285">
        <v>41496.92</v>
      </c>
      <c r="I1912" s="143">
        <f t="shared" si="523"/>
        <v>196.67888396848105</v>
      </c>
      <c r="J1912" s="165">
        <v>8161567.9137293398</v>
      </c>
      <c r="K1912" s="167"/>
      <c r="L1912" s="167">
        <v>1</v>
      </c>
      <c r="M1912" s="171">
        <f t="shared" si="514"/>
        <v>8161567.9137293398</v>
      </c>
      <c r="N1912" s="170"/>
      <c r="O1912" s="285"/>
      <c r="P1912" s="114">
        <f t="shared" si="529"/>
        <v>0</v>
      </c>
      <c r="Q1912" s="173"/>
      <c r="R1912" s="177">
        <v>2016</v>
      </c>
      <c r="S1912" s="98">
        <f>IFERROR(('General Input Sheet'!$G$38/(VLOOKUP(R1912,'General Input Sheet'!$E$38:$G$44,3,FALSE))),1)</f>
        <v>1</v>
      </c>
      <c r="T1912" s="199">
        <v>8161567.9137293398</v>
      </c>
      <c r="U1912" s="115" t="str">
        <f t="shared" si="524"/>
        <v/>
      </c>
      <c r="V1912" s="115" t="str">
        <f t="shared" si="524"/>
        <v/>
      </c>
      <c r="W1912" s="115" t="str">
        <f t="shared" si="524"/>
        <v/>
      </c>
      <c r="X1912" s="115" t="str">
        <f t="shared" si="524"/>
        <v/>
      </c>
      <c r="Y1912" s="273" t="str">
        <f t="shared" si="525"/>
        <v>y</v>
      </c>
      <c r="AA1912" s="86" t="str">
        <f t="shared" si="515"/>
        <v/>
      </c>
      <c r="AB1912" s="87" t="str">
        <f t="shared" si="516"/>
        <v/>
      </c>
      <c r="AC1912" s="87" t="str">
        <f t="shared" si="526"/>
        <v/>
      </c>
      <c r="AD1912" s="87" t="str">
        <f t="shared" si="527"/>
        <v/>
      </c>
      <c r="AE1912" s="87">
        <f t="shared" si="528"/>
        <v>1</v>
      </c>
      <c r="AF1912" s="94">
        <f t="shared" si="517"/>
        <v>1</v>
      </c>
      <c r="AH1912" s="324" t="str">
        <f t="shared" si="518"/>
        <v/>
      </c>
      <c r="AI1912" s="280" t="str">
        <f t="shared" si="519"/>
        <v/>
      </c>
      <c r="AJ1912" s="280" t="str">
        <f t="shared" si="520"/>
        <v/>
      </c>
      <c r="AK1912" s="280" t="str">
        <f t="shared" si="521"/>
        <v/>
      </c>
      <c r="AL1912" s="327">
        <f t="shared" si="522"/>
        <v>8161567.9137293398</v>
      </c>
    </row>
    <row r="1913" spans="2:38">
      <c r="B1913" s="176" t="s">
        <v>1698</v>
      </c>
      <c r="C1913" s="167"/>
      <c r="D1913" s="167" t="s">
        <v>2231</v>
      </c>
      <c r="E1913" s="167" t="s">
        <v>117</v>
      </c>
      <c r="F1913" s="167" t="s">
        <v>2236</v>
      </c>
      <c r="G1913" s="188"/>
      <c r="H1913" s="285"/>
      <c r="I1913" s="143">
        <f t="shared" si="523"/>
        <v>0</v>
      </c>
      <c r="J1913" s="165"/>
      <c r="K1913" s="167"/>
      <c r="L1913" s="167">
        <v>1</v>
      </c>
      <c r="M1913" s="171">
        <f t="shared" si="514"/>
        <v>0</v>
      </c>
      <c r="N1913" s="170"/>
      <c r="O1913" s="285">
        <v>0</v>
      </c>
      <c r="P1913" s="114">
        <f t="shared" si="529"/>
        <v>0</v>
      </c>
      <c r="Q1913" s="173">
        <v>0</v>
      </c>
      <c r="R1913" s="177">
        <v>2016</v>
      </c>
      <c r="S1913" s="98">
        <f>IFERROR(('General Input Sheet'!$G$38/(VLOOKUP(R1913,'General Input Sheet'!$E$38:$G$44,3,FALSE))),1)</f>
        <v>1</v>
      </c>
      <c r="T1913" s="199">
        <v>0</v>
      </c>
      <c r="U1913" s="115" t="str">
        <f t="shared" si="524"/>
        <v/>
      </c>
      <c r="V1913" s="115" t="str">
        <f t="shared" si="524"/>
        <v/>
      </c>
      <c r="W1913" s="115" t="str">
        <f t="shared" si="524"/>
        <v/>
      </c>
      <c r="X1913" s="115" t="str">
        <f t="shared" si="524"/>
        <v/>
      </c>
      <c r="Y1913" s="273" t="str">
        <f t="shared" si="525"/>
        <v>y</v>
      </c>
      <c r="AA1913" s="86" t="str">
        <f t="shared" si="515"/>
        <v/>
      </c>
      <c r="AB1913" s="87" t="str">
        <f t="shared" si="516"/>
        <v/>
      </c>
      <c r="AC1913" s="87" t="str">
        <f t="shared" si="526"/>
        <v/>
      </c>
      <c r="AD1913" s="87" t="str">
        <f t="shared" si="527"/>
        <v/>
      </c>
      <c r="AE1913" s="87">
        <f t="shared" si="528"/>
        <v>1</v>
      </c>
      <c r="AF1913" s="94">
        <f t="shared" si="517"/>
        <v>1</v>
      </c>
      <c r="AH1913" s="324" t="str">
        <f t="shared" si="518"/>
        <v/>
      </c>
      <c r="AI1913" s="280" t="str">
        <f t="shared" si="519"/>
        <v/>
      </c>
      <c r="AJ1913" s="280" t="str">
        <f t="shared" si="520"/>
        <v/>
      </c>
      <c r="AK1913" s="280" t="str">
        <f t="shared" si="521"/>
        <v/>
      </c>
      <c r="AL1913" s="327">
        <f t="shared" si="522"/>
        <v>0</v>
      </c>
    </row>
    <row r="1914" spans="2:38">
      <c r="B1914" s="176" t="s">
        <v>1699</v>
      </c>
      <c r="C1914" s="167"/>
      <c r="D1914" s="167" t="s">
        <v>2229</v>
      </c>
      <c r="E1914" s="167" t="s">
        <v>115</v>
      </c>
      <c r="F1914" s="167" t="s">
        <v>2232</v>
      </c>
      <c r="G1914" s="188"/>
      <c r="H1914" s="285">
        <v>6448.47</v>
      </c>
      <c r="I1914" s="143">
        <f t="shared" si="523"/>
        <v>79.811736331622839</v>
      </c>
      <c r="J1914" s="165">
        <v>514663.58738237998</v>
      </c>
      <c r="K1914" s="167"/>
      <c r="L1914" s="167">
        <v>1</v>
      </c>
      <c r="M1914" s="171">
        <f t="shared" si="514"/>
        <v>514663.58738237998</v>
      </c>
      <c r="N1914" s="170"/>
      <c r="O1914" s="285">
        <v>6448.5043789404299</v>
      </c>
      <c r="P1914" s="114">
        <f t="shared" si="529"/>
        <v>239.54546810028145</v>
      </c>
      <c r="Q1914" s="173">
        <v>1544710</v>
      </c>
      <c r="R1914" s="177">
        <v>2016</v>
      </c>
      <c r="S1914" s="98">
        <f>IFERROR(('General Input Sheet'!$G$38/(VLOOKUP(R1914,'General Input Sheet'!$E$38:$G$44,3,FALSE))),1)</f>
        <v>1</v>
      </c>
      <c r="T1914" s="199">
        <v>2059373.5873823799</v>
      </c>
      <c r="U1914" s="115" t="str">
        <f t="shared" si="524"/>
        <v>y</v>
      </c>
      <c r="V1914" s="115" t="str">
        <f t="shared" si="524"/>
        <v/>
      </c>
      <c r="W1914" s="115" t="str">
        <f t="shared" si="524"/>
        <v/>
      </c>
      <c r="X1914" s="115" t="str">
        <f t="shared" si="524"/>
        <v/>
      </c>
      <c r="Y1914" s="273" t="str">
        <f t="shared" si="525"/>
        <v/>
      </c>
      <c r="AA1914" s="86">
        <f t="shared" si="515"/>
        <v>1</v>
      </c>
      <c r="AB1914" s="87" t="str">
        <f t="shared" si="516"/>
        <v/>
      </c>
      <c r="AC1914" s="87" t="str">
        <f t="shared" si="526"/>
        <v/>
      </c>
      <c r="AD1914" s="87" t="str">
        <f t="shared" si="527"/>
        <v/>
      </c>
      <c r="AE1914" s="87" t="str">
        <f t="shared" si="528"/>
        <v/>
      </c>
      <c r="AF1914" s="94">
        <f t="shared" si="517"/>
        <v>1</v>
      </c>
      <c r="AH1914" s="324">
        <f t="shared" si="518"/>
        <v>2059373.5873823799</v>
      </c>
      <c r="AI1914" s="280" t="str">
        <f t="shared" si="519"/>
        <v/>
      </c>
      <c r="AJ1914" s="280" t="str">
        <f t="shared" si="520"/>
        <v/>
      </c>
      <c r="AK1914" s="280" t="str">
        <f t="shared" si="521"/>
        <v/>
      </c>
      <c r="AL1914" s="327" t="str">
        <f t="shared" si="522"/>
        <v/>
      </c>
    </row>
    <row r="1915" spans="2:38">
      <c r="B1915" s="176" t="s">
        <v>1700</v>
      </c>
      <c r="C1915" s="167"/>
      <c r="D1915" s="167" t="s">
        <v>2229</v>
      </c>
      <c r="E1915" s="167" t="s">
        <v>118</v>
      </c>
      <c r="F1915" s="167" t="s">
        <v>2232</v>
      </c>
      <c r="G1915" s="188"/>
      <c r="H1915" s="285">
        <v>4332.99</v>
      </c>
      <c r="I1915" s="143">
        <f t="shared" si="523"/>
        <v>94.981614393704589</v>
      </c>
      <c r="J1915" s="165">
        <v>411554.38535177801</v>
      </c>
      <c r="K1915" s="167"/>
      <c r="L1915" s="167">
        <v>1</v>
      </c>
      <c r="M1915" s="171">
        <f t="shared" si="514"/>
        <v>411554.38535177801</v>
      </c>
      <c r="N1915" s="170"/>
      <c r="O1915" s="285">
        <v>9516.2161825556304</v>
      </c>
      <c r="P1915" s="114">
        <f t="shared" si="529"/>
        <v>115.48285042268434</v>
      </c>
      <c r="Q1915" s="173">
        <v>1098959.77</v>
      </c>
      <c r="R1915" s="177">
        <v>2016</v>
      </c>
      <c r="S1915" s="98">
        <f>IFERROR(('General Input Sheet'!$G$38/(VLOOKUP(R1915,'General Input Sheet'!$E$38:$G$44,3,FALSE))),1)</f>
        <v>1</v>
      </c>
      <c r="T1915" s="199">
        <v>1510514.155351778</v>
      </c>
      <c r="U1915" s="115" t="str">
        <f t="shared" si="524"/>
        <v/>
      </c>
      <c r="V1915" s="115" t="str">
        <f t="shared" si="524"/>
        <v/>
      </c>
      <c r="W1915" s="115" t="str">
        <f t="shared" si="524"/>
        <v/>
      </c>
      <c r="X1915" s="115" t="str">
        <f t="shared" si="524"/>
        <v>y</v>
      </c>
      <c r="Y1915" s="273" t="str">
        <f t="shared" si="525"/>
        <v/>
      </c>
      <c r="AA1915" s="86" t="str">
        <f t="shared" si="515"/>
        <v/>
      </c>
      <c r="AB1915" s="87" t="str">
        <f t="shared" si="516"/>
        <v/>
      </c>
      <c r="AC1915" s="87" t="str">
        <f t="shared" si="526"/>
        <v/>
      </c>
      <c r="AD1915" s="87">
        <f t="shared" si="527"/>
        <v>1</v>
      </c>
      <c r="AE1915" s="87" t="str">
        <f t="shared" si="528"/>
        <v/>
      </c>
      <c r="AF1915" s="94">
        <f t="shared" si="517"/>
        <v>1</v>
      </c>
      <c r="AH1915" s="324" t="str">
        <f t="shared" si="518"/>
        <v/>
      </c>
      <c r="AI1915" s="280" t="str">
        <f t="shared" si="519"/>
        <v/>
      </c>
      <c r="AJ1915" s="280" t="str">
        <f t="shared" si="520"/>
        <v/>
      </c>
      <c r="AK1915" s="280">
        <f t="shared" si="521"/>
        <v>1510514.155351778</v>
      </c>
      <c r="AL1915" s="327" t="str">
        <f t="shared" si="522"/>
        <v/>
      </c>
    </row>
    <row r="1916" spans="2:38">
      <c r="B1916" s="176" t="s">
        <v>1700</v>
      </c>
      <c r="C1916" s="167"/>
      <c r="D1916" s="167" t="s">
        <v>2229</v>
      </c>
      <c r="E1916" s="167" t="s">
        <v>118</v>
      </c>
      <c r="F1916" s="167" t="s">
        <v>2233</v>
      </c>
      <c r="G1916" s="188"/>
      <c r="H1916" s="285">
        <v>5183.26</v>
      </c>
      <c r="I1916" s="143">
        <f t="shared" si="523"/>
        <v>113.07532701288262</v>
      </c>
      <c r="J1916" s="165">
        <v>586098.81949279399</v>
      </c>
      <c r="K1916" s="167"/>
      <c r="L1916" s="167">
        <v>1</v>
      </c>
      <c r="M1916" s="171">
        <f t="shared" si="514"/>
        <v>586098.81949279399</v>
      </c>
      <c r="N1916" s="170"/>
      <c r="O1916" s="285"/>
      <c r="P1916" s="114">
        <f t="shared" si="529"/>
        <v>0</v>
      </c>
      <c r="Q1916" s="173"/>
      <c r="R1916" s="177">
        <v>2016</v>
      </c>
      <c r="S1916" s="98">
        <f>IFERROR(('General Input Sheet'!$G$38/(VLOOKUP(R1916,'General Input Sheet'!$E$38:$G$44,3,FALSE))),1)</f>
        <v>1</v>
      </c>
      <c r="T1916" s="199">
        <v>586098.81949279399</v>
      </c>
      <c r="U1916" s="115" t="str">
        <f t="shared" si="524"/>
        <v/>
      </c>
      <c r="V1916" s="115" t="str">
        <f t="shared" si="524"/>
        <v/>
      </c>
      <c r="W1916" s="115" t="str">
        <f t="shared" si="524"/>
        <v/>
      </c>
      <c r="X1916" s="115" t="str">
        <f t="shared" si="524"/>
        <v>y</v>
      </c>
      <c r="Y1916" s="273" t="str">
        <f t="shared" si="525"/>
        <v/>
      </c>
      <c r="AA1916" s="86" t="str">
        <f t="shared" si="515"/>
        <v/>
      </c>
      <c r="AB1916" s="87" t="str">
        <f t="shared" si="516"/>
        <v/>
      </c>
      <c r="AC1916" s="87" t="str">
        <f t="shared" si="526"/>
        <v/>
      </c>
      <c r="AD1916" s="87">
        <f t="shared" si="527"/>
        <v>1</v>
      </c>
      <c r="AE1916" s="87" t="str">
        <f t="shared" si="528"/>
        <v/>
      </c>
      <c r="AF1916" s="94">
        <f t="shared" si="517"/>
        <v>1</v>
      </c>
      <c r="AH1916" s="324" t="str">
        <f t="shared" si="518"/>
        <v/>
      </c>
      <c r="AI1916" s="280" t="str">
        <f t="shared" si="519"/>
        <v/>
      </c>
      <c r="AJ1916" s="280" t="str">
        <f t="shared" si="520"/>
        <v/>
      </c>
      <c r="AK1916" s="280">
        <f t="shared" si="521"/>
        <v>586098.81949279399</v>
      </c>
      <c r="AL1916" s="327" t="str">
        <f t="shared" si="522"/>
        <v/>
      </c>
    </row>
    <row r="1917" spans="2:38">
      <c r="B1917" s="176" t="s">
        <v>1701</v>
      </c>
      <c r="C1917" s="167"/>
      <c r="D1917" s="167" t="s">
        <v>2229</v>
      </c>
      <c r="E1917" s="167" t="s">
        <v>115</v>
      </c>
      <c r="F1917" s="167" t="s">
        <v>2232</v>
      </c>
      <c r="G1917" s="188"/>
      <c r="H1917" s="285">
        <v>41473.69</v>
      </c>
      <c r="I1917" s="143">
        <f t="shared" si="523"/>
        <v>14.2327745128127</v>
      </c>
      <c r="J1917" s="165">
        <v>590285.67798429495</v>
      </c>
      <c r="K1917" s="167"/>
      <c r="L1917" s="167">
        <v>1</v>
      </c>
      <c r="M1917" s="171">
        <f t="shared" si="514"/>
        <v>590285.67798429495</v>
      </c>
      <c r="N1917" s="170"/>
      <c r="O1917" s="285"/>
      <c r="P1917" s="114">
        <f t="shared" si="529"/>
        <v>0</v>
      </c>
      <c r="Q1917" s="173"/>
      <c r="R1917" s="177">
        <v>2016</v>
      </c>
      <c r="S1917" s="98">
        <f>IFERROR(('General Input Sheet'!$G$38/(VLOOKUP(R1917,'General Input Sheet'!$E$38:$G$44,3,FALSE))),1)</f>
        <v>1</v>
      </c>
      <c r="T1917" s="199">
        <v>590285.67798429495</v>
      </c>
      <c r="U1917" s="115" t="str">
        <f t="shared" si="524"/>
        <v>y</v>
      </c>
      <c r="V1917" s="115" t="str">
        <f t="shared" si="524"/>
        <v/>
      </c>
      <c r="W1917" s="115" t="str">
        <f t="shared" si="524"/>
        <v/>
      </c>
      <c r="X1917" s="115" t="str">
        <f t="shared" si="524"/>
        <v/>
      </c>
      <c r="Y1917" s="273" t="str">
        <f t="shared" si="525"/>
        <v/>
      </c>
      <c r="AA1917" s="86">
        <f t="shared" si="515"/>
        <v>1</v>
      </c>
      <c r="AB1917" s="87" t="str">
        <f t="shared" si="516"/>
        <v/>
      </c>
      <c r="AC1917" s="87" t="str">
        <f t="shared" si="526"/>
        <v/>
      </c>
      <c r="AD1917" s="87" t="str">
        <f t="shared" si="527"/>
        <v/>
      </c>
      <c r="AE1917" s="87" t="str">
        <f t="shared" si="528"/>
        <v/>
      </c>
      <c r="AF1917" s="94">
        <f t="shared" si="517"/>
        <v>1</v>
      </c>
      <c r="AH1917" s="324">
        <f t="shared" si="518"/>
        <v>590285.67798429495</v>
      </c>
      <c r="AI1917" s="280" t="str">
        <f t="shared" si="519"/>
        <v/>
      </c>
      <c r="AJ1917" s="280" t="str">
        <f t="shared" si="520"/>
        <v/>
      </c>
      <c r="AK1917" s="280" t="str">
        <f t="shared" si="521"/>
        <v/>
      </c>
      <c r="AL1917" s="327" t="str">
        <f t="shared" si="522"/>
        <v/>
      </c>
    </row>
    <row r="1918" spans="2:38">
      <c r="B1918" s="176" t="s">
        <v>1701</v>
      </c>
      <c r="C1918" s="167"/>
      <c r="D1918" s="167" t="s">
        <v>2229</v>
      </c>
      <c r="E1918" s="167" t="s">
        <v>115</v>
      </c>
      <c r="F1918" s="167" t="s">
        <v>2233</v>
      </c>
      <c r="G1918" s="188"/>
      <c r="H1918" s="285">
        <v>2752.53</v>
      </c>
      <c r="I1918" s="143">
        <f t="shared" si="523"/>
        <v>180.35902051280021</v>
      </c>
      <c r="J1918" s="165">
        <v>496443.61473209801</v>
      </c>
      <c r="K1918" s="167"/>
      <c r="L1918" s="167">
        <v>1</v>
      </c>
      <c r="M1918" s="171">
        <f t="shared" si="514"/>
        <v>496443.61473209801</v>
      </c>
      <c r="N1918" s="170"/>
      <c r="O1918" s="285"/>
      <c r="P1918" s="114">
        <f t="shared" si="529"/>
        <v>0</v>
      </c>
      <c r="Q1918" s="173"/>
      <c r="R1918" s="177">
        <v>2016</v>
      </c>
      <c r="S1918" s="98">
        <f>IFERROR(('General Input Sheet'!$G$38/(VLOOKUP(R1918,'General Input Sheet'!$E$38:$G$44,3,FALSE))),1)</f>
        <v>1</v>
      </c>
      <c r="T1918" s="199">
        <v>496443.61473209801</v>
      </c>
      <c r="U1918" s="115" t="str">
        <f t="shared" si="524"/>
        <v>y</v>
      </c>
      <c r="V1918" s="115" t="str">
        <f t="shared" si="524"/>
        <v/>
      </c>
      <c r="W1918" s="115" t="str">
        <f t="shared" si="524"/>
        <v/>
      </c>
      <c r="X1918" s="115" t="str">
        <f t="shared" si="524"/>
        <v/>
      </c>
      <c r="Y1918" s="273" t="str">
        <f t="shared" si="525"/>
        <v/>
      </c>
      <c r="AA1918" s="86">
        <f t="shared" si="515"/>
        <v>1</v>
      </c>
      <c r="AB1918" s="87" t="str">
        <f t="shared" si="516"/>
        <v/>
      </c>
      <c r="AC1918" s="87" t="str">
        <f t="shared" si="526"/>
        <v/>
      </c>
      <c r="AD1918" s="87" t="str">
        <f t="shared" si="527"/>
        <v/>
      </c>
      <c r="AE1918" s="87" t="str">
        <f t="shared" si="528"/>
        <v/>
      </c>
      <c r="AF1918" s="94">
        <f t="shared" si="517"/>
        <v>1</v>
      </c>
      <c r="AH1918" s="324">
        <f t="shared" si="518"/>
        <v>496443.61473209801</v>
      </c>
      <c r="AI1918" s="280" t="str">
        <f t="shared" si="519"/>
        <v/>
      </c>
      <c r="AJ1918" s="280" t="str">
        <f t="shared" si="520"/>
        <v/>
      </c>
      <c r="AK1918" s="280" t="str">
        <f t="shared" si="521"/>
        <v/>
      </c>
      <c r="AL1918" s="327" t="str">
        <f t="shared" si="522"/>
        <v/>
      </c>
    </row>
    <row r="1919" spans="2:38">
      <c r="B1919" s="176" t="s">
        <v>1702</v>
      </c>
      <c r="C1919" s="167"/>
      <c r="D1919" s="167" t="s">
        <v>2229</v>
      </c>
      <c r="E1919" s="167" t="s">
        <v>115</v>
      </c>
      <c r="F1919" s="167" t="s">
        <v>2232</v>
      </c>
      <c r="G1919" s="188"/>
      <c r="H1919" s="285">
        <v>6625.99</v>
      </c>
      <c r="I1919" s="143">
        <f t="shared" si="523"/>
        <v>78.979287849197036</v>
      </c>
      <c r="J1919" s="165">
        <v>523315.971495901</v>
      </c>
      <c r="K1919" s="167"/>
      <c r="L1919" s="167">
        <v>1</v>
      </c>
      <c r="M1919" s="171">
        <f t="shared" si="514"/>
        <v>523315.971495901</v>
      </c>
      <c r="N1919" s="170"/>
      <c r="O1919" s="285"/>
      <c r="P1919" s="114">
        <f t="shared" si="529"/>
        <v>0</v>
      </c>
      <c r="Q1919" s="173"/>
      <c r="R1919" s="177">
        <v>2016</v>
      </c>
      <c r="S1919" s="98">
        <f>IFERROR(('General Input Sheet'!$G$38/(VLOOKUP(R1919,'General Input Sheet'!$E$38:$G$44,3,FALSE))),1)</f>
        <v>1</v>
      </c>
      <c r="T1919" s="199">
        <v>523315.971495901</v>
      </c>
      <c r="U1919" s="115" t="str">
        <f t="shared" si="524"/>
        <v>y</v>
      </c>
      <c r="V1919" s="115" t="str">
        <f t="shared" si="524"/>
        <v/>
      </c>
      <c r="W1919" s="115" t="str">
        <f t="shared" si="524"/>
        <v/>
      </c>
      <c r="X1919" s="115" t="str">
        <f t="shared" si="524"/>
        <v/>
      </c>
      <c r="Y1919" s="273" t="str">
        <f t="shared" si="525"/>
        <v/>
      </c>
      <c r="AA1919" s="86">
        <f t="shared" si="515"/>
        <v>1</v>
      </c>
      <c r="AB1919" s="87" t="str">
        <f t="shared" si="516"/>
        <v/>
      </c>
      <c r="AC1919" s="87" t="str">
        <f t="shared" si="526"/>
        <v/>
      </c>
      <c r="AD1919" s="87" t="str">
        <f t="shared" si="527"/>
        <v/>
      </c>
      <c r="AE1919" s="87" t="str">
        <f t="shared" si="528"/>
        <v/>
      </c>
      <c r="AF1919" s="94">
        <f t="shared" si="517"/>
        <v>1</v>
      </c>
      <c r="AH1919" s="324">
        <f t="shared" si="518"/>
        <v>523315.971495901</v>
      </c>
      <c r="AI1919" s="280" t="str">
        <f t="shared" si="519"/>
        <v/>
      </c>
      <c r="AJ1919" s="280" t="str">
        <f t="shared" si="520"/>
        <v/>
      </c>
      <c r="AK1919" s="280" t="str">
        <f t="shared" si="521"/>
        <v/>
      </c>
      <c r="AL1919" s="327" t="str">
        <f t="shared" si="522"/>
        <v/>
      </c>
    </row>
    <row r="1920" spans="2:38">
      <c r="B1920" s="176" t="s">
        <v>1703</v>
      </c>
      <c r="C1920" s="167"/>
      <c r="D1920" s="167" t="s">
        <v>2231</v>
      </c>
      <c r="E1920" s="167" t="s">
        <v>118</v>
      </c>
      <c r="F1920" s="167" t="s">
        <v>2232</v>
      </c>
      <c r="G1920" s="188"/>
      <c r="H1920" s="285">
        <v>23987.08</v>
      </c>
      <c r="I1920" s="143">
        <f t="shared" si="523"/>
        <v>85.133759038405259</v>
      </c>
      <c r="J1920" s="165">
        <v>2042110.28875495</v>
      </c>
      <c r="K1920" s="167"/>
      <c r="L1920" s="167">
        <v>1</v>
      </c>
      <c r="M1920" s="171">
        <f t="shared" si="514"/>
        <v>2042110.28875495</v>
      </c>
      <c r="N1920" s="170"/>
      <c r="O1920" s="285"/>
      <c r="P1920" s="114">
        <f t="shared" si="529"/>
        <v>0</v>
      </c>
      <c r="Q1920" s="173"/>
      <c r="R1920" s="177">
        <v>2016</v>
      </c>
      <c r="S1920" s="98">
        <f>IFERROR(('General Input Sheet'!$G$38/(VLOOKUP(R1920,'General Input Sheet'!$E$38:$G$44,3,FALSE))),1)</f>
        <v>1</v>
      </c>
      <c r="T1920" s="199">
        <v>2042110.28875495</v>
      </c>
      <c r="U1920" s="115" t="str">
        <f t="shared" si="524"/>
        <v/>
      </c>
      <c r="V1920" s="115" t="str">
        <f t="shared" si="524"/>
        <v/>
      </c>
      <c r="W1920" s="115" t="str">
        <f t="shared" si="524"/>
        <v/>
      </c>
      <c r="X1920" s="115" t="str">
        <f t="shared" si="524"/>
        <v/>
      </c>
      <c r="Y1920" s="273" t="str">
        <f t="shared" si="525"/>
        <v>y</v>
      </c>
      <c r="AA1920" s="86" t="str">
        <f t="shared" si="515"/>
        <v/>
      </c>
      <c r="AB1920" s="87" t="str">
        <f t="shared" si="516"/>
        <v/>
      </c>
      <c r="AC1920" s="87" t="str">
        <f t="shared" si="526"/>
        <v/>
      </c>
      <c r="AD1920" s="87" t="str">
        <f t="shared" si="527"/>
        <v/>
      </c>
      <c r="AE1920" s="87">
        <f t="shared" si="528"/>
        <v>1</v>
      </c>
      <c r="AF1920" s="94">
        <f t="shared" si="517"/>
        <v>1</v>
      </c>
      <c r="AH1920" s="324" t="str">
        <f t="shared" si="518"/>
        <v/>
      </c>
      <c r="AI1920" s="280" t="str">
        <f t="shared" si="519"/>
        <v/>
      </c>
      <c r="AJ1920" s="280" t="str">
        <f t="shared" si="520"/>
        <v/>
      </c>
      <c r="AK1920" s="280" t="str">
        <f t="shared" si="521"/>
        <v/>
      </c>
      <c r="AL1920" s="327">
        <f t="shared" si="522"/>
        <v>2042110.28875495</v>
      </c>
    </row>
    <row r="1921" spans="2:38">
      <c r="B1921" s="176" t="s">
        <v>1704</v>
      </c>
      <c r="C1921" s="167"/>
      <c r="D1921" s="167" t="s">
        <v>2229</v>
      </c>
      <c r="E1921" s="167" t="s">
        <v>117</v>
      </c>
      <c r="F1921" s="167" t="s">
        <v>2232</v>
      </c>
      <c r="G1921" s="188"/>
      <c r="H1921" s="285">
        <v>4659.01</v>
      </c>
      <c r="I1921" s="143">
        <f t="shared" si="523"/>
        <v>91.745823486657031</v>
      </c>
      <c r="J1921" s="165">
        <v>427444.70908256999</v>
      </c>
      <c r="K1921" s="167"/>
      <c r="L1921" s="167">
        <v>1</v>
      </c>
      <c r="M1921" s="171">
        <f t="shared" si="514"/>
        <v>427444.70908256999</v>
      </c>
      <c r="N1921" s="170"/>
      <c r="O1921" s="285"/>
      <c r="P1921" s="114">
        <f t="shared" si="529"/>
        <v>0</v>
      </c>
      <c r="Q1921" s="173"/>
      <c r="R1921" s="177">
        <v>2016</v>
      </c>
      <c r="S1921" s="98">
        <f>IFERROR(('General Input Sheet'!$G$38/(VLOOKUP(R1921,'General Input Sheet'!$E$38:$G$44,3,FALSE))),1)</f>
        <v>1</v>
      </c>
      <c r="T1921" s="199">
        <v>427444.70908256999</v>
      </c>
      <c r="U1921" s="115" t="str">
        <f t="shared" si="524"/>
        <v/>
      </c>
      <c r="V1921" s="115" t="str">
        <f t="shared" si="524"/>
        <v/>
      </c>
      <c r="W1921" s="115" t="str">
        <f t="shared" si="524"/>
        <v>y</v>
      </c>
      <c r="X1921" s="115" t="str">
        <f t="shared" si="524"/>
        <v/>
      </c>
      <c r="Y1921" s="273" t="str">
        <f t="shared" si="525"/>
        <v/>
      </c>
      <c r="AA1921" s="86" t="str">
        <f t="shared" si="515"/>
        <v/>
      </c>
      <c r="AB1921" s="87" t="str">
        <f t="shared" si="516"/>
        <v/>
      </c>
      <c r="AC1921" s="87">
        <f t="shared" si="526"/>
        <v>1</v>
      </c>
      <c r="AD1921" s="87" t="str">
        <f t="shared" si="527"/>
        <v/>
      </c>
      <c r="AE1921" s="87" t="str">
        <f t="shared" si="528"/>
        <v/>
      </c>
      <c r="AF1921" s="94">
        <f t="shared" si="517"/>
        <v>1</v>
      </c>
      <c r="AH1921" s="324" t="str">
        <f t="shared" si="518"/>
        <v/>
      </c>
      <c r="AI1921" s="280" t="str">
        <f t="shared" si="519"/>
        <v/>
      </c>
      <c r="AJ1921" s="280">
        <f t="shared" si="520"/>
        <v>427444.70908256999</v>
      </c>
      <c r="AK1921" s="280" t="str">
        <f t="shared" si="521"/>
        <v/>
      </c>
      <c r="AL1921" s="327" t="str">
        <f t="shared" si="522"/>
        <v/>
      </c>
    </row>
    <row r="1922" spans="2:38">
      <c r="B1922" s="176" t="s">
        <v>1704</v>
      </c>
      <c r="C1922" s="167"/>
      <c r="D1922" s="167" t="s">
        <v>2229</v>
      </c>
      <c r="E1922" s="167" t="s">
        <v>117</v>
      </c>
      <c r="F1922" s="167" t="s">
        <v>2233</v>
      </c>
      <c r="G1922" s="188"/>
      <c r="H1922" s="285">
        <v>5994.05</v>
      </c>
      <c r="I1922" s="143">
        <f t="shared" si="523"/>
        <v>102.7692546834863</v>
      </c>
      <c r="J1922" s="165">
        <v>616004.05103555101</v>
      </c>
      <c r="K1922" s="167"/>
      <c r="L1922" s="167">
        <v>1</v>
      </c>
      <c r="M1922" s="171">
        <f t="shared" si="514"/>
        <v>616004.05103555101</v>
      </c>
      <c r="N1922" s="170"/>
      <c r="O1922" s="285"/>
      <c r="P1922" s="114">
        <f t="shared" si="529"/>
        <v>0</v>
      </c>
      <c r="Q1922" s="173"/>
      <c r="R1922" s="177">
        <v>2016</v>
      </c>
      <c r="S1922" s="98">
        <f>IFERROR(('General Input Sheet'!$G$38/(VLOOKUP(R1922,'General Input Sheet'!$E$38:$G$44,3,FALSE))),1)</f>
        <v>1</v>
      </c>
      <c r="T1922" s="199">
        <v>616004.05103555101</v>
      </c>
      <c r="U1922" s="115" t="str">
        <f t="shared" si="524"/>
        <v/>
      </c>
      <c r="V1922" s="115" t="str">
        <f t="shared" si="524"/>
        <v/>
      </c>
      <c r="W1922" s="115" t="str">
        <f t="shared" si="524"/>
        <v>y</v>
      </c>
      <c r="X1922" s="115" t="str">
        <f t="shared" si="524"/>
        <v/>
      </c>
      <c r="Y1922" s="273" t="str">
        <f t="shared" si="525"/>
        <v/>
      </c>
      <c r="AA1922" s="86" t="str">
        <f t="shared" si="515"/>
        <v/>
      </c>
      <c r="AB1922" s="87" t="str">
        <f t="shared" si="516"/>
        <v/>
      </c>
      <c r="AC1922" s="87">
        <f t="shared" si="526"/>
        <v>1</v>
      </c>
      <c r="AD1922" s="87" t="str">
        <f t="shared" si="527"/>
        <v/>
      </c>
      <c r="AE1922" s="87" t="str">
        <f t="shared" si="528"/>
        <v/>
      </c>
      <c r="AF1922" s="94">
        <f t="shared" si="517"/>
        <v>1</v>
      </c>
      <c r="AH1922" s="324" t="str">
        <f t="shared" si="518"/>
        <v/>
      </c>
      <c r="AI1922" s="280" t="str">
        <f t="shared" si="519"/>
        <v/>
      </c>
      <c r="AJ1922" s="280">
        <f t="shared" si="520"/>
        <v>616004.05103555101</v>
      </c>
      <c r="AK1922" s="280" t="str">
        <f t="shared" si="521"/>
        <v/>
      </c>
      <c r="AL1922" s="327" t="str">
        <f t="shared" si="522"/>
        <v/>
      </c>
    </row>
    <row r="1923" spans="2:38">
      <c r="B1923" s="176" t="s">
        <v>1705</v>
      </c>
      <c r="C1923" s="167"/>
      <c r="D1923" s="167" t="s">
        <v>2229</v>
      </c>
      <c r="E1923" s="167" t="s">
        <v>116</v>
      </c>
      <c r="F1923" s="167" t="s">
        <v>2233</v>
      </c>
      <c r="G1923" s="188"/>
      <c r="H1923" s="285">
        <v>543.49256330000003</v>
      </c>
      <c r="I1923" s="143">
        <f t="shared" si="523"/>
        <v>763.51611970217732</v>
      </c>
      <c r="J1923" s="165">
        <v>414965.333017806</v>
      </c>
      <c r="K1923" s="167"/>
      <c r="L1923" s="167">
        <v>1</v>
      </c>
      <c r="M1923" s="171">
        <f t="shared" si="514"/>
        <v>414965.333017806</v>
      </c>
      <c r="N1923" s="170"/>
      <c r="O1923" s="285"/>
      <c r="P1923" s="114">
        <f t="shared" si="529"/>
        <v>0</v>
      </c>
      <c r="Q1923" s="173"/>
      <c r="R1923" s="177">
        <v>2016</v>
      </c>
      <c r="S1923" s="98">
        <f>IFERROR(('General Input Sheet'!$G$38/(VLOOKUP(R1923,'General Input Sheet'!$E$38:$G$44,3,FALSE))),1)</f>
        <v>1</v>
      </c>
      <c r="T1923" s="199">
        <v>414965.333017806</v>
      </c>
      <c r="U1923" s="115" t="str">
        <f t="shared" si="524"/>
        <v/>
      </c>
      <c r="V1923" s="115" t="str">
        <f t="shared" si="524"/>
        <v>y</v>
      </c>
      <c r="W1923" s="115" t="str">
        <f t="shared" si="524"/>
        <v/>
      </c>
      <c r="X1923" s="115" t="str">
        <f t="shared" si="524"/>
        <v/>
      </c>
      <c r="Y1923" s="273" t="str">
        <f t="shared" si="525"/>
        <v/>
      </c>
      <c r="AA1923" s="86" t="str">
        <f t="shared" si="515"/>
        <v/>
      </c>
      <c r="AB1923" s="87">
        <f t="shared" si="516"/>
        <v>1</v>
      </c>
      <c r="AC1923" s="87" t="str">
        <f t="shared" si="526"/>
        <v/>
      </c>
      <c r="AD1923" s="87" t="str">
        <f t="shared" si="527"/>
        <v/>
      </c>
      <c r="AE1923" s="87" t="str">
        <f t="shared" si="528"/>
        <v/>
      </c>
      <c r="AF1923" s="94">
        <f t="shared" si="517"/>
        <v>1</v>
      </c>
      <c r="AH1923" s="324" t="str">
        <f t="shared" si="518"/>
        <v/>
      </c>
      <c r="AI1923" s="280">
        <f t="shared" si="519"/>
        <v>414965.333017806</v>
      </c>
      <c r="AJ1923" s="280" t="str">
        <f t="shared" si="520"/>
        <v/>
      </c>
      <c r="AK1923" s="280" t="str">
        <f t="shared" si="521"/>
        <v/>
      </c>
      <c r="AL1923" s="327" t="str">
        <f t="shared" si="522"/>
        <v/>
      </c>
    </row>
    <row r="1924" spans="2:38">
      <c r="B1924" s="176" t="s">
        <v>1706</v>
      </c>
      <c r="C1924" s="167"/>
      <c r="D1924" s="167" t="s">
        <v>2231</v>
      </c>
      <c r="E1924" s="167" t="s">
        <v>118</v>
      </c>
      <c r="F1924" s="167" t="s">
        <v>2233</v>
      </c>
      <c r="G1924" s="188"/>
      <c r="H1924" s="285">
        <v>5992.09</v>
      </c>
      <c r="I1924" s="143">
        <f t="shared" si="523"/>
        <v>1143.4114014459212</v>
      </c>
      <c r="J1924" s="165">
        <v>6851424.0244900901</v>
      </c>
      <c r="K1924" s="167"/>
      <c r="L1924" s="167">
        <v>1</v>
      </c>
      <c r="M1924" s="171">
        <f t="shared" si="514"/>
        <v>6851424.0244900892</v>
      </c>
      <c r="N1924" s="170"/>
      <c r="O1924" s="285"/>
      <c r="P1924" s="114">
        <f t="shared" si="529"/>
        <v>0</v>
      </c>
      <c r="Q1924" s="173"/>
      <c r="R1924" s="177">
        <v>2016</v>
      </c>
      <c r="S1924" s="98">
        <f>IFERROR(('General Input Sheet'!$G$38/(VLOOKUP(R1924,'General Input Sheet'!$E$38:$G$44,3,FALSE))),1)</f>
        <v>1</v>
      </c>
      <c r="T1924" s="199">
        <v>6851424.0244900901</v>
      </c>
      <c r="U1924" s="115" t="str">
        <f t="shared" si="524"/>
        <v/>
      </c>
      <c r="V1924" s="115" t="str">
        <f t="shared" si="524"/>
        <v/>
      </c>
      <c r="W1924" s="115" t="str">
        <f t="shared" si="524"/>
        <v/>
      </c>
      <c r="X1924" s="115" t="str">
        <f t="shared" si="524"/>
        <v/>
      </c>
      <c r="Y1924" s="273" t="str">
        <f t="shared" si="525"/>
        <v>y</v>
      </c>
      <c r="AA1924" s="86" t="str">
        <f t="shared" si="515"/>
        <v/>
      </c>
      <c r="AB1924" s="87" t="str">
        <f t="shared" si="516"/>
        <v/>
      </c>
      <c r="AC1924" s="87" t="str">
        <f t="shared" si="526"/>
        <v/>
      </c>
      <c r="AD1924" s="87" t="str">
        <f t="shared" si="527"/>
        <v/>
      </c>
      <c r="AE1924" s="87">
        <f t="shared" si="528"/>
        <v>1</v>
      </c>
      <c r="AF1924" s="94">
        <f t="shared" si="517"/>
        <v>1</v>
      </c>
      <c r="AH1924" s="324" t="str">
        <f t="shared" si="518"/>
        <v/>
      </c>
      <c r="AI1924" s="280" t="str">
        <f t="shared" si="519"/>
        <v/>
      </c>
      <c r="AJ1924" s="280" t="str">
        <f t="shared" si="520"/>
        <v/>
      </c>
      <c r="AK1924" s="280" t="str">
        <f t="shared" si="521"/>
        <v/>
      </c>
      <c r="AL1924" s="327">
        <f t="shared" si="522"/>
        <v>6851424.0244900901</v>
      </c>
    </row>
    <row r="1925" spans="2:38">
      <c r="B1925" s="176" t="s">
        <v>1707</v>
      </c>
      <c r="C1925" s="167"/>
      <c r="D1925" s="167" t="s">
        <v>2229</v>
      </c>
      <c r="E1925" s="167" t="s">
        <v>118</v>
      </c>
      <c r="F1925" s="167" t="s">
        <v>2232</v>
      </c>
      <c r="G1925" s="188"/>
      <c r="H1925" s="285">
        <v>15453.57</v>
      </c>
      <c r="I1925" s="143">
        <f t="shared" si="523"/>
        <v>38.197366562179155</v>
      </c>
      <c r="J1925" s="165">
        <v>590285.67798429495</v>
      </c>
      <c r="K1925" s="167"/>
      <c r="L1925" s="167">
        <v>1</v>
      </c>
      <c r="M1925" s="171">
        <f t="shared" si="514"/>
        <v>590285.67798429495</v>
      </c>
      <c r="N1925" s="170"/>
      <c r="O1925" s="285"/>
      <c r="P1925" s="114">
        <f t="shared" si="529"/>
        <v>0</v>
      </c>
      <c r="Q1925" s="173"/>
      <c r="R1925" s="177">
        <v>2016</v>
      </c>
      <c r="S1925" s="98">
        <f>IFERROR(('General Input Sheet'!$G$38/(VLOOKUP(R1925,'General Input Sheet'!$E$38:$G$44,3,FALSE))),1)</f>
        <v>1</v>
      </c>
      <c r="T1925" s="199">
        <v>590285.67798429495</v>
      </c>
      <c r="U1925" s="115" t="str">
        <f t="shared" si="524"/>
        <v/>
      </c>
      <c r="V1925" s="115" t="str">
        <f t="shared" si="524"/>
        <v/>
      </c>
      <c r="W1925" s="115" t="str">
        <f t="shared" si="524"/>
        <v/>
      </c>
      <c r="X1925" s="115" t="str">
        <f t="shared" si="524"/>
        <v>y</v>
      </c>
      <c r="Y1925" s="273" t="str">
        <f t="shared" si="525"/>
        <v/>
      </c>
      <c r="AA1925" s="86" t="str">
        <f t="shared" si="515"/>
        <v/>
      </c>
      <c r="AB1925" s="87" t="str">
        <f t="shared" si="516"/>
        <v/>
      </c>
      <c r="AC1925" s="87" t="str">
        <f t="shared" si="526"/>
        <v/>
      </c>
      <c r="AD1925" s="87">
        <f t="shared" si="527"/>
        <v>1</v>
      </c>
      <c r="AE1925" s="87" t="str">
        <f t="shared" si="528"/>
        <v/>
      </c>
      <c r="AF1925" s="94">
        <f t="shared" si="517"/>
        <v>1</v>
      </c>
      <c r="AH1925" s="324" t="str">
        <f t="shared" si="518"/>
        <v/>
      </c>
      <c r="AI1925" s="280" t="str">
        <f t="shared" si="519"/>
        <v/>
      </c>
      <c r="AJ1925" s="280" t="str">
        <f t="shared" si="520"/>
        <v/>
      </c>
      <c r="AK1925" s="280">
        <f t="shared" si="521"/>
        <v>590285.67798429495</v>
      </c>
      <c r="AL1925" s="327" t="str">
        <f t="shared" si="522"/>
        <v/>
      </c>
    </row>
    <row r="1926" spans="2:38">
      <c r="B1926" s="176" t="s">
        <v>1708</v>
      </c>
      <c r="C1926" s="167"/>
      <c r="D1926" s="167" t="s">
        <v>2229</v>
      </c>
      <c r="E1926" s="167" t="s">
        <v>117</v>
      </c>
      <c r="F1926" s="167" t="s">
        <v>2233</v>
      </c>
      <c r="G1926" s="188"/>
      <c r="H1926" s="285">
        <v>2061.9699999999998</v>
      </c>
      <c r="I1926" s="143">
        <f t="shared" si="523"/>
        <v>228.40921759078844</v>
      </c>
      <c r="J1926" s="165">
        <v>470972.95439567801</v>
      </c>
      <c r="K1926" s="167"/>
      <c r="L1926" s="167">
        <v>1</v>
      </c>
      <c r="M1926" s="171">
        <f t="shared" si="514"/>
        <v>470972.95439567795</v>
      </c>
      <c r="N1926" s="170"/>
      <c r="O1926" s="285"/>
      <c r="P1926" s="114">
        <f t="shared" si="529"/>
        <v>0</v>
      </c>
      <c r="Q1926" s="173"/>
      <c r="R1926" s="177">
        <v>2016</v>
      </c>
      <c r="S1926" s="98">
        <f>IFERROR(('General Input Sheet'!$G$38/(VLOOKUP(R1926,'General Input Sheet'!$E$38:$G$44,3,FALSE))),1)</f>
        <v>1</v>
      </c>
      <c r="T1926" s="199">
        <v>470972.95439567801</v>
      </c>
      <c r="U1926" s="115" t="str">
        <f t="shared" si="524"/>
        <v/>
      </c>
      <c r="V1926" s="115" t="str">
        <f t="shared" si="524"/>
        <v/>
      </c>
      <c r="W1926" s="115" t="str">
        <f t="shared" si="524"/>
        <v>y</v>
      </c>
      <c r="X1926" s="115" t="str">
        <f t="shared" si="524"/>
        <v/>
      </c>
      <c r="Y1926" s="273" t="str">
        <f t="shared" si="525"/>
        <v/>
      </c>
      <c r="AA1926" s="86" t="str">
        <f t="shared" si="515"/>
        <v/>
      </c>
      <c r="AB1926" s="87" t="str">
        <f t="shared" si="516"/>
        <v/>
      </c>
      <c r="AC1926" s="87">
        <f t="shared" si="526"/>
        <v>1</v>
      </c>
      <c r="AD1926" s="87" t="str">
        <f t="shared" si="527"/>
        <v/>
      </c>
      <c r="AE1926" s="87" t="str">
        <f t="shared" si="528"/>
        <v/>
      </c>
      <c r="AF1926" s="94">
        <f t="shared" si="517"/>
        <v>1</v>
      </c>
      <c r="AH1926" s="324" t="str">
        <f t="shared" si="518"/>
        <v/>
      </c>
      <c r="AI1926" s="280" t="str">
        <f t="shared" si="519"/>
        <v/>
      </c>
      <c r="AJ1926" s="280">
        <f t="shared" si="520"/>
        <v>470972.95439567801</v>
      </c>
      <c r="AK1926" s="280" t="str">
        <f t="shared" si="521"/>
        <v/>
      </c>
      <c r="AL1926" s="327" t="str">
        <f t="shared" si="522"/>
        <v/>
      </c>
    </row>
    <row r="1927" spans="2:38">
      <c r="B1927" s="176" t="s">
        <v>1709</v>
      </c>
      <c r="C1927" s="167"/>
      <c r="D1927" s="167" t="s">
        <v>2229</v>
      </c>
      <c r="E1927" s="167" t="s">
        <v>115</v>
      </c>
      <c r="F1927" s="167" t="s">
        <v>2232</v>
      </c>
      <c r="G1927" s="188"/>
      <c r="H1927" s="285">
        <v>943.7115106</v>
      </c>
      <c r="I1927" s="143">
        <f t="shared" si="523"/>
        <v>261.05416387871281</v>
      </c>
      <c r="J1927" s="165">
        <v>246359.81934240001</v>
      </c>
      <c r="K1927" s="167"/>
      <c r="L1927" s="167">
        <v>1</v>
      </c>
      <c r="M1927" s="171">
        <f t="shared" si="514"/>
        <v>246359.81934239998</v>
      </c>
      <c r="N1927" s="170"/>
      <c r="O1927" s="285"/>
      <c r="P1927" s="114">
        <f t="shared" si="529"/>
        <v>0</v>
      </c>
      <c r="Q1927" s="173"/>
      <c r="R1927" s="177">
        <v>2016</v>
      </c>
      <c r="S1927" s="98">
        <f>IFERROR(('General Input Sheet'!$G$38/(VLOOKUP(R1927,'General Input Sheet'!$E$38:$G$44,3,FALSE))),1)</f>
        <v>1</v>
      </c>
      <c r="T1927" s="199">
        <v>246359.81934240001</v>
      </c>
      <c r="U1927" s="115" t="str">
        <f t="shared" si="524"/>
        <v>y</v>
      </c>
      <c r="V1927" s="115" t="str">
        <f t="shared" si="524"/>
        <v/>
      </c>
      <c r="W1927" s="115" t="str">
        <f t="shared" si="524"/>
        <v/>
      </c>
      <c r="X1927" s="115" t="str">
        <f t="shared" si="524"/>
        <v/>
      </c>
      <c r="Y1927" s="273" t="str">
        <f t="shared" si="525"/>
        <v/>
      </c>
      <c r="AA1927" s="86">
        <f t="shared" si="515"/>
        <v>1</v>
      </c>
      <c r="AB1927" s="87" t="str">
        <f t="shared" si="516"/>
        <v/>
      </c>
      <c r="AC1927" s="87" t="str">
        <f t="shared" si="526"/>
        <v/>
      </c>
      <c r="AD1927" s="87" t="str">
        <f t="shared" si="527"/>
        <v/>
      </c>
      <c r="AE1927" s="87" t="str">
        <f t="shared" si="528"/>
        <v/>
      </c>
      <c r="AF1927" s="94">
        <f t="shared" si="517"/>
        <v>1</v>
      </c>
      <c r="AH1927" s="324">
        <f t="shared" si="518"/>
        <v>246359.81934240001</v>
      </c>
      <c r="AI1927" s="280" t="str">
        <f t="shared" si="519"/>
        <v/>
      </c>
      <c r="AJ1927" s="280" t="str">
        <f t="shared" si="520"/>
        <v/>
      </c>
      <c r="AK1927" s="280" t="str">
        <f t="shared" si="521"/>
        <v/>
      </c>
      <c r="AL1927" s="327" t="str">
        <f t="shared" si="522"/>
        <v/>
      </c>
    </row>
    <row r="1928" spans="2:38">
      <c r="B1928" s="176" t="s">
        <v>1710</v>
      </c>
      <c r="C1928" s="167"/>
      <c r="D1928" s="167" t="s">
        <v>2229</v>
      </c>
      <c r="E1928" s="167" t="s">
        <v>115</v>
      </c>
      <c r="F1928" s="167" t="s">
        <v>2232</v>
      </c>
      <c r="G1928" s="188"/>
      <c r="H1928" s="285">
        <v>835.48506729999997</v>
      </c>
      <c r="I1928" s="143">
        <f t="shared" si="523"/>
        <v>288.55671486040217</v>
      </c>
      <c r="J1928" s="165">
        <v>241084.82633501</v>
      </c>
      <c r="K1928" s="167"/>
      <c r="L1928" s="167">
        <v>1</v>
      </c>
      <c r="M1928" s="171">
        <f t="shared" si="514"/>
        <v>241084.82633500997</v>
      </c>
      <c r="N1928" s="170"/>
      <c r="O1928" s="285">
        <v>1656.2037259516701</v>
      </c>
      <c r="P1928" s="114">
        <f t="shared" si="529"/>
        <v>199.25084989793689</v>
      </c>
      <c r="Q1928" s="173">
        <v>330000</v>
      </c>
      <c r="R1928" s="177">
        <v>2016</v>
      </c>
      <c r="S1928" s="98">
        <f>IFERROR(('General Input Sheet'!$G$38/(VLOOKUP(R1928,'General Input Sheet'!$E$38:$G$44,3,FALSE))),1)</f>
        <v>1</v>
      </c>
      <c r="T1928" s="199">
        <v>571084.82633501</v>
      </c>
      <c r="U1928" s="115" t="str">
        <f t="shared" si="524"/>
        <v>y</v>
      </c>
      <c r="V1928" s="115" t="str">
        <f t="shared" si="524"/>
        <v/>
      </c>
      <c r="W1928" s="115" t="str">
        <f t="shared" si="524"/>
        <v/>
      </c>
      <c r="X1928" s="115" t="str">
        <f t="shared" si="524"/>
        <v/>
      </c>
      <c r="Y1928" s="273" t="str">
        <f t="shared" si="525"/>
        <v/>
      </c>
      <c r="AA1928" s="86">
        <f t="shared" si="515"/>
        <v>1</v>
      </c>
      <c r="AB1928" s="87" t="str">
        <f t="shared" si="516"/>
        <v/>
      </c>
      <c r="AC1928" s="87" t="str">
        <f t="shared" si="526"/>
        <v/>
      </c>
      <c r="AD1928" s="87" t="str">
        <f t="shared" si="527"/>
        <v/>
      </c>
      <c r="AE1928" s="87" t="str">
        <f t="shared" si="528"/>
        <v/>
      </c>
      <c r="AF1928" s="94">
        <f t="shared" si="517"/>
        <v>1</v>
      </c>
      <c r="AH1928" s="324">
        <f t="shared" si="518"/>
        <v>571084.82633501</v>
      </c>
      <c r="AI1928" s="280" t="str">
        <f t="shared" si="519"/>
        <v/>
      </c>
      <c r="AJ1928" s="280" t="str">
        <f t="shared" si="520"/>
        <v/>
      </c>
      <c r="AK1928" s="280" t="str">
        <f t="shared" si="521"/>
        <v/>
      </c>
      <c r="AL1928" s="327" t="str">
        <f t="shared" si="522"/>
        <v/>
      </c>
    </row>
    <row r="1929" spans="2:38">
      <c r="B1929" s="176" t="s">
        <v>1710</v>
      </c>
      <c r="C1929" s="167"/>
      <c r="D1929" s="167" t="s">
        <v>2229</v>
      </c>
      <c r="E1929" s="167" t="s">
        <v>115</v>
      </c>
      <c r="F1929" s="167" t="s">
        <v>2233</v>
      </c>
      <c r="G1929" s="188"/>
      <c r="H1929" s="285">
        <v>820.7044942</v>
      </c>
      <c r="I1929" s="143">
        <f t="shared" si="523"/>
        <v>518.0793319219672</v>
      </c>
      <c r="J1929" s="165">
        <v>425190.03606049198</v>
      </c>
      <c r="K1929" s="167"/>
      <c r="L1929" s="167">
        <v>1</v>
      </c>
      <c r="M1929" s="171">
        <f t="shared" si="514"/>
        <v>425190.03606049198</v>
      </c>
      <c r="N1929" s="170"/>
      <c r="O1929" s="285"/>
      <c r="P1929" s="114">
        <f t="shared" si="529"/>
        <v>0</v>
      </c>
      <c r="Q1929" s="173"/>
      <c r="R1929" s="177">
        <v>2016</v>
      </c>
      <c r="S1929" s="98">
        <f>IFERROR(('General Input Sheet'!$G$38/(VLOOKUP(R1929,'General Input Sheet'!$E$38:$G$44,3,FALSE))),1)</f>
        <v>1</v>
      </c>
      <c r="T1929" s="199">
        <v>425190.03606049198</v>
      </c>
      <c r="U1929" s="115" t="str">
        <f t="shared" si="524"/>
        <v>y</v>
      </c>
      <c r="V1929" s="115" t="str">
        <f t="shared" si="524"/>
        <v/>
      </c>
      <c r="W1929" s="115" t="str">
        <f t="shared" si="524"/>
        <v/>
      </c>
      <c r="X1929" s="115" t="str">
        <f t="shared" si="524"/>
        <v/>
      </c>
      <c r="Y1929" s="273" t="str">
        <f t="shared" si="525"/>
        <v/>
      </c>
      <c r="AA1929" s="86">
        <f t="shared" si="515"/>
        <v>1</v>
      </c>
      <c r="AB1929" s="87" t="str">
        <f t="shared" si="516"/>
        <v/>
      </c>
      <c r="AC1929" s="87" t="str">
        <f t="shared" si="526"/>
        <v/>
      </c>
      <c r="AD1929" s="87" t="str">
        <f t="shared" si="527"/>
        <v/>
      </c>
      <c r="AE1929" s="87" t="str">
        <f t="shared" si="528"/>
        <v/>
      </c>
      <c r="AF1929" s="94">
        <f t="shared" si="517"/>
        <v>1</v>
      </c>
      <c r="AH1929" s="324">
        <f t="shared" si="518"/>
        <v>425190.03606049198</v>
      </c>
      <c r="AI1929" s="280" t="str">
        <f t="shared" si="519"/>
        <v/>
      </c>
      <c r="AJ1929" s="280" t="str">
        <f t="shared" si="520"/>
        <v/>
      </c>
      <c r="AK1929" s="280" t="str">
        <f t="shared" si="521"/>
        <v/>
      </c>
      <c r="AL1929" s="327" t="str">
        <f t="shared" si="522"/>
        <v/>
      </c>
    </row>
    <row r="1930" spans="2:38">
      <c r="B1930" s="176" t="s">
        <v>1711</v>
      </c>
      <c r="C1930" s="167"/>
      <c r="D1930" s="167" t="s">
        <v>2229</v>
      </c>
      <c r="E1930" s="167" t="s">
        <v>117</v>
      </c>
      <c r="F1930" s="167" t="s">
        <v>2236</v>
      </c>
      <c r="G1930" s="188"/>
      <c r="H1930" s="285"/>
      <c r="I1930" s="143">
        <f t="shared" si="523"/>
        <v>0</v>
      </c>
      <c r="J1930" s="165"/>
      <c r="K1930" s="167"/>
      <c r="L1930" s="167">
        <v>1</v>
      </c>
      <c r="M1930" s="171">
        <f t="shared" si="514"/>
        <v>0</v>
      </c>
      <c r="N1930" s="170"/>
      <c r="O1930" s="285">
        <v>0</v>
      </c>
      <c r="P1930" s="114">
        <f t="shared" si="529"/>
        <v>0</v>
      </c>
      <c r="Q1930" s="173">
        <v>0</v>
      </c>
      <c r="R1930" s="177">
        <v>2016</v>
      </c>
      <c r="S1930" s="98">
        <f>IFERROR(('General Input Sheet'!$G$38/(VLOOKUP(R1930,'General Input Sheet'!$E$38:$G$44,3,FALSE))),1)</f>
        <v>1</v>
      </c>
      <c r="T1930" s="199">
        <v>0</v>
      </c>
      <c r="U1930" s="115" t="str">
        <f t="shared" si="524"/>
        <v/>
      </c>
      <c r="V1930" s="115" t="str">
        <f t="shared" si="524"/>
        <v/>
      </c>
      <c r="W1930" s="115" t="str">
        <f t="shared" si="524"/>
        <v>y</v>
      </c>
      <c r="X1930" s="115" t="str">
        <f t="shared" si="524"/>
        <v/>
      </c>
      <c r="Y1930" s="273" t="str">
        <f t="shared" si="525"/>
        <v/>
      </c>
      <c r="AA1930" s="86" t="str">
        <f t="shared" si="515"/>
        <v/>
      </c>
      <c r="AB1930" s="87" t="str">
        <f t="shared" si="516"/>
        <v/>
      </c>
      <c r="AC1930" s="87">
        <f t="shared" si="526"/>
        <v>1</v>
      </c>
      <c r="AD1930" s="87" t="str">
        <f t="shared" si="527"/>
        <v/>
      </c>
      <c r="AE1930" s="87" t="str">
        <f t="shared" si="528"/>
        <v/>
      </c>
      <c r="AF1930" s="94">
        <f t="shared" si="517"/>
        <v>1</v>
      </c>
      <c r="AH1930" s="324" t="str">
        <f t="shared" si="518"/>
        <v/>
      </c>
      <c r="AI1930" s="280" t="str">
        <f t="shared" si="519"/>
        <v/>
      </c>
      <c r="AJ1930" s="280">
        <f t="shared" si="520"/>
        <v>0</v>
      </c>
      <c r="AK1930" s="280" t="str">
        <f t="shared" si="521"/>
        <v/>
      </c>
      <c r="AL1930" s="327" t="str">
        <f t="shared" si="522"/>
        <v/>
      </c>
    </row>
    <row r="1931" spans="2:38">
      <c r="B1931" s="176" t="s">
        <v>1712</v>
      </c>
      <c r="C1931" s="167"/>
      <c r="D1931" s="167" t="s">
        <v>2229</v>
      </c>
      <c r="E1931" s="167" t="s">
        <v>117</v>
      </c>
      <c r="F1931" s="167" t="s">
        <v>2232</v>
      </c>
      <c r="G1931" s="188"/>
      <c r="H1931" s="285">
        <v>6044.21</v>
      </c>
      <c r="I1931" s="143">
        <f t="shared" si="523"/>
        <v>81.889911156263764</v>
      </c>
      <c r="J1931" s="165">
        <v>494959.81990980101</v>
      </c>
      <c r="K1931" s="167"/>
      <c r="L1931" s="167">
        <v>1</v>
      </c>
      <c r="M1931" s="171">
        <f t="shared" si="514"/>
        <v>494959.81990980101</v>
      </c>
      <c r="N1931" s="170"/>
      <c r="O1931" s="285">
        <v>6044.22303312448</v>
      </c>
      <c r="P1931" s="114">
        <f t="shared" si="529"/>
        <v>83.998389407140834</v>
      </c>
      <c r="Q1931" s="173">
        <v>507705</v>
      </c>
      <c r="R1931" s="177">
        <v>2016</v>
      </c>
      <c r="S1931" s="98">
        <f>IFERROR(('General Input Sheet'!$G$38/(VLOOKUP(R1931,'General Input Sheet'!$E$38:$G$44,3,FALSE))),1)</f>
        <v>1</v>
      </c>
      <c r="T1931" s="199">
        <v>1002664.819909801</v>
      </c>
      <c r="U1931" s="115" t="str">
        <f t="shared" si="524"/>
        <v/>
      </c>
      <c r="V1931" s="115" t="str">
        <f t="shared" si="524"/>
        <v/>
      </c>
      <c r="W1931" s="115" t="str">
        <f t="shared" si="524"/>
        <v>y</v>
      </c>
      <c r="X1931" s="115" t="str">
        <f t="shared" si="524"/>
        <v/>
      </c>
      <c r="Y1931" s="273" t="str">
        <f t="shared" si="525"/>
        <v/>
      </c>
      <c r="AA1931" s="86" t="str">
        <f t="shared" si="515"/>
        <v/>
      </c>
      <c r="AB1931" s="87" t="str">
        <f t="shared" si="516"/>
        <v/>
      </c>
      <c r="AC1931" s="87">
        <f t="shared" si="526"/>
        <v>1</v>
      </c>
      <c r="AD1931" s="87" t="str">
        <f t="shared" si="527"/>
        <v/>
      </c>
      <c r="AE1931" s="87" t="str">
        <f t="shared" si="528"/>
        <v/>
      </c>
      <c r="AF1931" s="94">
        <f t="shared" si="517"/>
        <v>1</v>
      </c>
      <c r="AH1931" s="324" t="str">
        <f t="shared" si="518"/>
        <v/>
      </c>
      <c r="AI1931" s="280" t="str">
        <f t="shared" si="519"/>
        <v/>
      </c>
      <c r="AJ1931" s="280">
        <f t="shared" si="520"/>
        <v>1002664.819909801</v>
      </c>
      <c r="AK1931" s="280" t="str">
        <f t="shared" si="521"/>
        <v/>
      </c>
      <c r="AL1931" s="327" t="str">
        <f t="shared" si="522"/>
        <v/>
      </c>
    </row>
    <row r="1932" spans="2:38">
      <c r="B1932" s="176" t="s">
        <v>1713</v>
      </c>
      <c r="C1932" s="167"/>
      <c r="D1932" s="167" t="s">
        <v>2229</v>
      </c>
      <c r="E1932" s="167" t="s">
        <v>117</v>
      </c>
      <c r="F1932" s="167" t="s">
        <v>2232</v>
      </c>
      <c r="G1932" s="188"/>
      <c r="H1932" s="285">
        <v>7224.18</v>
      </c>
      <c r="I1932" s="143">
        <f t="shared" si="523"/>
        <v>76.475385713667293</v>
      </c>
      <c r="J1932" s="165">
        <v>552471.95196496102</v>
      </c>
      <c r="K1932" s="167"/>
      <c r="L1932" s="167">
        <v>1</v>
      </c>
      <c r="M1932" s="171">
        <f t="shared" si="514"/>
        <v>552471.95196496102</v>
      </c>
      <c r="N1932" s="170"/>
      <c r="O1932" s="285">
        <v>875.72033921115303</v>
      </c>
      <c r="P1932" s="114">
        <f t="shared" si="529"/>
        <v>376.83263163359123</v>
      </c>
      <c r="Q1932" s="173">
        <v>330000</v>
      </c>
      <c r="R1932" s="177">
        <v>2016</v>
      </c>
      <c r="S1932" s="98">
        <f>IFERROR(('General Input Sheet'!$G$38/(VLOOKUP(R1932,'General Input Sheet'!$E$38:$G$44,3,FALSE))),1)</f>
        <v>1</v>
      </c>
      <c r="T1932" s="199">
        <v>882471.95196496102</v>
      </c>
      <c r="U1932" s="115" t="str">
        <f t="shared" si="524"/>
        <v/>
      </c>
      <c r="V1932" s="115" t="str">
        <f t="shared" si="524"/>
        <v/>
      </c>
      <c r="W1932" s="115" t="str">
        <f t="shared" si="524"/>
        <v>y</v>
      </c>
      <c r="X1932" s="115" t="str">
        <f t="shared" si="524"/>
        <v/>
      </c>
      <c r="Y1932" s="273" t="str">
        <f t="shared" si="525"/>
        <v/>
      </c>
      <c r="AA1932" s="86" t="str">
        <f t="shared" si="515"/>
        <v/>
      </c>
      <c r="AB1932" s="87" t="str">
        <f t="shared" si="516"/>
        <v/>
      </c>
      <c r="AC1932" s="87">
        <f t="shared" si="526"/>
        <v>1</v>
      </c>
      <c r="AD1932" s="87" t="str">
        <f t="shared" si="527"/>
        <v/>
      </c>
      <c r="AE1932" s="87" t="str">
        <f t="shared" si="528"/>
        <v/>
      </c>
      <c r="AF1932" s="94">
        <f t="shared" si="517"/>
        <v>1</v>
      </c>
      <c r="AH1932" s="324" t="str">
        <f t="shared" si="518"/>
        <v/>
      </c>
      <c r="AI1932" s="280" t="str">
        <f t="shared" si="519"/>
        <v/>
      </c>
      <c r="AJ1932" s="280">
        <f t="shared" si="520"/>
        <v>882471.95196496102</v>
      </c>
      <c r="AK1932" s="280" t="str">
        <f t="shared" si="521"/>
        <v/>
      </c>
      <c r="AL1932" s="327" t="str">
        <f t="shared" si="522"/>
        <v/>
      </c>
    </row>
    <row r="1933" spans="2:38">
      <c r="B1933" s="176" t="s">
        <v>1714</v>
      </c>
      <c r="C1933" s="167"/>
      <c r="D1933" s="167" t="s">
        <v>2229</v>
      </c>
      <c r="E1933" s="167" t="s">
        <v>115</v>
      </c>
      <c r="F1933" s="167" t="s">
        <v>2233</v>
      </c>
      <c r="G1933" s="188"/>
      <c r="H1933" s="285">
        <v>5413.16</v>
      </c>
      <c r="I1933" s="143">
        <f t="shared" si="523"/>
        <v>109.83944058051065</v>
      </c>
      <c r="J1933" s="165">
        <v>594578.46617279702</v>
      </c>
      <c r="K1933" s="167"/>
      <c r="L1933" s="167">
        <v>1</v>
      </c>
      <c r="M1933" s="171">
        <f t="shared" ref="M1933:M1986" si="530">IFERROR(J1933/100*100*L1933,0)</f>
        <v>594578.46617279702</v>
      </c>
      <c r="N1933" s="170"/>
      <c r="O1933" s="285"/>
      <c r="P1933" s="114">
        <f t="shared" si="529"/>
        <v>0</v>
      </c>
      <c r="Q1933" s="173"/>
      <c r="R1933" s="177">
        <v>2016</v>
      </c>
      <c r="S1933" s="98">
        <f>IFERROR(('General Input Sheet'!$G$38/(VLOOKUP(R1933,'General Input Sheet'!$E$38:$G$44,3,FALSE))),1)</f>
        <v>1</v>
      </c>
      <c r="T1933" s="199">
        <v>594578.46617279702</v>
      </c>
      <c r="U1933" s="115" t="str">
        <f t="shared" si="524"/>
        <v>y</v>
      </c>
      <c r="V1933" s="115" t="str">
        <f t="shared" si="524"/>
        <v/>
      </c>
      <c r="W1933" s="115" t="str">
        <f t="shared" si="524"/>
        <v/>
      </c>
      <c r="X1933" s="115" t="str">
        <f t="shared" si="524"/>
        <v/>
      </c>
      <c r="Y1933" s="273" t="str">
        <f t="shared" si="525"/>
        <v/>
      </c>
      <c r="AA1933" s="86">
        <f t="shared" si="515"/>
        <v>1</v>
      </c>
      <c r="AB1933" s="87" t="str">
        <f t="shared" si="516"/>
        <v/>
      </c>
      <c r="AC1933" s="87" t="str">
        <f t="shared" si="526"/>
        <v/>
      </c>
      <c r="AD1933" s="87" t="str">
        <f t="shared" si="527"/>
        <v/>
      </c>
      <c r="AE1933" s="87" t="str">
        <f t="shared" si="528"/>
        <v/>
      </c>
      <c r="AF1933" s="94">
        <f t="shared" si="517"/>
        <v>1</v>
      </c>
      <c r="AH1933" s="324">
        <f t="shared" si="518"/>
        <v>594578.46617279702</v>
      </c>
      <c r="AI1933" s="280" t="str">
        <f t="shared" si="519"/>
        <v/>
      </c>
      <c r="AJ1933" s="280" t="str">
        <f t="shared" si="520"/>
        <v/>
      </c>
      <c r="AK1933" s="280" t="str">
        <f t="shared" si="521"/>
        <v/>
      </c>
      <c r="AL1933" s="327" t="str">
        <f t="shared" si="522"/>
        <v/>
      </c>
    </row>
    <row r="1934" spans="2:38">
      <c r="B1934" s="176" t="s">
        <v>1715</v>
      </c>
      <c r="C1934" s="167"/>
      <c r="D1934" s="167" t="s">
        <v>2229</v>
      </c>
      <c r="E1934" s="167" t="s">
        <v>118</v>
      </c>
      <c r="F1934" s="167" t="s">
        <v>2233</v>
      </c>
      <c r="G1934" s="188"/>
      <c r="H1934" s="285">
        <v>11639.11</v>
      </c>
      <c r="I1934" s="143">
        <f t="shared" si="523"/>
        <v>59.282165252612351</v>
      </c>
      <c r="J1934" s="165">
        <v>689991.64241333294</v>
      </c>
      <c r="K1934" s="167"/>
      <c r="L1934" s="167">
        <v>1</v>
      </c>
      <c r="M1934" s="171">
        <f t="shared" si="530"/>
        <v>689991.64241333294</v>
      </c>
      <c r="N1934" s="170"/>
      <c r="O1934" s="285">
        <v>0</v>
      </c>
      <c r="P1934" s="114">
        <f t="shared" si="529"/>
        <v>0</v>
      </c>
      <c r="Q1934" s="173">
        <v>0</v>
      </c>
      <c r="R1934" s="177">
        <v>2016</v>
      </c>
      <c r="S1934" s="98">
        <f>IFERROR(('General Input Sheet'!$G$38/(VLOOKUP(R1934,'General Input Sheet'!$E$38:$G$44,3,FALSE))),1)</f>
        <v>1</v>
      </c>
      <c r="T1934" s="199">
        <v>689991.64241333294</v>
      </c>
      <c r="U1934" s="115" t="str">
        <f t="shared" si="524"/>
        <v/>
      </c>
      <c r="V1934" s="115" t="str">
        <f t="shared" si="524"/>
        <v/>
      </c>
      <c r="W1934" s="115" t="str">
        <f t="shared" si="524"/>
        <v/>
      </c>
      <c r="X1934" s="115" t="str">
        <f t="shared" ref="V1934:X1997" si="531">IF(AND(X$10=$E1934,$D1934="Local"),"y","")</f>
        <v>y</v>
      </c>
      <c r="Y1934" s="273" t="str">
        <f t="shared" si="525"/>
        <v/>
      </c>
      <c r="AA1934" s="86" t="str">
        <f t="shared" ref="AA1934:AA1997" si="532">IF(U1934="y",1,"")</f>
        <v/>
      </c>
      <c r="AB1934" s="87" t="str">
        <f t="shared" ref="AB1934:AB1997" si="533">IF(V1934="y",1,"")</f>
        <v/>
      </c>
      <c r="AC1934" s="87" t="str">
        <f t="shared" si="526"/>
        <v/>
      </c>
      <c r="AD1934" s="87">
        <f t="shared" si="527"/>
        <v>1</v>
      </c>
      <c r="AE1934" s="87" t="str">
        <f t="shared" si="528"/>
        <v/>
      </c>
      <c r="AF1934" s="94">
        <f t="shared" ref="AF1934:AF1997" si="534">SUM(AA1934:AE1934)</f>
        <v>1</v>
      </c>
      <c r="AH1934" s="324" t="str">
        <f t="shared" ref="AH1934:AH1997" si="535">IF(AA1934="","",(AA1934/$AF1934)*$T1934)</f>
        <v/>
      </c>
      <c r="AI1934" s="280" t="str">
        <f t="shared" ref="AI1934:AI1997" si="536">IF(AB1934="","",(AB1934/$AF1934)*$T1934)</f>
        <v/>
      </c>
      <c r="AJ1934" s="280" t="str">
        <f t="shared" ref="AJ1934:AJ1997" si="537">IF(AC1934="","",(AC1934/$AF1934)*$T1934)</f>
        <v/>
      </c>
      <c r="AK1934" s="280">
        <f t="shared" ref="AK1934:AK1997" si="538">IF(AD1934="","",(AD1934/$AF1934)*$T1934)</f>
        <v>689991.64241333294</v>
      </c>
      <c r="AL1934" s="327" t="str">
        <f t="shared" ref="AL1934:AL1997" si="539">IF(AE1934="","",(AE1934/$AF1934)*$T1934)</f>
        <v/>
      </c>
    </row>
    <row r="1935" spans="2:38">
      <c r="B1935" s="176" t="s">
        <v>1716</v>
      </c>
      <c r="C1935" s="167"/>
      <c r="D1935" s="167" t="s">
        <v>2229</v>
      </c>
      <c r="E1935" s="167" t="s">
        <v>115</v>
      </c>
      <c r="F1935" s="167" t="s">
        <v>2232</v>
      </c>
      <c r="G1935" s="188"/>
      <c r="H1935" s="285">
        <v>3429.92</v>
      </c>
      <c r="I1935" s="143">
        <f t="shared" ref="I1935:I1998" si="540">IFERROR(J1935/H1935,0)</f>
        <v>107.1565668631592</v>
      </c>
      <c r="J1935" s="165">
        <v>367538.451815287</v>
      </c>
      <c r="K1935" s="167"/>
      <c r="L1935" s="167">
        <v>1</v>
      </c>
      <c r="M1935" s="171">
        <f t="shared" si="530"/>
        <v>367538.451815287</v>
      </c>
      <c r="N1935" s="170"/>
      <c r="O1935" s="285"/>
      <c r="P1935" s="114">
        <f t="shared" si="529"/>
        <v>0</v>
      </c>
      <c r="Q1935" s="173"/>
      <c r="R1935" s="177">
        <v>2016</v>
      </c>
      <c r="S1935" s="98">
        <f>IFERROR(('General Input Sheet'!$G$38/(VLOOKUP(R1935,'General Input Sheet'!$E$38:$G$44,3,FALSE))),1)</f>
        <v>1</v>
      </c>
      <c r="T1935" s="199">
        <v>367538.451815287</v>
      </c>
      <c r="U1935" s="115" t="str">
        <f t="shared" ref="U1935:X1998" si="541">IF(AND(U$10=$E1935,$D1935="Local"),"y","")</f>
        <v>y</v>
      </c>
      <c r="V1935" s="115" t="str">
        <f t="shared" si="531"/>
        <v/>
      </c>
      <c r="W1935" s="115" t="str">
        <f t="shared" si="531"/>
        <v/>
      </c>
      <c r="X1935" s="115" t="str">
        <f t="shared" si="531"/>
        <v/>
      </c>
      <c r="Y1935" s="273" t="str">
        <f t="shared" ref="Y1935:Y1998" si="542">IF($D1935&lt;&gt;"Local","y","")</f>
        <v/>
      </c>
      <c r="AA1935" s="86">
        <f t="shared" si="532"/>
        <v>1</v>
      </c>
      <c r="AB1935" s="87" t="str">
        <f t="shared" si="533"/>
        <v/>
      </c>
      <c r="AC1935" s="87" t="str">
        <f t="shared" ref="AC1935:AC1998" si="543">IF(W1935="y",1,"")</f>
        <v/>
      </c>
      <c r="AD1935" s="87" t="str">
        <f t="shared" ref="AD1935:AD1998" si="544">IF(X1935="y",1,"")</f>
        <v/>
      </c>
      <c r="AE1935" s="87" t="str">
        <f t="shared" ref="AE1935:AE1998" si="545">IF(Y1935="y",1,"")</f>
        <v/>
      </c>
      <c r="AF1935" s="94">
        <f t="shared" si="534"/>
        <v>1</v>
      </c>
      <c r="AH1935" s="324">
        <f t="shared" si="535"/>
        <v>367538.451815287</v>
      </c>
      <c r="AI1935" s="280" t="str">
        <f t="shared" si="536"/>
        <v/>
      </c>
      <c r="AJ1935" s="280" t="str">
        <f t="shared" si="537"/>
        <v/>
      </c>
      <c r="AK1935" s="280" t="str">
        <f t="shared" si="538"/>
        <v/>
      </c>
      <c r="AL1935" s="327" t="str">
        <f t="shared" si="539"/>
        <v/>
      </c>
    </row>
    <row r="1936" spans="2:38">
      <c r="B1936" s="176" t="s">
        <v>1717</v>
      </c>
      <c r="C1936" s="167"/>
      <c r="D1936" s="167" t="s">
        <v>2229</v>
      </c>
      <c r="E1936" s="167" t="s">
        <v>115</v>
      </c>
      <c r="F1936" s="167" t="s">
        <v>2232</v>
      </c>
      <c r="G1936" s="188"/>
      <c r="H1936" s="285">
        <v>863.70796069999994</v>
      </c>
      <c r="I1936" s="143">
        <f t="shared" si="540"/>
        <v>280.7203714930921</v>
      </c>
      <c r="J1936" s="165">
        <v>242460.41958924499</v>
      </c>
      <c r="K1936" s="167"/>
      <c r="L1936" s="167">
        <v>1</v>
      </c>
      <c r="M1936" s="171">
        <f t="shared" si="530"/>
        <v>242460.41958924496</v>
      </c>
      <c r="N1936" s="170"/>
      <c r="O1936" s="285">
        <v>863.71570526065898</v>
      </c>
      <c r="P1936" s="114">
        <f t="shared" ref="P1936:P1999" si="546">IFERROR(Q1936/O1936,0)</f>
        <v>216.50642550671884</v>
      </c>
      <c r="Q1936" s="173">
        <v>187000</v>
      </c>
      <c r="R1936" s="177">
        <v>2016</v>
      </c>
      <c r="S1936" s="98">
        <f>IFERROR(('General Input Sheet'!$G$38/(VLOOKUP(R1936,'General Input Sheet'!$E$38:$G$44,3,FALSE))),1)</f>
        <v>1</v>
      </c>
      <c r="T1936" s="199">
        <v>429460.41958924499</v>
      </c>
      <c r="U1936" s="115" t="str">
        <f t="shared" si="541"/>
        <v>y</v>
      </c>
      <c r="V1936" s="115" t="str">
        <f t="shared" si="531"/>
        <v/>
      </c>
      <c r="W1936" s="115" t="str">
        <f t="shared" si="531"/>
        <v/>
      </c>
      <c r="X1936" s="115" t="str">
        <f t="shared" si="531"/>
        <v/>
      </c>
      <c r="Y1936" s="273" t="str">
        <f t="shared" si="542"/>
        <v/>
      </c>
      <c r="AA1936" s="86">
        <f t="shared" si="532"/>
        <v>1</v>
      </c>
      <c r="AB1936" s="87" t="str">
        <f t="shared" si="533"/>
        <v/>
      </c>
      <c r="AC1936" s="87" t="str">
        <f t="shared" si="543"/>
        <v/>
      </c>
      <c r="AD1936" s="87" t="str">
        <f t="shared" si="544"/>
        <v/>
      </c>
      <c r="AE1936" s="87" t="str">
        <f t="shared" si="545"/>
        <v/>
      </c>
      <c r="AF1936" s="94">
        <f t="shared" si="534"/>
        <v>1</v>
      </c>
      <c r="AH1936" s="324">
        <f t="shared" si="535"/>
        <v>429460.41958924499</v>
      </c>
      <c r="AI1936" s="280" t="str">
        <f t="shared" si="536"/>
        <v/>
      </c>
      <c r="AJ1936" s="280" t="str">
        <f t="shared" si="537"/>
        <v/>
      </c>
      <c r="AK1936" s="280" t="str">
        <f t="shared" si="538"/>
        <v/>
      </c>
      <c r="AL1936" s="327" t="str">
        <f t="shared" si="539"/>
        <v/>
      </c>
    </row>
    <row r="1937" spans="2:38">
      <c r="B1937" s="176" t="s">
        <v>1718</v>
      </c>
      <c r="C1937" s="167"/>
      <c r="D1937" s="167" t="s">
        <v>2229</v>
      </c>
      <c r="E1937" s="167" t="s">
        <v>115</v>
      </c>
      <c r="F1937" s="167" t="s">
        <v>2233</v>
      </c>
      <c r="G1937" s="188"/>
      <c r="H1937" s="285">
        <v>4255.47</v>
      </c>
      <c r="I1937" s="143">
        <f t="shared" si="540"/>
        <v>129.68676838881933</v>
      </c>
      <c r="J1937" s="165">
        <v>551878.15227556904</v>
      </c>
      <c r="K1937" s="167"/>
      <c r="L1937" s="167">
        <v>1</v>
      </c>
      <c r="M1937" s="171">
        <f t="shared" si="530"/>
        <v>551878.15227556904</v>
      </c>
      <c r="N1937" s="170"/>
      <c r="O1937" s="285"/>
      <c r="P1937" s="114">
        <f t="shared" si="546"/>
        <v>0</v>
      </c>
      <c r="Q1937" s="173"/>
      <c r="R1937" s="177">
        <v>2016</v>
      </c>
      <c r="S1937" s="98">
        <f>IFERROR(('General Input Sheet'!$G$38/(VLOOKUP(R1937,'General Input Sheet'!$E$38:$G$44,3,FALSE))),1)</f>
        <v>1</v>
      </c>
      <c r="T1937" s="199">
        <v>551878.15227556904</v>
      </c>
      <c r="U1937" s="115" t="str">
        <f t="shared" si="541"/>
        <v>y</v>
      </c>
      <c r="V1937" s="115" t="str">
        <f t="shared" si="531"/>
        <v/>
      </c>
      <c r="W1937" s="115" t="str">
        <f t="shared" si="531"/>
        <v/>
      </c>
      <c r="X1937" s="115" t="str">
        <f t="shared" si="531"/>
        <v/>
      </c>
      <c r="Y1937" s="273" t="str">
        <f t="shared" si="542"/>
        <v/>
      </c>
      <c r="AA1937" s="86">
        <f t="shared" si="532"/>
        <v>1</v>
      </c>
      <c r="AB1937" s="87" t="str">
        <f t="shared" si="533"/>
        <v/>
      </c>
      <c r="AC1937" s="87" t="str">
        <f t="shared" si="543"/>
        <v/>
      </c>
      <c r="AD1937" s="87" t="str">
        <f t="shared" si="544"/>
        <v/>
      </c>
      <c r="AE1937" s="87" t="str">
        <f t="shared" si="545"/>
        <v/>
      </c>
      <c r="AF1937" s="94">
        <f t="shared" si="534"/>
        <v>1</v>
      </c>
      <c r="AH1937" s="324">
        <f t="shared" si="535"/>
        <v>551878.15227556904</v>
      </c>
      <c r="AI1937" s="280" t="str">
        <f t="shared" si="536"/>
        <v/>
      </c>
      <c r="AJ1937" s="280" t="str">
        <f t="shared" si="537"/>
        <v/>
      </c>
      <c r="AK1937" s="280" t="str">
        <f t="shared" si="538"/>
        <v/>
      </c>
      <c r="AL1937" s="327" t="str">
        <f t="shared" si="539"/>
        <v/>
      </c>
    </row>
    <row r="1938" spans="2:38">
      <c r="B1938" s="176" t="s">
        <v>1719</v>
      </c>
      <c r="C1938" s="167"/>
      <c r="D1938" s="167" t="s">
        <v>2229</v>
      </c>
      <c r="E1938" s="167" t="s">
        <v>117</v>
      </c>
      <c r="F1938" s="167" t="s">
        <v>2233</v>
      </c>
      <c r="G1938" s="188"/>
      <c r="H1938" s="285">
        <v>3144.63</v>
      </c>
      <c r="I1938" s="143">
        <f t="shared" si="540"/>
        <v>162.46930699363898</v>
      </c>
      <c r="J1938" s="165">
        <v>510905.85685140698</v>
      </c>
      <c r="K1938" s="167"/>
      <c r="L1938" s="167">
        <v>1</v>
      </c>
      <c r="M1938" s="171">
        <f t="shared" si="530"/>
        <v>510905.85685140698</v>
      </c>
      <c r="N1938" s="170"/>
      <c r="O1938" s="285">
        <v>3144.6747251402198</v>
      </c>
      <c r="P1938" s="114">
        <f t="shared" si="546"/>
        <v>276.65818440449578</v>
      </c>
      <c r="Q1938" s="173">
        <v>870000</v>
      </c>
      <c r="R1938" s="177">
        <v>2016</v>
      </c>
      <c r="S1938" s="98">
        <f>IFERROR(('General Input Sheet'!$G$38/(VLOOKUP(R1938,'General Input Sheet'!$E$38:$G$44,3,FALSE))),1)</f>
        <v>1</v>
      </c>
      <c r="T1938" s="199">
        <v>1380905.8568514069</v>
      </c>
      <c r="U1938" s="115" t="str">
        <f t="shared" si="541"/>
        <v/>
      </c>
      <c r="V1938" s="115" t="str">
        <f t="shared" si="531"/>
        <v/>
      </c>
      <c r="W1938" s="115" t="str">
        <f t="shared" si="531"/>
        <v>y</v>
      </c>
      <c r="X1938" s="115" t="str">
        <f t="shared" si="531"/>
        <v/>
      </c>
      <c r="Y1938" s="273" t="str">
        <f t="shared" si="542"/>
        <v/>
      </c>
      <c r="AA1938" s="86" t="str">
        <f t="shared" si="532"/>
        <v/>
      </c>
      <c r="AB1938" s="87" t="str">
        <f t="shared" si="533"/>
        <v/>
      </c>
      <c r="AC1938" s="87">
        <f t="shared" si="543"/>
        <v>1</v>
      </c>
      <c r="AD1938" s="87" t="str">
        <f t="shared" si="544"/>
        <v/>
      </c>
      <c r="AE1938" s="87" t="str">
        <f t="shared" si="545"/>
        <v/>
      </c>
      <c r="AF1938" s="94">
        <f t="shared" si="534"/>
        <v>1</v>
      </c>
      <c r="AH1938" s="324" t="str">
        <f t="shared" si="535"/>
        <v/>
      </c>
      <c r="AI1938" s="280" t="str">
        <f t="shared" si="536"/>
        <v/>
      </c>
      <c r="AJ1938" s="280">
        <f t="shared" si="537"/>
        <v>1380905.8568514069</v>
      </c>
      <c r="AK1938" s="280" t="str">
        <f t="shared" si="538"/>
        <v/>
      </c>
      <c r="AL1938" s="327" t="str">
        <f t="shared" si="539"/>
        <v/>
      </c>
    </row>
    <row r="1939" spans="2:38">
      <c r="B1939" s="176" t="s">
        <v>1720</v>
      </c>
      <c r="C1939" s="167"/>
      <c r="D1939" s="167" t="s">
        <v>2231</v>
      </c>
      <c r="E1939" s="167" t="s">
        <v>118</v>
      </c>
      <c r="F1939" s="167" t="s">
        <v>2232</v>
      </c>
      <c r="G1939" s="188"/>
      <c r="H1939" s="285">
        <v>3480.46</v>
      </c>
      <c r="I1939" s="143">
        <f t="shared" si="540"/>
        <v>324.28744306535918</v>
      </c>
      <c r="J1939" s="165">
        <v>1128669.47409126</v>
      </c>
      <c r="K1939" s="167"/>
      <c r="L1939" s="167">
        <v>1</v>
      </c>
      <c r="M1939" s="171">
        <f t="shared" si="530"/>
        <v>1128669.47409126</v>
      </c>
      <c r="N1939" s="170"/>
      <c r="O1939" s="285">
        <v>1750.92171331903</v>
      </c>
      <c r="P1939" s="114">
        <f t="shared" si="546"/>
        <v>56.318908635312916</v>
      </c>
      <c r="Q1939" s="173">
        <v>98610</v>
      </c>
      <c r="R1939" s="177">
        <v>2016</v>
      </c>
      <c r="S1939" s="98">
        <f>IFERROR(('General Input Sheet'!$G$38/(VLOOKUP(R1939,'General Input Sheet'!$E$38:$G$44,3,FALSE))),1)</f>
        <v>1</v>
      </c>
      <c r="T1939" s="199">
        <v>1227279.47409126</v>
      </c>
      <c r="U1939" s="115" t="str">
        <f t="shared" si="541"/>
        <v/>
      </c>
      <c r="V1939" s="115" t="str">
        <f t="shared" si="531"/>
        <v/>
      </c>
      <c r="W1939" s="115" t="str">
        <f t="shared" si="531"/>
        <v/>
      </c>
      <c r="X1939" s="115" t="str">
        <f t="shared" si="531"/>
        <v/>
      </c>
      <c r="Y1939" s="273" t="str">
        <f t="shared" si="542"/>
        <v>y</v>
      </c>
      <c r="AA1939" s="86" t="str">
        <f t="shared" si="532"/>
        <v/>
      </c>
      <c r="AB1939" s="87" t="str">
        <f t="shared" si="533"/>
        <v/>
      </c>
      <c r="AC1939" s="87" t="str">
        <f t="shared" si="543"/>
        <v/>
      </c>
      <c r="AD1939" s="87" t="str">
        <f t="shared" si="544"/>
        <v/>
      </c>
      <c r="AE1939" s="87">
        <f t="shared" si="545"/>
        <v>1</v>
      </c>
      <c r="AF1939" s="94">
        <f t="shared" si="534"/>
        <v>1</v>
      </c>
      <c r="AH1939" s="324" t="str">
        <f t="shared" si="535"/>
        <v/>
      </c>
      <c r="AI1939" s="280" t="str">
        <f t="shared" si="536"/>
        <v/>
      </c>
      <c r="AJ1939" s="280" t="str">
        <f t="shared" si="537"/>
        <v/>
      </c>
      <c r="AK1939" s="280" t="str">
        <f t="shared" si="538"/>
        <v/>
      </c>
      <c r="AL1939" s="327">
        <f t="shared" si="539"/>
        <v>1227279.47409126</v>
      </c>
    </row>
    <row r="1940" spans="2:38">
      <c r="B1940" s="176" t="s">
        <v>1721</v>
      </c>
      <c r="C1940" s="167"/>
      <c r="D1940" s="167" t="s">
        <v>2229</v>
      </c>
      <c r="E1940" s="167" t="s">
        <v>118</v>
      </c>
      <c r="F1940" s="167" t="s">
        <v>2233</v>
      </c>
      <c r="G1940" s="188"/>
      <c r="H1940" s="285">
        <v>7234.28</v>
      </c>
      <c r="I1940" s="143">
        <f t="shared" si="540"/>
        <v>91.474034141184333</v>
      </c>
      <c r="J1940" s="165">
        <v>661748.77570688701</v>
      </c>
      <c r="K1940" s="167"/>
      <c r="L1940" s="167">
        <v>1</v>
      </c>
      <c r="M1940" s="171">
        <f t="shared" si="530"/>
        <v>661748.77570688701</v>
      </c>
      <c r="N1940" s="170"/>
      <c r="O1940" s="285">
        <v>5519.4890359168003</v>
      </c>
      <c r="P1940" s="114">
        <f t="shared" si="546"/>
        <v>55.854083230150479</v>
      </c>
      <c r="Q1940" s="173">
        <v>308286</v>
      </c>
      <c r="R1940" s="177">
        <v>2016</v>
      </c>
      <c r="S1940" s="98">
        <f>IFERROR(('General Input Sheet'!$G$38/(VLOOKUP(R1940,'General Input Sheet'!$E$38:$G$44,3,FALSE))),1)</f>
        <v>1</v>
      </c>
      <c r="T1940" s="199">
        <v>970034.77570688701</v>
      </c>
      <c r="U1940" s="115" t="str">
        <f t="shared" si="541"/>
        <v/>
      </c>
      <c r="V1940" s="115" t="str">
        <f t="shared" si="531"/>
        <v/>
      </c>
      <c r="W1940" s="115" t="str">
        <f t="shared" si="531"/>
        <v/>
      </c>
      <c r="X1940" s="115" t="str">
        <f t="shared" si="531"/>
        <v>y</v>
      </c>
      <c r="Y1940" s="273" t="str">
        <f t="shared" si="542"/>
        <v/>
      </c>
      <c r="AA1940" s="86" t="str">
        <f t="shared" si="532"/>
        <v/>
      </c>
      <c r="AB1940" s="87" t="str">
        <f t="shared" si="533"/>
        <v/>
      </c>
      <c r="AC1940" s="87" t="str">
        <f t="shared" si="543"/>
        <v/>
      </c>
      <c r="AD1940" s="87">
        <f t="shared" si="544"/>
        <v>1</v>
      </c>
      <c r="AE1940" s="87" t="str">
        <f t="shared" si="545"/>
        <v/>
      </c>
      <c r="AF1940" s="94">
        <f t="shared" si="534"/>
        <v>1</v>
      </c>
      <c r="AH1940" s="324" t="str">
        <f t="shared" si="535"/>
        <v/>
      </c>
      <c r="AI1940" s="280" t="str">
        <f t="shared" si="536"/>
        <v/>
      </c>
      <c r="AJ1940" s="280" t="str">
        <f t="shared" si="537"/>
        <v/>
      </c>
      <c r="AK1940" s="280">
        <f t="shared" si="538"/>
        <v>970034.77570688701</v>
      </c>
      <c r="AL1940" s="327" t="str">
        <f t="shared" si="539"/>
        <v/>
      </c>
    </row>
    <row r="1941" spans="2:38">
      <c r="B1941" s="176" t="s">
        <v>1722</v>
      </c>
      <c r="C1941" s="167"/>
      <c r="D1941" s="167" t="s">
        <v>2229</v>
      </c>
      <c r="E1941" s="167" t="s">
        <v>115</v>
      </c>
      <c r="F1941" s="167" t="s">
        <v>2233</v>
      </c>
      <c r="G1941" s="188"/>
      <c r="H1941" s="285">
        <v>13472.73</v>
      </c>
      <c r="I1941" s="143">
        <f t="shared" si="540"/>
        <v>51.213944197897007</v>
      </c>
      <c r="J1941" s="165">
        <v>689991.64241333294</v>
      </c>
      <c r="K1941" s="167"/>
      <c r="L1941" s="167">
        <v>1</v>
      </c>
      <c r="M1941" s="171">
        <f t="shared" si="530"/>
        <v>689991.64241333294</v>
      </c>
      <c r="N1941" s="170"/>
      <c r="O1941" s="285">
        <v>13472.7221024058</v>
      </c>
      <c r="P1941" s="114">
        <f t="shared" si="546"/>
        <v>506.46632121815554</v>
      </c>
      <c r="Q1941" s="173">
        <v>6823480</v>
      </c>
      <c r="R1941" s="177">
        <v>2016</v>
      </c>
      <c r="S1941" s="98">
        <f>IFERROR(('General Input Sheet'!$G$38/(VLOOKUP(R1941,'General Input Sheet'!$E$38:$G$44,3,FALSE))),1)</f>
        <v>1</v>
      </c>
      <c r="T1941" s="199">
        <v>7513471.6424133331</v>
      </c>
      <c r="U1941" s="115" t="str">
        <f t="shared" si="541"/>
        <v>y</v>
      </c>
      <c r="V1941" s="115" t="str">
        <f t="shared" si="531"/>
        <v/>
      </c>
      <c r="W1941" s="115" t="str">
        <f t="shared" si="531"/>
        <v/>
      </c>
      <c r="X1941" s="115" t="str">
        <f t="shared" si="531"/>
        <v/>
      </c>
      <c r="Y1941" s="273" t="str">
        <f t="shared" si="542"/>
        <v/>
      </c>
      <c r="AA1941" s="86">
        <f t="shared" si="532"/>
        <v>1</v>
      </c>
      <c r="AB1941" s="87" t="str">
        <f t="shared" si="533"/>
        <v/>
      </c>
      <c r="AC1941" s="87" t="str">
        <f t="shared" si="543"/>
        <v/>
      </c>
      <c r="AD1941" s="87" t="str">
        <f t="shared" si="544"/>
        <v/>
      </c>
      <c r="AE1941" s="87" t="str">
        <f t="shared" si="545"/>
        <v/>
      </c>
      <c r="AF1941" s="94">
        <f t="shared" si="534"/>
        <v>1</v>
      </c>
      <c r="AH1941" s="324">
        <f t="shared" si="535"/>
        <v>7513471.6424133331</v>
      </c>
      <c r="AI1941" s="280" t="str">
        <f t="shared" si="536"/>
        <v/>
      </c>
      <c r="AJ1941" s="280" t="str">
        <f t="shared" si="537"/>
        <v/>
      </c>
      <c r="AK1941" s="280" t="str">
        <f t="shared" si="538"/>
        <v/>
      </c>
      <c r="AL1941" s="327" t="str">
        <f t="shared" si="539"/>
        <v/>
      </c>
    </row>
    <row r="1942" spans="2:38">
      <c r="B1942" s="176" t="s">
        <v>1723</v>
      </c>
      <c r="C1942" s="167"/>
      <c r="D1942" s="167" t="s">
        <v>2229</v>
      </c>
      <c r="E1942" s="167" t="s">
        <v>115</v>
      </c>
      <c r="F1942" s="167" t="s">
        <v>2232</v>
      </c>
      <c r="G1942" s="188"/>
      <c r="H1942" s="285">
        <v>1319.2</v>
      </c>
      <c r="I1942" s="143">
        <f t="shared" si="540"/>
        <v>200.62253924735444</v>
      </c>
      <c r="J1942" s="165">
        <v>264661.25377511</v>
      </c>
      <c r="K1942" s="167"/>
      <c r="L1942" s="167">
        <v>1</v>
      </c>
      <c r="M1942" s="171">
        <f t="shared" si="530"/>
        <v>264661.25377511</v>
      </c>
      <c r="N1942" s="170"/>
      <c r="O1942" s="285"/>
      <c r="P1942" s="114">
        <f t="shared" si="546"/>
        <v>0</v>
      </c>
      <c r="Q1942" s="173"/>
      <c r="R1942" s="177">
        <v>2016</v>
      </c>
      <c r="S1942" s="98">
        <f>IFERROR(('General Input Sheet'!$G$38/(VLOOKUP(R1942,'General Input Sheet'!$E$38:$G$44,3,FALSE))),1)</f>
        <v>1</v>
      </c>
      <c r="T1942" s="199">
        <v>264661.25377511</v>
      </c>
      <c r="U1942" s="115" t="str">
        <f t="shared" si="541"/>
        <v>y</v>
      </c>
      <c r="V1942" s="115" t="str">
        <f t="shared" si="531"/>
        <v/>
      </c>
      <c r="W1942" s="115" t="str">
        <f t="shared" si="531"/>
        <v/>
      </c>
      <c r="X1942" s="115" t="str">
        <f t="shared" si="531"/>
        <v/>
      </c>
      <c r="Y1942" s="273" t="str">
        <f t="shared" si="542"/>
        <v/>
      </c>
      <c r="AA1942" s="86">
        <f t="shared" si="532"/>
        <v>1</v>
      </c>
      <c r="AB1942" s="87" t="str">
        <f t="shared" si="533"/>
        <v/>
      </c>
      <c r="AC1942" s="87" t="str">
        <f t="shared" si="543"/>
        <v/>
      </c>
      <c r="AD1942" s="87" t="str">
        <f t="shared" si="544"/>
        <v/>
      </c>
      <c r="AE1942" s="87" t="str">
        <f t="shared" si="545"/>
        <v/>
      </c>
      <c r="AF1942" s="94">
        <f t="shared" si="534"/>
        <v>1</v>
      </c>
      <c r="AH1942" s="324">
        <f t="shared" si="535"/>
        <v>264661.25377511</v>
      </c>
      <c r="AI1942" s="280" t="str">
        <f t="shared" si="536"/>
        <v/>
      </c>
      <c r="AJ1942" s="280" t="str">
        <f t="shared" si="537"/>
        <v/>
      </c>
      <c r="AK1942" s="280" t="str">
        <f t="shared" si="538"/>
        <v/>
      </c>
      <c r="AL1942" s="327" t="str">
        <f t="shared" si="539"/>
        <v/>
      </c>
    </row>
    <row r="1943" spans="2:38">
      <c r="B1943" s="176" t="s">
        <v>1724</v>
      </c>
      <c r="C1943" s="167"/>
      <c r="D1943" s="167" t="s">
        <v>2229</v>
      </c>
      <c r="E1943" s="167" t="s">
        <v>116</v>
      </c>
      <c r="F1943" s="167" t="s">
        <v>2232</v>
      </c>
      <c r="G1943" s="188"/>
      <c r="H1943" s="285">
        <v>9372.7099999999991</v>
      </c>
      <c r="I1943" s="143">
        <f t="shared" si="540"/>
        <v>62.979189368314501</v>
      </c>
      <c r="J1943" s="165">
        <v>590285.67798429495</v>
      </c>
      <c r="K1943" s="167"/>
      <c r="L1943" s="167">
        <v>1</v>
      </c>
      <c r="M1943" s="171">
        <f t="shared" si="530"/>
        <v>590285.67798429495</v>
      </c>
      <c r="N1943" s="170"/>
      <c r="O1943" s="285"/>
      <c r="P1943" s="114">
        <f t="shared" si="546"/>
        <v>0</v>
      </c>
      <c r="Q1943" s="173"/>
      <c r="R1943" s="177">
        <v>2016</v>
      </c>
      <c r="S1943" s="98">
        <f>IFERROR(('General Input Sheet'!$G$38/(VLOOKUP(R1943,'General Input Sheet'!$E$38:$G$44,3,FALSE))),1)</f>
        <v>1</v>
      </c>
      <c r="T1943" s="199">
        <v>590285.67798429495</v>
      </c>
      <c r="U1943" s="115" t="str">
        <f t="shared" si="541"/>
        <v/>
      </c>
      <c r="V1943" s="115" t="str">
        <f t="shared" si="531"/>
        <v>y</v>
      </c>
      <c r="W1943" s="115" t="str">
        <f t="shared" si="531"/>
        <v/>
      </c>
      <c r="X1943" s="115" t="str">
        <f t="shared" si="531"/>
        <v/>
      </c>
      <c r="Y1943" s="273" t="str">
        <f t="shared" si="542"/>
        <v/>
      </c>
      <c r="AA1943" s="86" t="str">
        <f t="shared" si="532"/>
        <v/>
      </c>
      <c r="AB1943" s="87">
        <f t="shared" si="533"/>
        <v>1</v>
      </c>
      <c r="AC1943" s="87" t="str">
        <f t="shared" si="543"/>
        <v/>
      </c>
      <c r="AD1943" s="87" t="str">
        <f t="shared" si="544"/>
        <v/>
      </c>
      <c r="AE1943" s="87" t="str">
        <f t="shared" si="545"/>
        <v/>
      </c>
      <c r="AF1943" s="94">
        <f t="shared" si="534"/>
        <v>1</v>
      </c>
      <c r="AH1943" s="324" t="str">
        <f t="shared" si="535"/>
        <v/>
      </c>
      <c r="AI1943" s="280">
        <f t="shared" si="536"/>
        <v>590285.67798429495</v>
      </c>
      <c r="AJ1943" s="280" t="str">
        <f t="shared" si="537"/>
        <v/>
      </c>
      <c r="AK1943" s="280" t="str">
        <f t="shared" si="538"/>
        <v/>
      </c>
      <c r="AL1943" s="327" t="str">
        <f t="shared" si="539"/>
        <v/>
      </c>
    </row>
    <row r="1944" spans="2:38">
      <c r="B1944" s="176" t="s">
        <v>1725</v>
      </c>
      <c r="C1944" s="167"/>
      <c r="D1944" s="167" t="s">
        <v>2229</v>
      </c>
      <c r="E1944" s="167" t="s">
        <v>117</v>
      </c>
      <c r="F1944" s="167" t="s">
        <v>2233</v>
      </c>
      <c r="G1944" s="188"/>
      <c r="H1944" s="285">
        <v>3835.61</v>
      </c>
      <c r="I1944" s="143">
        <f t="shared" si="540"/>
        <v>139.84529409803838</v>
      </c>
      <c r="J1944" s="165">
        <v>536392.00849537703</v>
      </c>
      <c r="K1944" s="167"/>
      <c r="L1944" s="167">
        <v>1</v>
      </c>
      <c r="M1944" s="171">
        <f t="shared" si="530"/>
        <v>536392.00849537703</v>
      </c>
      <c r="N1944" s="170"/>
      <c r="O1944" s="285"/>
      <c r="P1944" s="114">
        <f t="shared" si="546"/>
        <v>0</v>
      </c>
      <c r="Q1944" s="173"/>
      <c r="R1944" s="177">
        <v>2016</v>
      </c>
      <c r="S1944" s="98">
        <f>IFERROR(('General Input Sheet'!$G$38/(VLOOKUP(R1944,'General Input Sheet'!$E$38:$G$44,3,FALSE))),1)</f>
        <v>1</v>
      </c>
      <c r="T1944" s="199">
        <v>536392.00849537703</v>
      </c>
      <c r="U1944" s="115" t="str">
        <f t="shared" si="541"/>
        <v/>
      </c>
      <c r="V1944" s="115" t="str">
        <f t="shared" si="531"/>
        <v/>
      </c>
      <c r="W1944" s="115" t="str">
        <f t="shared" si="531"/>
        <v>y</v>
      </c>
      <c r="X1944" s="115" t="str">
        <f t="shared" si="531"/>
        <v/>
      </c>
      <c r="Y1944" s="273" t="str">
        <f t="shared" si="542"/>
        <v/>
      </c>
      <c r="AA1944" s="86" t="str">
        <f t="shared" si="532"/>
        <v/>
      </c>
      <c r="AB1944" s="87" t="str">
        <f t="shared" si="533"/>
        <v/>
      </c>
      <c r="AC1944" s="87">
        <f t="shared" si="543"/>
        <v>1</v>
      </c>
      <c r="AD1944" s="87" t="str">
        <f t="shared" si="544"/>
        <v/>
      </c>
      <c r="AE1944" s="87" t="str">
        <f t="shared" si="545"/>
        <v/>
      </c>
      <c r="AF1944" s="94">
        <f t="shared" si="534"/>
        <v>1</v>
      </c>
      <c r="AH1944" s="324" t="str">
        <f t="shared" si="535"/>
        <v/>
      </c>
      <c r="AI1944" s="280" t="str">
        <f t="shared" si="536"/>
        <v/>
      </c>
      <c r="AJ1944" s="280">
        <f t="shared" si="537"/>
        <v>536392.00849537703</v>
      </c>
      <c r="AK1944" s="280" t="str">
        <f t="shared" si="538"/>
        <v/>
      </c>
      <c r="AL1944" s="327" t="str">
        <f t="shared" si="539"/>
        <v/>
      </c>
    </row>
    <row r="1945" spans="2:38">
      <c r="B1945" s="176" t="s">
        <v>1726</v>
      </c>
      <c r="C1945" s="167"/>
      <c r="D1945" s="167" t="s">
        <v>2229</v>
      </c>
      <c r="E1945" s="167" t="s">
        <v>115</v>
      </c>
      <c r="F1945" s="167" t="s">
        <v>2233</v>
      </c>
      <c r="G1945" s="188"/>
      <c r="H1945" s="285">
        <v>8239.23</v>
      </c>
      <c r="I1945" s="143">
        <f t="shared" si="540"/>
        <v>83.744675462796039</v>
      </c>
      <c r="J1945" s="165">
        <v>689991.64241333294</v>
      </c>
      <c r="K1945" s="167"/>
      <c r="L1945" s="167">
        <v>1</v>
      </c>
      <c r="M1945" s="171">
        <f t="shared" si="530"/>
        <v>689991.64241333294</v>
      </c>
      <c r="N1945" s="170"/>
      <c r="O1945" s="285"/>
      <c r="P1945" s="114">
        <f t="shared" si="546"/>
        <v>0</v>
      </c>
      <c r="Q1945" s="173"/>
      <c r="R1945" s="177">
        <v>2016</v>
      </c>
      <c r="S1945" s="98">
        <f>IFERROR(('General Input Sheet'!$G$38/(VLOOKUP(R1945,'General Input Sheet'!$E$38:$G$44,3,FALSE))),1)</f>
        <v>1</v>
      </c>
      <c r="T1945" s="199">
        <v>689991.64241333294</v>
      </c>
      <c r="U1945" s="115" t="str">
        <f t="shared" si="541"/>
        <v>y</v>
      </c>
      <c r="V1945" s="115" t="str">
        <f t="shared" si="531"/>
        <v/>
      </c>
      <c r="W1945" s="115" t="str">
        <f t="shared" si="531"/>
        <v/>
      </c>
      <c r="X1945" s="115" t="str">
        <f t="shared" si="531"/>
        <v/>
      </c>
      <c r="Y1945" s="273" t="str">
        <f t="shared" si="542"/>
        <v/>
      </c>
      <c r="AA1945" s="86">
        <f t="shared" si="532"/>
        <v>1</v>
      </c>
      <c r="AB1945" s="87" t="str">
        <f t="shared" si="533"/>
        <v/>
      </c>
      <c r="AC1945" s="87" t="str">
        <f t="shared" si="543"/>
        <v/>
      </c>
      <c r="AD1945" s="87" t="str">
        <f t="shared" si="544"/>
        <v/>
      </c>
      <c r="AE1945" s="87" t="str">
        <f t="shared" si="545"/>
        <v/>
      </c>
      <c r="AF1945" s="94">
        <f t="shared" si="534"/>
        <v>1</v>
      </c>
      <c r="AH1945" s="324">
        <f t="shared" si="535"/>
        <v>689991.64241333294</v>
      </c>
      <c r="AI1945" s="280" t="str">
        <f t="shared" si="536"/>
        <v/>
      </c>
      <c r="AJ1945" s="280" t="str">
        <f t="shared" si="537"/>
        <v/>
      </c>
      <c r="AK1945" s="280" t="str">
        <f t="shared" si="538"/>
        <v/>
      </c>
      <c r="AL1945" s="327" t="str">
        <f t="shared" si="539"/>
        <v/>
      </c>
    </row>
    <row r="1946" spans="2:38">
      <c r="B1946" s="176" t="s">
        <v>1727</v>
      </c>
      <c r="C1946" s="167"/>
      <c r="D1946" s="167" t="s">
        <v>2229</v>
      </c>
      <c r="E1946" s="167" t="s">
        <v>118</v>
      </c>
      <c r="F1946" s="167" t="s">
        <v>2232</v>
      </c>
      <c r="G1946" s="188"/>
      <c r="H1946" s="285">
        <v>70.090418479999997</v>
      </c>
      <c r="I1946" s="143">
        <f t="shared" si="540"/>
        <v>2907.3764978830386</v>
      </c>
      <c r="J1946" s="165">
        <v>203779.23541553901</v>
      </c>
      <c r="K1946" s="167"/>
      <c r="L1946" s="167">
        <v>1</v>
      </c>
      <c r="M1946" s="171">
        <f t="shared" si="530"/>
        <v>203779.23541553901</v>
      </c>
      <c r="N1946" s="170"/>
      <c r="O1946" s="285"/>
      <c r="P1946" s="114">
        <f t="shared" si="546"/>
        <v>0</v>
      </c>
      <c r="Q1946" s="173"/>
      <c r="R1946" s="177">
        <v>2016</v>
      </c>
      <c r="S1946" s="98">
        <f>IFERROR(('General Input Sheet'!$G$38/(VLOOKUP(R1946,'General Input Sheet'!$E$38:$G$44,3,FALSE))),1)</f>
        <v>1</v>
      </c>
      <c r="T1946" s="199">
        <v>203779.23541553901</v>
      </c>
      <c r="U1946" s="115" t="str">
        <f t="shared" si="541"/>
        <v/>
      </c>
      <c r="V1946" s="115" t="str">
        <f t="shared" si="531"/>
        <v/>
      </c>
      <c r="W1946" s="115" t="str">
        <f t="shared" si="531"/>
        <v/>
      </c>
      <c r="X1946" s="115" t="str">
        <f t="shared" si="531"/>
        <v>y</v>
      </c>
      <c r="Y1946" s="273" t="str">
        <f t="shared" si="542"/>
        <v/>
      </c>
      <c r="AA1946" s="86" t="str">
        <f t="shared" si="532"/>
        <v/>
      </c>
      <c r="AB1946" s="87" t="str">
        <f t="shared" si="533"/>
        <v/>
      </c>
      <c r="AC1946" s="87" t="str">
        <f t="shared" si="543"/>
        <v/>
      </c>
      <c r="AD1946" s="87">
        <f t="shared" si="544"/>
        <v>1</v>
      </c>
      <c r="AE1946" s="87" t="str">
        <f t="shared" si="545"/>
        <v/>
      </c>
      <c r="AF1946" s="94">
        <f t="shared" si="534"/>
        <v>1</v>
      </c>
      <c r="AH1946" s="324" t="str">
        <f t="shared" si="535"/>
        <v/>
      </c>
      <c r="AI1946" s="280" t="str">
        <f t="shared" si="536"/>
        <v/>
      </c>
      <c r="AJ1946" s="280" t="str">
        <f t="shared" si="537"/>
        <v/>
      </c>
      <c r="AK1946" s="280">
        <f t="shared" si="538"/>
        <v>203779.23541553901</v>
      </c>
      <c r="AL1946" s="327" t="str">
        <f t="shared" si="539"/>
        <v/>
      </c>
    </row>
    <row r="1947" spans="2:38">
      <c r="B1947" s="176" t="s">
        <v>1728</v>
      </c>
      <c r="C1947" s="167"/>
      <c r="D1947" s="167" t="s">
        <v>2229</v>
      </c>
      <c r="E1947" s="167" t="s">
        <v>118</v>
      </c>
      <c r="F1947" s="167" t="s">
        <v>2233</v>
      </c>
      <c r="G1947" s="188"/>
      <c r="H1947" s="285">
        <v>4002.47</v>
      </c>
      <c r="I1947" s="143">
        <f t="shared" si="540"/>
        <v>135.55291699384381</v>
      </c>
      <c r="J1947" s="165">
        <v>542546.48368035001</v>
      </c>
      <c r="K1947" s="167"/>
      <c r="L1947" s="167">
        <v>1</v>
      </c>
      <c r="M1947" s="171">
        <f t="shared" si="530"/>
        <v>542546.48368035001</v>
      </c>
      <c r="N1947" s="170"/>
      <c r="O1947" s="285"/>
      <c r="P1947" s="114">
        <f t="shared" si="546"/>
        <v>0</v>
      </c>
      <c r="Q1947" s="173"/>
      <c r="R1947" s="177">
        <v>2016</v>
      </c>
      <c r="S1947" s="98">
        <f>IFERROR(('General Input Sheet'!$G$38/(VLOOKUP(R1947,'General Input Sheet'!$E$38:$G$44,3,FALSE))),1)</f>
        <v>1</v>
      </c>
      <c r="T1947" s="199">
        <v>542546.48368035001</v>
      </c>
      <c r="U1947" s="115" t="str">
        <f t="shared" si="541"/>
        <v/>
      </c>
      <c r="V1947" s="115" t="str">
        <f t="shared" si="531"/>
        <v/>
      </c>
      <c r="W1947" s="115" t="str">
        <f t="shared" si="531"/>
        <v/>
      </c>
      <c r="X1947" s="115" t="str">
        <f t="shared" si="531"/>
        <v>y</v>
      </c>
      <c r="Y1947" s="273" t="str">
        <f t="shared" si="542"/>
        <v/>
      </c>
      <c r="AA1947" s="86" t="str">
        <f t="shared" si="532"/>
        <v/>
      </c>
      <c r="AB1947" s="87" t="str">
        <f t="shared" si="533"/>
        <v/>
      </c>
      <c r="AC1947" s="87" t="str">
        <f t="shared" si="543"/>
        <v/>
      </c>
      <c r="AD1947" s="87">
        <f t="shared" si="544"/>
        <v>1</v>
      </c>
      <c r="AE1947" s="87" t="str">
        <f t="shared" si="545"/>
        <v/>
      </c>
      <c r="AF1947" s="94">
        <f t="shared" si="534"/>
        <v>1</v>
      </c>
      <c r="AH1947" s="324" t="str">
        <f t="shared" si="535"/>
        <v/>
      </c>
      <c r="AI1947" s="280" t="str">
        <f t="shared" si="536"/>
        <v/>
      </c>
      <c r="AJ1947" s="280" t="str">
        <f t="shared" si="537"/>
        <v/>
      </c>
      <c r="AK1947" s="280">
        <f t="shared" si="538"/>
        <v>542546.48368035001</v>
      </c>
      <c r="AL1947" s="327" t="str">
        <f t="shared" si="539"/>
        <v/>
      </c>
    </row>
    <row r="1948" spans="2:38">
      <c r="B1948" s="176" t="s">
        <v>1729</v>
      </c>
      <c r="C1948" s="167"/>
      <c r="D1948" s="167" t="s">
        <v>2229</v>
      </c>
      <c r="E1948" s="167" t="s">
        <v>116</v>
      </c>
      <c r="F1948" s="167" t="s">
        <v>2232</v>
      </c>
      <c r="G1948" s="188"/>
      <c r="H1948" s="285">
        <v>370.67119289999999</v>
      </c>
      <c r="I1948" s="143">
        <f t="shared" si="540"/>
        <v>589.28140890263126</v>
      </c>
      <c r="J1948" s="165">
        <v>218429.64279173099</v>
      </c>
      <c r="K1948" s="167"/>
      <c r="L1948" s="167">
        <v>1</v>
      </c>
      <c r="M1948" s="171">
        <f t="shared" si="530"/>
        <v>218429.64279173096</v>
      </c>
      <c r="N1948" s="170"/>
      <c r="O1948" s="285"/>
      <c r="P1948" s="114">
        <f t="shared" si="546"/>
        <v>0</v>
      </c>
      <c r="Q1948" s="173"/>
      <c r="R1948" s="177">
        <v>2016</v>
      </c>
      <c r="S1948" s="98">
        <f>IFERROR(('General Input Sheet'!$G$38/(VLOOKUP(R1948,'General Input Sheet'!$E$38:$G$44,3,FALSE))),1)</f>
        <v>1</v>
      </c>
      <c r="T1948" s="199">
        <v>218429.64279173099</v>
      </c>
      <c r="U1948" s="115" t="str">
        <f t="shared" si="541"/>
        <v/>
      </c>
      <c r="V1948" s="115" t="str">
        <f t="shared" si="531"/>
        <v>y</v>
      </c>
      <c r="W1948" s="115" t="str">
        <f t="shared" si="531"/>
        <v/>
      </c>
      <c r="X1948" s="115" t="str">
        <f t="shared" si="531"/>
        <v/>
      </c>
      <c r="Y1948" s="273" t="str">
        <f t="shared" si="542"/>
        <v/>
      </c>
      <c r="AA1948" s="86" t="str">
        <f t="shared" si="532"/>
        <v/>
      </c>
      <c r="AB1948" s="87">
        <f t="shared" si="533"/>
        <v>1</v>
      </c>
      <c r="AC1948" s="87" t="str">
        <f t="shared" si="543"/>
        <v/>
      </c>
      <c r="AD1948" s="87" t="str">
        <f t="shared" si="544"/>
        <v/>
      </c>
      <c r="AE1948" s="87" t="str">
        <f t="shared" si="545"/>
        <v/>
      </c>
      <c r="AF1948" s="94">
        <f t="shared" si="534"/>
        <v>1</v>
      </c>
      <c r="AH1948" s="324" t="str">
        <f t="shared" si="535"/>
        <v/>
      </c>
      <c r="AI1948" s="280">
        <f t="shared" si="536"/>
        <v>218429.64279173099</v>
      </c>
      <c r="AJ1948" s="280" t="str">
        <f t="shared" si="537"/>
        <v/>
      </c>
      <c r="AK1948" s="280" t="str">
        <f t="shared" si="538"/>
        <v/>
      </c>
      <c r="AL1948" s="327" t="str">
        <f t="shared" si="539"/>
        <v/>
      </c>
    </row>
    <row r="1949" spans="2:38">
      <c r="B1949" s="176" t="s">
        <v>1730</v>
      </c>
      <c r="C1949" s="167"/>
      <c r="D1949" s="167" t="s">
        <v>2229</v>
      </c>
      <c r="E1949" s="167" t="s">
        <v>117</v>
      </c>
      <c r="F1949" s="167" t="s">
        <v>2233</v>
      </c>
      <c r="G1949" s="188"/>
      <c r="H1949" s="285">
        <v>10001.290000000001</v>
      </c>
      <c r="I1949" s="143">
        <f t="shared" si="540"/>
        <v>68.990264497213147</v>
      </c>
      <c r="J1949" s="165">
        <v>689991.64241333294</v>
      </c>
      <c r="K1949" s="167"/>
      <c r="L1949" s="167">
        <v>1</v>
      </c>
      <c r="M1949" s="171">
        <f t="shared" si="530"/>
        <v>689991.64241333294</v>
      </c>
      <c r="N1949" s="170"/>
      <c r="O1949" s="285"/>
      <c r="P1949" s="114">
        <f t="shared" si="546"/>
        <v>0</v>
      </c>
      <c r="Q1949" s="173"/>
      <c r="R1949" s="177">
        <v>2016</v>
      </c>
      <c r="S1949" s="98">
        <f>IFERROR(('General Input Sheet'!$G$38/(VLOOKUP(R1949,'General Input Sheet'!$E$38:$G$44,3,FALSE))),1)</f>
        <v>1</v>
      </c>
      <c r="T1949" s="199">
        <v>689991.64241333294</v>
      </c>
      <c r="U1949" s="115" t="str">
        <f t="shared" si="541"/>
        <v/>
      </c>
      <c r="V1949" s="115" t="str">
        <f t="shared" si="531"/>
        <v/>
      </c>
      <c r="W1949" s="115" t="str">
        <f t="shared" si="531"/>
        <v>y</v>
      </c>
      <c r="X1949" s="115" t="str">
        <f t="shared" si="531"/>
        <v/>
      </c>
      <c r="Y1949" s="273" t="str">
        <f t="shared" si="542"/>
        <v/>
      </c>
      <c r="AA1949" s="86" t="str">
        <f t="shared" si="532"/>
        <v/>
      </c>
      <c r="AB1949" s="87" t="str">
        <f t="shared" si="533"/>
        <v/>
      </c>
      <c r="AC1949" s="87">
        <f t="shared" si="543"/>
        <v>1</v>
      </c>
      <c r="AD1949" s="87" t="str">
        <f t="shared" si="544"/>
        <v/>
      </c>
      <c r="AE1949" s="87" t="str">
        <f t="shared" si="545"/>
        <v/>
      </c>
      <c r="AF1949" s="94">
        <f t="shared" si="534"/>
        <v>1</v>
      </c>
      <c r="AH1949" s="324" t="str">
        <f t="shared" si="535"/>
        <v/>
      </c>
      <c r="AI1949" s="280" t="str">
        <f t="shared" si="536"/>
        <v/>
      </c>
      <c r="AJ1949" s="280">
        <f t="shared" si="537"/>
        <v>689991.64241333294</v>
      </c>
      <c r="AK1949" s="280" t="str">
        <f t="shared" si="538"/>
        <v/>
      </c>
      <c r="AL1949" s="327" t="str">
        <f t="shared" si="539"/>
        <v/>
      </c>
    </row>
    <row r="1950" spans="2:38">
      <c r="B1950" s="176" t="s">
        <v>1731</v>
      </c>
      <c r="C1950" s="167"/>
      <c r="D1950" s="167" t="s">
        <v>2231</v>
      </c>
      <c r="E1950" s="167" t="s">
        <v>118</v>
      </c>
      <c r="F1950" s="167" t="s">
        <v>2233</v>
      </c>
      <c r="G1950" s="188"/>
      <c r="H1950" s="285">
        <v>34405.019999999997</v>
      </c>
      <c r="I1950" s="143">
        <f t="shared" si="540"/>
        <v>237.22026360482687</v>
      </c>
      <c r="J1950" s="165">
        <v>8161567.9137293398</v>
      </c>
      <c r="K1950" s="167"/>
      <c r="L1950" s="167">
        <v>1</v>
      </c>
      <c r="M1950" s="171">
        <f t="shared" si="530"/>
        <v>8161567.9137293398</v>
      </c>
      <c r="N1950" s="170"/>
      <c r="O1950" s="285">
        <v>34404.916284689702</v>
      </c>
      <c r="P1950" s="114">
        <f t="shared" si="546"/>
        <v>556.08669039296149</v>
      </c>
      <c r="Q1950" s="173">
        <v>19132116.030000001</v>
      </c>
      <c r="R1950" s="177">
        <v>2016</v>
      </c>
      <c r="S1950" s="98">
        <f>IFERROR(('General Input Sheet'!$G$38/(VLOOKUP(R1950,'General Input Sheet'!$E$38:$G$44,3,FALSE))),1)</f>
        <v>1</v>
      </c>
      <c r="T1950" s="199">
        <v>27293683.943729341</v>
      </c>
      <c r="U1950" s="115" t="str">
        <f t="shared" si="541"/>
        <v/>
      </c>
      <c r="V1950" s="115" t="str">
        <f t="shared" si="531"/>
        <v/>
      </c>
      <c r="W1950" s="115" t="str">
        <f t="shared" si="531"/>
        <v/>
      </c>
      <c r="X1950" s="115" t="str">
        <f t="shared" si="531"/>
        <v/>
      </c>
      <c r="Y1950" s="273" t="str">
        <f t="shared" si="542"/>
        <v>y</v>
      </c>
      <c r="AA1950" s="86" t="str">
        <f t="shared" si="532"/>
        <v/>
      </c>
      <c r="AB1950" s="87" t="str">
        <f t="shared" si="533"/>
        <v/>
      </c>
      <c r="AC1950" s="87" t="str">
        <f t="shared" si="543"/>
        <v/>
      </c>
      <c r="AD1950" s="87" t="str">
        <f t="shared" si="544"/>
        <v/>
      </c>
      <c r="AE1950" s="87">
        <f t="shared" si="545"/>
        <v>1</v>
      </c>
      <c r="AF1950" s="94">
        <f t="shared" si="534"/>
        <v>1</v>
      </c>
      <c r="AH1950" s="324" t="str">
        <f t="shared" si="535"/>
        <v/>
      </c>
      <c r="AI1950" s="280" t="str">
        <f t="shared" si="536"/>
        <v/>
      </c>
      <c r="AJ1950" s="280" t="str">
        <f t="shared" si="537"/>
        <v/>
      </c>
      <c r="AK1950" s="280" t="str">
        <f t="shared" si="538"/>
        <v/>
      </c>
      <c r="AL1950" s="327">
        <f t="shared" si="539"/>
        <v>27293683.943729341</v>
      </c>
    </row>
    <row r="1951" spans="2:38">
      <c r="B1951" s="176" t="s">
        <v>1732</v>
      </c>
      <c r="C1951" s="167"/>
      <c r="D1951" s="167" t="s">
        <v>2231</v>
      </c>
      <c r="E1951" s="167" t="s">
        <v>116</v>
      </c>
      <c r="F1951" s="167" t="s">
        <v>2236</v>
      </c>
      <c r="G1951" s="188"/>
      <c r="H1951" s="285"/>
      <c r="I1951" s="143">
        <f t="shared" si="540"/>
        <v>0</v>
      </c>
      <c r="J1951" s="165"/>
      <c r="K1951" s="167"/>
      <c r="L1951" s="167">
        <v>1</v>
      </c>
      <c r="M1951" s="171">
        <f t="shared" si="530"/>
        <v>0</v>
      </c>
      <c r="N1951" s="170"/>
      <c r="O1951" s="285">
        <v>0</v>
      </c>
      <c r="P1951" s="114">
        <f t="shared" si="546"/>
        <v>0</v>
      </c>
      <c r="Q1951" s="173">
        <v>0</v>
      </c>
      <c r="R1951" s="177">
        <v>2016</v>
      </c>
      <c r="S1951" s="98">
        <f>IFERROR(('General Input Sheet'!$G$38/(VLOOKUP(R1951,'General Input Sheet'!$E$38:$G$44,3,FALSE))),1)</f>
        <v>1</v>
      </c>
      <c r="T1951" s="199">
        <v>0</v>
      </c>
      <c r="U1951" s="115" t="str">
        <f t="shared" si="541"/>
        <v/>
      </c>
      <c r="V1951" s="115" t="str">
        <f t="shared" si="531"/>
        <v/>
      </c>
      <c r="W1951" s="115" t="str">
        <f t="shared" si="531"/>
        <v/>
      </c>
      <c r="X1951" s="115" t="str">
        <f t="shared" si="531"/>
        <v/>
      </c>
      <c r="Y1951" s="273" t="str">
        <f t="shared" si="542"/>
        <v>y</v>
      </c>
      <c r="AA1951" s="86" t="str">
        <f t="shared" si="532"/>
        <v/>
      </c>
      <c r="AB1951" s="87" t="str">
        <f t="shared" si="533"/>
        <v/>
      </c>
      <c r="AC1951" s="87" t="str">
        <f t="shared" si="543"/>
        <v/>
      </c>
      <c r="AD1951" s="87" t="str">
        <f t="shared" si="544"/>
        <v/>
      </c>
      <c r="AE1951" s="87">
        <f t="shared" si="545"/>
        <v>1</v>
      </c>
      <c r="AF1951" s="94">
        <f t="shared" si="534"/>
        <v>1</v>
      </c>
      <c r="AH1951" s="324" t="str">
        <f t="shared" si="535"/>
        <v/>
      </c>
      <c r="AI1951" s="280" t="str">
        <f t="shared" si="536"/>
        <v/>
      </c>
      <c r="AJ1951" s="280" t="str">
        <f t="shared" si="537"/>
        <v/>
      </c>
      <c r="AK1951" s="280" t="str">
        <f t="shared" si="538"/>
        <v/>
      </c>
      <c r="AL1951" s="327">
        <f t="shared" si="539"/>
        <v>0</v>
      </c>
    </row>
    <row r="1952" spans="2:38">
      <c r="B1952" s="176" t="s">
        <v>1733</v>
      </c>
      <c r="C1952" s="167"/>
      <c r="D1952" s="167" t="s">
        <v>2229</v>
      </c>
      <c r="E1952" s="167" t="s">
        <v>116</v>
      </c>
      <c r="F1952" s="167" t="s">
        <v>2233</v>
      </c>
      <c r="G1952" s="188"/>
      <c r="H1952" s="285">
        <v>4250.03</v>
      </c>
      <c r="I1952" s="143">
        <f t="shared" si="540"/>
        <v>129.80555500990323</v>
      </c>
      <c r="J1952" s="165">
        <v>551677.50295873894</v>
      </c>
      <c r="K1952" s="167"/>
      <c r="L1952" s="167">
        <v>1</v>
      </c>
      <c r="M1952" s="171">
        <f t="shared" si="530"/>
        <v>551677.50295873894</v>
      </c>
      <c r="N1952" s="170"/>
      <c r="O1952" s="285"/>
      <c r="P1952" s="114">
        <f t="shared" si="546"/>
        <v>0</v>
      </c>
      <c r="Q1952" s="173"/>
      <c r="R1952" s="177">
        <v>2016</v>
      </c>
      <c r="S1952" s="98">
        <f>IFERROR(('General Input Sheet'!$G$38/(VLOOKUP(R1952,'General Input Sheet'!$E$38:$G$44,3,FALSE))),1)</f>
        <v>1</v>
      </c>
      <c r="T1952" s="199">
        <v>551677.50295873894</v>
      </c>
      <c r="U1952" s="115" t="str">
        <f t="shared" si="541"/>
        <v/>
      </c>
      <c r="V1952" s="115" t="str">
        <f t="shared" si="531"/>
        <v>y</v>
      </c>
      <c r="W1952" s="115" t="str">
        <f t="shared" si="531"/>
        <v/>
      </c>
      <c r="X1952" s="115" t="str">
        <f t="shared" si="531"/>
        <v/>
      </c>
      <c r="Y1952" s="273" t="str">
        <f t="shared" si="542"/>
        <v/>
      </c>
      <c r="AA1952" s="86" t="str">
        <f t="shared" si="532"/>
        <v/>
      </c>
      <c r="AB1952" s="87">
        <f t="shared" si="533"/>
        <v>1</v>
      </c>
      <c r="AC1952" s="87" t="str">
        <f t="shared" si="543"/>
        <v/>
      </c>
      <c r="AD1952" s="87" t="str">
        <f t="shared" si="544"/>
        <v/>
      </c>
      <c r="AE1952" s="87" t="str">
        <f t="shared" si="545"/>
        <v/>
      </c>
      <c r="AF1952" s="94">
        <f t="shared" si="534"/>
        <v>1</v>
      </c>
      <c r="AH1952" s="324" t="str">
        <f t="shared" si="535"/>
        <v/>
      </c>
      <c r="AI1952" s="280">
        <f t="shared" si="536"/>
        <v>551677.50295873894</v>
      </c>
      <c r="AJ1952" s="280" t="str">
        <f t="shared" si="537"/>
        <v/>
      </c>
      <c r="AK1952" s="280" t="str">
        <f t="shared" si="538"/>
        <v/>
      </c>
      <c r="AL1952" s="327" t="str">
        <f t="shared" si="539"/>
        <v/>
      </c>
    </row>
    <row r="1953" spans="2:38">
      <c r="B1953" s="176" t="s">
        <v>1734</v>
      </c>
      <c r="C1953" s="167"/>
      <c r="D1953" s="167" t="s">
        <v>2229</v>
      </c>
      <c r="E1953" s="167" t="s">
        <v>117</v>
      </c>
      <c r="F1953" s="167" t="s">
        <v>2233</v>
      </c>
      <c r="G1953" s="188"/>
      <c r="H1953" s="285">
        <v>10480.879999999999</v>
      </c>
      <c r="I1953" s="143">
        <f t="shared" si="540"/>
        <v>65.833369184012511</v>
      </c>
      <c r="J1953" s="165">
        <v>689991.64241333294</v>
      </c>
      <c r="K1953" s="167"/>
      <c r="L1953" s="167">
        <v>1</v>
      </c>
      <c r="M1953" s="171">
        <f t="shared" si="530"/>
        <v>689991.64241333294</v>
      </c>
      <c r="N1953" s="170"/>
      <c r="O1953" s="285"/>
      <c r="P1953" s="114">
        <f t="shared" si="546"/>
        <v>0</v>
      </c>
      <c r="Q1953" s="173"/>
      <c r="R1953" s="177">
        <v>2016</v>
      </c>
      <c r="S1953" s="98">
        <f>IFERROR(('General Input Sheet'!$G$38/(VLOOKUP(R1953,'General Input Sheet'!$E$38:$G$44,3,FALSE))),1)</f>
        <v>1</v>
      </c>
      <c r="T1953" s="199">
        <v>689991.64241333294</v>
      </c>
      <c r="U1953" s="115" t="str">
        <f t="shared" si="541"/>
        <v/>
      </c>
      <c r="V1953" s="115" t="str">
        <f t="shared" si="531"/>
        <v/>
      </c>
      <c r="W1953" s="115" t="str">
        <f t="shared" si="531"/>
        <v>y</v>
      </c>
      <c r="X1953" s="115" t="str">
        <f t="shared" si="531"/>
        <v/>
      </c>
      <c r="Y1953" s="273" t="str">
        <f t="shared" si="542"/>
        <v/>
      </c>
      <c r="AA1953" s="86" t="str">
        <f t="shared" si="532"/>
        <v/>
      </c>
      <c r="AB1953" s="87" t="str">
        <f t="shared" si="533"/>
        <v/>
      </c>
      <c r="AC1953" s="87">
        <f t="shared" si="543"/>
        <v>1</v>
      </c>
      <c r="AD1953" s="87" t="str">
        <f t="shared" si="544"/>
        <v/>
      </c>
      <c r="AE1953" s="87" t="str">
        <f t="shared" si="545"/>
        <v/>
      </c>
      <c r="AF1953" s="94">
        <f t="shared" si="534"/>
        <v>1</v>
      </c>
      <c r="AH1953" s="324" t="str">
        <f t="shared" si="535"/>
        <v/>
      </c>
      <c r="AI1953" s="280" t="str">
        <f t="shared" si="536"/>
        <v/>
      </c>
      <c r="AJ1953" s="280">
        <f t="shared" si="537"/>
        <v>689991.64241333294</v>
      </c>
      <c r="AK1953" s="280" t="str">
        <f t="shared" si="538"/>
        <v/>
      </c>
      <c r="AL1953" s="327" t="str">
        <f t="shared" si="539"/>
        <v/>
      </c>
    </row>
    <row r="1954" spans="2:38">
      <c r="B1954" s="176" t="s">
        <v>1735</v>
      </c>
      <c r="C1954" s="167"/>
      <c r="D1954" s="167" t="s">
        <v>2229</v>
      </c>
      <c r="E1954" s="167" t="s">
        <v>117</v>
      </c>
      <c r="F1954" s="167" t="s">
        <v>2236</v>
      </c>
      <c r="G1954" s="188"/>
      <c r="H1954" s="285"/>
      <c r="I1954" s="143">
        <f t="shared" si="540"/>
        <v>0</v>
      </c>
      <c r="J1954" s="165"/>
      <c r="K1954" s="167"/>
      <c r="L1954" s="167">
        <v>1</v>
      </c>
      <c r="M1954" s="171">
        <f t="shared" si="530"/>
        <v>0</v>
      </c>
      <c r="N1954" s="170"/>
      <c r="O1954" s="285">
        <v>0</v>
      </c>
      <c r="P1954" s="114">
        <f t="shared" si="546"/>
        <v>0</v>
      </c>
      <c r="Q1954" s="173">
        <v>0</v>
      </c>
      <c r="R1954" s="177">
        <v>2016</v>
      </c>
      <c r="S1954" s="98">
        <f>IFERROR(('General Input Sheet'!$G$38/(VLOOKUP(R1954,'General Input Sheet'!$E$38:$G$44,3,FALSE))),1)</f>
        <v>1</v>
      </c>
      <c r="T1954" s="199">
        <v>0</v>
      </c>
      <c r="U1954" s="115" t="str">
        <f t="shared" si="541"/>
        <v/>
      </c>
      <c r="V1954" s="115" t="str">
        <f t="shared" si="531"/>
        <v/>
      </c>
      <c r="W1954" s="115" t="str">
        <f t="shared" si="531"/>
        <v>y</v>
      </c>
      <c r="X1954" s="115" t="str">
        <f t="shared" si="531"/>
        <v/>
      </c>
      <c r="Y1954" s="273" t="str">
        <f t="shared" si="542"/>
        <v/>
      </c>
      <c r="AA1954" s="86" t="str">
        <f t="shared" si="532"/>
        <v/>
      </c>
      <c r="AB1954" s="87" t="str">
        <f t="shared" si="533"/>
        <v/>
      </c>
      <c r="AC1954" s="87">
        <f t="shared" si="543"/>
        <v>1</v>
      </c>
      <c r="AD1954" s="87" t="str">
        <f t="shared" si="544"/>
        <v/>
      </c>
      <c r="AE1954" s="87" t="str">
        <f t="shared" si="545"/>
        <v/>
      </c>
      <c r="AF1954" s="94">
        <f t="shared" si="534"/>
        <v>1</v>
      </c>
      <c r="AH1954" s="324" t="str">
        <f t="shared" si="535"/>
        <v/>
      </c>
      <c r="AI1954" s="280" t="str">
        <f t="shared" si="536"/>
        <v/>
      </c>
      <c r="AJ1954" s="280">
        <f t="shared" si="537"/>
        <v>0</v>
      </c>
      <c r="AK1954" s="280" t="str">
        <f t="shared" si="538"/>
        <v/>
      </c>
      <c r="AL1954" s="327" t="str">
        <f t="shared" si="539"/>
        <v/>
      </c>
    </row>
    <row r="1955" spans="2:38">
      <c r="B1955" s="176" t="s">
        <v>1736</v>
      </c>
      <c r="C1955" s="167"/>
      <c r="D1955" s="167" t="s">
        <v>2229</v>
      </c>
      <c r="E1955" s="167" t="s">
        <v>117</v>
      </c>
      <c r="F1955" s="167" t="s">
        <v>2232</v>
      </c>
      <c r="G1955" s="188"/>
      <c r="H1955" s="285">
        <v>27403.21</v>
      </c>
      <c r="I1955" s="143">
        <f t="shared" si="540"/>
        <v>21.540749349594261</v>
      </c>
      <c r="J1955" s="165">
        <v>590285.67798429495</v>
      </c>
      <c r="K1955" s="167"/>
      <c r="L1955" s="167">
        <v>1</v>
      </c>
      <c r="M1955" s="171">
        <f t="shared" si="530"/>
        <v>590285.67798429495</v>
      </c>
      <c r="N1955" s="170"/>
      <c r="O1955" s="285">
        <v>0</v>
      </c>
      <c r="P1955" s="114">
        <f t="shared" si="546"/>
        <v>0</v>
      </c>
      <c r="Q1955" s="173">
        <v>0</v>
      </c>
      <c r="R1955" s="177">
        <v>2016</v>
      </c>
      <c r="S1955" s="98">
        <f>IFERROR(('General Input Sheet'!$G$38/(VLOOKUP(R1955,'General Input Sheet'!$E$38:$G$44,3,FALSE))),1)</f>
        <v>1</v>
      </c>
      <c r="T1955" s="199">
        <v>590285.67798429495</v>
      </c>
      <c r="U1955" s="115" t="str">
        <f t="shared" si="541"/>
        <v/>
      </c>
      <c r="V1955" s="115" t="str">
        <f t="shared" si="531"/>
        <v/>
      </c>
      <c r="W1955" s="115" t="str">
        <f t="shared" si="531"/>
        <v>y</v>
      </c>
      <c r="X1955" s="115" t="str">
        <f t="shared" si="531"/>
        <v/>
      </c>
      <c r="Y1955" s="273" t="str">
        <f t="shared" si="542"/>
        <v/>
      </c>
      <c r="AA1955" s="86" t="str">
        <f t="shared" si="532"/>
        <v/>
      </c>
      <c r="AB1955" s="87" t="str">
        <f t="shared" si="533"/>
        <v/>
      </c>
      <c r="AC1955" s="87">
        <f t="shared" si="543"/>
        <v>1</v>
      </c>
      <c r="AD1955" s="87" t="str">
        <f t="shared" si="544"/>
        <v/>
      </c>
      <c r="AE1955" s="87" t="str">
        <f t="shared" si="545"/>
        <v/>
      </c>
      <c r="AF1955" s="94">
        <f t="shared" si="534"/>
        <v>1</v>
      </c>
      <c r="AH1955" s="324" t="str">
        <f t="shared" si="535"/>
        <v/>
      </c>
      <c r="AI1955" s="280" t="str">
        <f t="shared" si="536"/>
        <v/>
      </c>
      <c r="AJ1955" s="280">
        <f t="shared" si="537"/>
        <v>590285.67798429495</v>
      </c>
      <c r="AK1955" s="280" t="str">
        <f t="shared" si="538"/>
        <v/>
      </c>
      <c r="AL1955" s="327" t="str">
        <f t="shared" si="539"/>
        <v/>
      </c>
    </row>
    <row r="1956" spans="2:38">
      <c r="B1956" s="176" t="s">
        <v>1737</v>
      </c>
      <c r="C1956" s="167"/>
      <c r="D1956" s="167" t="s">
        <v>2231</v>
      </c>
      <c r="E1956" s="167" t="s">
        <v>117</v>
      </c>
      <c r="F1956" s="167" t="s">
        <v>2236</v>
      </c>
      <c r="G1956" s="188"/>
      <c r="H1956" s="285"/>
      <c r="I1956" s="143">
        <f t="shared" si="540"/>
        <v>0</v>
      </c>
      <c r="J1956" s="165"/>
      <c r="K1956" s="167"/>
      <c r="L1956" s="167">
        <v>1</v>
      </c>
      <c r="M1956" s="171">
        <f t="shared" si="530"/>
        <v>0</v>
      </c>
      <c r="N1956" s="170"/>
      <c r="O1956" s="285">
        <v>0</v>
      </c>
      <c r="P1956" s="114">
        <f t="shared" si="546"/>
        <v>0</v>
      </c>
      <c r="Q1956" s="173">
        <v>0</v>
      </c>
      <c r="R1956" s="177">
        <v>2016</v>
      </c>
      <c r="S1956" s="98">
        <f>IFERROR(('General Input Sheet'!$G$38/(VLOOKUP(R1956,'General Input Sheet'!$E$38:$G$44,3,FALSE))),1)</f>
        <v>1</v>
      </c>
      <c r="T1956" s="199">
        <v>0</v>
      </c>
      <c r="U1956" s="115" t="str">
        <f t="shared" si="541"/>
        <v/>
      </c>
      <c r="V1956" s="115" t="str">
        <f t="shared" si="531"/>
        <v/>
      </c>
      <c r="W1956" s="115" t="str">
        <f t="shared" si="531"/>
        <v/>
      </c>
      <c r="X1956" s="115" t="str">
        <f t="shared" si="531"/>
        <v/>
      </c>
      <c r="Y1956" s="273" t="str">
        <f t="shared" si="542"/>
        <v>y</v>
      </c>
      <c r="AA1956" s="86" t="str">
        <f t="shared" si="532"/>
        <v/>
      </c>
      <c r="AB1956" s="87" t="str">
        <f t="shared" si="533"/>
        <v/>
      </c>
      <c r="AC1956" s="87" t="str">
        <f t="shared" si="543"/>
        <v/>
      </c>
      <c r="AD1956" s="87" t="str">
        <f t="shared" si="544"/>
        <v/>
      </c>
      <c r="AE1956" s="87">
        <f t="shared" si="545"/>
        <v>1</v>
      </c>
      <c r="AF1956" s="94">
        <f t="shared" si="534"/>
        <v>1</v>
      </c>
      <c r="AH1956" s="324" t="str">
        <f t="shared" si="535"/>
        <v/>
      </c>
      <c r="AI1956" s="280" t="str">
        <f t="shared" si="536"/>
        <v/>
      </c>
      <c r="AJ1956" s="280" t="str">
        <f t="shared" si="537"/>
        <v/>
      </c>
      <c r="AK1956" s="280" t="str">
        <f t="shared" si="538"/>
        <v/>
      </c>
      <c r="AL1956" s="327">
        <f t="shared" si="539"/>
        <v>0</v>
      </c>
    </row>
    <row r="1957" spans="2:38">
      <c r="B1957" s="176" t="s">
        <v>1738</v>
      </c>
      <c r="C1957" s="167"/>
      <c r="D1957" s="167" t="s">
        <v>2229</v>
      </c>
      <c r="E1957" s="167" t="s">
        <v>117</v>
      </c>
      <c r="F1957" s="167" t="s">
        <v>2233</v>
      </c>
      <c r="G1957" s="188"/>
      <c r="H1957" s="285">
        <v>7923.27</v>
      </c>
      <c r="I1957" s="143">
        <f t="shared" si="540"/>
        <v>86.727011456169606</v>
      </c>
      <c r="J1957" s="165">
        <v>687161.52806032496</v>
      </c>
      <c r="K1957" s="167"/>
      <c r="L1957" s="167">
        <v>1</v>
      </c>
      <c r="M1957" s="171">
        <f t="shared" si="530"/>
        <v>687161.52806032496</v>
      </c>
      <c r="N1957" s="170"/>
      <c r="O1957" s="285"/>
      <c r="P1957" s="114">
        <f t="shared" si="546"/>
        <v>0</v>
      </c>
      <c r="Q1957" s="173"/>
      <c r="R1957" s="177">
        <v>2016</v>
      </c>
      <c r="S1957" s="98">
        <f>IFERROR(('General Input Sheet'!$G$38/(VLOOKUP(R1957,'General Input Sheet'!$E$38:$G$44,3,FALSE))),1)</f>
        <v>1</v>
      </c>
      <c r="T1957" s="199">
        <v>687161.52806032496</v>
      </c>
      <c r="U1957" s="115" t="str">
        <f t="shared" si="541"/>
        <v/>
      </c>
      <c r="V1957" s="115" t="str">
        <f t="shared" si="531"/>
        <v/>
      </c>
      <c r="W1957" s="115" t="str">
        <f t="shared" si="531"/>
        <v>y</v>
      </c>
      <c r="X1957" s="115" t="str">
        <f t="shared" si="531"/>
        <v/>
      </c>
      <c r="Y1957" s="273" t="str">
        <f t="shared" si="542"/>
        <v/>
      </c>
      <c r="AA1957" s="86" t="str">
        <f t="shared" si="532"/>
        <v/>
      </c>
      <c r="AB1957" s="87" t="str">
        <f t="shared" si="533"/>
        <v/>
      </c>
      <c r="AC1957" s="87">
        <f t="shared" si="543"/>
        <v>1</v>
      </c>
      <c r="AD1957" s="87" t="str">
        <f t="shared" si="544"/>
        <v/>
      </c>
      <c r="AE1957" s="87" t="str">
        <f t="shared" si="545"/>
        <v/>
      </c>
      <c r="AF1957" s="94">
        <f t="shared" si="534"/>
        <v>1</v>
      </c>
      <c r="AH1957" s="324" t="str">
        <f t="shared" si="535"/>
        <v/>
      </c>
      <c r="AI1957" s="280" t="str">
        <f t="shared" si="536"/>
        <v/>
      </c>
      <c r="AJ1957" s="280">
        <f t="shared" si="537"/>
        <v>687161.52806032496</v>
      </c>
      <c r="AK1957" s="280" t="str">
        <f t="shared" si="538"/>
        <v/>
      </c>
      <c r="AL1957" s="327" t="str">
        <f t="shared" si="539"/>
        <v/>
      </c>
    </row>
    <row r="1958" spans="2:38">
      <c r="B1958" s="176" t="s">
        <v>1739</v>
      </c>
      <c r="C1958" s="167"/>
      <c r="D1958" s="167" t="s">
        <v>2229</v>
      </c>
      <c r="E1958" s="167" t="s">
        <v>118</v>
      </c>
      <c r="F1958" s="167" t="s">
        <v>2236</v>
      </c>
      <c r="G1958" s="188"/>
      <c r="H1958" s="285"/>
      <c r="I1958" s="143">
        <f t="shared" si="540"/>
        <v>0</v>
      </c>
      <c r="J1958" s="165"/>
      <c r="K1958" s="167"/>
      <c r="L1958" s="167">
        <v>1</v>
      </c>
      <c r="M1958" s="171">
        <f t="shared" si="530"/>
        <v>0</v>
      </c>
      <c r="N1958" s="170"/>
      <c r="O1958" s="285">
        <v>0</v>
      </c>
      <c r="P1958" s="114">
        <f t="shared" si="546"/>
        <v>0</v>
      </c>
      <c r="Q1958" s="173">
        <v>0</v>
      </c>
      <c r="R1958" s="177">
        <v>2016</v>
      </c>
      <c r="S1958" s="98">
        <f>IFERROR(('General Input Sheet'!$G$38/(VLOOKUP(R1958,'General Input Sheet'!$E$38:$G$44,3,FALSE))),1)</f>
        <v>1</v>
      </c>
      <c r="T1958" s="199">
        <v>0</v>
      </c>
      <c r="U1958" s="115" t="str">
        <f t="shared" si="541"/>
        <v/>
      </c>
      <c r="V1958" s="115" t="str">
        <f t="shared" si="531"/>
        <v/>
      </c>
      <c r="W1958" s="115" t="str">
        <f t="shared" si="531"/>
        <v/>
      </c>
      <c r="X1958" s="115" t="str">
        <f t="shared" si="531"/>
        <v>y</v>
      </c>
      <c r="Y1958" s="273" t="str">
        <f t="shared" si="542"/>
        <v/>
      </c>
      <c r="AA1958" s="86" t="str">
        <f t="shared" si="532"/>
        <v/>
      </c>
      <c r="AB1958" s="87" t="str">
        <f t="shared" si="533"/>
        <v/>
      </c>
      <c r="AC1958" s="87" t="str">
        <f t="shared" si="543"/>
        <v/>
      </c>
      <c r="AD1958" s="87">
        <f t="shared" si="544"/>
        <v>1</v>
      </c>
      <c r="AE1958" s="87" t="str">
        <f t="shared" si="545"/>
        <v/>
      </c>
      <c r="AF1958" s="94">
        <f t="shared" si="534"/>
        <v>1</v>
      </c>
      <c r="AH1958" s="324" t="str">
        <f t="shared" si="535"/>
        <v/>
      </c>
      <c r="AI1958" s="280" t="str">
        <f t="shared" si="536"/>
        <v/>
      </c>
      <c r="AJ1958" s="280" t="str">
        <f t="shared" si="537"/>
        <v/>
      </c>
      <c r="AK1958" s="280">
        <f t="shared" si="538"/>
        <v>0</v>
      </c>
      <c r="AL1958" s="327" t="str">
        <f t="shared" si="539"/>
        <v/>
      </c>
    </row>
    <row r="1959" spans="2:38">
      <c r="B1959" s="176" t="s">
        <v>1740</v>
      </c>
      <c r="C1959" s="167"/>
      <c r="D1959" s="167" t="s">
        <v>2229</v>
      </c>
      <c r="E1959" s="167" t="s">
        <v>115</v>
      </c>
      <c r="F1959" s="167" t="s">
        <v>2236</v>
      </c>
      <c r="G1959" s="188"/>
      <c r="H1959" s="285"/>
      <c r="I1959" s="143">
        <f t="shared" si="540"/>
        <v>0</v>
      </c>
      <c r="J1959" s="165"/>
      <c r="K1959" s="167"/>
      <c r="L1959" s="167">
        <v>1</v>
      </c>
      <c r="M1959" s="171">
        <f t="shared" si="530"/>
        <v>0</v>
      </c>
      <c r="N1959" s="170"/>
      <c r="O1959" s="285">
        <v>0</v>
      </c>
      <c r="P1959" s="114">
        <f t="shared" si="546"/>
        <v>0</v>
      </c>
      <c r="Q1959" s="173">
        <v>0</v>
      </c>
      <c r="R1959" s="177">
        <v>2016</v>
      </c>
      <c r="S1959" s="98">
        <f>IFERROR(('General Input Sheet'!$G$38/(VLOOKUP(R1959,'General Input Sheet'!$E$38:$G$44,3,FALSE))),1)</f>
        <v>1</v>
      </c>
      <c r="T1959" s="199">
        <v>0</v>
      </c>
      <c r="U1959" s="115" t="str">
        <f t="shared" si="541"/>
        <v>y</v>
      </c>
      <c r="V1959" s="115" t="str">
        <f t="shared" si="531"/>
        <v/>
      </c>
      <c r="W1959" s="115" t="str">
        <f t="shared" si="531"/>
        <v/>
      </c>
      <c r="X1959" s="115" t="str">
        <f t="shared" si="531"/>
        <v/>
      </c>
      <c r="Y1959" s="273" t="str">
        <f t="shared" si="542"/>
        <v/>
      </c>
      <c r="AA1959" s="86">
        <f t="shared" si="532"/>
        <v>1</v>
      </c>
      <c r="AB1959" s="87" t="str">
        <f t="shared" si="533"/>
        <v/>
      </c>
      <c r="AC1959" s="87" t="str">
        <f t="shared" si="543"/>
        <v/>
      </c>
      <c r="AD1959" s="87" t="str">
        <f t="shared" si="544"/>
        <v/>
      </c>
      <c r="AE1959" s="87" t="str">
        <f t="shared" si="545"/>
        <v/>
      </c>
      <c r="AF1959" s="94">
        <f t="shared" si="534"/>
        <v>1</v>
      </c>
      <c r="AH1959" s="324">
        <f t="shared" si="535"/>
        <v>0</v>
      </c>
      <c r="AI1959" s="280" t="str">
        <f t="shared" si="536"/>
        <v/>
      </c>
      <c r="AJ1959" s="280" t="str">
        <f t="shared" si="537"/>
        <v/>
      </c>
      <c r="AK1959" s="280" t="str">
        <f t="shared" si="538"/>
        <v/>
      </c>
      <c r="AL1959" s="327" t="str">
        <f t="shared" si="539"/>
        <v/>
      </c>
    </row>
    <row r="1960" spans="2:38">
      <c r="B1960" s="176" t="s">
        <v>1741</v>
      </c>
      <c r="C1960" s="167"/>
      <c r="D1960" s="167" t="s">
        <v>2231</v>
      </c>
      <c r="E1960" s="167" t="s">
        <v>118</v>
      </c>
      <c r="F1960" s="167" t="s">
        <v>2232</v>
      </c>
      <c r="G1960" s="188"/>
      <c r="H1960" s="285">
        <v>6868.38</v>
      </c>
      <c r="I1960" s="143">
        <f t="shared" si="540"/>
        <v>186.3001144810392</v>
      </c>
      <c r="J1960" s="165">
        <v>1279579.98029928</v>
      </c>
      <c r="K1960" s="167"/>
      <c r="L1960" s="167">
        <v>1</v>
      </c>
      <c r="M1960" s="171">
        <f t="shared" si="530"/>
        <v>1279579.98029928</v>
      </c>
      <c r="N1960" s="170"/>
      <c r="O1960" s="285">
        <v>4721.0709043838597</v>
      </c>
      <c r="P1960" s="114">
        <f t="shared" si="546"/>
        <v>48.178537159607593</v>
      </c>
      <c r="Q1960" s="173">
        <v>227454.29</v>
      </c>
      <c r="R1960" s="177">
        <v>2016</v>
      </c>
      <c r="S1960" s="98">
        <f>IFERROR(('General Input Sheet'!$G$38/(VLOOKUP(R1960,'General Input Sheet'!$E$38:$G$44,3,FALSE))),1)</f>
        <v>1</v>
      </c>
      <c r="T1960" s="199">
        <v>1507034.2702992801</v>
      </c>
      <c r="U1960" s="115" t="str">
        <f t="shared" si="541"/>
        <v/>
      </c>
      <c r="V1960" s="115" t="str">
        <f t="shared" si="531"/>
        <v/>
      </c>
      <c r="W1960" s="115" t="str">
        <f t="shared" si="531"/>
        <v/>
      </c>
      <c r="X1960" s="115" t="str">
        <f t="shared" si="531"/>
        <v/>
      </c>
      <c r="Y1960" s="273" t="str">
        <f t="shared" si="542"/>
        <v>y</v>
      </c>
      <c r="AA1960" s="86" t="str">
        <f t="shared" si="532"/>
        <v/>
      </c>
      <c r="AB1960" s="87" t="str">
        <f t="shared" si="533"/>
        <v/>
      </c>
      <c r="AC1960" s="87" t="str">
        <f t="shared" si="543"/>
        <v/>
      </c>
      <c r="AD1960" s="87" t="str">
        <f t="shared" si="544"/>
        <v/>
      </c>
      <c r="AE1960" s="87">
        <f t="shared" si="545"/>
        <v>1</v>
      </c>
      <c r="AF1960" s="94">
        <f t="shared" si="534"/>
        <v>1</v>
      </c>
      <c r="AH1960" s="324" t="str">
        <f t="shared" si="535"/>
        <v/>
      </c>
      <c r="AI1960" s="280" t="str">
        <f t="shared" si="536"/>
        <v/>
      </c>
      <c r="AJ1960" s="280" t="str">
        <f t="shared" si="537"/>
        <v/>
      </c>
      <c r="AK1960" s="280" t="str">
        <f t="shared" si="538"/>
        <v/>
      </c>
      <c r="AL1960" s="327">
        <f t="shared" si="539"/>
        <v>1507034.2702992801</v>
      </c>
    </row>
    <row r="1961" spans="2:38">
      <c r="B1961" s="176" t="s">
        <v>1742</v>
      </c>
      <c r="C1961" s="167"/>
      <c r="D1961" s="167" t="s">
        <v>2229</v>
      </c>
      <c r="E1961" s="167" t="s">
        <v>116</v>
      </c>
      <c r="F1961" s="167" t="s">
        <v>2233</v>
      </c>
      <c r="G1961" s="188"/>
      <c r="H1961" s="285">
        <v>1360.03</v>
      </c>
      <c r="I1961" s="143">
        <f t="shared" si="540"/>
        <v>327.25936442049147</v>
      </c>
      <c r="J1961" s="165">
        <v>445082.55339280103</v>
      </c>
      <c r="K1961" s="167"/>
      <c r="L1961" s="167">
        <v>1</v>
      </c>
      <c r="M1961" s="171">
        <f t="shared" si="530"/>
        <v>445082.55339280103</v>
      </c>
      <c r="N1961" s="170"/>
      <c r="O1961" s="285"/>
      <c r="P1961" s="114">
        <f t="shared" si="546"/>
        <v>0</v>
      </c>
      <c r="Q1961" s="173"/>
      <c r="R1961" s="177">
        <v>2016</v>
      </c>
      <c r="S1961" s="98">
        <f>IFERROR(('General Input Sheet'!$G$38/(VLOOKUP(R1961,'General Input Sheet'!$E$38:$G$44,3,FALSE))),1)</f>
        <v>1</v>
      </c>
      <c r="T1961" s="199">
        <v>445082.55339280103</v>
      </c>
      <c r="U1961" s="115" t="str">
        <f t="shared" si="541"/>
        <v/>
      </c>
      <c r="V1961" s="115" t="str">
        <f t="shared" si="531"/>
        <v>y</v>
      </c>
      <c r="W1961" s="115" t="str">
        <f t="shared" si="531"/>
        <v/>
      </c>
      <c r="X1961" s="115" t="str">
        <f t="shared" si="531"/>
        <v/>
      </c>
      <c r="Y1961" s="273" t="str">
        <f t="shared" si="542"/>
        <v/>
      </c>
      <c r="AA1961" s="86" t="str">
        <f t="shared" si="532"/>
        <v/>
      </c>
      <c r="AB1961" s="87">
        <f t="shared" si="533"/>
        <v>1</v>
      </c>
      <c r="AC1961" s="87" t="str">
        <f t="shared" si="543"/>
        <v/>
      </c>
      <c r="AD1961" s="87" t="str">
        <f t="shared" si="544"/>
        <v/>
      </c>
      <c r="AE1961" s="87" t="str">
        <f t="shared" si="545"/>
        <v/>
      </c>
      <c r="AF1961" s="94">
        <f t="shared" si="534"/>
        <v>1</v>
      </c>
      <c r="AH1961" s="324" t="str">
        <f t="shared" si="535"/>
        <v/>
      </c>
      <c r="AI1961" s="280">
        <f t="shared" si="536"/>
        <v>445082.55339280103</v>
      </c>
      <c r="AJ1961" s="280" t="str">
        <f t="shared" si="537"/>
        <v/>
      </c>
      <c r="AK1961" s="280" t="str">
        <f t="shared" si="538"/>
        <v/>
      </c>
      <c r="AL1961" s="327" t="str">
        <f t="shared" si="539"/>
        <v/>
      </c>
    </row>
    <row r="1962" spans="2:38">
      <c r="B1962" s="176" t="s">
        <v>1743</v>
      </c>
      <c r="C1962" s="167"/>
      <c r="D1962" s="167" t="s">
        <v>2229</v>
      </c>
      <c r="E1962" s="167" t="s">
        <v>115</v>
      </c>
      <c r="F1962" s="167" t="s">
        <v>2232</v>
      </c>
      <c r="G1962" s="188"/>
      <c r="H1962" s="285">
        <v>12692.71</v>
      </c>
      <c r="I1962" s="143">
        <f t="shared" si="540"/>
        <v>46.505882351703853</v>
      </c>
      <c r="J1962" s="165">
        <v>590285.67798429495</v>
      </c>
      <c r="K1962" s="167"/>
      <c r="L1962" s="167">
        <v>1</v>
      </c>
      <c r="M1962" s="171">
        <f t="shared" si="530"/>
        <v>590285.67798429495</v>
      </c>
      <c r="N1962" s="170"/>
      <c r="O1962" s="285"/>
      <c r="P1962" s="114">
        <f t="shared" si="546"/>
        <v>0</v>
      </c>
      <c r="Q1962" s="173"/>
      <c r="R1962" s="177">
        <v>2016</v>
      </c>
      <c r="S1962" s="98">
        <f>IFERROR(('General Input Sheet'!$G$38/(VLOOKUP(R1962,'General Input Sheet'!$E$38:$G$44,3,FALSE))),1)</f>
        <v>1</v>
      </c>
      <c r="T1962" s="199">
        <v>590285.67798429495</v>
      </c>
      <c r="U1962" s="115" t="str">
        <f t="shared" si="541"/>
        <v>y</v>
      </c>
      <c r="V1962" s="115" t="str">
        <f t="shared" si="531"/>
        <v/>
      </c>
      <c r="W1962" s="115" t="str">
        <f t="shared" si="531"/>
        <v/>
      </c>
      <c r="X1962" s="115" t="str">
        <f t="shared" si="531"/>
        <v/>
      </c>
      <c r="Y1962" s="273" t="str">
        <f t="shared" si="542"/>
        <v/>
      </c>
      <c r="AA1962" s="86">
        <f t="shared" si="532"/>
        <v>1</v>
      </c>
      <c r="AB1962" s="87" t="str">
        <f t="shared" si="533"/>
        <v/>
      </c>
      <c r="AC1962" s="87" t="str">
        <f t="shared" si="543"/>
        <v/>
      </c>
      <c r="AD1962" s="87" t="str">
        <f t="shared" si="544"/>
        <v/>
      </c>
      <c r="AE1962" s="87" t="str">
        <f t="shared" si="545"/>
        <v/>
      </c>
      <c r="AF1962" s="94">
        <f t="shared" si="534"/>
        <v>1</v>
      </c>
      <c r="AH1962" s="324">
        <f t="shared" si="535"/>
        <v>590285.67798429495</v>
      </c>
      <c r="AI1962" s="280" t="str">
        <f t="shared" si="536"/>
        <v/>
      </c>
      <c r="AJ1962" s="280" t="str">
        <f t="shared" si="537"/>
        <v/>
      </c>
      <c r="AK1962" s="280" t="str">
        <f t="shared" si="538"/>
        <v/>
      </c>
      <c r="AL1962" s="327" t="str">
        <f t="shared" si="539"/>
        <v/>
      </c>
    </row>
    <row r="1963" spans="2:38">
      <c r="B1963" s="176" t="s">
        <v>1744</v>
      </c>
      <c r="C1963" s="167"/>
      <c r="D1963" s="167" t="s">
        <v>2229</v>
      </c>
      <c r="E1963" s="167" t="s">
        <v>117</v>
      </c>
      <c r="F1963" s="167" t="s">
        <v>2232</v>
      </c>
      <c r="G1963" s="188"/>
      <c r="H1963" s="285">
        <v>19280.810000000001</v>
      </c>
      <c r="I1963" s="143">
        <f t="shared" si="540"/>
        <v>30.615190854756356</v>
      </c>
      <c r="J1963" s="165">
        <v>590285.67798429495</v>
      </c>
      <c r="K1963" s="167"/>
      <c r="L1963" s="167">
        <v>1</v>
      </c>
      <c r="M1963" s="171">
        <f t="shared" si="530"/>
        <v>590285.67798429495</v>
      </c>
      <c r="N1963" s="170"/>
      <c r="O1963" s="285"/>
      <c r="P1963" s="114">
        <f t="shared" si="546"/>
        <v>0</v>
      </c>
      <c r="Q1963" s="173"/>
      <c r="R1963" s="177">
        <v>2016</v>
      </c>
      <c r="S1963" s="98">
        <f>IFERROR(('General Input Sheet'!$G$38/(VLOOKUP(R1963,'General Input Sheet'!$E$38:$G$44,3,FALSE))),1)</f>
        <v>1</v>
      </c>
      <c r="T1963" s="199">
        <v>590285.67798429495</v>
      </c>
      <c r="U1963" s="115" t="str">
        <f t="shared" si="541"/>
        <v/>
      </c>
      <c r="V1963" s="115" t="str">
        <f t="shared" si="531"/>
        <v/>
      </c>
      <c r="W1963" s="115" t="str">
        <f t="shared" si="531"/>
        <v>y</v>
      </c>
      <c r="X1963" s="115" t="str">
        <f t="shared" si="531"/>
        <v/>
      </c>
      <c r="Y1963" s="273" t="str">
        <f t="shared" si="542"/>
        <v/>
      </c>
      <c r="AA1963" s="86" t="str">
        <f t="shared" si="532"/>
        <v/>
      </c>
      <c r="AB1963" s="87" t="str">
        <f t="shared" si="533"/>
        <v/>
      </c>
      <c r="AC1963" s="87">
        <f t="shared" si="543"/>
        <v>1</v>
      </c>
      <c r="AD1963" s="87" t="str">
        <f t="shared" si="544"/>
        <v/>
      </c>
      <c r="AE1963" s="87" t="str">
        <f t="shared" si="545"/>
        <v/>
      </c>
      <c r="AF1963" s="94">
        <f t="shared" si="534"/>
        <v>1</v>
      </c>
      <c r="AH1963" s="324" t="str">
        <f t="shared" si="535"/>
        <v/>
      </c>
      <c r="AI1963" s="280" t="str">
        <f t="shared" si="536"/>
        <v/>
      </c>
      <c r="AJ1963" s="280">
        <f t="shared" si="537"/>
        <v>590285.67798429495</v>
      </c>
      <c r="AK1963" s="280" t="str">
        <f t="shared" si="538"/>
        <v/>
      </c>
      <c r="AL1963" s="327" t="str">
        <f t="shared" si="539"/>
        <v/>
      </c>
    </row>
    <row r="1964" spans="2:38">
      <c r="B1964" s="176" t="s">
        <v>1744</v>
      </c>
      <c r="C1964" s="167"/>
      <c r="D1964" s="167" t="s">
        <v>2229</v>
      </c>
      <c r="E1964" s="167" t="s">
        <v>117</v>
      </c>
      <c r="F1964" s="167" t="s">
        <v>2233</v>
      </c>
      <c r="G1964" s="188"/>
      <c r="H1964" s="285">
        <v>6758.58</v>
      </c>
      <c r="I1964" s="143">
        <f t="shared" si="540"/>
        <v>95.316327646331032</v>
      </c>
      <c r="J1964" s="165">
        <v>644203.02570393996</v>
      </c>
      <c r="K1964" s="167"/>
      <c r="L1964" s="167">
        <v>1</v>
      </c>
      <c r="M1964" s="171">
        <f t="shared" si="530"/>
        <v>644203.02570393996</v>
      </c>
      <c r="N1964" s="170"/>
      <c r="O1964" s="285"/>
      <c r="P1964" s="114">
        <f t="shared" si="546"/>
        <v>0</v>
      </c>
      <c r="Q1964" s="173"/>
      <c r="R1964" s="177">
        <v>2016</v>
      </c>
      <c r="S1964" s="98">
        <f>IFERROR(('General Input Sheet'!$G$38/(VLOOKUP(R1964,'General Input Sheet'!$E$38:$G$44,3,FALSE))),1)</f>
        <v>1</v>
      </c>
      <c r="T1964" s="199">
        <v>644203.02570393996</v>
      </c>
      <c r="U1964" s="115" t="str">
        <f t="shared" si="541"/>
        <v/>
      </c>
      <c r="V1964" s="115" t="str">
        <f t="shared" si="531"/>
        <v/>
      </c>
      <c r="W1964" s="115" t="str">
        <f t="shared" si="531"/>
        <v>y</v>
      </c>
      <c r="X1964" s="115" t="str">
        <f t="shared" si="531"/>
        <v/>
      </c>
      <c r="Y1964" s="273" t="str">
        <f t="shared" si="542"/>
        <v/>
      </c>
      <c r="AA1964" s="86" t="str">
        <f t="shared" si="532"/>
        <v/>
      </c>
      <c r="AB1964" s="87" t="str">
        <f t="shared" si="533"/>
        <v/>
      </c>
      <c r="AC1964" s="87">
        <f t="shared" si="543"/>
        <v>1</v>
      </c>
      <c r="AD1964" s="87" t="str">
        <f t="shared" si="544"/>
        <v/>
      </c>
      <c r="AE1964" s="87" t="str">
        <f t="shared" si="545"/>
        <v/>
      </c>
      <c r="AF1964" s="94">
        <f t="shared" si="534"/>
        <v>1</v>
      </c>
      <c r="AH1964" s="324" t="str">
        <f t="shared" si="535"/>
        <v/>
      </c>
      <c r="AI1964" s="280" t="str">
        <f t="shared" si="536"/>
        <v/>
      </c>
      <c r="AJ1964" s="280">
        <f t="shared" si="537"/>
        <v>644203.02570393996</v>
      </c>
      <c r="AK1964" s="280" t="str">
        <f t="shared" si="538"/>
        <v/>
      </c>
      <c r="AL1964" s="327" t="str">
        <f t="shared" si="539"/>
        <v/>
      </c>
    </row>
    <row r="1965" spans="2:38">
      <c r="B1965" s="176" t="s">
        <v>1745</v>
      </c>
      <c r="C1965" s="167"/>
      <c r="D1965" s="167" t="s">
        <v>2229</v>
      </c>
      <c r="E1965" s="167" t="s">
        <v>115</v>
      </c>
      <c r="F1965" s="167" t="s">
        <v>2233</v>
      </c>
      <c r="G1965" s="188"/>
      <c r="H1965" s="285">
        <v>6318.57</v>
      </c>
      <c r="I1965" s="143">
        <f t="shared" si="540"/>
        <v>99.385409673713198</v>
      </c>
      <c r="J1965" s="165">
        <v>627973.66800203396</v>
      </c>
      <c r="K1965" s="167"/>
      <c r="L1965" s="167">
        <v>1</v>
      </c>
      <c r="M1965" s="171">
        <f t="shared" si="530"/>
        <v>627973.66800203396</v>
      </c>
      <c r="N1965" s="170"/>
      <c r="O1965" s="285">
        <v>6318.55497002635</v>
      </c>
      <c r="P1965" s="114">
        <f t="shared" si="546"/>
        <v>399.64913053363358</v>
      </c>
      <c r="Q1965" s="173">
        <v>2525205</v>
      </c>
      <c r="R1965" s="177">
        <v>2016</v>
      </c>
      <c r="S1965" s="98">
        <f>IFERROR(('General Input Sheet'!$G$38/(VLOOKUP(R1965,'General Input Sheet'!$E$38:$G$44,3,FALSE))),1)</f>
        <v>1</v>
      </c>
      <c r="T1965" s="199">
        <v>3153178.6680020341</v>
      </c>
      <c r="U1965" s="115" t="str">
        <f t="shared" si="541"/>
        <v>y</v>
      </c>
      <c r="V1965" s="115" t="str">
        <f t="shared" si="531"/>
        <v/>
      </c>
      <c r="W1965" s="115" t="str">
        <f t="shared" si="531"/>
        <v/>
      </c>
      <c r="X1965" s="115" t="str">
        <f t="shared" si="531"/>
        <v/>
      </c>
      <c r="Y1965" s="273" t="str">
        <f t="shared" si="542"/>
        <v/>
      </c>
      <c r="AA1965" s="86">
        <f t="shared" si="532"/>
        <v>1</v>
      </c>
      <c r="AB1965" s="87" t="str">
        <f t="shared" si="533"/>
        <v/>
      </c>
      <c r="AC1965" s="87" t="str">
        <f t="shared" si="543"/>
        <v/>
      </c>
      <c r="AD1965" s="87" t="str">
        <f t="shared" si="544"/>
        <v/>
      </c>
      <c r="AE1965" s="87" t="str">
        <f t="shared" si="545"/>
        <v/>
      </c>
      <c r="AF1965" s="94">
        <f t="shared" si="534"/>
        <v>1</v>
      </c>
      <c r="AH1965" s="324">
        <f t="shared" si="535"/>
        <v>3153178.6680020341</v>
      </c>
      <c r="AI1965" s="280" t="str">
        <f t="shared" si="536"/>
        <v/>
      </c>
      <c r="AJ1965" s="280" t="str">
        <f t="shared" si="537"/>
        <v/>
      </c>
      <c r="AK1965" s="280" t="str">
        <f t="shared" si="538"/>
        <v/>
      </c>
      <c r="AL1965" s="327" t="str">
        <f t="shared" si="539"/>
        <v/>
      </c>
    </row>
    <row r="1966" spans="2:38">
      <c r="B1966" s="176" t="s">
        <v>1746</v>
      </c>
      <c r="C1966" s="167"/>
      <c r="D1966" s="167" t="s">
        <v>2229</v>
      </c>
      <c r="E1966" s="167" t="s">
        <v>118</v>
      </c>
      <c r="F1966" s="167" t="s">
        <v>2232</v>
      </c>
      <c r="G1966" s="188"/>
      <c r="H1966" s="285">
        <v>25902.58</v>
      </c>
      <c r="I1966" s="143">
        <f t="shared" si="540"/>
        <v>22.788682748370814</v>
      </c>
      <c r="J1966" s="165">
        <v>590285.67798429495</v>
      </c>
      <c r="K1966" s="167"/>
      <c r="L1966" s="167">
        <v>1</v>
      </c>
      <c r="M1966" s="171">
        <f t="shared" si="530"/>
        <v>590285.67798429495</v>
      </c>
      <c r="N1966" s="170"/>
      <c r="O1966" s="285"/>
      <c r="P1966" s="114">
        <f t="shared" si="546"/>
        <v>0</v>
      </c>
      <c r="Q1966" s="173"/>
      <c r="R1966" s="177">
        <v>2016</v>
      </c>
      <c r="S1966" s="98">
        <f>IFERROR(('General Input Sheet'!$G$38/(VLOOKUP(R1966,'General Input Sheet'!$E$38:$G$44,3,FALSE))),1)</f>
        <v>1</v>
      </c>
      <c r="T1966" s="199">
        <v>590285.67798429495</v>
      </c>
      <c r="U1966" s="115" t="str">
        <f t="shared" si="541"/>
        <v/>
      </c>
      <c r="V1966" s="115" t="str">
        <f t="shared" si="531"/>
        <v/>
      </c>
      <c r="W1966" s="115" t="str">
        <f t="shared" si="531"/>
        <v/>
      </c>
      <c r="X1966" s="115" t="str">
        <f t="shared" si="531"/>
        <v>y</v>
      </c>
      <c r="Y1966" s="273" t="str">
        <f t="shared" si="542"/>
        <v/>
      </c>
      <c r="AA1966" s="86" t="str">
        <f t="shared" si="532"/>
        <v/>
      </c>
      <c r="AB1966" s="87" t="str">
        <f t="shared" si="533"/>
        <v/>
      </c>
      <c r="AC1966" s="87" t="str">
        <f t="shared" si="543"/>
        <v/>
      </c>
      <c r="AD1966" s="87">
        <f t="shared" si="544"/>
        <v>1</v>
      </c>
      <c r="AE1966" s="87" t="str">
        <f t="shared" si="545"/>
        <v/>
      </c>
      <c r="AF1966" s="94">
        <f t="shared" si="534"/>
        <v>1</v>
      </c>
      <c r="AH1966" s="324" t="str">
        <f t="shared" si="535"/>
        <v/>
      </c>
      <c r="AI1966" s="280" t="str">
        <f t="shared" si="536"/>
        <v/>
      </c>
      <c r="AJ1966" s="280" t="str">
        <f t="shared" si="537"/>
        <v/>
      </c>
      <c r="AK1966" s="280">
        <f t="shared" si="538"/>
        <v>590285.67798429495</v>
      </c>
      <c r="AL1966" s="327" t="str">
        <f t="shared" si="539"/>
        <v/>
      </c>
    </row>
    <row r="1967" spans="2:38">
      <c r="B1967" s="176" t="s">
        <v>1747</v>
      </c>
      <c r="C1967" s="167"/>
      <c r="D1967" s="167" t="s">
        <v>2229</v>
      </c>
      <c r="E1967" s="167" t="s">
        <v>118</v>
      </c>
      <c r="F1967" s="167" t="s">
        <v>2233</v>
      </c>
      <c r="G1967" s="188"/>
      <c r="H1967" s="285">
        <v>19872.8</v>
      </c>
      <c r="I1967" s="143">
        <f t="shared" si="540"/>
        <v>34.720403889403251</v>
      </c>
      <c r="J1967" s="165">
        <v>689991.64241333294</v>
      </c>
      <c r="K1967" s="167"/>
      <c r="L1967" s="167">
        <v>1</v>
      </c>
      <c r="M1967" s="171">
        <f t="shared" si="530"/>
        <v>689991.64241333294</v>
      </c>
      <c r="N1967" s="170"/>
      <c r="O1967" s="285"/>
      <c r="P1967" s="114">
        <f t="shared" si="546"/>
        <v>0</v>
      </c>
      <c r="Q1967" s="173"/>
      <c r="R1967" s="177">
        <v>2016</v>
      </c>
      <c r="S1967" s="98">
        <f>IFERROR(('General Input Sheet'!$G$38/(VLOOKUP(R1967,'General Input Sheet'!$E$38:$G$44,3,FALSE))),1)</f>
        <v>1</v>
      </c>
      <c r="T1967" s="199">
        <v>689991.64241333294</v>
      </c>
      <c r="U1967" s="115" t="str">
        <f t="shared" si="541"/>
        <v/>
      </c>
      <c r="V1967" s="115" t="str">
        <f t="shared" si="531"/>
        <v/>
      </c>
      <c r="W1967" s="115" t="str">
        <f t="shared" si="531"/>
        <v/>
      </c>
      <c r="X1967" s="115" t="str">
        <f t="shared" si="531"/>
        <v>y</v>
      </c>
      <c r="Y1967" s="273" t="str">
        <f t="shared" si="542"/>
        <v/>
      </c>
      <c r="AA1967" s="86" t="str">
        <f t="shared" si="532"/>
        <v/>
      </c>
      <c r="AB1967" s="87" t="str">
        <f t="shared" si="533"/>
        <v/>
      </c>
      <c r="AC1967" s="87" t="str">
        <f t="shared" si="543"/>
        <v/>
      </c>
      <c r="AD1967" s="87">
        <f t="shared" si="544"/>
        <v>1</v>
      </c>
      <c r="AE1967" s="87" t="str">
        <f t="shared" si="545"/>
        <v/>
      </c>
      <c r="AF1967" s="94">
        <f t="shared" si="534"/>
        <v>1</v>
      </c>
      <c r="AH1967" s="324" t="str">
        <f t="shared" si="535"/>
        <v/>
      </c>
      <c r="AI1967" s="280" t="str">
        <f t="shared" si="536"/>
        <v/>
      </c>
      <c r="AJ1967" s="280" t="str">
        <f t="shared" si="537"/>
        <v/>
      </c>
      <c r="AK1967" s="280">
        <f t="shared" si="538"/>
        <v>689991.64241333294</v>
      </c>
      <c r="AL1967" s="327" t="str">
        <f t="shared" si="539"/>
        <v/>
      </c>
    </row>
    <row r="1968" spans="2:38">
      <c r="B1968" s="176" t="s">
        <v>1748</v>
      </c>
      <c r="C1968" s="167"/>
      <c r="D1968" s="167" t="s">
        <v>2229</v>
      </c>
      <c r="E1968" s="167" t="s">
        <v>117</v>
      </c>
      <c r="F1968" s="167" t="s">
        <v>2233</v>
      </c>
      <c r="G1968" s="188"/>
      <c r="H1968" s="285">
        <v>11971.47</v>
      </c>
      <c r="I1968" s="143">
        <f t="shared" si="540"/>
        <v>57.636333918335254</v>
      </c>
      <c r="J1968" s="165">
        <v>689991.64241333294</v>
      </c>
      <c r="K1968" s="167"/>
      <c r="L1968" s="167">
        <v>1</v>
      </c>
      <c r="M1968" s="171">
        <f t="shared" si="530"/>
        <v>689991.64241333294</v>
      </c>
      <c r="N1968" s="170"/>
      <c r="O1968" s="285"/>
      <c r="P1968" s="114">
        <f t="shared" si="546"/>
        <v>0</v>
      </c>
      <c r="Q1968" s="173"/>
      <c r="R1968" s="177">
        <v>2016</v>
      </c>
      <c r="S1968" s="98">
        <f>IFERROR(('General Input Sheet'!$G$38/(VLOOKUP(R1968,'General Input Sheet'!$E$38:$G$44,3,FALSE))),1)</f>
        <v>1</v>
      </c>
      <c r="T1968" s="199">
        <v>689991.64241333294</v>
      </c>
      <c r="U1968" s="115" t="str">
        <f t="shared" si="541"/>
        <v/>
      </c>
      <c r="V1968" s="115" t="str">
        <f t="shared" si="531"/>
        <v/>
      </c>
      <c r="W1968" s="115" t="str">
        <f t="shared" si="531"/>
        <v>y</v>
      </c>
      <c r="X1968" s="115" t="str">
        <f t="shared" si="531"/>
        <v/>
      </c>
      <c r="Y1968" s="273" t="str">
        <f t="shared" si="542"/>
        <v/>
      </c>
      <c r="AA1968" s="86" t="str">
        <f t="shared" si="532"/>
        <v/>
      </c>
      <c r="AB1968" s="87" t="str">
        <f t="shared" si="533"/>
        <v/>
      </c>
      <c r="AC1968" s="87">
        <f t="shared" si="543"/>
        <v>1</v>
      </c>
      <c r="AD1968" s="87" t="str">
        <f t="shared" si="544"/>
        <v/>
      </c>
      <c r="AE1968" s="87" t="str">
        <f t="shared" si="545"/>
        <v/>
      </c>
      <c r="AF1968" s="94">
        <f t="shared" si="534"/>
        <v>1</v>
      </c>
      <c r="AH1968" s="324" t="str">
        <f t="shared" si="535"/>
        <v/>
      </c>
      <c r="AI1968" s="280" t="str">
        <f t="shared" si="536"/>
        <v/>
      </c>
      <c r="AJ1968" s="280">
        <f t="shared" si="537"/>
        <v>689991.64241333294</v>
      </c>
      <c r="AK1968" s="280" t="str">
        <f t="shared" si="538"/>
        <v/>
      </c>
      <c r="AL1968" s="327" t="str">
        <f t="shared" si="539"/>
        <v/>
      </c>
    </row>
    <row r="1969" spans="2:38">
      <c r="B1969" s="176" t="s">
        <v>1749</v>
      </c>
      <c r="C1969" s="167"/>
      <c r="D1969" s="167" t="s">
        <v>2229</v>
      </c>
      <c r="E1969" s="167" t="s">
        <v>115</v>
      </c>
      <c r="F1969" s="167" t="s">
        <v>2233</v>
      </c>
      <c r="G1969" s="188"/>
      <c r="H1969" s="285">
        <v>4540.84</v>
      </c>
      <c r="I1969" s="143">
        <f t="shared" si="540"/>
        <v>123.85456392959387</v>
      </c>
      <c r="J1969" s="165">
        <v>562403.75807405706</v>
      </c>
      <c r="K1969" s="167"/>
      <c r="L1969" s="167">
        <v>1</v>
      </c>
      <c r="M1969" s="171">
        <f t="shared" si="530"/>
        <v>562403.75807405706</v>
      </c>
      <c r="N1969" s="170"/>
      <c r="O1969" s="285"/>
      <c r="P1969" s="114">
        <f t="shared" si="546"/>
        <v>0</v>
      </c>
      <c r="Q1969" s="173"/>
      <c r="R1969" s="177">
        <v>2016</v>
      </c>
      <c r="S1969" s="98">
        <f>IFERROR(('General Input Sheet'!$G$38/(VLOOKUP(R1969,'General Input Sheet'!$E$38:$G$44,3,FALSE))),1)</f>
        <v>1</v>
      </c>
      <c r="T1969" s="199">
        <v>562403.75807405706</v>
      </c>
      <c r="U1969" s="115" t="str">
        <f t="shared" si="541"/>
        <v>y</v>
      </c>
      <c r="V1969" s="115" t="str">
        <f t="shared" si="531"/>
        <v/>
      </c>
      <c r="W1969" s="115" t="str">
        <f t="shared" si="531"/>
        <v/>
      </c>
      <c r="X1969" s="115" t="str">
        <f t="shared" si="531"/>
        <v/>
      </c>
      <c r="Y1969" s="273" t="str">
        <f t="shared" si="542"/>
        <v/>
      </c>
      <c r="AA1969" s="86">
        <f t="shared" si="532"/>
        <v>1</v>
      </c>
      <c r="AB1969" s="87" t="str">
        <f t="shared" si="533"/>
        <v/>
      </c>
      <c r="AC1969" s="87" t="str">
        <f t="shared" si="543"/>
        <v/>
      </c>
      <c r="AD1969" s="87" t="str">
        <f t="shared" si="544"/>
        <v/>
      </c>
      <c r="AE1969" s="87" t="str">
        <f t="shared" si="545"/>
        <v/>
      </c>
      <c r="AF1969" s="94">
        <f t="shared" si="534"/>
        <v>1</v>
      </c>
      <c r="AH1969" s="324">
        <f t="shared" si="535"/>
        <v>562403.75807405706</v>
      </c>
      <c r="AI1969" s="280" t="str">
        <f t="shared" si="536"/>
        <v/>
      </c>
      <c r="AJ1969" s="280" t="str">
        <f t="shared" si="537"/>
        <v/>
      </c>
      <c r="AK1969" s="280" t="str">
        <f t="shared" si="538"/>
        <v/>
      </c>
      <c r="AL1969" s="327" t="str">
        <f t="shared" si="539"/>
        <v/>
      </c>
    </row>
    <row r="1970" spans="2:38">
      <c r="B1970" s="176" t="s">
        <v>1750</v>
      </c>
      <c r="C1970" s="167"/>
      <c r="D1970" s="167" t="s">
        <v>2229</v>
      </c>
      <c r="E1970" s="167" t="s">
        <v>117</v>
      </c>
      <c r="F1970" s="167" t="s">
        <v>2236</v>
      </c>
      <c r="G1970" s="188"/>
      <c r="H1970" s="285"/>
      <c r="I1970" s="143">
        <f t="shared" si="540"/>
        <v>0</v>
      </c>
      <c r="J1970" s="165"/>
      <c r="K1970" s="167"/>
      <c r="L1970" s="167">
        <v>1</v>
      </c>
      <c r="M1970" s="171">
        <f t="shared" si="530"/>
        <v>0</v>
      </c>
      <c r="N1970" s="170"/>
      <c r="O1970" s="285">
        <v>0</v>
      </c>
      <c r="P1970" s="114">
        <f t="shared" si="546"/>
        <v>0</v>
      </c>
      <c r="Q1970" s="173">
        <v>0</v>
      </c>
      <c r="R1970" s="177">
        <v>2016</v>
      </c>
      <c r="S1970" s="98">
        <f>IFERROR(('General Input Sheet'!$G$38/(VLOOKUP(R1970,'General Input Sheet'!$E$38:$G$44,3,FALSE))),1)</f>
        <v>1</v>
      </c>
      <c r="T1970" s="199">
        <v>0</v>
      </c>
      <c r="U1970" s="115" t="str">
        <f t="shared" si="541"/>
        <v/>
      </c>
      <c r="V1970" s="115" t="str">
        <f t="shared" si="531"/>
        <v/>
      </c>
      <c r="W1970" s="115" t="str">
        <f t="shared" si="531"/>
        <v>y</v>
      </c>
      <c r="X1970" s="115" t="str">
        <f t="shared" si="531"/>
        <v/>
      </c>
      <c r="Y1970" s="273" t="str">
        <f t="shared" si="542"/>
        <v/>
      </c>
      <c r="AA1970" s="86" t="str">
        <f t="shared" si="532"/>
        <v/>
      </c>
      <c r="AB1970" s="87" t="str">
        <f t="shared" si="533"/>
        <v/>
      </c>
      <c r="AC1970" s="87">
        <f t="shared" si="543"/>
        <v>1</v>
      </c>
      <c r="AD1970" s="87" t="str">
        <f t="shared" si="544"/>
        <v/>
      </c>
      <c r="AE1970" s="87" t="str">
        <f t="shared" si="545"/>
        <v/>
      </c>
      <c r="AF1970" s="94">
        <f t="shared" si="534"/>
        <v>1</v>
      </c>
      <c r="AH1970" s="324" t="str">
        <f t="shared" si="535"/>
        <v/>
      </c>
      <c r="AI1970" s="280" t="str">
        <f t="shared" si="536"/>
        <v/>
      </c>
      <c r="AJ1970" s="280">
        <f t="shared" si="537"/>
        <v>0</v>
      </c>
      <c r="AK1970" s="280" t="str">
        <f t="shared" si="538"/>
        <v/>
      </c>
      <c r="AL1970" s="327" t="str">
        <f t="shared" si="539"/>
        <v/>
      </c>
    </row>
    <row r="1971" spans="2:38">
      <c r="B1971" s="176" t="s">
        <v>1751</v>
      </c>
      <c r="C1971" s="167"/>
      <c r="D1971" s="167" t="s">
        <v>2231</v>
      </c>
      <c r="E1971" s="167" t="s">
        <v>117</v>
      </c>
      <c r="F1971" s="167" t="s">
        <v>2232</v>
      </c>
      <c r="G1971" s="188"/>
      <c r="H1971" s="285">
        <v>1002.39</v>
      </c>
      <c r="I1971" s="143">
        <f t="shared" si="540"/>
        <v>1015.8591537385448</v>
      </c>
      <c r="J1971" s="165">
        <v>1018287.05711598</v>
      </c>
      <c r="K1971" s="167"/>
      <c r="L1971" s="167">
        <v>1</v>
      </c>
      <c r="M1971" s="171">
        <f t="shared" si="530"/>
        <v>1018287.05711598</v>
      </c>
      <c r="N1971" s="170"/>
      <c r="O1971" s="285"/>
      <c r="P1971" s="114">
        <f t="shared" si="546"/>
        <v>0</v>
      </c>
      <c r="Q1971" s="173"/>
      <c r="R1971" s="177">
        <v>2016</v>
      </c>
      <c r="S1971" s="98">
        <f>IFERROR(('General Input Sheet'!$G$38/(VLOOKUP(R1971,'General Input Sheet'!$E$38:$G$44,3,FALSE))),1)</f>
        <v>1</v>
      </c>
      <c r="T1971" s="199">
        <v>1018287.05711598</v>
      </c>
      <c r="U1971" s="115" t="str">
        <f t="shared" si="541"/>
        <v/>
      </c>
      <c r="V1971" s="115" t="str">
        <f t="shared" si="531"/>
        <v/>
      </c>
      <c r="W1971" s="115" t="str">
        <f t="shared" si="531"/>
        <v/>
      </c>
      <c r="X1971" s="115" t="str">
        <f t="shared" si="531"/>
        <v/>
      </c>
      <c r="Y1971" s="273" t="str">
        <f t="shared" si="542"/>
        <v>y</v>
      </c>
      <c r="AA1971" s="86" t="str">
        <f t="shared" si="532"/>
        <v/>
      </c>
      <c r="AB1971" s="87" t="str">
        <f t="shared" si="533"/>
        <v/>
      </c>
      <c r="AC1971" s="87" t="str">
        <f t="shared" si="543"/>
        <v/>
      </c>
      <c r="AD1971" s="87" t="str">
        <f t="shared" si="544"/>
        <v/>
      </c>
      <c r="AE1971" s="87">
        <f t="shared" si="545"/>
        <v>1</v>
      </c>
      <c r="AF1971" s="94">
        <f t="shared" si="534"/>
        <v>1</v>
      </c>
      <c r="AH1971" s="324" t="str">
        <f t="shared" si="535"/>
        <v/>
      </c>
      <c r="AI1971" s="280" t="str">
        <f t="shared" si="536"/>
        <v/>
      </c>
      <c r="AJ1971" s="280" t="str">
        <f t="shared" si="537"/>
        <v/>
      </c>
      <c r="AK1971" s="280" t="str">
        <f t="shared" si="538"/>
        <v/>
      </c>
      <c r="AL1971" s="327">
        <f t="shared" si="539"/>
        <v>1018287.05711598</v>
      </c>
    </row>
    <row r="1972" spans="2:38">
      <c r="B1972" s="176" t="s">
        <v>1752</v>
      </c>
      <c r="C1972" s="167"/>
      <c r="D1972" s="167" t="s">
        <v>2229</v>
      </c>
      <c r="E1972" s="167" t="s">
        <v>115</v>
      </c>
      <c r="F1972" s="167" t="s">
        <v>2236</v>
      </c>
      <c r="G1972" s="188"/>
      <c r="H1972" s="285"/>
      <c r="I1972" s="143">
        <f t="shared" si="540"/>
        <v>0</v>
      </c>
      <c r="J1972" s="165"/>
      <c r="K1972" s="167"/>
      <c r="L1972" s="167">
        <v>1</v>
      </c>
      <c r="M1972" s="171">
        <f t="shared" si="530"/>
        <v>0</v>
      </c>
      <c r="N1972" s="170"/>
      <c r="O1972" s="285">
        <v>0</v>
      </c>
      <c r="P1972" s="114">
        <f t="shared" si="546"/>
        <v>0</v>
      </c>
      <c r="Q1972" s="173">
        <v>0</v>
      </c>
      <c r="R1972" s="177">
        <v>2016</v>
      </c>
      <c r="S1972" s="98">
        <f>IFERROR(('General Input Sheet'!$G$38/(VLOOKUP(R1972,'General Input Sheet'!$E$38:$G$44,3,FALSE))),1)</f>
        <v>1</v>
      </c>
      <c r="T1972" s="199">
        <v>0</v>
      </c>
      <c r="U1972" s="115" t="str">
        <f t="shared" si="541"/>
        <v>y</v>
      </c>
      <c r="V1972" s="115" t="str">
        <f t="shared" si="531"/>
        <v/>
      </c>
      <c r="W1972" s="115" t="str">
        <f t="shared" si="531"/>
        <v/>
      </c>
      <c r="X1972" s="115" t="str">
        <f t="shared" si="531"/>
        <v/>
      </c>
      <c r="Y1972" s="273" t="str">
        <f t="shared" si="542"/>
        <v/>
      </c>
      <c r="AA1972" s="86">
        <f t="shared" si="532"/>
        <v>1</v>
      </c>
      <c r="AB1972" s="87" t="str">
        <f t="shared" si="533"/>
        <v/>
      </c>
      <c r="AC1972" s="87" t="str">
        <f t="shared" si="543"/>
        <v/>
      </c>
      <c r="AD1972" s="87" t="str">
        <f t="shared" si="544"/>
        <v/>
      </c>
      <c r="AE1972" s="87" t="str">
        <f t="shared" si="545"/>
        <v/>
      </c>
      <c r="AF1972" s="94">
        <f t="shared" si="534"/>
        <v>1</v>
      </c>
      <c r="AH1972" s="324">
        <f t="shared" si="535"/>
        <v>0</v>
      </c>
      <c r="AI1972" s="280" t="str">
        <f t="shared" si="536"/>
        <v/>
      </c>
      <c r="AJ1972" s="280" t="str">
        <f t="shared" si="537"/>
        <v/>
      </c>
      <c r="AK1972" s="280" t="str">
        <f t="shared" si="538"/>
        <v/>
      </c>
      <c r="AL1972" s="327" t="str">
        <f t="shared" si="539"/>
        <v/>
      </c>
    </row>
    <row r="1973" spans="2:38">
      <c r="B1973" s="176" t="s">
        <v>1753</v>
      </c>
      <c r="C1973" s="167"/>
      <c r="D1973" s="167" t="s">
        <v>2231</v>
      </c>
      <c r="E1973" s="167" t="s">
        <v>118</v>
      </c>
      <c r="F1973" s="167" t="s">
        <v>2234</v>
      </c>
      <c r="G1973" s="188"/>
      <c r="H1973" s="285">
        <v>96777.26</v>
      </c>
      <c r="I1973" s="143">
        <f t="shared" si="540"/>
        <v>86.799811711207468</v>
      </c>
      <c r="J1973" s="165">
        <v>8400247.9459265694</v>
      </c>
      <c r="K1973" s="167"/>
      <c r="L1973" s="167">
        <v>1</v>
      </c>
      <c r="M1973" s="171">
        <f t="shared" si="530"/>
        <v>8400247.9459265694</v>
      </c>
      <c r="N1973" s="170"/>
      <c r="O1973" s="285">
        <v>128902.792631795</v>
      </c>
      <c r="P1973" s="114">
        <f t="shared" si="546"/>
        <v>42.244199825480315</v>
      </c>
      <c r="Q1973" s="173">
        <v>5445395.3300000001</v>
      </c>
      <c r="R1973" s="177">
        <v>2016</v>
      </c>
      <c r="S1973" s="98">
        <f>IFERROR(('General Input Sheet'!$G$38/(VLOOKUP(R1973,'General Input Sheet'!$E$38:$G$44,3,FALSE))),1)</f>
        <v>1</v>
      </c>
      <c r="T1973" s="199">
        <v>13845643.275926569</v>
      </c>
      <c r="U1973" s="115" t="str">
        <f t="shared" si="541"/>
        <v/>
      </c>
      <c r="V1973" s="115" t="str">
        <f t="shared" si="531"/>
        <v/>
      </c>
      <c r="W1973" s="115" t="str">
        <f t="shared" si="531"/>
        <v/>
      </c>
      <c r="X1973" s="115" t="str">
        <f t="shared" si="531"/>
        <v/>
      </c>
      <c r="Y1973" s="273" t="str">
        <f t="shared" si="542"/>
        <v>y</v>
      </c>
      <c r="AA1973" s="86" t="str">
        <f t="shared" si="532"/>
        <v/>
      </c>
      <c r="AB1973" s="87" t="str">
        <f t="shared" si="533"/>
        <v/>
      </c>
      <c r="AC1973" s="87" t="str">
        <f t="shared" si="543"/>
        <v/>
      </c>
      <c r="AD1973" s="87" t="str">
        <f t="shared" si="544"/>
        <v/>
      </c>
      <c r="AE1973" s="87">
        <f t="shared" si="545"/>
        <v>1</v>
      </c>
      <c r="AF1973" s="94">
        <f t="shared" si="534"/>
        <v>1</v>
      </c>
      <c r="AH1973" s="324" t="str">
        <f t="shared" si="535"/>
        <v/>
      </c>
      <c r="AI1973" s="280" t="str">
        <f t="shared" si="536"/>
        <v/>
      </c>
      <c r="AJ1973" s="280" t="str">
        <f t="shared" si="537"/>
        <v/>
      </c>
      <c r="AK1973" s="280" t="str">
        <f t="shared" si="538"/>
        <v/>
      </c>
      <c r="AL1973" s="327">
        <f t="shared" si="539"/>
        <v>13845643.275926569</v>
      </c>
    </row>
    <row r="1974" spans="2:38">
      <c r="B1974" s="176" t="s">
        <v>1754</v>
      </c>
      <c r="C1974" s="167"/>
      <c r="D1974" s="167" t="s">
        <v>2229</v>
      </c>
      <c r="E1974" s="167" t="s">
        <v>118</v>
      </c>
      <c r="F1974" s="167" t="s">
        <v>2232</v>
      </c>
      <c r="G1974" s="188"/>
      <c r="H1974" s="285">
        <v>34733.910000000003</v>
      </c>
      <c r="I1974" s="143">
        <f t="shared" si="540"/>
        <v>16.994507038922336</v>
      </c>
      <c r="J1974" s="165">
        <v>590285.67798429495</v>
      </c>
      <c r="K1974" s="167"/>
      <c r="L1974" s="167">
        <v>1</v>
      </c>
      <c r="M1974" s="171">
        <f t="shared" si="530"/>
        <v>590285.67798429495</v>
      </c>
      <c r="N1974" s="170"/>
      <c r="O1974" s="285">
        <v>2601.9376738620399</v>
      </c>
      <c r="P1974" s="114">
        <f t="shared" si="546"/>
        <v>127.65870733059373</v>
      </c>
      <c r="Q1974" s="173">
        <v>332160</v>
      </c>
      <c r="R1974" s="177">
        <v>2016</v>
      </c>
      <c r="S1974" s="98">
        <f>IFERROR(('General Input Sheet'!$G$38/(VLOOKUP(R1974,'General Input Sheet'!$E$38:$G$44,3,FALSE))),1)</f>
        <v>1</v>
      </c>
      <c r="T1974" s="199">
        <v>922445.67798429495</v>
      </c>
      <c r="U1974" s="115" t="str">
        <f t="shared" si="541"/>
        <v/>
      </c>
      <c r="V1974" s="115" t="str">
        <f t="shared" si="531"/>
        <v/>
      </c>
      <c r="W1974" s="115" t="str">
        <f t="shared" si="531"/>
        <v/>
      </c>
      <c r="X1974" s="115" t="str">
        <f t="shared" si="531"/>
        <v>y</v>
      </c>
      <c r="Y1974" s="273" t="str">
        <f t="shared" si="542"/>
        <v/>
      </c>
      <c r="AA1974" s="86" t="str">
        <f t="shared" si="532"/>
        <v/>
      </c>
      <c r="AB1974" s="87" t="str">
        <f t="shared" si="533"/>
        <v/>
      </c>
      <c r="AC1974" s="87" t="str">
        <f t="shared" si="543"/>
        <v/>
      </c>
      <c r="AD1974" s="87">
        <f t="shared" si="544"/>
        <v>1</v>
      </c>
      <c r="AE1974" s="87" t="str">
        <f t="shared" si="545"/>
        <v/>
      </c>
      <c r="AF1974" s="94">
        <f t="shared" si="534"/>
        <v>1</v>
      </c>
      <c r="AH1974" s="324" t="str">
        <f t="shared" si="535"/>
        <v/>
      </c>
      <c r="AI1974" s="280" t="str">
        <f t="shared" si="536"/>
        <v/>
      </c>
      <c r="AJ1974" s="280" t="str">
        <f t="shared" si="537"/>
        <v/>
      </c>
      <c r="AK1974" s="280">
        <f t="shared" si="538"/>
        <v>922445.67798429495</v>
      </c>
      <c r="AL1974" s="327" t="str">
        <f t="shared" si="539"/>
        <v/>
      </c>
    </row>
    <row r="1975" spans="2:38">
      <c r="B1975" s="176" t="s">
        <v>1755</v>
      </c>
      <c r="C1975" s="167"/>
      <c r="D1975" s="167" t="s">
        <v>2229</v>
      </c>
      <c r="E1975" s="167" t="s">
        <v>118</v>
      </c>
      <c r="F1975" s="167" t="s">
        <v>2232</v>
      </c>
      <c r="G1975" s="188"/>
      <c r="H1975" s="285">
        <v>10881.01</v>
      </c>
      <c r="I1975" s="143">
        <f t="shared" si="540"/>
        <v>54.249162346537219</v>
      </c>
      <c r="J1975" s="165">
        <v>590285.67798429495</v>
      </c>
      <c r="K1975" s="167"/>
      <c r="L1975" s="167">
        <v>1</v>
      </c>
      <c r="M1975" s="171">
        <f t="shared" si="530"/>
        <v>590285.67798429495</v>
      </c>
      <c r="N1975" s="170"/>
      <c r="O1975" s="285"/>
      <c r="P1975" s="114">
        <f t="shared" si="546"/>
        <v>0</v>
      </c>
      <c r="Q1975" s="173"/>
      <c r="R1975" s="177">
        <v>2016</v>
      </c>
      <c r="S1975" s="98">
        <f>IFERROR(('General Input Sheet'!$G$38/(VLOOKUP(R1975,'General Input Sheet'!$E$38:$G$44,3,FALSE))),1)</f>
        <v>1</v>
      </c>
      <c r="T1975" s="199">
        <v>590285.67798429495</v>
      </c>
      <c r="U1975" s="115" t="str">
        <f t="shared" si="541"/>
        <v/>
      </c>
      <c r="V1975" s="115" t="str">
        <f t="shared" si="531"/>
        <v/>
      </c>
      <c r="W1975" s="115" t="str">
        <f t="shared" si="531"/>
        <v/>
      </c>
      <c r="X1975" s="115" t="str">
        <f t="shared" si="531"/>
        <v>y</v>
      </c>
      <c r="Y1975" s="273" t="str">
        <f t="shared" si="542"/>
        <v/>
      </c>
      <c r="AA1975" s="86" t="str">
        <f t="shared" si="532"/>
        <v/>
      </c>
      <c r="AB1975" s="87" t="str">
        <f t="shared" si="533"/>
        <v/>
      </c>
      <c r="AC1975" s="87" t="str">
        <f t="shared" si="543"/>
        <v/>
      </c>
      <c r="AD1975" s="87">
        <f t="shared" si="544"/>
        <v>1</v>
      </c>
      <c r="AE1975" s="87" t="str">
        <f t="shared" si="545"/>
        <v/>
      </c>
      <c r="AF1975" s="94">
        <f t="shared" si="534"/>
        <v>1</v>
      </c>
      <c r="AH1975" s="324" t="str">
        <f t="shared" si="535"/>
        <v/>
      </c>
      <c r="AI1975" s="280" t="str">
        <f t="shared" si="536"/>
        <v/>
      </c>
      <c r="AJ1975" s="280" t="str">
        <f t="shared" si="537"/>
        <v/>
      </c>
      <c r="AK1975" s="280">
        <f t="shared" si="538"/>
        <v>590285.67798429495</v>
      </c>
      <c r="AL1975" s="327" t="str">
        <f t="shared" si="539"/>
        <v/>
      </c>
    </row>
    <row r="1976" spans="2:38">
      <c r="B1976" s="176" t="s">
        <v>1756</v>
      </c>
      <c r="C1976" s="167"/>
      <c r="D1976" s="167" t="s">
        <v>2231</v>
      </c>
      <c r="E1976" s="167" t="s">
        <v>117</v>
      </c>
      <c r="F1976" s="167" t="s">
        <v>2232</v>
      </c>
      <c r="G1976" s="188"/>
      <c r="H1976" s="285">
        <v>19585.13</v>
      </c>
      <c r="I1976" s="143">
        <f t="shared" si="540"/>
        <v>94.256771857755851</v>
      </c>
      <c r="J1976" s="165">
        <v>1846031.13021449</v>
      </c>
      <c r="K1976" s="167"/>
      <c r="L1976" s="167">
        <v>1</v>
      </c>
      <c r="M1976" s="171">
        <f t="shared" si="530"/>
        <v>1846031.13021449</v>
      </c>
      <c r="N1976" s="170"/>
      <c r="O1976" s="285"/>
      <c r="P1976" s="114">
        <f t="shared" si="546"/>
        <v>0</v>
      </c>
      <c r="Q1976" s="173"/>
      <c r="R1976" s="177">
        <v>2016</v>
      </c>
      <c r="S1976" s="98">
        <f>IFERROR(('General Input Sheet'!$G$38/(VLOOKUP(R1976,'General Input Sheet'!$E$38:$G$44,3,FALSE))),1)</f>
        <v>1</v>
      </c>
      <c r="T1976" s="199">
        <v>1846031.13021449</v>
      </c>
      <c r="U1976" s="115" t="str">
        <f t="shared" si="541"/>
        <v/>
      </c>
      <c r="V1976" s="115" t="str">
        <f t="shared" si="531"/>
        <v/>
      </c>
      <c r="W1976" s="115" t="str">
        <f t="shared" si="531"/>
        <v/>
      </c>
      <c r="X1976" s="115" t="str">
        <f t="shared" si="531"/>
        <v/>
      </c>
      <c r="Y1976" s="273" t="str">
        <f t="shared" si="542"/>
        <v>y</v>
      </c>
      <c r="AA1976" s="86" t="str">
        <f t="shared" si="532"/>
        <v/>
      </c>
      <c r="AB1976" s="87" t="str">
        <f t="shared" si="533"/>
        <v/>
      </c>
      <c r="AC1976" s="87" t="str">
        <f t="shared" si="543"/>
        <v/>
      </c>
      <c r="AD1976" s="87" t="str">
        <f t="shared" si="544"/>
        <v/>
      </c>
      <c r="AE1976" s="87">
        <f t="shared" si="545"/>
        <v>1</v>
      </c>
      <c r="AF1976" s="94">
        <f t="shared" si="534"/>
        <v>1</v>
      </c>
      <c r="AH1976" s="324" t="str">
        <f t="shared" si="535"/>
        <v/>
      </c>
      <c r="AI1976" s="280" t="str">
        <f t="shared" si="536"/>
        <v/>
      </c>
      <c r="AJ1976" s="280" t="str">
        <f t="shared" si="537"/>
        <v/>
      </c>
      <c r="AK1976" s="280" t="str">
        <f t="shared" si="538"/>
        <v/>
      </c>
      <c r="AL1976" s="327">
        <f t="shared" si="539"/>
        <v>1846031.13021449</v>
      </c>
    </row>
    <row r="1977" spans="2:38">
      <c r="B1977" s="176" t="s">
        <v>1757</v>
      </c>
      <c r="C1977" s="167"/>
      <c r="D1977" s="167" t="s">
        <v>2229</v>
      </c>
      <c r="E1977" s="167" t="s">
        <v>117</v>
      </c>
      <c r="F1977" s="167" t="s">
        <v>2233</v>
      </c>
      <c r="G1977" s="188"/>
      <c r="H1977" s="285">
        <v>9355.73</v>
      </c>
      <c r="I1977" s="143">
        <f t="shared" si="540"/>
        <v>73.750700630878939</v>
      </c>
      <c r="J1977" s="165">
        <v>689991.64241333294</v>
      </c>
      <c r="K1977" s="167"/>
      <c r="L1977" s="167">
        <v>1</v>
      </c>
      <c r="M1977" s="171">
        <f t="shared" si="530"/>
        <v>689991.64241333294</v>
      </c>
      <c r="N1977" s="170"/>
      <c r="O1977" s="285"/>
      <c r="P1977" s="114">
        <f t="shared" si="546"/>
        <v>0</v>
      </c>
      <c r="Q1977" s="173"/>
      <c r="R1977" s="177">
        <v>2016</v>
      </c>
      <c r="S1977" s="98">
        <f>IFERROR(('General Input Sheet'!$G$38/(VLOOKUP(R1977,'General Input Sheet'!$E$38:$G$44,3,FALSE))),1)</f>
        <v>1</v>
      </c>
      <c r="T1977" s="199">
        <v>689991.64241333294</v>
      </c>
      <c r="U1977" s="115" t="str">
        <f t="shared" si="541"/>
        <v/>
      </c>
      <c r="V1977" s="115" t="str">
        <f t="shared" si="531"/>
        <v/>
      </c>
      <c r="W1977" s="115" t="str">
        <f t="shared" si="531"/>
        <v>y</v>
      </c>
      <c r="X1977" s="115" t="str">
        <f t="shared" si="531"/>
        <v/>
      </c>
      <c r="Y1977" s="273" t="str">
        <f t="shared" si="542"/>
        <v/>
      </c>
      <c r="AA1977" s="86" t="str">
        <f t="shared" si="532"/>
        <v/>
      </c>
      <c r="AB1977" s="87" t="str">
        <f t="shared" si="533"/>
        <v/>
      </c>
      <c r="AC1977" s="87">
        <f t="shared" si="543"/>
        <v>1</v>
      </c>
      <c r="AD1977" s="87" t="str">
        <f t="shared" si="544"/>
        <v/>
      </c>
      <c r="AE1977" s="87" t="str">
        <f t="shared" si="545"/>
        <v/>
      </c>
      <c r="AF1977" s="94">
        <f t="shared" si="534"/>
        <v>1</v>
      </c>
      <c r="AH1977" s="324" t="str">
        <f t="shared" si="535"/>
        <v/>
      </c>
      <c r="AI1977" s="280" t="str">
        <f t="shared" si="536"/>
        <v/>
      </c>
      <c r="AJ1977" s="280">
        <f t="shared" si="537"/>
        <v>689991.64241333294</v>
      </c>
      <c r="AK1977" s="280" t="str">
        <f t="shared" si="538"/>
        <v/>
      </c>
      <c r="AL1977" s="327" t="str">
        <f t="shared" si="539"/>
        <v/>
      </c>
    </row>
    <row r="1978" spans="2:38">
      <c r="B1978" s="176" t="s">
        <v>1758</v>
      </c>
      <c r="C1978" s="167"/>
      <c r="D1978" s="167" t="s">
        <v>2229</v>
      </c>
      <c r="E1978" s="167" t="s">
        <v>117</v>
      </c>
      <c r="F1978" s="167" t="s">
        <v>2233</v>
      </c>
      <c r="G1978" s="188"/>
      <c r="H1978" s="285">
        <v>2288.44</v>
      </c>
      <c r="I1978" s="143">
        <f t="shared" si="540"/>
        <v>209.45538826916808</v>
      </c>
      <c r="J1978" s="165">
        <v>479326.08873069502</v>
      </c>
      <c r="K1978" s="167"/>
      <c r="L1978" s="167">
        <v>1</v>
      </c>
      <c r="M1978" s="171">
        <f t="shared" si="530"/>
        <v>479326.08873069502</v>
      </c>
      <c r="N1978" s="170"/>
      <c r="O1978" s="285"/>
      <c r="P1978" s="114">
        <f t="shared" si="546"/>
        <v>0</v>
      </c>
      <c r="Q1978" s="173"/>
      <c r="R1978" s="177">
        <v>2016</v>
      </c>
      <c r="S1978" s="98">
        <f>IFERROR(('General Input Sheet'!$G$38/(VLOOKUP(R1978,'General Input Sheet'!$E$38:$G$44,3,FALSE))),1)</f>
        <v>1</v>
      </c>
      <c r="T1978" s="199">
        <v>479326.08873069502</v>
      </c>
      <c r="U1978" s="115" t="str">
        <f t="shared" si="541"/>
        <v/>
      </c>
      <c r="V1978" s="115" t="str">
        <f t="shared" si="531"/>
        <v/>
      </c>
      <c r="W1978" s="115" t="str">
        <f t="shared" si="531"/>
        <v>y</v>
      </c>
      <c r="X1978" s="115" t="str">
        <f t="shared" si="531"/>
        <v/>
      </c>
      <c r="Y1978" s="273" t="str">
        <f t="shared" si="542"/>
        <v/>
      </c>
      <c r="AA1978" s="86" t="str">
        <f t="shared" si="532"/>
        <v/>
      </c>
      <c r="AB1978" s="87" t="str">
        <f t="shared" si="533"/>
        <v/>
      </c>
      <c r="AC1978" s="87">
        <f t="shared" si="543"/>
        <v>1</v>
      </c>
      <c r="AD1978" s="87" t="str">
        <f t="shared" si="544"/>
        <v/>
      </c>
      <c r="AE1978" s="87" t="str">
        <f t="shared" si="545"/>
        <v/>
      </c>
      <c r="AF1978" s="94">
        <f t="shared" si="534"/>
        <v>1</v>
      </c>
      <c r="AH1978" s="324" t="str">
        <f t="shared" si="535"/>
        <v/>
      </c>
      <c r="AI1978" s="280" t="str">
        <f t="shared" si="536"/>
        <v/>
      </c>
      <c r="AJ1978" s="280">
        <f t="shared" si="537"/>
        <v>479326.08873069502</v>
      </c>
      <c r="AK1978" s="280" t="str">
        <f t="shared" si="538"/>
        <v/>
      </c>
      <c r="AL1978" s="327" t="str">
        <f t="shared" si="539"/>
        <v/>
      </c>
    </row>
    <row r="1979" spans="2:38">
      <c r="B1979" s="176" t="s">
        <v>1759</v>
      </c>
      <c r="C1979" s="167"/>
      <c r="D1979" s="167" t="s">
        <v>2231</v>
      </c>
      <c r="E1979" s="167" t="s">
        <v>116</v>
      </c>
      <c r="F1979" s="167" t="s">
        <v>2232</v>
      </c>
      <c r="G1979" s="188"/>
      <c r="H1979" s="285">
        <v>12047.06</v>
      </c>
      <c r="I1979" s="143">
        <f t="shared" si="540"/>
        <v>125.36316496923565</v>
      </c>
      <c r="J1979" s="165">
        <v>1510257.5701742801</v>
      </c>
      <c r="K1979" s="167"/>
      <c r="L1979" s="167">
        <v>1</v>
      </c>
      <c r="M1979" s="171">
        <f t="shared" si="530"/>
        <v>1510257.5701742801</v>
      </c>
      <c r="N1979" s="170"/>
      <c r="O1979" s="285"/>
      <c r="P1979" s="114">
        <f t="shared" si="546"/>
        <v>0</v>
      </c>
      <c r="Q1979" s="173"/>
      <c r="R1979" s="177">
        <v>2016</v>
      </c>
      <c r="S1979" s="98">
        <f>IFERROR(('General Input Sheet'!$G$38/(VLOOKUP(R1979,'General Input Sheet'!$E$38:$G$44,3,FALSE))),1)</f>
        <v>1</v>
      </c>
      <c r="T1979" s="199">
        <v>1510257.5701742801</v>
      </c>
      <c r="U1979" s="115" t="str">
        <f t="shared" si="541"/>
        <v/>
      </c>
      <c r="V1979" s="115" t="str">
        <f t="shared" si="531"/>
        <v/>
      </c>
      <c r="W1979" s="115" t="str">
        <f t="shared" si="531"/>
        <v/>
      </c>
      <c r="X1979" s="115" t="str">
        <f t="shared" si="531"/>
        <v/>
      </c>
      <c r="Y1979" s="273" t="str">
        <f t="shared" si="542"/>
        <v>y</v>
      </c>
      <c r="AA1979" s="86" t="str">
        <f t="shared" si="532"/>
        <v/>
      </c>
      <c r="AB1979" s="87" t="str">
        <f t="shared" si="533"/>
        <v/>
      </c>
      <c r="AC1979" s="87" t="str">
        <f t="shared" si="543"/>
        <v/>
      </c>
      <c r="AD1979" s="87" t="str">
        <f t="shared" si="544"/>
        <v/>
      </c>
      <c r="AE1979" s="87">
        <f t="shared" si="545"/>
        <v>1</v>
      </c>
      <c r="AF1979" s="94">
        <f t="shared" si="534"/>
        <v>1</v>
      </c>
      <c r="AH1979" s="324" t="str">
        <f t="shared" si="535"/>
        <v/>
      </c>
      <c r="AI1979" s="280" t="str">
        <f t="shared" si="536"/>
        <v/>
      </c>
      <c r="AJ1979" s="280" t="str">
        <f t="shared" si="537"/>
        <v/>
      </c>
      <c r="AK1979" s="280" t="str">
        <f t="shared" si="538"/>
        <v/>
      </c>
      <c r="AL1979" s="327">
        <f t="shared" si="539"/>
        <v>1510257.5701742801</v>
      </c>
    </row>
    <row r="1980" spans="2:38">
      <c r="B1980" s="176" t="s">
        <v>1760</v>
      </c>
      <c r="C1980" s="167"/>
      <c r="D1980" s="167" t="s">
        <v>2231</v>
      </c>
      <c r="E1980" s="167" t="s">
        <v>115</v>
      </c>
      <c r="F1980" s="167" t="s">
        <v>2233</v>
      </c>
      <c r="G1980" s="188"/>
      <c r="H1980" s="285">
        <v>89863.24</v>
      </c>
      <c r="I1980" s="143">
        <f t="shared" si="540"/>
        <v>90.822097152621467</v>
      </c>
      <c r="J1980" s="165">
        <v>8161567.9137293398</v>
      </c>
      <c r="K1980" s="167"/>
      <c r="L1980" s="167">
        <v>1</v>
      </c>
      <c r="M1980" s="171">
        <f t="shared" si="530"/>
        <v>8161567.9137293398</v>
      </c>
      <c r="N1980" s="170"/>
      <c r="O1980" s="285">
        <v>89863.125060750201</v>
      </c>
      <c r="P1980" s="114">
        <f t="shared" si="546"/>
        <v>111.36916274872814</v>
      </c>
      <c r="Q1980" s="173">
        <v>10007981</v>
      </c>
      <c r="R1980" s="177">
        <v>2016</v>
      </c>
      <c r="S1980" s="98">
        <f>IFERROR(('General Input Sheet'!$G$38/(VLOOKUP(R1980,'General Input Sheet'!$E$38:$G$44,3,FALSE))),1)</f>
        <v>1</v>
      </c>
      <c r="T1980" s="199">
        <v>18169548.91372934</v>
      </c>
      <c r="U1980" s="115" t="str">
        <f t="shared" si="541"/>
        <v/>
      </c>
      <c r="V1980" s="115" t="str">
        <f t="shared" si="531"/>
        <v/>
      </c>
      <c r="W1980" s="115" t="str">
        <f t="shared" si="531"/>
        <v/>
      </c>
      <c r="X1980" s="115" t="str">
        <f t="shared" si="531"/>
        <v/>
      </c>
      <c r="Y1980" s="273" t="str">
        <f t="shared" si="542"/>
        <v>y</v>
      </c>
      <c r="AA1980" s="86" t="str">
        <f t="shared" si="532"/>
        <v/>
      </c>
      <c r="AB1980" s="87" t="str">
        <f t="shared" si="533"/>
        <v/>
      </c>
      <c r="AC1980" s="87" t="str">
        <f t="shared" si="543"/>
        <v/>
      </c>
      <c r="AD1980" s="87" t="str">
        <f t="shared" si="544"/>
        <v/>
      </c>
      <c r="AE1980" s="87">
        <f t="shared" si="545"/>
        <v>1</v>
      </c>
      <c r="AF1980" s="94">
        <f t="shared" si="534"/>
        <v>1</v>
      </c>
      <c r="AH1980" s="324" t="str">
        <f t="shared" si="535"/>
        <v/>
      </c>
      <c r="AI1980" s="280" t="str">
        <f t="shared" si="536"/>
        <v/>
      </c>
      <c r="AJ1980" s="280" t="str">
        <f t="shared" si="537"/>
        <v/>
      </c>
      <c r="AK1980" s="280" t="str">
        <f t="shared" si="538"/>
        <v/>
      </c>
      <c r="AL1980" s="327">
        <f t="shared" si="539"/>
        <v>18169548.91372934</v>
      </c>
    </row>
    <row r="1981" spans="2:38">
      <c r="B1981" s="176" t="s">
        <v>1761</v>
      </c>
      <c r="C1981" s="167"/>
      <c r="D1981" s="167" t="s">
        <v>2229</v>
      </c>
      <c r="E1981" s="167" t="s">
        <v>117</v>
      </c>
      <c r="F1981" s="167" t="s">
        <v>2236</v>
      </c>
      <c r="G1981" s="188"/>
      <c r="H1981" s="285"/>
      <c r="I1981" s="143">
        <f t="shared" si="540"/>
        <v>0</v>
      </c>
      <c r="J1981" s="165"/>
      <c r="K1981" s="167"/>
      <c r="L1981" s="167">
        <v>1</v>
      </c>
      <c r="M1981" s="171">
        <f t="shared" si="530"/>
        <v>0</v>
      </c>
      <c r="N1981" s="170"/>
      <c r="O1981" s="285">
        <v>0</v>
      </c>
      <c r="P1981" s="114">
        <f t="shared" si="546"/>
        <v>0</v>
      </c>
      <c r="Q1981" s="173">
        <v>0</v>
      </c>
      <c r="R1981" s="177">
        <v>2016</v>
      </c>
      <c r="S1981" s="98">
        <f>IFERROR(('General Input Sheet'!$G$38/(VLOOKUP(R1981,'General Input Sheet'!$E$38:$G$44,3,FALSE))),1)</f>
        <v>1</v>
      </c>
      <c r="T1981" s="199">
        <v>0</v>
      </c>
      <c r="U1981" s="115" t="str">
        <f t="shared" si="541"/>
        <v/>
      </c>
      <c r="V1981" s="115" t="str">
        <f t="shared" si="531"/>
        <v/>
      </c>
      <c r="W1981" s="115" t="str">
        <f t="shared" si="531"/>
        <v>y</v>
      </c>
      <c r="X1981" s="115" t="str">
        <f t="shared" si="531"/>
        <v/>
      </c>
      <c r="Y1981" s="273" t="str">
        <f t="shared" si="542"/>
        <v/>
      </c>
      <c r="AA1981" s="86" t="str">
        <f t="shared" si="532"/>
        <v/>
      </c>
      <c r="AB1981" s="87" t="str">
        <f t="shared" si="533"/>
        <v/>
      </c>
      <c r="AC1981" s="87">
        <f t="shared" si="543"/>
        <v>1</v>
      </c>
      <c r="AD1981" s="87" t="str">
        <f t="shared" si="544"/>
        <v/>
      </c>
      <c r="AE1981" s="87" t="str">
        <f t="shared" si="545"/>
        <v/>
      </c>
      <c r="AF1981" s="94">
        <f t="shared" si="534"/>
        <v>1</v>
      </c>
      <c r="AH1981" s="324" t="str">
        <f t="shared" si="535"/>
        <v/>
      </c>
      <c r="AI1981" s="280" t="str">
        <f t="shared" si="536"/>
        <v/>
      </c>
      <c r="AJ1981" s="280">
        <f t="shared" si="537"/>
        <v>0</v>
      </c>
      <c r="AK1981" s="280" t="str">
        <f t="shared" si="538"/>
        <v/>
      </c>
      <c r="AL1981" s="327" t="str">
        <f t="shared" si="539"/>
        <v/>
      </c>
    </row>
    <row r="1982" spans="2:38">
      <c r="B1982" s="176" t="s">
        <v>1762</v>
      </c>
      <c r="C1982" s="167"/>
      <c r="D1982" s="167" t="s">
        <v>2229</v>
      </c>
      <c r="E1982" s="167" t="s">
        <v>117</v>
      </c>
      <c r="F1982" s="167" t="s">
        <v>2232</v>
      </c>
      <c r="G1982" s="188"/>
      <c r="H1982" s="285">
        <v>4327.5200000000004</v>
      </c>
      <c r="I1982" s="143">
        <f t="shared" si="540"/>
        <v>95.040063529255775</v>
      </c>
      <c r="J1982" s="165">
        <v>411287.77572412498</v>
      </c>
      <c r="K1982" s="167"/>
      <c r="L1982" s="167">
        <v>1</v>
      </c>
      <c r="M1982" s="171">
        <f t="shared" si="530"/>
        <v>411287.77572412498</v>
      </c>
      <c r="N1982" s="170"/>
      <c r="O1982" s="285"/>
      <c r="P1982" s="114">
        <f t="shared" si="546"/>
        <v>0</v>
      </c>
      <c r="Q1982" s="173"/>
      <c r="R1982" s="177">
        <v>2016</v>
      </c>
      <c r="S1982" s="98">
        <f>IFERROR(('General Input Sheet'!$G$38/(VLOOKUP(R1982,'General Input Sheet'!$E$38:$G$44,3,FALSE))),1)</f>
        <v>1</v>
      </c>
      <c r="T1982" s="199">
        <v>411287.77572412498</v>
      </c>
      <c r="U1982" s="115" t="str">
        <f t="shared" si="541"/>
        <v/>
      </c>
      <c r="V1982" s="115" t="str">
        <f t="shared" si="531"/>
        <v/>
      </c>
      <c r="W1982" s="115" t="str">
        <f t="shared" si="531"/>
        <v>y</v>
      </c>
      <c r="X1982" s="115" t="str">
        <f t="shared" si="531"/>
        <v/>
      </c>
      <c r="Y1982" s="273" t="str">
        <f t="shared" si="542"/>
        <v/>
      </c>
      <c r="AA1982" s="86" t="str">
        <f t="shared" si="532"/>
        <v/>
      </c>
      <c r="AB1982" s="87" t="str">
        <f t="shared" si="533"/>
        <v/>
      </c>
      <c r="AC1982" s="87">
        <f t="shared" si="543"/>
        <v>1</v>
      </c>
      <c r="AD1982" s="87" t="str">
        <f t="shared" si="544"/>
        <v/>
      </c>
      <c r="AE1982" s="87" t="str">
        <f t="shared" si="545"/>
        <v/>
      </c>
      <c r="AF1982" s="94">
        <f t="shared" si="534"/>
        <v>1</v>
      </c>
      <c r="AH1982" s="324" t="str">
        <f t="shared" si="535"/>
        <v/>
      </c>
      <c r="AI1982" s="280" t="str">
        <f t="shared" si="536"/>
        <v/>
      </c>
      <c r="AJ1982" s="280">
        <f t="shared" si="537"/>
        <v>411287.77572412498</v>
      </c>
      <c r="AK1982" s="280" t="str">
        <f t="shared" si="538"/>
        <v/>
      </c>
      <c r="AL1982" s="327" t="str">
        <f t="shared" si="539"/>
        <v/>
      </c>
    </row>
    <row r="1983" spans="2:38">
      <c r="B1983" s="176" t="s">
        <v>1762</v>
      </c>
      <c r="C1983" s="167"/>
      <c r="D1983" s="167" t="s">
        <v>2229</v>
      </c>
      <c r="E1983" s="167" t="s">
        <v>117</v>
      </c>
      <c r="F1983" s="167" t="s">
        <v>2233</v>
      </c>
      <c r="G1983" s="188"/>
      <c r="H1983" s="285">
        <v>8663.81</v>
      </c>
      <c r="I1983" s="143">
        <f t="shared" si="540"/>
        <v>79.640671068886903</v>
      </c>
      <c r="J1983" s="165">
        <v>689991.64241333294</v>
      </c>
      <c r="K1983" s="167"/>
      <c r="L1983" s="167">
        <v>1</v>
      </c>
      <c r="M1983" s="171">
        <f t="shared" si="530"/>
        <v>689991.64241333294</v>
      </c>
      <c r="N1983" s="170"/>
      <c r="O1983" s="285"/>
      <c r="P1983" s="114">
        <f t="shared" si="546"/>
        <v>0</v>
      </c>
      <c r="Q1983" s="173"/>
      <c r="R1983" s="177">
        <v>2016</v>
      </c>
      <c r="S1983" s="98">
        <f>IFERROR(('General Input Sheet'!$G$38/(VLOOKUP(R1983,'General Input Sheet'!$E$38:$G$44,3,FALSE))),1)</f>
        <v>1</v>
      </c>
      <c r="T1983" s="199">
        <v>689991.64241333294</v>
      </c>
      <c r="U1983" s="115" t="str">
        <f t="shared" si="541"/>
        <v/>
      </c>
      <c r="V1983" s="115" t="str">
        <f t="shared" si="531"/>
        <v/>
      </c>
      <c r="W1983" s="115" t="str">
        <f t="shared" si="531"/>
        <v>y</v>
      </c>
      <c r="X1983" s="115" t="str">
        <f t="shared" si="531"/>
        <v/>
      </c>
      <c r="Y1983" s="273" t="str">
        <f t="shared" si="542"/>
        <v/>
      </c>
      <c r="AA1983" s="86" t="str">
        <f t="shared" si="532"/>
        <v/>
      </c>
      <c r="AB1983" s="87" t="str">
        <f t="shared" si="533"/>
        <v/>
      </c>
      <c r="AC1983" s="87">
        <f t="shared" si="543"/>
        <v>1</v>
      </c>
      <c r="AD1983" s="87" t="str">
        <f t="shared" si="544"/>
        <v/>
      </c>
      <c r="AE1983" s="87" t="str">
        <f t="shared" si="545"/>
        <v/>
      </c>
      <c r="AF1983" s="94">
        <f t="shared" si="534"/>
        <v>1</v>
      </c>
      <c r="AH1983" s="324" t="str">
        <f t="shared" si="535"/>
        <v/>
      </c>
      <c r="AI1983" s="280" t="str">
        <f t="shared" si="536"/>
        <v/>
      </c>
      <c r="AJ1983" s="280">
        <f t="shared" si="537"/>
        <v>689991.64241333294</v>
      </c>
      <c r="AK1983" s="280" t="str">
        <f t="shared" si="538"/>
        <v/>
      </c>
      <c r="AL1983" s="327" t="str">
        <f t="shared" si="539"/>
        <v/>
      </c>
    </row>
    <row r="1984" spans="2:38">
      <c r="B1984" s="176" t="s">
        <v>1763</v>
      </c>
      <c r="C1984" s="167"/>
      <c r="D1984" s="167" t="s">
        <v>2229</v>
      </c>
      <c r="E1984" s="167" t="s">
        <v>118</v>
      </c>
      <c r="F1984" s="167" t="s">
        <v>2233</v>
      </c>
      <c r="G1984" s="188"/>
      <c r="H1984" s="285">
        <v>9406.07</v>
      </c>
      <c r="I1984" s="143">
        <f t="shared" si="540"/>
        <v>73.355996969332878</v>
      </c>
      <c r="J1984" s="165">
        <v>689991.64241333294</v>
      </c>
      <c r="K1984" s="167"/>
      <c r="L1984" s="167">
        <v>1</v>
      </c>
      <c r="M1984" s="171">
        <f t="shared" si="530"/>
        <v>689991.64241333294</v>
      </c>
      <c r="N1984" s="170"/>
      <c r="O1984" s="285"/>
      <c r="P1984" s="114">
        <f t="shared" si="546"/>
        <v>0</v>
      </c>
      <c r="Q1984" s="173"/>
      <c r="R1984" s="177">
        <v>2016</v>
      </c>
      <c r="S1984" s="98">
        <f>IFERROR(('General Input Sheet'!$G$38/(VLOOKUP(R1984,'General Input Sheet'!$E$38:$G$44,3,FALSE))),1)</f>
        <v>1</v>
      </c>
      <c r="T1984" s="199">
        <v>689991.64241333294</v>
      </c>
      <c r="U1984" s="115" t="str">
        <f t="shared" si="541"/>
        <v/>
      </c>
      <c r="V1984" s="115" t="str">
        <f t="shared" si="531"/>
        <v/>
      </c>
      <c r="W1984" s="115" t="str">
        <f t="shared" si="531"/>
        <v/>
      </c>
      <c r="X1984" s="115" t="str">
        <f t="shared" si="531"/>
        <v>y</v>
      </c>
      <c r="Y1984" s="273" t="str">
        <f t="shared" si="542"/>
        <v/>
      </c>
      <c r="AA1984" s="86" t="str">
        <f t="shared" si="532"/>
        <v/>
      </c>
      <c r="AB1984" s="87" t="str">
        <f t="shared" si="533"/>
        <v/>
      </c>
      <c r="AC1984" s="87" t="str">
        <f t="shared" si="543"/>
        <v/>
      </c>
      <c r="AD1984" s="87">
        <f t="shared" si="544"/>
        <v>1</v>
      </c>
      <c r="AE1984" s="87" t="str">
        <f t="shared" si="545"/>
        <v/>
      </c>
      <c r="AF1984" s="94">
        <f t="shared" si="534"/>
        <v>1</v>
      </c>
      <c r="AH1984" s="324" t="str">
        <f t="shared" si="535"/>
        <v/>
      </c>
      <c r="AI1984" s="280" t="str">
        <f t="shared" si="536"/>
        <v/>
      </c>
      <c r="AJ1984" s="280" t="str">
        <f t="shared" si="537"/>
        <v/>
      </c>
      <c r="AK1984" s="280">
        <f t="shared" si="538"/>
        <v>689991.64241333294</v>
      </c>
      <c r="AL1984" s="327" t="str">
        <f t="shared" si="539"/>
        <v/>
      </c>
    </row>
    <row r="1985" spans="2:38">
      <c r="B1985" s="176" t="s">
        <v>1764</v>
      </c>
      <c r="C1985" s="167"/>
      <c r="D1985" s="167" t="s">
        <v>2229</v>
      </c>
      <c r="E1985" s="167" t="s">
        <v>118</v>
      </c>
      <c r="F1985" s="167" t="s">
        <v>2232</v>
      </c>
      <c r="G1985" s="188"/>
      <c r="H1985" s="285">
        <v>11194.06</v>
      </c>
      <c r="I1985" s="143">
        <f t="shared" si="540"/>
        <v>52.732045208288589</v>
      </c>
      <c r="J1985" s="165">
        <v>590285.67798429495</v>
      </c>
      <c r="K1985" s="167"/>
      <c r="L1985" s="167">
        <v>1</v>
      </c>
      <c r="M1985" s="171">
        <f t="shared" si="530"/>
        <v>590285.67798429495</v>
      </c>
      <c r="N1985" s="170"/>
      <c r="O1985" s="285"/>
      <c r="P1985" s="114">
        <f t="shared" si="546"/>
        <v>0</v>
      </c>
      <c r="Q1985" s="173"/>
      <c r="R1985" s="177">
        <v>2016</v>
      </c>
      <c r="S1985" s="98">
        <f>IFERROR(('General Input Sheet'!$G$38/(VLOOKUP(R1985,'General Input Sheet'!$E$38:$G$44,3,FALSE))),1)</f>
        <v>1</v>
      </c>
      <c r="T1985" s="199">
        <v>590285.67798429495</v>
      </c>
      <c r="U1985" s="115" t="str">
        <f t="shared" si="541"/>
        <v/>
      </c>
      <c r="V1985" s="115" t="str">
        <f t="shared" si="531"/>
        <v/>
      </c>
      <c r="W1985" s="115" t="str">
        <f t="shared" si="531"/>
        <v/>
      </c>
      <c r="X1985" s="115" t="str">
        <f t="shared" si="531"/>
        <v>y</v>
      </c>
      <c r="Y1985" s="273" t="str">
        <f t="shared" si="542"/>
        <v/>
      </c>
      <c r="AA1985" s="86" t="str">
        <f t="shared" si="532"/>
        <v/>
      </c>
      <c r="AB1985" s="87" t="str">
        <f t="shared" si="533"/>
        <v/>
      </c>
      <c r="AC1985" s="87" t="str">
        <f t="shared" si="543"/>
        <v/>
      </c>
      <c r="AD1985" s="87">
        <f t="shared" si="544"/>
        <v>1</v>
      </c>
      <c r="AE1985" s="87" t="str">
        <f t="shared" si="545"/>
        <v/>
      </c>
      <c r="AF1985" s="94">
        <f t="shared" si="534"/>
        <v>1</v>
      </c>
      <c r="AH1985" s="324" t="str">
        <f t="shared" si="535"/>
        <v/>
      </c>
      <c r="AI1985" s="280" t="str">
        <f t="shared" si="536"/>
        <v/>
      </c>
      <c r="AJ1985" s="280" t="str">
        <f t="shared" si="537"/>
        <v/>
      </c>
      <c r="AK1985" s="280">
        <f t="shared" si="538"/>
        <v>590285.67798429495</v>
      </c>
      <c r="AL1985" s="327" t="str">
        <f t="shared" si="539"/>
        <v/>
      </c>
    </row>
    <row r="1986" spans="2:38">
      <c r="B1986" s="176" t="s">
        <v>1764</v>
      </c>
      <c r="C1986" s="167"/>
      <c r="D1986" s="167" t="s">
        <v>2229</v>
      </c>
      <c r="E1986" s="167" t="s">
        <v>118</v>
      </c>
      <c r="F1986" s="167" t="s">
        <v>2233</v>
      </c>
      <c r="G1986" s="188"/>
      <c r="H1986" s="285">
        <v>2586.77</v>
      </c>
      <c r="I1986" s="143">
        <f t="shared" si="540"/>
        <v>189.55288333298981</v>
      </c>
      <c r="J1986" s="165">
        <v>490329.71201927803</v>
      </c>
      <c r="K1986" s="167"/>
      <c r="L1986" s="167">
        <v>1</v>
      </c>
      <c r="M1986" s="171">
        <f t="shared" si="530"/>
        <v>490329.71201927803</v>
      </c>
      <c r="N1986" s="170"/>
      <c r="O1986" s="285"/>
      <c r="P1986" s="114">
        <f t="shared" si="546"/>
        <v>0</v>
      </c>
      <c r="Q1986" s="173"/>
      <c r="R1986" s="177">
        <v>2016</v>
      </c>
      <c r="S1986" s="98">
        <f>IFERROR(('General Input Sheet'!$G$38/(VLOOKUP(R1986,'General Input Sheet'!$E$38:$G$44,3,FALSE))),1)</f>
        <v>1</v>
      </c>
      <c r="T1986" s="199">
        <v>490329.71201927803</v>
      </c>
      <c r="U1986" s="115" t="str">
        <f t="shared" si="541"/>
        <v/>
      </c>
      <c r="V1986" s="115" t="str">
        <f t="shared" si="531"/>
        <v/>
      </c>
      <c r="W1986" s="115" t="str">
        <f t="shared" si="531"/>
        <v/>
      </c>
      <c r="X1986" s="115" t="str">
        <f t="shared" si="531"/>
        <v>y</v>
      </c>
      <c r="Y1986" s="273" t="str">
        <f t="shared" si="542"/>
        <v/>
      </c>
      <c r="AA1986" s="86" t="str">
        <f t="shared" si="532"/>
        <v/>
      </c>
      <c r="AB1986" s="87" t="str">
        <f t="shared" si="533"/>
        <v/>
      </c>
      <c r="AC1986" s="87" t="str">
        <f t="shared" si="543"/>
        <v/>
      </c>
      <c r="AD1986" s="87">
        <f t="shared" si="544"/>
        <v>1</v>
      </c>
      <c r="AE1986" s="87" t="str">
        <f t="shared" si="545"/>
        <v/>
      </c>
      <c r="AF1986" s="94">
        <f t="shared" si="534"/>
        <v>1</v>
      </c>
      <c r="AH1986" s="324" t="str">
        <f t="shared" si="535"/>
        <v/>
      </c>
      <c r="AI1986" s="280" t="str">
        <f t="shared" si="536"/>
        <v/>
      </c>
      <c r="AJ1986" s="280" t="str">
        <f t="shared" si="537"/>
        <v/>
      </c>
      <c r="AK1986" s="280">
        <f t="shared" si="538"/>
        <v>490329.71201927803</v>
      </c>
      <c r="AL1986" s="327" t="str">
        <f t="shared" si="539"/>
        <v/>
      </c>
    </row>
    <row r="1987" spans="2:38">
      <c r="B1987" s="176" t="s">
        <v>1765</v>
      </c>
      <c r="C1987" s="167"/>
      <c r="D1987" s="167" t="s">
        <v>2230</v>
      </c>
      <c r="E1987" s="167" t="s">
        <v>116</v>
      </c>
      <c r="F1987" s="167" t="s">
        <v>2232</v>
      </c>
      <c r="G1987" s="188"/>
      <c r="H1987" s="171">
        <v>5313.82</v>
      </c>
      <c r="I1987" s="143">
        <f t="shared" si="540"/>
        <v>228.41877512131765</v>
      </c>
      <c r="J1987" s="165">
        <v>1213776.2556151601</v>
      </c>
      <c r="K1987" s="167"/>
      <c r="L1987" s="167"/>
      <c r="M1987" s="167">
        <v>590285.67798429495</v>
      </c>
      <c r="N1987" s="170"/>
      <c r="O1987" s="171"/>
      <c r="P1987" s="114">
        <f t="shared" si="546"/>
        <v>0</v>
      </c>
      <c r="Q1987" s="173"/>
      <c r="R1987" s="177">
        <v>2016</v>
      </c>
      <c r="S1987" s="32"/>
      <c r="T1987" s="195">
        <v>1213776.2556151601</v>
      </c>
      <c r="U1987" s="115" t="str">
        <f t="shared" si="541"/>
        <v/>
      </c>
      <c r="V1987" s="115" t="str">
        <f t="shared" si="531"/>
        <v/>
      </c>
      <c r="W1987" s="115" t="str">
        <f t="shared" si="531"/>
        <v/>
      </c>
      <c r="X1987" s="115" t="str">
        <f t="shared" si="531"/>
        <v/>
      </c>
      <c r="Y1987" s="273" t="str">
        <f t="shared" si="542"/>
        <v>y</v>
      </c>
      <c r="AA1987" s="86" t="str">
        <f t="shared" si="532"/>
        <v/>
      </c>
      <c r="AB1987" s="87" t="str">
        <f t="shared" si="533"/>
        <v/>
      </c>
      <c r="AC1987" s="87" t="str">
        <f t="shared" si="543"/>
        <v/>
      </c>
      <c r="AD1987" s="87" t="str">
        <f t="shared" si="544"/>
        <v/>
      </c>
      <c r="AE1987" s="87">
        <f t="shared" si="545"/>
        <v>1</v>
      </c>
      <c r="AF1987" s="94">
        <f t="shared" si="534"/>
        <v>1</v>
      </c>
      <c r="AH1987" s="324" t="str">
        <f t="shared" si="535"/>
        <v/>
      </c>
      <c r="AI1987" s="280" t="str">
        <f t="shared" si="536"/>
        <v/>
      </c>
      <c r="AJ1987" s="280" t="str">
        <f t="shared" si="537"/>
        <v/>
      </c>
      <c r="AK1987" s="280" t="str">
        <f t="shared" si="538"/>
        <v/>
      </c>
      <c r="AL1987" s="327">
        <f t="shared" si="539"/>
        <v>1213776.2556151601</v>
      </c>
    </row>
    <row r="1988" spans="2:38">
      <c r="B1988" s="176" t="s">
        <v>1766</v>
      </c>
      <c r="C1988" s="167"/>
      <c r="D1988" s="167" t="s">
        <v>2230</v>
      </c>
      <c r="E1988" s="167" t="s">
        <v>116</v>
      </c>
      <c r="F1988" s="167" t="s">
        <v>2232</v>
      </c>
      <c r="G1988" s="188"/>
      <c r="H1988" s="171">
        <v>145819.15</v>
      </c>
      <c r="I1988" s="143">
        <f t="shared" si="540"/>
        <v>15.842317529606847</v>
      </c>
      <c r="J1988" s="165">
        <v>2310113.2761973701</v>
      </c>
      <c r="K1988" s="167"/>
      <c r="L1988" s="167"/>
      <c r="M1988" s="167">
        <v>590285.67798429495</v>
      </c>
      <c r="N1988" s="170"/>
      <c r="O1988" s="171">
        <v>0</v>
      </c>
      <c r="P1988" s="114">
        <f t="shared" si="546"/>
        <v>0</v>
      </c>
      <c r="Q1988" s="173">
        <v>0</v>
      </c>
      <c r="R1988" s="177">
        <v>2016</v>
      </c>
      <c r="S1988" s="32"/>
      <c r="T1988" s="195">
        <v>2310113.2761973701</v>
      </c>
      <c r="U1988" s="115" t="str">
        <f t="shared" si="541"/>
        <v/>
      </c>
      <c r="V1988" s="115" t="str">
        <f t="shared" si="531"/>
        <v/>
      </c>
      <c r="W1988" s="115" t="str">
        <f t="shared" si="531"/>
        <v/>
      </c>
      <c r="X1988" s="115" t="str">
        <f t="shared" si="531"/>
        <v/>
      </c>
      <c r="Y1988" s="273" t="str">
        <f t="shared" si="542"/>
        <v>y</v>
      </c>
      <c r="AA1988" s="86" t="str">
        <f t="shared" si="532"/>
        <v/>
      </c>
      <c r="AB1988" s="87" t="str">
        <f t="shared" si="533"/>
        <v/>
      </c>
      <c r="AC1988" s="87" t="str">
        <f t="shared" si="543"/>
        <v/>
      </c>
      <c r="AD1988" s="87" t="str">
        <f t="shared" si="544"/>
        <v/>
      </c>
      <c r="AE1988" s="87">
        <f t="shared" si="545"/>
        <v>1</v>
      </c>
      <c r="AF1988" s="94">
        <f t="shared" si="534"/>
        <v>1</v>
      </c>
      <c r="AH1988" s="324" t="str">
        <f t="shared" si="535"/>
        <v/>
      </c>
      <c r="AI1988" s="280" t="str">
        <f t="shared" si="536"/>
        <v/>
      </c>
      <c r="AJ1988" s="280" t="str">
        <f t="shared" si="537"/>
        <v/>
      </c>
      <c r="AK1988" s="280" t="str">
        <f t="shared" si="538"/>
        <v/>
      </c>
      <c r="AL1988" s="327">
        <f t="shared" si="539"/>
        <v>2310113.2761973701</v>
      </c>
    </row>
    <row r="1989" spans="2:38">
      <c r="B1989" s="176" t="s">
        <v>1767</v>
      </c>
      <c r="C1989" s="167"/>
      <c r="D1989" s="167" t="s">
        <v>2231</v>
      </c>
      <c r="E1989" s="167" t="s">
        <v>117</v>
      </c>
      <c r="F1989" s="167" t="s">
        <v>2232</v>
      </c>
      <c r="G1989" s="188"/>
      <c r="H1989" s="285">
        <v>3076.95</v>
      </c>
      <c r="I1989" s="143">
        <f t="shared" si="540"/>
        <v>360.97292579484235</v>
      </c>
      <c r="J1989" s="165">
        <v>1110695.6440244401</v>
      </c>
      <c r="K1989" s="167"/>
      <c r="L1989" s="167">
        <v>1</v>
      </c>
      <c r="M1989" s="171">
        <f t="shared" ref="M1989:M1995" si="547">IFERROR(J1989/100*100*L1989,0)</f>
        <v>1110695.6440244401</v>
      </c>
      <c r="N1989" s="170"/>
      <c r="O1989" s="285"/>
      <c r="P1989" s="114">
        <f t="shared" si="546"/>
        <v>0</v>
      </c>
      <c r="Q1989" s="173"/>
      <c r="R1989" s="177">
        <v>2016</v>
      </c>
      <c r="S1989" s="98">
        <f>IFERROR(('General Input Sheet'!$G$38/(VLOOKUP(R1989,'General Input Sheet'!$E$38:$G$44,3,FALSE))),1)</f>
        <v>1</v>
      </c>
      <c r="T1989" s="199">
        <v>1110695.6440244401</v>
      </c>
      <c r="U1989" s="115" t="str">
        <f t="shared" si="541"/>
        <v/>
      </c>
      <c r="V1989" s="115" t="str">
        <f t="shared" si="531"/>
        <v/>
      </c>
      <c r="W1989" s="115" t="str">
        <f t="shared" si="531"/>
        <v/>
      </c>
      <c r="X1989" s="115" t="str">
        <f t="shared" si="531"/>
        <v/>
      </c>
      <c r="Y1989" s="273" t="str">
        <f t="shared" si="542"/>
        <v>y</v>
      </c>
      <c r="AA1989" s="86" t="str">
        <f t="shared" si="532"/>
        <v/>
      </c>
      <c r="AB1989" s="87" t="str">
        <f t="shared" si="533"/>
        <v/>
      </c>
      <c r="AC1989" s="87" t="str">
        <f t="shared" si="543"/>
        <v/>
      </c>
      <c r="AD1989" s="87" t="str">
        <f t="shared" si="544"/>
        <v/>
      </c>
      <c r="AE1989" s="87">
        <f t="shared" si="545"/>
        <v>1</v>
      </c>
      <c r="AF1989" s="94">
        <f t="shared" si="534"/>
        <v>1</v>
      </c>
      <c r="AH1989" s="324" t="str">
        <f t="shared" si="535"/>
        <v/>
      </c>
      <c r="AI1989" s="280" t="str">
        <f t="shared" si="536"/>
        <v/>
      </c>
      <c r="AJ1989" s="280" t="str">
        <f t="shared" si="537"/>
        <v/>
      </c>
      <c r="AK1989" s="280" t="str">
        <f t="shared" si="538"/>
        <v/>
      </c>
      <c r="AL1989" s="327">
        <f t="shared" si="539"/>
        <v>1110695.6440244401</v>
      </c>
    </row>
    <row r="1990" spans="2:38">
      <c r="B1990" s="176" t="s">
        <v>1768</v>
      </c>
      <c r="C1990" s="167"/>
      <c r="D1990" s="167" t="s">
        <v>2229</v>
      </c>
      <c r="E1990" s="167" t="s">
        <v>117</v>
      </c>
      <c r="F1990" s="167" t="s">
        <v>2233</v>
      </c>
      <c r="G1990" s="188"/>
      <c r="H1990" s="285">
        <v>2105.0500000000002</v>
      </c>
      <c r="I1990" s="143">
        <f t="shared" si="540"/>
        <v>224.48964154839882</v>
      </c>
      <c r="J1990" s="165">
        <v>472561.91994145699</v>
      </c>
      <c r="K1990" s="167"/>
      <c r="L1990" s="167">
        <v>1</v>
      </c>
      <c r="M1990" s="171">
        <f t="shared" si="547"/>
        <v>472561.91994145699</v>
      </c>
      <c r="N1990" s="170"/>
      <c r="O1990" s="285"/>
      <c r="P1990" s="114">
        <f t="shared" si="546"/>
        <v>0</v>
      </c>
      <c r="Q1990" s="173"/>
      <c r="R1990" s="177">
        <v>2016</v>
      </c>
      <c r="S1990" s="98">
        <f>IFERROR(('General Input Sheet'!$G$38/(VLOOKUP(R1990,'General Input Sheet'!$E$38:$G$44,3,FALSE))),1)</f>
        <v>1</v>
      </c>
      <c r="T1990" s="199">
        <v>472561.91994145699</v>
      </c>
      <c r="U1990" s="115" t="str">
        <f t="shared" si="541"/>
        <v/>
      </c>
      <c r="V1990" s="115" t="str">
        <f t="shared" si="531"/>
        <v/>
      </c>
      <c r="W1990" s="115" t="str">
        <f t="shared" si="531"/>
        <v>y</v>
      </c>
      <c r="X1990" s="115" t="str">
        <f t="shared" si="531"/>
        <v/>
      </c>
      <c r="Y1990" s="273" t="str">
        <f t="shared" si="542"/>
        <v/>
      </c>
      <c r="AA1990" s="86" t="str">
        <f t="shared" si="532"/>
        <v/>
      </c>
      <c r="AB1990" s="87" t="str">
        <f t="shared" si="533"/>
        <v/>
      </c>
      <c r="AC1990" s="87">
        <f t="shared" si="543"/>
        <v>1</v>
      </c>
      <c r="AD1990" s="87" t="str">
        <f t="shared" si="544"/>
        <v/>
      </c>
      <c r="AE1990" s="87" t="str">
        <f t="shared" si="545"/>
        <v/>
      </c>
      <c r="AF1990" s="94">
        <f t="shared" si="534"/>
        <v>1</v>
      </c>
      <c r="AH1990" s="324" t="str">
        <f t="shared" si="535"/>
        <v/>
      </c>
      <c r="AI1990" s="280" t="str">
        <f t="shared" si="536"/>
        <v/>
      </c>
      <c r="AJ1990" s="280">
        <f t="shared" si="537"/>
        <v>472561.91994145699</v>
      </c>
      <c r="AK1990" s="280" t="str">
        <f t="shared" si="538"/>
        <v/>
      </c>
      <c r="AL1990" s="327" t="str">
        <f t="shared" si="539"/>
        <v/>
      </c>
    </row>
    <row r="1991" spans="2:38">
      <c r="B1991" s="176" t="s">
        <v>1769</v>
      </c>
      <c r="C1991" s="167"/>
      <c r="D1991" s="167" t="s">
        <v>2229</v>
      </c>
      <c r="E1991" s="167" t="s">
        <v>118</v>
      </c>
      <c r="F1991" s="167" t="s">
        <v>2232</v>
      </c>
      <c r="G1991" s="188"/>
      <c r="H1991" s="285">
        <v>18632.919999999998</v>
      </c>
      <c r="I1991" s="143">
        <f t="shared" si="540"/>
        <v>31.679719441949786</v>
      </c>
      <c r="J1991" s="165">
        <v>590285.67798429495</v>
      </c>
      <c r="K1991" s="167"/>
      <c r="L1991" s="167">
        <v>1</v>
      </c>
      <c r="M1991" s="171">
        <f t="shared" si="547"/>
        <v>590285.67798429495</v>
      </c>
      <c r="N1991" s="170"/>
      <c r="O1991" s="285"/>
      <c r="P1991" s="114">
        <f t="shared" si="546"/>
        <v>0</v>
      </c>
      <c r="Q1991" s="173"/>
      <c r="R1991" s="177">
        <v>2016</v>
      </c>
      <c r="S1991" s="98">
        <f>IFERROR(('General Input Sheet'!$G$38/(VLOOKUP(R1991,'General Input Sheet'!$E$38:$G$44,3,FALSE))),1)</f>
        <v>1</v>
      </c>
      <c r="T1991" s="199">
        <v>590285.67798429495</v>
      </c>
      <c r="U1991" s="115" t="str">
        <f t="shared" si="541"/>
        <v/>
      </c>
      <c r="V1991" s="115" t="str">
        <f t="shared" si="531"/>
        <v/>
      </c>
      <c r="W1991" s="115" t="str">
        <f t="shared" si="531"/>
        <v/>
      </c>
      <c r="X1991" s="115" t="str">
        <f t="shared" si="531"/>
        <v>y</v>
      </c>
      <c r="Y1991" s="273" t="str">
        <f t="shared" si="542"/>
        <v/>
      </c>
      <c r="AA1991" s="86" t="str">
        <f t="shared" si="532"/>
        <v/>
      </c>
      <c r="AB1991" s="87" t="str">
        <f t="shared" si="533"/>
        <v/>
      </c>
      <c r="AC1991" s="87" t="str">
        <f t="shared" si="543"/>
        <v/>
      </c>
      <c r="AD1991" s="87">
        <f t="shared" si="544"/>
        <v>1</v>
      </c>
      <c r="AE1991" s="87" t="str">
        <f t="shared" si="545"/>
        <v/>
      </c>
      <c r="AF1991" s="94">
        <f t="shared" si="534"/>
        <v>1</v>
      </c>
      <c r="AH1991" s="324" t="str">
        <f t="shared" si="535"/>
        <v/>
      </c>
      <c r="AI1991" s="280" t="str">
        <f t="shared" si="536"/>
        <v/>
      </c>
      <c r="AJ1991" s="280" t="str">
        <f t="shared" si="537"/>
        <v/>
      </c>
      <c r="AK1991" s="280">
        <f t="shared" si="538"/>
        <v>590285.67798429495</v>
      </c>
      <c r="AL1991" s="327" t="str">
        <f t="shared" si="539"/>
        <v/>
      </c>
    </row>
    <row r="1992" spans="2:38">
      <c r="B1992" s="176" t="s">
        <v>1770</v>
      </c>
      <c r="C1992" s="167"/>
      <c r="D1992" s="167" t="s">
        <v>2231</v>
      </c>
      <c r="E1992" s="167" t="s">
        <v>118</v>
      </c>
      <c r="F1992" s="167" t="s">
        <v>2233</v>
      </c>
      <c r="G1992" s="188"/>
      <c r="H1992" s="285">
        <v>1221.3699999999999</v>
      </c>
      <c r="I1992" s="143">
        <f t="shared" si="540"/>
        <v>5396.4641569935657</v>
      </c>
      <c r="J1992" s="165">
        <v>6591079.4274272304</v>
      </c>
      <c r="K1992" s="167"/>
      <c r="L1992" s="167">
        <v>1</v>
      </c>
      <c r="M1992" s="171">
        <f t="shared" si="547"/>
        <v>6591079.4274272313</v>
      </c>
      <c r="N1992" s="170"/>
      <c r="O1992" s="285">
        <v>1221.3752897813399</v>
      </c>
      <c r="P1992" s="114">
        <f t="shared" si="546"/>
        <v>184.55261203160111</v>
      </c>
      <c r="Q1992" s="173">
        <v>225408</v>
      </c>
      <c r="R1992" s="177">
        <v>2016</v>
      </c>
      <c r="S1992" s="98">
        <f>IFERROR(('General Input Sheet'!$G$38/(VLOOKUP(R1992,'General Input Sheet'!$E$38:$G$44,3,FALSE))),1)</f>
        <v>1</v>
      </c>
      <c r="T1992" s="199">
        <v>6816487.4274272304</v>
      </c>
      <c r="U1992" s="115" t="str">
        <f t="shared" si="541"/>
        <v/>
      </c>
      <c r="V1992" s="115" t="str">
        <f t="shared" si="531"/>
        <v/>
      </c>
      <c r="W1992" s="115" t="str">
        <f t="shared" si="531"/>
        <v/>
      </c>
      <c r="X1992" s="115" t="str">
        <f t="shared" si="531"/>
        <v/>
      </c>
      <c r="Y1992" s="273" t="str">
        <f t="shared" si="542"/>
        <v>y</v>
      </c>
      <c r="AA1992" s="86" t="str">
        <f t="shared" si="532"/>
        <v/>
      </c>
      <c r="AB1992" s="87" t="str">
        <f t="shared" si="533"/>
        <v/>
      </c>
      <c r="AC1992" s="87" t="str">
        <f t="shared" si="543"/>
        <v/>
      </c>
      <c r="AD1992" s="87" t="str">
        <f t="shared" si="544"/>
        <v/>
      </c>
      <c r="AE1992" s="87">
        <f t="shared" si="545"/>
        <v>1</v>
      </c>
      <c r="AF1992" s="94">
        <f t="shared" si="534"/>
        <v>1</v>
      </c>
      <c r="AH1992" s="324" t="str">
        <f t="shared" si="535"/>
        <v/>
      </c>
      <c r="AI1992" s="280" t="str">
        <f t="shared" si="536"/>
        <v/>
      </c>
      <c r="AJ1992" s="280" t="str">
        <f t="shared" si="537"/>
        <v/>
      </c>
      <c r="AK1992" s="280" t="str">
        <f t="shared" si="538"/>
        <v/>
      </c>
      <c r="AL1992" s="327">
        <f t="shared" si="539"/>
        <v>6816487.4274272304</v>
      </c>
    </row>
    <row r="1993" spans="2:38">
      <c r="B1993" s="176" t="s">
        <v>1771</v>
      </c>
      <c r="C1993" s="167"/>
      <c r="D1993" s="167" t="s">
        <v>2229</v>
      </c>
      <c r="E1993" s="167" t="s">
        <v>115</v>
      </c>
      <c r="F1993" s="167" t="s">
        <v>2233</v>
      </c>
      <c r="G1993" s="188"/>
      <c r="H1993" s="285">
        <v>18002.009999999998</v>
      </c>
      <c r="I1993" s="143">
        <f t="shared" si="540"/>
        <v>38.328588997191595</v>
      </c>
      <c r="J1993" s="165">
        <v>689991.64241333294</v>
      </c>
      <c r="K1993" s="167"/>
      <c r="L1993" s="167">
        <v>1</v>
      </c>
      <c r="M1993" s="171">
        <f t="shared" si="547"/>
        <v>689991.64241333294</v>
      </c>
      <c r="N1993" s="170"/>
      <c r="O1993" s="285"/>
      <c r="P1993" s="114">
        <f t="shared" si="546"/>
        <v>0</v>
      </c>
      <c r="Q1993" s="173"/>
      <c r="R1993" s="177">
        <v>2016</v>
      </c>
      <c r="S1993" s="98">
        <f>IFERROR(('General Input Sheet'!$G$38/(VLOOKUP(R1993,'General Input Sheet'!$E$38:$G$44,3,FALSE))),1)</f>
        <v>1</v>
      </c>
      <c r="T1993" s="199">
        <v>689991.64241333294</v>
      </c>
      <c r="U1993" s="115" t="str">
        <f t="shared" si="541"/>
        <v>y</v>
      </c>
      <c r="V1993" s="115" t="str">
        <f t="shared" si="531"/>
        <v/>
      </c>
      <c r="W1993" s="115" t="str">
        <f t="shared" si="531"/>
        <v/>
      </c>
      <c r="X1993" s="115" t="str">
        <f t="shared" si="531"/>
        <v/>
      </c>
      <c r="Y1993" s="273" t="str">
        <f t="shared" si="542"/>
        <v/>
      </c>
      <c r="AA1993" s="86">
        <f t="shared" si="532"/>
        <v>1</v>
      </c>
      <c r="AB1993" s="87" t="str">
        <f t="shared" si="533"/>
        <v/>
      </c>
      <c r="AC1993" s="87" t="str">
        <f t="shared" si="543"/>
        <v/>
      </c>
      <c r="AD1993" s="87" t="str">
        <f t="shared" si="544"/>
        <v/>
      </c>
      <c r="AE1993" s="87" t="str">
        <f t="shared" si="545"/>
        <v/>
      </c>
      <c r="AF1993" s="94">
        <f t="shared" si="534"/>
        <v>1</v>
      </c>
      <c r="AH1993" s="324">
        <f t="shared" si="535"/>
        <v>689991.64241333294</v>
      </c>
      <c r="AI1993" s="280" t="str">
        <f t="shared" si="536"/>
        <v/>
      </c>
      <c r="AJ1993" s="280" t="str">
        <f t="shared" si="537"/>
        <v/>
      </c>
      <c r="AK1993" s="280" t="str">
        <f t="shared" si="538"/>
        <v/>
      </c>
      <c r="AL1993" s="327" t="str">
        <f t="shared" si="539"/>
        <v/>
      </c>
    </row>
    <row r="1994" spans="2:38">
      <c r="B1994" s="176" t="s">
        <v>1772</v>
      </c>
      <c r="C1994" s="167"/>
      <c r="D1994" s="167" t="s">
        <v>2229</v>
      </c>
      <c r="E1994" s="167" t="s">
        <v>115</v>
      </c>
      <c r="F1994" s="167" t="s">
        <v>2232</v>
      </c>
      <c r="G1994" s="188"/>
      <c r="H1994" s="285">
        <v>1147.99</v>
      </c>
      <c r="I1994" s="143">
        <f t="shared" si="540"/>
        <v>223.27408877246751</v>
      </c>
      <c r="J1994" s="165">
        <v>256316.42116990499</v>
      </c>
      <c r="K1994" s="167"/>
      <c r="L1994" s="167">
        <v>1</v>
      </c>
      <c r="M1994" s="171">
        <f t="shared" si="547"/>
        <v>256316.42116990496</v>
      </c>
      <c r="N1994" s="170"/>
      <c r="O1994" s="285"/>
      <c r="P1994" s="114">
        <f t="shared" si="546"/>
        <v>0</v>
      </c>
      <c r="Q1994" s="173"/>
      <c r="R1994" s="177">
        <v>2016</v>
      </c>
      <c r="S1994" s="98">
        <f>IFERROR(('General Input Sheet'!$G$38/(VLOOKUP(R1994,'General Input Sheet'!$E$38:$G$44,3,FALSE))),1)</f>
        <v>1</v>
      </c>
      <c r="T1994" s="199">
        <v>256316.42116990499</v>
      </c>
      <c r="U1994" s="115" t="str">
        <f t="shared" si="541"/>
        <v>y</v>
      </c>
      <c r="V1994" s="115" t="str">
        <f t="shared" si="531"/>
        <v/>
      </c>
      <c r="W1994" s="115" t="str">
        <f t="shared" si="531"/>
        <v/>
      </c>
      <c r="X1994" s="115" t="str">
        <f t="shared" si="531"/>
        <v/>
      </c>
      <c r="Y1994" s="273" t="str">
        <f t="shared" si="542"/>
        <v/>
      </c>
      <c r="AA1994" s="86">
        <f t="shared" si="532"/>
        <v>1</v>
      </c>
      <c r="AB1994" s="87" t="str">
        <f t="shared" si="533"/>
        <v/>
      </c>
      <c r="AC1994" s="87" t="str">
        <f t="shared" si="543"/>
        <v/>
      </c>
      <c r="AD1994" s="87" t="str">
        <f t="shared" si="544"/>
        <v/>
      </c>
      <c r="AE1994" s="87" t="str">
        <f t="shared" si="545"/>
        <v/>
      </c>
      <c r="AF1994" s="94">
        <f t="shared" si="534"/>
        <v>1</v>
      </c>
      <c r="AH1994" s="324">
        <f t="shared" si="535"/>
        <v>256316.42116990499</v>
      </c>
      <c r="AI1994" s="280" t="str">
        <f t="shared" si="536"/>
        <v/>
      </c>
      <c r="AJ1994" s="280" t="str">
        <f t="shared" si="537"/>
        <v/>
      </c>
      <c r="AK1994" s="280" t="str">
        <f t="shared" si="538"/>
        <v/>
      </c>
      <c r="AL1994" s="327" t="str">
        <f t="shared" si="539"/>
        <v/>
      </c>
    </row>
    <row r="1995" spans="2:38">
      <c r="B1995" s="176" t="s">
        <v>1773</v>
      </c>
      <c r="C1995" s="167"/>
      <c r="D1995" s="167" t="s">
        <v>2229</v>
      </c>
      <c r="E1995" s="167" t="s">
        <v>117</v>
      </c>
      <c r="F1995" s="167" t="s">
        <v>2232</v>
      </c>
      <c r="G1995" s="188"/>
      <c r="H1995" s="285">
        <v>4063.77</v>
      </c>
      <c r="I1995" s="143">
        <f t="shared" si="540"/>
        <v>98.045045019569017</v>
      </c>
      <c r="J1995" s="165">
        <v>398432.51259917399</v>
      </c>
      <c r="K1995" s="167"/>
      <c r="L1995" s="167">
        <v>1</v>
      </c>
      <c r="M1995" s="171">
        <f t="shared" si="547"/>
        <v>398432.51259917399</v>
      </c>
      <c r="N1995" s="170"/>
      <c r="O1995" s="285"/>
      <c r="P1995" s="114">
        <f t="shared" si="546"/>
        <v>0</v>
      </c>
      <c r="Q1995" s="173"/>
      <c r="R1995" s="177">
        <v>2016</v>
      </c>
      <c r="S1995" s="98">
        <f>IFERROR(('General Input Sheet'!$G$38/(VLOOKUP(R1995,'General Input Sheet'!$E$38:$G$44,3,FALSE))),1)</f>
        <v>1</v>
      </c>
      <c r="T1995" s="199">
        <v>398432.51259917399</v>
      </c>
      <c r="U1995" s="115" t="str">
        <f t="shared" si="541"/>
        <v/>
      </c>
      <c r="V1995" s="115" t="str">
        <f t="shared" si="531"/>
        <v/>
      </c>
      <c r="W1995" s="115" t="str">
        <f t="shared" si="531"/>
        <v>y</v>
      </c>
      <c r="X1995" s="115" t="str">
        <f t="shared" si="531"/>
        <v/>
      </c>
      <c r="Y1995" s="273" t="str">
        <f t="shared" si="542"/>
        <v/>
      </c>
      <c r="AA1995" s="86" t="str">
        <f t="shared" si="532"/>
        <v/>
      </c>
      <c r="AB1995" s="87" t="str">
        <f t="shared" si="533"/>
        <v/>
      </c>
      <c r="AC1995" s="87">
        <f t="shared" si="543"/>
        <v>1</v>
      </c>
      <c r="AD1995" s="87" t="str">
        <f t="shared" si="544"/>
        <v/>
      </c>
      <c r="AE1995" s="87" t="str">
        <f t="shared" si="545"/>
        <v/>
      </c>
      <c r="AF1995" s="94">
        <f t="shared" si="534"/>
        <v>1</v>
      </c>
      <c r="AH1995" s="324" t="str">
        <f t="shared" si="535"/>
        <v/>
      </c>
      <c r="AI1995" s="280" t="str">
        <f t="shared" si="536"/>
        <v/>
      </c>
      <c r="AJ1995" s="280">
        <f t="shared" si="537"/>
        <v>398432.51259917399</v>
      </c>
      <c r="AK1995" s="280" t="str">
        <f t="shared" si="538"/>
        <v/>
      </c>
      <c r="AL1995" s="327" t="str">
        <f t="shared" si="539"/>
        <v/>
      </c>
    </row>
    <row r="1996" spans="2:38">
      <c r="B1996" s="176" t="s">
        <v>1774</v>
      </c>
      <c r="C1996" s="167"/>
      <c r="D1996" s="167" t="s">
        <v>2230</v>
      </c>
      <c r="E1996" s="167" t="s">
        <v>118</v>
      </c>
      <c r="F1996" s="167" t="s">
        <v>2238</v>
      </c>
      <c r="G1996" s="188"/>
      <c r="H1996" s="171">
        <v>2652.57</v>
      </c>
      <c r="I1996" s="143">
        <f t="shared" si="540"/>
        <v>486.53794838147149</v>
      </c>
      <c r="J1996" s="165">
        <v>1290575.9657382399</v>
      </c>
      <c r="K1996" s="167"/>
      <c r="L1996" s="167"/>
      <c r="M1996" s="167"/>
      <c r="N1996" s="170"/>
      <c r="O1996" s="171"/>
      <c r="P1996" s="114">
        <f t="shared" si="546"/>
        <v>0</v>
      </c>
      <c r="Q1996" s="173"/>
      <c r="R1996" s="177">
        <v>2016</v>
      </c>
      <c r="S1996" s="32"/>
      <c r="T1996" s="195">
        <v>1290575.9657382399</v>
      </c>
      <c r="U1996" s="115" t="str">
        <f t="shared" si="541"/>
        <v/>
      </c>
      <c r="V1996" s="115" t="str">
        <f t="shared" si="531"/>
        <v/>
      </c>
      <c r="W1996" s="115" t="str">
        <f t="shared" si="531"/>
        <v/>
      </c>
      <c r="X1996" s="115" t="str">
        <f t="shared" si="531"/>
        <v/>
      </c>
      <c r="Y1996" s="273" t="str">
        <f t="shared" si="542"/>
        <v>y</v>
      </c>
      <c r="AA1996" s="86" t="str">
        <f t="shared" si="532"/>
        <v/>
      </c>
      <c r="AB1996" s="87" t="str">
        <f t="shared" si="533"/>
        <v/>
      </c>
      <c r="AC1996" s="87" t="str">
        <f t="shared" si="543"/>
        <v/>
      </c>
      <c r="AD1996" s="87" t="str">
        <f t="shared" si="544"/>
        <v/>
      </c>
      <c r="AE1996" s="87">
        <f t="shared" si="545"/>
        <v>1</v>
      </c>
      <c r="AF1996" s="94">
        <f t="shared" si="534"/>
        <v>1</v>
      </c>
      <c r="AH1996" s="324" t="str">
        <f t="shared" si="535"/>
        <v/>
      </c>
      <c r="AI1996" s="280" t="str">
        <f t="shared" si="536"/>
        <v/>
      </c>
      <c r="AJ1996" s="280" t="str">
        <f t="shared" si="537"/>
        <v/>
      </c>
      <c r="AK1996" s="280" t="str">
        <f t="shared" si="538"/>
        <v/>
      </c>
      <c r="AL1996" s="327">
        <f t="shared" si="539"/>
        <v>1290575.9657382399</v>
      </c>
    </row>
    <row r="1997" spans="2:38">
      <c r="B1997" s="176" t="s">
        <v>1775</v>
      </c>
      <c r="C1997" s="167"/>
      <c r="D1997" s="167" t="s">
        <v>2229</v>
      </c>
      <c r="E1997" s="167" t="s">
        <v>117</v>
      </c>
      <c r="F1997" s="167" t="s">
        <v>2232</v>
      </c>
      <c r="G1997" s="188"/>
      <c r="H1997" s="285">
        <v>971.62753229999998</v>
      </c>
      <c r="I1997" s="143">
        <f t="shared" si="540"/>
        <v>254.95413348472073</v>
      </c>
      <c r="J1997" s="165">
        <v>247720.45556744401</v>
      </c>
      <c r="K1997" s="167"/>
      <c r="L1997" s="167">
        <v>1</v>
      </c>
      <c r="M1997" s="171">
        <f t="shared" ref="M1997:M2044" si="548">IFERROR(J1997/100*100*L1997,0)</f>
        <v>247720.45556744401</v>
      </c>
      <c r="N1997" s="170"/>
      <c r="O1997" s="285"/>
      <c r="P1997" s="114">
        <f t="shared" si="546"/>
        <v>0</v>
      </c>
      <c r="Q1997" s="173"/>
      <c r="R1997" s="177">
        <v>2016</v>
      </c>
      <c r="S1997" s="98">
        <f>IFERROR(('General Input Sheet'!$G$38/(VLOOKUP(R1997,'General Input Sheet'!$E$38:$G$44,3,FALSE))),1)</f>
        <v>1</v>
      </c>
      <c r="T1997" s="199">
        <v>247720.45556744401</v>
      </c>
      <c r="U1997" s="115" t="str">
        <f t="shared" si="541"/>
        <v/>
      </c>
      <c r="V1997" s="115" t="str">
        <f t="shared" si="531"/>
        <v/>
      </c>
      <c r="W1997" s="115" t="str">
        <f t="shared" si="531"/>
        <v>y</v>
      </c>
      <c r="X1997" s="115" t="str">
        <f t="shared" si="531"/>
        <v/>
      </c>
      <c r="Y1997" s="273" t="str">
        <f t="shared" si="542"/>
        <v/>
      </c>
      <c r="AA1997" s="86" t="str">
        <f t="shared" si="532"/>
        <v/>
      </c>
      <c r="AB1997" s="87" t="str">
        <f t="shared" si="533"/>
        <v/>
      </c>
      <c r="AC1997" s="87">
        <f t="shared" si="543"/>
        <v>1</v>
      </c>
      <c r="AD1997" s="87" t="str">
        <f t="shared" si="544"/>
        <v/>
      </c>
      <c r="AE1997" s="87" t="str">
        <f t="shared" si="545"/>
        <v/>
      </c>
      <c r="AF1997" s="94">
        <f t="shared" si="534"/>
        <v>1</v>
      </c>
      <c r="AH1997" s="324" t="str">
        <f t="shared" si="535"/>
        <v/>
      </c>
      <c r="AI1997" s="280" t="str">
        <f t="shared" si="536"/>
        <v/>
      </c>
      <c r="AJ1997" s="280">
        <f t="shared" si="537"/>
        <v>247720.45556744401</v>
      </c>
      <c r="AK1997" s="280" t="str">
        <f t="shared" si="538"/>
        <v/>
      </c>
      <c r="AL1997" s="327" t="str">
        <f t="shared" si="539"/>
        <v/>
      </c>
    </row>
    <row r="1998" spans="2:38">
      <c r="B1998" s="176" t="s">
        <v>1776</v>
      </c>
      <c r="C1998" s="167"/>
      <c r="D1998" s="167" t="s">
        <v>2229</v>
      </c>
      <c r="E1998" s="167" t="s">
        <v>115</v>
      </c>
      <c r="F1998" s="167" t="s">
        <v>2233</v>
      </c>
      <c r="G1998" s="188"/>
      <c r="H1998" s="285">
        <v>1105.48</v>
      </c>
      <c r="I1998" s="143">
        <f t="shared" si="540"/>
        <v>394.12175208589213</v>
      </c>
      <c r="J1998" s="165">
        <v>435693.71449591202</v>
      </c>
      <c r="K1998" s="167"/>
      <c r="L1998" s="167">
        <v>1</v>
      </c>
      <c r="M1998" s="171">
        <f t="shared" si="548"/>
        <v>435693.71449591196</v>
      </c>
      <c r="N1998" s="170"/>
      <c r="O1998" s="285"/>
      <c r="P1998" s="114">
        <f t="shared" si="546"/>
        <v>0</v>
      </c>
      <c r="Q1998" s="173"/>
      <c r="R1998" s="177">
        <v>2016</v>
      </c>
      <c r="S1998" s="98">
        <f>IFERROR(('General Input Sheet'!$G$38/(VLOOKUP(R1998,'General Input Sheet'!$E$38:$G$44,3,FALSE))),1)</f>
        <v>1</v>
      </c>
      <c r="T1998" s="199">
        <v>435693.71449591202</v>
      </c>
      <c r="U1998" s="115" t="str">
        <f t="shared" si="541"/>
        <v>y</v>
      </c>
      <c r="V1998" s="115" t="str">
        <f t="shared" si="541"/>
        <v/>
      </c>
      <c r="W1998" s="115" t="str">
        <f t="shared" si="541"/>
        <v/>
      </c>
      <c r="X1998" s="115" t="str">
        <f t="shared" si="541"/>
        <v/>
      </c>
      <c r="Y1998" s="273" t="str">
        <f t="shared" si="542"/>
        <v/>
      </c>
      <c r="AA1998" s="86">
        <f t="shared" ref="AA1998:AA2061" si="549">IF(U1998="y",1,"")</f>
        <v>1</v>
      </c>
      <c r="AB1998" s="87" t="str">
        <f t="shared" ref="AB1998:AB2061" si="550">IF(V1998="y",1,"")</f>
        <v/>
      </c>
      <c r="AC1998" s="87" t="str">
        <f t="shared" si="543"/>
        <v/>
      </c>
      <c r="AD1998" s="87" t="str">
        <f t="shared" si="544"/>
        <v/>
      </c>
      <c r="AE1998" s="87" t="str">
        <f t="shared" si="545"/>
        <v/>
      </c>
      <c r="AF1998" s="94">
        <f t="shared" ref="AF1998:AF2061" si="551">SUM(AA1998:AE1998)</f>
        <v>1</v>
      </c>
      <c r="AH1998" s="324">
        <f t="shared" ref="AH1998:AH2061" si="552">IF(AA1998="","",(AA1998/$AF1998)*$T1998)</f>
        <v>435693.71449591202</v>
      </c>
      <c r="AI1998" s="280" t="str">
        <f t="shared" ref="AI1998:AI2061" si="553">IF(AB1998="","",(AB1998/$AF1998)*$T1998)</f>
        <v/>
      </c>
      <c r="AJ1998" s="280" t="str">
        <f t="shared" ref="AJ1998:AJ2061" si="554">IF(AC1998="","",(AC1998/$AF1998)*$T1998)</f>
        <v/>
      </c>
      <c r="AK1998" s="280" t="str">
        <f t="shared" ref="AK1998:AK2061" si="555">IF(AD1998="","",(AD1998/$AF1998)*$T1998)</f>
        <v/>
      </c>
      <c r="AL1998" s="327" t="str">
        <f t="shared" ref="AL1998:AL2061" si="556">IF(AE1998="","",(AE1998/$AF1998)*$T1998)</f>
        <v/>
      </c>
    </row>
    <row r="1999" spans="2:38">
      <c r="B1999" s="176" t="s">
        <v>1777</v>
      </c>
      <c r="C1999" s="167"/>
      <c r="D1999" s="167" t="s">
        <v>2231</v>
      </c>
      <c r="E1999" s="167" t="s">
        <v>117</v>
      </c>
      <c r="F1999" s="167" t="s">
        <v>2238</v>
      </c>
      <c r="G1999" s="188"/>
      <c r="H1999" s="285">
        <v>389.1614965</v>
      </c>
      <c r="I1999" s="143">
        <f t="shared" ref="I1999:I2062" si="557">IFERROR(J1999/H1999,0)</f>
        <v>1270.1132436193441</v>
      </c>
      <c r="J1999" s="165">
        <v>494279.17061137297</v>
      </c>
      <c r="K1999" s="167"/>
      <c r="L1999" s="167">
        <v>1</v>
      </c>
      <c r="M1999" s="171">
        <f t="shared" si="548"/>
        <v>494279.17061137297</v>
      </c>
      <c r="N1999" s="170"/>
      <c r="O1999" s="285"/>
      <c r="P1999" s="114">
        <f t="shared" si="546"/>
        <v>0</v>
      </c>
      <c r="Q1999" s="173"/>
      <c r="R1999" s="177">
        <v>2016</v>
      </c>
      <c r="S1999" s="98">
        <f>IFERROR(('General Input Sheet'!$G$38/(VLOOKUP(R1999,'General Input Sheet'!$E$38:$G$44,3,FALSE))),1)</f>
        <v>1</v>
      </c>
      <c r="T1999" s="199">
        <v>494279.17061137297</v>
      </c>
      <c r="U1999" s="115" t="str">
        <f t="shared" ref="U1999:X2062" si="558">IF(AND(U$10=$E1999,$D1999="Local"),"y","")</f>
        <v/>
      </c>
      <c r="V1999" s="115" t="str">
        <f t="shared" si="558"/>
        <v/>
      </c>
      <c r="W1999" s="115" t="str">
        <f t="shared" si="558"/>
        <v/>
      </c>
      <c r="X1999" s="115" t="str">
        <f t="shared" si="558"/>
        <v/>
      </c>
      <c r="Y1999" s="273" t="str">
        <f t="shared" ref="Y1999:Y2062" si="559">IF($D1999&lt;&gt;"Local","y","")</f>
        <v>y</v>
      </c>
      <c r="AA1999" s="86" t="str">
        <f t="shared" si="549"/>
        <v/>
      </c>
      <c r="AB1999" s="87" t="str">
        <f t="shared" si="550"/>
        <v/>
      </c>
      <c r="AC1999" s="87" t="str">
        <f t="shared" ref="AC1999:AC2062" si="560">IF(W1999="y",1,"")</f>
        <v/>
      </c>
      <c r="AD1999" s="87" t="str">
        <f t="shared" ref="AD1999:AD2062" si="561">IF(X1999="y",1,"")</f>
        <v/>
      </c>
      <c r="AE1999" s="87">
        <f t="shared" ref="AE1999:AE2062" si="562">IF(Y1999="y",1,"")</f>
        <v>1</v>
      </c>
      <c r="AF1999" s="94">
        <f t="shared" si="551"/>
        <v>1</v>
      </c>
      <c r="AH1999" s="324" t="str">
        <f t="shared" si="552"/>
        <v/>
      </c>
      <c r="AI1999" s="280" t="str">
        <f t="shared" si="553"/>
        <v/>
      </c>
      <c r="AJ1999" s="280" t="str">
        <f t="shared" si="554"/>
        <v/>
      </c>
      <c r="AK1999" s="280" t="str">
        <f t="shared" si="555"/>
        <v/>
      </c>
      <c r="AL1999" s="327">
        <f t="shared" si="556"/>
        <v>494279.17061137297</v>
      </c>
    </row>
    <row r="2000" spans="2:38">
      <c r="B2000" s="176" t="s">
        <v>1778</v>
      </c>
      <c r="C2000" s="167"/>
      <c r="D2000" s="167" t="s">
        <v>2229</v>
      </c>
      <c r="E2000" s="167" t="s">
        <v>118</v>
      </c>
      <c r="F2000" s="167" t="s">
        <v>2233</v>
      </c>
      <c r="G2000" s="188"/>
      <c r="H2000" s="285">
        <v>4752.12</v>
      </c>
      <c r="I2000" s="143">
        <f t="shared" si="557"/>
        <v>119.98784194269189</v>
      </c>
      <c r="J2000" s="165">
        <v>570196.62345270498</v>
      </c>
      <c r="K2000" s="167"/>
      <c r="L2000" s="167">
        <v>1</v>
      </c>
      <c r="M2000" s="171">
        <f t="shared" si="548"/>
        <v>570196.62345270498</v>
      </c>
      <c r="N2000" s="170"/>
      <c r="O2000" s="285"/>
      <c r="P2000" s="114">
        <f t="shared" ref="P2000:P2063" si="563">IFERROR(Q2000/O2000,0)</f>
        <v>0</v>
      </c>
      <c r="Q2000" s="173"/>
      <c r="R2000" s="177">
        <v>2016</v>
      </c>
      <c r="S2000" s="98">
        <f>IFERROR(('General Input Sheet'!$G$38/(VLOOKUP(R2000,'General Input Sheet'!$E$38:$G$44,3,FALSE))),1)</f>
        <v>1</v>
      </c>
      <c r="T2000" s="199">
        <v>570196.62345270498</v>
      </c>
      <c r="U2000" s="115" t="str">
        <f t="shared" si="558"/>
        <v/>
      </c>
      <c r="V2000" s="115" t="str">
        <f t="shared" si="558"/>
        <v/>
      </c>
      <c r="W2000" s="115" t="str">
        <f t="shared" si="558"/>
        <v/>
      </c>
      <c r="X2000" s="115" t="str">
        <f t="shared" si="558"/>
        <v>y</v>
      </c>
      <c r="Y2000" s="273" t="str">
        <f t="shared" si="559"/>
        <v/>
      </c>
      <c r="AA2000" s="86" t="str">
        <f t="shared" si="549"/>
        <v/>
      </c>
      <c r="AB2000" s="87" t="str">
        <f t="shared" si="550"/>
        <v/>
      </c>
      <c r="AC2000" s="87" t="str">
        <f t="shared" si="560"/>
        <v/>
      </c>
      <c r="AD2000" s="87">
        <f t="shared" si="561"/>
        <v>1</v>
      </c>
      <c r="AE2000" s="87" t="str">
        <f t="shared" si="562"/>
        <v/>
      </c>
      <c r="AF2000" s="94">
        <f t="shared" si="551"/>
        <v>1</v>
      </c>
      <c r="AH2000" s="324" t="str">
        <f t="shared" si="552"/>
        <v/>
      </c>
      <c r="AI2000" s="280" t="str">
        <f t="shared" si="553"/>
        <v/>
      </c>
      <c r="AJ2000" s="280" t="str">
        <f t="shared" si="554"/>
        <v/>
      </c>
      <c r="AK2000" s="280">
        <f t="shared" si="555"/>
        <v>570196.62345270498</v>
      </c>
      <c r="AL2000" s="327" t="str">
        <f t="shared" si="556"/>
        <v/>
      </c>
    </row>
    <row r="2001" spans="2:38">
      <c r="B2001" s="176" t="s">
        <v>1779</v>
      </c>
      <c r="C2001" s="167"/>
      <c r="D2001" s="167" t="s">
        <v>2229</v>
      </c>
      <c r="E2001" s="167" t="s">
        <v>115</v>
      </c>
      <c r="F2001" s="167" t="s">
        <v>2232</v>
      </c>
      <c r="G2001" s="188"/>
      <c r="H2001" s="285">
        <v>18892.57</v>
      </c>
      <c r="I2001" s="143">
        <f t="shared" si="557"/>
        <v>31.244329277821649</v>
      </c>
      <c r="J2001" s="165">
        <v>590285.67798429495</v>
      </c>
      <c r="K2001" s="167"/>
      <c r="L2001" s="167">
        <v>1</v>
      </c>
      <c r="M2001" s="171">
        <f t="shared" si="548"/>
        <v>590285.67798429495</v>
      </c>
      <c r="N2001" s="170"/>
      <c r="O2001" s="285"/>
      <c r="P2001" s="114">
        <f t="shared" si="563"/>
        <v>0</v>
      </c>
      <c r="Q2001" s="173"/>
      <c r="R2001" s="177">
        <v>2016</v>
      </c>
      <c r="S2001" s="98">
        <f>IFERROR(('General Input Sheet'!$G$38/(VLOOKUP(R2001,'General Input Sheet'!$E$38:$G$44,3,FALSE))),1)</f>
        <v>1</v>
      </c>
      <c r="T2001" s="199">
        <v>590285.67798429495</v>
      </c>
      <c r="U2001" s="115" t="str">
        <f t="shared" si="558"/>
        <v>y</v>
      </c>
      <c r="V2001" s="115" t="str">
        <f t="shared" si="558"/>
        <v/>
      </c>
      <c r="W2001" s="115" t="str">
        <f t="shared" si="558"/>
        <v/>
      </c>
      <c r="X2001" s="115" t="str">
        <f t="shared" si="558"/>
        <v/>
      </c>
      <c r="Y2001" s="273" t="str">
        <f t="shared" si="559"/>
        <v/>
      </c>
      <c r="AA2001" s="86">
        <f t="shared" si="549"/>
        <v>1</v>
      </c>
      <c r="AB2001" s="87" t="str">
        <f t="shared" si="550"/>
        <v/>
      </c>
      <c r="AC2001" s="87" t="str">
        <f t="shared" si="560"/>
        <v/>
      </c>
      <c r="AD2001" s="87" t="str">
        <f t="shared" si="561"/>
        <v/>
      </c>
      <c r="AE2001" s="87" t="str">
        <f t="shared" si="562"/>
        <v/>
      </c>
      <c r="AF2001" s="94">
        <f t="shared" si="551"/>
        <v>1</v>
      </c>
      <c r="AH2001" s="324">
        <f t="shared" si="552"/>
        <v>590285.67798429495</v>
      </c>
      <c r="AI2001" s="280" t="str">
        <f t="shared" si="553"/>
        <v/>
      </c>
      <c r="AJ2001" s="280" t="str">
        <f t="shared" si="554"/>
        <v/>
      </c>
      <c r="AK2001" s="280" t="str">
        <f t="shared" si="555"/>
        <v/>
      </c>
      <c r="AL2001" s="327" t="str">
        <f t="shared" si="556"/>
        <v/>
      </c>
    </row>
    <row r="2002" spans="2:38">
      <c r="B2002" s="176" t="s">
        <v>1780</v>
      </c>
      <c r="C2002" s="167"/>
      <c r="D2002" s="167" t="s">
        <v>2229</v>
      </c>
      <c r="E2002" s="167" t="s">
        <v>117</v>
      </c>
      <c r="F2002" s="167" t="s">
        <v>2232</v>
      </c>
      <c r="G2002" s="188"/>
      <c r="H2002" s="285">
        <v>6790.39</v>
      </c>
      <c r="I2002" s="143">
        <f t="shared" si="557"/>
        <v>78.247182036043426</v>
      </c>
      <c r="J2002" s="165">
        <v>531328.88242572895</v>
      </c>
      <c r="K2002" s="167"/>
      <c r="L2002" s="167">
        <v>1</v>
      </c>
      <c r="M2002" s="171">
        <f t="shared" si="548"/>
        <v>531328.88242572895</v>
      </c>
      <c r="N2002" s="170"/>
      <c r="O2002" s="285"/>
      <c r="P2002" s="114">
        <f t="shared" si="563"/>
        <v>0</v>
      </c>
      <c r="Q2002" s="173"/>
      <c r="R2002" s="177">
        <v>2016</v>
      </c>
      <c r="S2002" s="98">
        <f>IFERROR(('General Input Sheet'!$G$38/(VLOOKUP(R2002,'General Input Sheet'!$E$38:$G$44,3,FALSE))),1)</f>
        <v>1</v>
      </c>
      <c r="T2002" s="199">
        <v>531328.88242572895</v>
      </c>
      <c r="U2002" s="115" t="str">
        <f t="shared" si="558"/>
        <v/>
      </c>
      <c r="V2002" s="115" t="str">
        <f t="shared" si="558"/>
        <v/>
      </c>
      <c r="W2002" s="115" t="str">
        <f t="shared" si="558"/>
        <v>y</v>
      </c>
      <c r="X2002" s="115" t="str">
        <f t="shared" si="558"/>
        <v/>
      </c>
      <c r="Y2002" s="273" t="str">
        <f t="shared" si="559"/>
        <v/>
      </c>
      <c r="AA2002" s="86" t="str">
        <f t="shared" si="549"/>
        <v/>
      </c>
      <c r="AB2002" s="87" t="str">
        <f t="shared" si="550"/>
        <v/>
      </c>
      <c r="AC2002" s="87">
        <f t="shared" si="560"/>
        <v>1</v>
      </c>
      <c r="AD2002" s="87" t="str">
        <f t="shared" si="561"/>
        <v/>
      </c>
      <c r="AE2002" s="87" t="str">
        <f t="shared" si="562"/>
        <v/>
      </c>
      <c r="AF2002" s="94">
        <f t="shared" si="551"/>
        <v>1</v>
      </c>
      <c r="AH2002" s="324" t="str">
        <f t="shared" si="552"/>
        <v/>
      </c>
      <c r="AI2002" s="280" t="str">
        <f t="shared" si="553"/>
        <v/>
      </c>
      <c r="AJ2002" s="280">
        <f t="shared" si="554"/>
        <v>531328.88242572895</v>
      </c>
      <c r="AK2002" s="280" t="str">
        <f t="shared" si="555"/>
        <v/>
      </c>
      <c r="AL2002" s="327" t="str">
        <f t="shared" si="556"/>
        <v/>
      </c>
    </row>
    <row r="2003" spans="2:38">
      <c r="B2003" s="176" t="s">
        <v>1781</v>
      </c>
      <c r="C2003" s="167"/>
      <c r="D2003" s="167" t="s">
        <v>2229</v>
      </c>
      <c r="E2003" s="167" t="s">
        <v>116</v>
      </c>
      <c r="F2003" s="167" t="s">
        <v>2236</v>
      </c>
      <c r="G2003" s="188"/>
      <c r="H2003" s="285"/>
      <c r="I2003" s="143">
        <f t="shared" si="557"/>
        <v>0</v>
      </c>
      <c r="J2003" s="165"/>
      <c r="K2003" s="167"/>
      <c r="L2003" s="167">
        <v>1</v>
      </c>
      <c r="M2003" s="171">
        <f t="shared" si="548"/>
        <v>0</v>
      </c>
      <c r="N2003" s="170"/>
      <c r="O2003" s="285">
        <v>0</v>
      </c>
      <c r="P2003" s="114">
        <f t="shared" si="563"/>
        <v>0</v>
      </c>
      <c r="Q2003" s="173">
        <v>0</v>
      </c>
      <c r="R2003" s="177">
        <v>2016</v>
      </c>
      <c r="S2003" s="98">
        <f>IFERROR(('General Input Sheet'!$G$38/(VLOOKUP(R2003,'General Input Sheet'!$E$38:$G$44,3,FALSE))),1)</f>
        <v>1</v>
      </c>
      <c r="T2003" s="199">
        <v>0</v>
      </c>
      <c r="U2003" s="115" t="str">
        <f t="shared" si="558"/>
        <v/>
      </c>
      <c r="V2003" s="115" t="str">
        <f t="shared" si="558"/>
        <v>y</v>
      </c>
      <c r="W2003" s="115" t="str">
        <f t="shared" si="558"/>
        <v/>
      </c>
      <c r="X2003" s="115" t="str">
        <f t="shared" si="558"/>
        <v/>
      </c>
      <c r="Y2003" s="273" t="str">
        <f t="shared" si="559"/>
        <v/>
      </c>
      <c r="AA2003" s="86" t="str">
        <f t="shared" si="549"/>
        <v/>
      </c>
      <c r="AB2003" s="87">
        <f t="shared" si="550"/>
        <v>1</v>
      </c>
      <c r="AC2003" s="87" t="str">
        <f t="shared" si="560"/>
        <v/>
      </c>
      <c r="AD2003" s="87" t="str">
        <f t="shared" si="561"/>
        <v/>
      </c>
      <c r="AE2003" s="87" t="str">
        <f t="shared" si="562"/>
        <v/>
      </c>
      <c r="AF2003" s="94">
        <f t="shared" si="551"/>
        <v>1</v>
      </c>
      <c r="AH2003" s="324" t="str">
        <f t="shared" si="552"/>
        <v/>
      </c>
      <c r="AI2003" s="280">
        <f t="shared" si="553"/>
        <v>0</v>
      </c>
      <c r="AJ2003" s="280" t="str">
        <f t="shared" si="554"/>
        <v/>
      </c>
      <c r="AK2003" s="280" t="str">
        <f t="shared" si="555"/>
        <v/>
      </c>
      <c r="AL2003" s="327" t="str">
        <f t="shared" si="556"/>
        <v/>
      </c>
    </row>
    <row r="2004" spans="2:38">
      <c r="B2004" s="176" t="s">
        <v>1782</v>
      </c>
      <c r="C2004" s="167"/>
      <c r="D2004" s="167" t="s">
        <v>2229</v>
      </c>
      <c r="E2004" s="167" t="s">
        <v>118</v>
      </c>
      <c r="F2004" s="167" t="s">
        <v>2232</v>
      </c>
      <c r="G2004" s="188"/>
      <c r="H2004" s="285">
        <v>17481.830000000002</v>
      </c>
      <c r="I2004" s="143">
        <f t="shared" si="557"/>
        <v>33.765668581852978</v>
      </c>
      <c r="J2004" s="165">
        <v>590285.67798429495</v>
      </c>
      <c r="K2004" s="167"/>
      <c r="L2004" s="167">
        <v>1</v>
      </c>
      <c r="M2004" s="171">
        <f t="shared" si="548"/>
        <v>590285.67798429495</v>
      </c>
      <c r="N2004" s="170"/>
      <c r="O2004" s="285"/>
      <c r="P2004" s="114">
        <f t="shared" si="563"/>
        <v>0</v>
      </c>
      <c r="Q2004" s="173"/>
      <c r="R2004" s="177">
        <v>2016</v>
      </c>
      <c r="S2004" s="98">
        <f>IFERROR(('General Input Sheet'!$G$38/(VLOOKUP(R2004,'General Input Sheet'!$E$38:$G$44,3,FALSE))),1)</f>
        <v>1</v>
      </c>
      <c r="T2004" s="199">
        <v>590285.67798429495</v>
      </c>
      <c r="U2004" s="115" t="str">
        <f t="shared" si="558"/>
        <v/>
      </c>
      <c r="V2004" s="115" t="str">
        <f t="shared" si="558"/>
        <v/>
      </c>
      <c r="W2004" s="115" t="str">
        <f t="shared" si="558"/>
        <v/>
      </c>
      <c r="X2004" s="115" t="str">
        <f t="shared" si="558"/>
        <v>y</v>
      </c>
      <c r="Y2004" s="273" t="str">
        <f t="shared" si="559"/>
        <v/>
      </c>
      <c r="AA2004" s="86" t="str">
        <f t="shared" si="549"/>
        <v/>
      </c>
      <c r="AB2004" s="87" t="str">
        <f t="shared" si="550"/>
        <v/>
      </c>
      <c r="AC2004" s="87" t="str">
        <f t="shared" si="560"/>
        <v/>
      </c>
      <c r="AD2004" s="87">
        <f t="shared" si="561"/>
        <v>1</v>
      </c>
      <c r="AE2004" s="87" t="str">
        <f t="shared" si="562"/>
        <v/>
      </c>
      <c r="AF2004" s="94">
        <f t="shared" si="551"/>
        <v>1</v>
      </c>
      <c r="AH2004" s="324" t="str">
        <f t="shared" si="552"/>
        <v/>
      </c>
      <c r="AI2004" s="280" t="str">
        <f t="shared" si="553"/>
        <v/>
      </c>
      <c r="AJ2004" s="280" t="str">
        <f t="shared" si="554"/>
        <v/>
      </c>
      <c r="AK2004" s="280">
        <f t="shared" si="555"/>
        <v>590285.67798429495</v>
      </c>
      <c r="AL2004" s="327" t="str">
        <f t="shared" si="556"/>
        <v/>
      </c>
    </row>
    <row r="2005" spans="2:38">
      <c r="B2005" s="176" t="s">
        <v>1783</v>
      </c>
      <c r="C2005" s="167"/>
      <c r="D2005" s="167" t="s">
        <v>2229</v>
      </c>
      <c r="E2005" s="167" t="s">
        <v>117</v>
      </c>
      <c r="F2005" s="167" t="s">
        <v>2233</v>
      </c>
      <c r="G2005" s="188"/>
      <c r="H2005" s="285">
        <v>7891.28</v>
      </c>
      <c r="I2005" s="143">
        <f t="shared" si="557"/>
        <v>86.929066868997296</v>
      </c>
      <c r="J2005" s="165">
        <v>685981.60680198099</v>
      </c>
      <c r="K2005" s="167"/>
      <c r="L2005" s="167">
        <v>1</v>
      </c>
      <c r="M2005" s="171">
        <f t="shared" si="548"/>
        <v>685981.60680198099</v>
      </c>
      <c r="N2005" s="170"/>
      <c r="O2005" s="285"/>
      <c r="P2005" s="114">
        <f t="shared" si="563"/>
        <v>0</v>
      </c>
      <c r="Q2005" s="173"/>
      <c r="R2005" s="177">
        <v>2016</v>
      </c>
      <c r="S2005" s="98">
        <f>IFERROR(('General Input Sheet'!$G$38/(VLOOKUP(R2005,'General Input Sheet'!$E$38:$G$44,3,FALSE))),1)</f>
        <v>1</v>
      </c>
      <c r="T2005" s="199">
        <v>685981.60680198099</v>
      </c>
      <c r="U2005" s="115" t="str">
        <f t="shared" si="558"/>
        <v/>
      </c>
      <c r="V2005" s="115" t="str">
        <f t="shared" si="558"/>
        <v/>
      </c>
      <c r="W2005" s="115" t="str">
        <f t="shared" si="558"/>
        <v>y</v>
      </c>
      <c r="X2005" s="115" t="str">
        <f t="shared" si="558"/>
        <v/>
      </c>
      <c r="Y2005" s="273" t="str">
        <f t="shared" si="559"/>
        <v/>
      </c>
      <c r="AA2005" s="86" t="str">
        <f t="shared" si="549"/>
        <v/>
      </c>
      <c r="AB2005" s="87" t="str">
        <f t="shared" si="550"/>
        <v/>
      </c>
      <c r="AC2005" s="87">
        <f t="shared" si="560"/>
        <v>1</v>
      </c>
      <c r="AD2005" s="87" t="str">
        <f t="shared" si="561"/>
        <v/>
      </c>
      <c r="AE2005" s="87" t="str">
        <f t="shared" si="562"/>
        <v/>
      </c>
      <c r="AF2005" s="94">
        <f t="shared" si="551"/>
        <v>1</v>
      </c>
      <c r="AH2005" s="324" t="str">
        <f t="shared" si="552"/>
        <v/>
      </c>
      <c r="AI2005" s="280" t="str">
        <f t="shared" si="553"/>
        <v/>
      </c>
      <c r="AJ2005" s="280">
        <f t="shared" si="554"/>
        <v>685981.60680198099</v>
      </c>
      <c r="AK2005" s="280" t="str">
        <f t="shared" si="555"/>
        <v/>
      </c>
      <c r="AL2005" s="327" t="str">
        <f t="shared" si="556"/>
        <v/>
      </c>
    </row>
    <row r="2006" spans="2:38">
      <c r="B2006" s="176" t="s">
        <v>1784</v>
      </c>
      <c r="C2006" s="167"/>
      <c r="D2006" s="167" t="s">
        <v>2229</v>
      </c>
      <c r="E2006" s="167" t="s">
        <v>117</v>
      </c>
      <c r="F2006" s="167" t="s">
        <v>2232</v>
      </c>
      <c r="G2006" s="188"/>
      <c r="H2006" s="285">
        <v>20233.8</v>
      </c>
      <c r="I2006" s="143">
        <f t="shared" si="557"/>
        <v>29.173248622814054</v>
      </c>
      <c r="J2006" s="165">
        <v>590285.67798429495</v>
      </c>
      <c r="K2006" s="167"/>
      <c r="L2006" s="167">
        <v>1</v>
      </c>
      <c r="M2006" s="171">
        <f t="shared" si="548"/>
        <v>590285.67798429495</v>
      </c>
      <c r="N2006" s="170"/>
      <c r="O2006" s="285"/>
      <c r="P2006" s="114">
        <f t="shared" si="563"/>
        <v>0</v>
      </c>
      <c r="Q2006" s="173"/>
      <c r="R2006" s="177">
        <v>2016</v>
      </c>
      <c r="S2006" s="98">
        <f>IFERROR(('General Input Sheet'!$G$38/(VLOOKUP(R2006,'General Input Sheet'!$E$38:$G$44,3,FALSE))),1)</f>
        <v>1</v>
      </c>
      <c r="T2006" s="199">
        <v>590285.67798429495</v>
      </c>
      <c r="U2006" s="115" t="str">
        <f t="shared" si="558"/>
        <v/>
      </c>
      <c r="V2006" s="115" t="str">
        <f t="shared" si="558"/>
        <v/>
      </c>
      <c r="W2006" s="115" t="str">
        <f t="shared" si="558"/>
        <v>y</v>
      </c>
      <c r="X2006" s="115" t="str">
        <f t="shared" si="558"/>
        <v/>
      </c>
      <c r="Y2006" s="273" t="str">
        <f t="shared" si="559"/>
        <v/>
      </c>
      <c r="AA2006" s="86" t="str">
        <f t="shared" si="549"/>
        <v/>
      </c>
      <c r="AB2006" s="87" t="str">
        <f t="shared" si="550"/>
        <v/>
      </c>
      <c r="AC2006" s="87">
        <f t="shared" si="560"/>
        <v>1</v>
      </c>
      <c r="AD2006" s="87" t="str">
        <f t="shared" si="561"/>
        <v/>
      </c>
      <c r="AE2006" s="87" t="str">
        <f t="shared" si="562"/>
        <v/>
      </c>
      <c r="AF2006" s="94">
        <f t="shared" si="551"/>
        <v>1</v>
      </c>
      <c r="AH2006" s="324" t="str">
        <f t="shared" si="552"/>
        <v/>
      </c>
      <c r="AI2006" s="280" t="str">
        <f t="shared" si="553"/>
        <v/>
      </c>
      <c r="AJ2006" s="280">
        <f t="shared" si="554"/>
        <v>590285.67798429495</v>
      </c>
      <c r="AK2006" s="280" t="str">
        <f t="shared" si="555"/>
        <v/>
      </c>
      <c r="AL2006" s="327" t="str">
        <f t="shared" si="556"/>
        <v/>
      </c>
    </row>
    <row r="2007" spans="2:38">
      <c r="B2007" s="176" t="s">
        <v>1785</v>
      </c>
      <c r="C2007" s="167"/>
      <c r="D2007" s="167" t="s">
        <v>2229</v>
      </c>
      <c r="E2007" s="167" t="s">
        <v>117</v>
      </c>
      <c r="F2007" s="167" t="s">
        <v>2233</v>
      </c>
      <c r="G2007" s="188"/>
      <c r="H2007" s="285">
        <v>2026.27</v>
      </c>
      <c r="I2007" s="143">
        <f t="shared" si="557"/>
        <v>231.78361879412961</v>
      </c>
      <c r="J2007" s="165">
        <v>469656.19325398101</v>
      </c>
      <c r="K2007" s="167"/>
      <c r="L2007" s="167">
        <v>1</v>
      </c>
      <c r="M2007" s="171">
        <f t="shared" si="548"/>
        <v>469656.19325398101</v>
      </c>
      <c r="N2007" s="170"/>
      <c r="O2007" s="285"/>
      <c r="P2007" s="114">
        <f t="shared" si="563"/>
        <v>0</v>
      </c>
      <c r="Q2007" s="173"/>
      <c r="R2007" s="177">
        <v>2016</v>
      </c>
      <c r="S2007" s="98">
        <f>IFERROR(('General Input Sheet'!$G$38/(VLOOKUP(R2007,'General Input Sheet'!$E$38:$G$44,3,FALSE))),1)</f>
        <v>1</v>
      </c>
      <c r="T2007" s="199">
        <v>469656.19325398101</v>
      </c>
      <c r="U2007" s="115" t="str">
        <f t="shared" si="558"/>
        <v/>
      </c>
      <c r="V2007" s="115" t="str">
        <f t="shared" si="558"/>
        <v/>
      </c>
      <c r="W2007" s="115" t="str">
        <f t="shared" si="558"/>
        <v>y</v>
      </c>
      <c r="X2007" s="115" t="str">
        <f t="shared" si="558"/>
        <v/>
      </c>
      <c r="Y2007" s="273" t="str">
        <f t="shared" si="559"/>
        <v/>
      </c>
      <c r="AA2007" s="86" t="str">
        <f t="shared" si="549"/>
        <v/>
      </c>
      <c r="AB2007" s="87" t="str">
        <f t="shared" si="550"/>
        <v/>
      </c>
      <c r="AC2007" s="87">
        <f t="shared" si="560"/>
        <v>1</v>
      </c>
      <c r="AD2007" s="87" t="str">
        <f t="shared" si="561"/>
        <v/>
      </c>
      <c r="AE2007" s="87" t="str">
        <f t="shared" si="562"/>
        <v/>
      </c>
      <c r="AF2007" s="94">
        <f t="shared" si="551"/>
        <v>1</v>
      </c>
      <c r="AH2007" s="324" t="str">
        <f t="shared" si="552"/>
        <v/>
      </c>
      <c r="AI2007" s="280" t="str">
        <f t="shared" si="553"/>
        <v/>
      </c>
      <c r="AJ2007" s="280">
        <f t="shared" si="554"/>
        <v>469656.19325398101</v>
      </c>
      <c r="AK2007" s="280" t="str">
        <f t="shared" si="555"/>
        <v/>
      </c>
      <c r="AL2007" s="327" t="str">
        <f t="shared" si="556"/>
        <v/>
      </c>
    </row>
    <row r="2008" spans="2:38">
      <c r="B2008" s="176" t="s">
        <v>1786</v>
      </c>
      <c r="C2008" s="167"/>
      <c r="D2008" s="167" t="s">
        <v>2231</v>
      </c>
      <c r="E2008" s="167" t="s">
        <v>118</v>
      </c>
      <c r="F2008" s="167" t="s">
        <v>2232</v>
      </c>
      <c r="G2008" s="188"/>
      <c r="H2008" s="285">
        <v>5927.89</v>
      </c>
      <c r="I2008" s="143">
        <f t="shared" si="557"/>
        <v>208.79049239628094</v>
      </c>
      <c r="J2008" s="165">
        <v>1237687.0719709899</v>
      </c>
      <c r="K2008" s="167"/>
      <c r="L2008" s="167">
        <v>1</v>
      </c>
      <c r="M2008" s="171">
        <f t="shared" si="548"/>
        <v>1237687.0719709899</v>
      </c>
      <c r="N2008" s="170"/>
      <c r="O2008" s="285"/>
      <c r="P2008" s="114">
        <f t="shared" si="563"/>
        <v>0</v>
      </c>
      <c r="Q2008" s="173"/>
      <c r="R2008" s="177">
        <v>2016</v>
      </c>
      <c r="S2008" s="98">
        <f>IFERROR(('General Input Sheet'!$G$38/(VLOOKUP(R2008,'General Input Sheet'!$E$38:$G$44,3,FALSE))),1)</f>
        <v>1</v>
      </c>
      <c r="T2008" s="199">
        <v>1237687.0719709899</v>
      </c>
      <c r="U2008" s="115" t="str">
        <f t="shared" si="558"/>
        <v/>
      </c>
      <c r="V2008" s="115" t="str">
        <f t="shared" si="558"/>
        <v/>
      </c>
      <c r="W2008" s="115" t="str">
        <f t="shared" si="558"/>
        <v/>
      </c>
      <c r="X2008" s="115" t="str">
        <f t="shared" si="558"/>
        <v/>
      </c>
      <c r="Y2008" s="273" t="str">
        <f t="shared" si="559"/>
        <v>y</v>
      </c>
      <c r="AA2008" s="86" t="str">
        <f t="shared" si="549"/>
        <v/>
      </c>
      <c r="AB2008" s="87" t="str">
        <f t="shared" si="550"/>
        <v/>
      </c>
      <c r="AC2008" s="87" t="str">
        <f t="shared" si="560"/>
        <v/>
      </c>
      <c r="AD2008" s="87" t="str">
        <f t="shared" si="561"/>
        <v/>
      </c>
      <c r="AE2008" s="87">
        <f t="shared" si="562"/>
        <v>1</v>
      </c>
      <c r="AF2008" s="94">
        <f t="shared" si="551"/>
        <v>1</v>
      </c>
      <c r="AH2008" s="324" t="str">
        <f t="shared" si="552"/>
        <v/>
      </c>
      <c r="AI2008" s="280" t="str">
        <f t="shared" si="553"/>
        <v/>
      </c>
      <c r="AJ2008" s="280" t="str">
        <f t="shared" si="554"/>
        <v/>
      </c>
      <c r="AK2008" s="280" t="str">
        <f t="shared" si="555"/>
        <v/>
      </c>
      <c r="AL2008" s="327">
        <f t="shared" si="556"/>
        <v>1237687.0719709899</v>
      </c>
    </row>
    <row r="2009" spans="2:38">
      <c r="B2009" s="176" t="s">
        <v>1787</v>
      </c>
      <c r="C2009" s="167"/>
      <c r="D2009" s="167" t="s">
        <v>2231</v>
      </c>
      <c r="E2009" s="167" t="s">
        <v>117</v>
      </c>
      <c r="F2009" s="167" t="s">
        <v>2232</v>
      </c>
      <c r="G2009" s="188"/>
      <c r="H2009" s="285">
        <v>2942.35</v>
      </c>
      <c r="I2009" s="143">
        <f t="shared" si="557"/>
        <v>375.44821705238672</v>
      </c>
      <c r="J2009" s="165">
        <v>1104700.06144409</v>
      </c>
      <c r="K2009" s="167"/>
      <c r="L2009" s="167">
        <v>1</v>
      </c>
      <c r="M2009" s="171">
        <f t="shared" si="548"/>
        <v>1104700.06144409</v>
      </c>
      <c r="N2009" s="170"/>
      <c r="O2009" s="285"/>
      <c r="P2009" s="114">
        <f t="shared" si="563"/>
        <v>0</v>
      </c>
      <c r="Q2009" s="173"/>
      <c r="R2009" s="177">
        <v>2016</v>
      </c>
      <c r="S2009" s="98">
        <f>IFERROR(('General Input Sheet'!$G$38/(VLOOKUP(R2009,'General Input Sheet'!$E$38:$G$44,3,FALSE))),1)</f>
        <v>1</v>
      </c>
      <c r="T2009" s="199">
        <v>1104700.06144409</v>
      </c>
      <c r="U2009" s="115" t="str">
        <f t="shared" si="558"/>
        <v/>
      </c>
      <c r="V2009" s="115" t="str">
        <f t="shared" si="558"/>
        <v/>
      </c>
      <c r="W2009" s="115" t="str">
        <f t="shared" si="558"/>
        <v/>
      </c>
      <c r="X2009" s="115" t="str">
        <f t="shared" si="558"/>
        <v/>
      </c>
      <c r="Y2009" s="273" t="str">
        <f t="shared" si="559"/>
        <v>y</v>
      </c>
      <c r="AA2009" s="86" t="str">
        <f t="shared" si="549"/>
        <v/>
      </c>
      <c r="AB2009" s="87" t="str">
        <f t="shared" si="550"/>
        <v/>
      </c>
      <c r="AC2009" s="87" t="str">
        <f t="shared" si="560"/>
        <v/>
      </c>
      <c r="AD2009" s="87" t="str">
        <f t="shared" si="561"/>
        <v/>
      </c>
      <c r="AE2009" s="87">
        <f t="shared" si="562"/>
        <v>1</v>
      </c>
      <c r="AF2009" s="94">
        <f t="shared" si="551"/>
        <v>1</v>
      </c>
      <c r="AH2009" s="324" t="str">
        <f t="shared" si="552"/>
        <v/>
      </c>
      <c r="AI2009" s="280" t="str">
        <f t="shared" si="553"/>
        <v/>
      </c>
      <c r="AJ2009" s="280" t="str">
        <f t="shared" si="554"/>
        <v/>
      </c>
      <c r="AK2009" s="280" t="str">
        <f t="shared" si="555"/>
        <v/>
      </c>
      <c r="AL2009" s="327">
        <f t="shared" si="556"/>
        <v>1104700.06144409</v>
      </c>
    </row>
    <row r="2010" spans="2:38">
      <c r="B2010" s="176" t="s">
        <v>1788</v>
      </c>
      <c r="C2010" s="167"/>
      <c r="D2010" s="167" t="s">
        <v>2229</v>
      </c>
      <c r="E2010" s="167" t="s">
        <v>116</v>
      </c>
      <c r="F2010" s="167" t="s">
        <v>2233</v>
      </c>
      <c r="G2010" s="188"/>
      <c r="H2010" s="285">
        <v>2378.89</v>
      </c>
      <c r="I2010" s="143">
        <f t="shared" si="557"/>
        <v>202.89389272461065</v>
      </c>
      <c r="J2010" s="165">
        <v>482662.25246364903</v>
      </c>
      <c r="K2010" s="167"/>
      <c r="L2010" s="167">
        <v>1</v>
      </c>
      <c r="M2010" s="171">
        <f t="shared" si="548"/>
        <v>482662.25246364903</v>
      </c>
      <c r="N2010" s="170"/>
      <c r="O2010" s="285"/>
      <c r="P2010" s="114">
        <f t="shared" si="563"/>
        <v>0</v>
      </c>
      <c r="Q2010" s="173"/>
      <c r="R2010" s="177">
        <v>2016</v>
      </c>
      <c r="S2010" s="98">
        <f>IFERROR(('General Input Sheet'!$G$38/(VLOOKUP(R2010,'General Input Sheet'!$E$38:$G$44,3,FALSE))),1)</f>
        <v>1</v>
      </c>
      <c r="T2010" s="199">
        <v>482662.25246364903</v>
      </c>
      <c r="U2010" s="115" t="str">
        <f t="shared" si="558"/>
        <v/>
      </c>
      <c r="V2010" s="115" t="str">
        <f t="shared" si="558"/>
        <v>y</v>
      </c>
      <c r="W2010" s="115" t="str">
        <f t="shared" si="558"/>
        <v/>
      </c>
      <c r="X2010" s="115" t="str">
        <f t="shared" si="558"/>
        <v/>
      </c>
      <c r="Y2010" s="273" t="str">
        <f t="shared" si="559"/>
        <v/>
      </c>
      <c r="AA2010" s="86" t="str">
        <f t="shared" si="549"/>
        <v/>
      </c>
      <c r="AB2010" s="87">
        <f t="shared" si="550"/>
        <v>1</v>
      </c>
      <c r="AC2010" s="87" t="str">
        <f t="shared" si="560"/>
        <v/>
      </c>
      <c r="AD2010" s="87" t="str">
        <f t="shared" si="561"/>
        <v/>
      </c>
      <c r="AE2010" s="87" t="str">
        <f t="shared" si="562"/>
        <v/>
      </c>
      <c r="AF2010" s="94">
        <f t="shared" si="551"/>
        <v>1</v>
      </c>
      <c r="AH2010" s="324" t="str">
        <f t="shared" si="552"/>
        <v/>
      </c>
      <c r="AI2010" s="280">
        <f t="shared" si="553"/>
        <v>482662.25246364903</v>
      </c>
      <c r="AJ2010" s="280" t="str">
        <f t="shared" si="554"/>
        <v/>
      </c>
      <c r="AK2010" s="280" t="str">
        <f t="shared" si="555"/>
        <v/>
      </c>
      <c r="AL2010" s="327" t="str">
        <f t="shared" si="556"/>
        <v/>
      </c>
    </row>
    <row r="2011" spans="2:38">
      <c r="B2011" s="176" t="s">
        <v>1789</v>
      </c>
      <c r="C2011" s="167"/>
      <c r="D2011" s="167" t="s">
        <v>2229</v>
      </c>
      <c r="E2011" s="167" t="s">
        <v>115</v>
      </c>
      <c r="F2011" s="167" t="s">
        <v>2234</v>
      </c>
      <c r="G2011" s="188"/>
      <c r="H2011" s="285">
        <v>19112.79</v>
      </c>
      <c r="I2011" s="143">
        <f t="shared" si="557"/>
        <v>55.928424100053419</v>
      </c>
      <c r="J2011" s="165">
        <v>1068948.22485526</v>
      </c>
      <c r="K2011" s="167"/>
      <c r="L2011" s="167">
        <v>1</v>
      </c>
      <c r="M2011" s="171">
        <f t="shared" si="548"/>
        <v>1068948.22485526</v>
      </c>
      <c r="N2011" s="170"/>
      <c r="O2011" s="285"/>
      <c r="P2011" s="114">
        <f t="shared" si="563"/>
        <v>0</v>
      </c>
      <c r="Q2011" s="173"/>
      <c r="R2011" s="177">
        <v>2016</v>
      </c>
      <c r="S2011" s="98">
        <f>IFERROR(('General Input Sheet'!$G$38/(VLOOKUP(R2011,'General Input Sheet'!$E$38:$G$44,3,FALSE))),1)</f>
        <v>1</v>
      </c>
      <c r="T2011" s="199">
        <v>1068948.22485526</v>
      </c>
      <c r="U2011" s="115" t="str">
        <f t="shared" si="558"/>
        <v>y</v>
      </c>
      <c r="V2011" s="115" t="str">
        <f t="shared" si="558"/>
        <v/>
      </c>
      <c r="W2011" s="115" t="str">
        <f t="shared" si="558"/>
        <v/>
      </c>
      <c r="X2011" s="115" t="str">
        <f t="shared" si="558"/>
        <v/>
      </c>
      <c r="Y2011" s="273" t="str">
        <f t="shared" si="559"/>
        <v/>
      </c>
      <c r="AA2011" s="86">
        <f t="shared" si="549"/>
        <v>1</v>
      </c>
      <c r="AB2011" s="87" t="str">
        <f t="shared" si="550"/>
        <v/>
      </c>
      <c r="AC2011" s="87" t="str">
        <f t="shared" si="560"/>
        <v/>
      </c>
      <c r="AD2011" s="87" t="str">
        <f t="shared" si="561"/>
        <v/>
      </c>
      <c r="AE2011" s="87" t="str">
        <f t="shared" si="562"/>
        <v/>
      </c>
      <c r="AF2011" s="94">
        <f t="shared" si="551"/>
        <v>1</v>
      </c>
      <c r="AH2011" s="324">
        <f t="shared" si="552"/>
        <v>1068948.22485526</v>
      </c>
      <c r="AI2011" s="280" t="str">
        <f t="shared" si="553"/>
        <v/>
      </c>
      <c r="AJ2011" s="280" t="str">
        <f t="shared" si="554"/>
        <v/>
      </c>
      <c r="AK2011" s="280" t="str">
        <f t="shared" si="555"/>
        <v/>
      </c>
      <c r="AL2011" s="327" t="str">
        <f t="shared" si="556"/>
        <v/>
      </c>
    </row>
    <row r="2012" spans="2:38">
      <c r="B2012" s="176" t="s">
        <v>1789</v>
      </c>
      <c r="C2012" s="167"/>
      <c r="D2012" s="167" t="s">
        <v>2229</v>
      </c>
      <c r="E2012" s="167" t="s">
        <v>115</v>
      </c>
      <c r="F2012" s="167" t="s">
        <v>2233</v>
      </c>
      <c r="G2012" s="188"/>
      <c r="H2012" s="285">
        <v>5633.57</v>
      </c>
      <c r="I2012" s="143">
        <f t="shared" si="557"/>
        <v>106.98510590448259</v>
      </c>
      <c r="J2012" s="165">
        <v>602708.083070316</v>
      </c>
      <c r="K2012" s="167"/>
      <c r="L2012" s="167">
        <v>1</v>
      </c>
      <c r="M2012" s="171">
        <f t="shared" si="548"/>
        <v>602708.083070316</v>
      </c>
      <c r="N2012" s="170"/>
      <c r="O2012" s="285"/>
      <c r="P2012" s="114">
        <f t="shared" si="563"/>
        <v>0</v>
      </c>
      <c r="Q2012" s="173"/>
      <c r="R2012" s="177">
        <v>2016</v>
      </c>
      <c r="S2012" s="98">
        <f>IFERROR(('General Input Sheet'!$G$38/(VLOOKUP(R2012,'General Input Sheet'!$E$38:$G$44,3,FALSE))),1)</f>
        <v>1</v>
      </c>
      <c r="T2012" s="199">
        <v>602708.083070316</v>
      </c>
      <c r="U2012" s="115" t="str">
        <f t="shared" si="558"/>
        <v>y</v>
      </c>
      <c r="V2012" s="115" t="str">
        <f t="shared" si="558"/>
        <v/>
      </c>
      <c r="W2012" s="115" t="str">
        <f t="shared" si="558"/>
        <v/>
      </c>
      <c r="X2012" s="115" t="str">
        <f t="shared" si="558"/>
        <v/>
      </c>
      <c r="Y2012" s="273" t="str">
        <f t="shared" si="559"/>
        <v/>
      </c>
      <c r="AA2012" s="86">
        <f t="shared" si="549"/>
        <v>1</v>
      </c>
      <c r="AB2012" s="87" t="str">
        <f t="shared" si="550"/>
        <v/>
      </c>
      <c r="AC2012" s="87" t="str">
        <f t="shared" si="560"/>
        <v/>
      </c>
      <c r="AD2012" s="87" t="str">
        <f t="shared" si="561"/>
        <v/>
      </c>
      <c r="AE2012" s="87" t="str">
        <f t="shared" si="562"/>
        <v/>
      </c>
      <c r="AF2012" s="94">
        <f t="shared" si="551"/>
        <v>1</v>
      </c>
      <c r="AH2012" s="324">
        <f t="shared" si="552"/>
        <v>602708.083070316</v>
      </c>
      <c r="AI2012" s="280" t="str">
        <f t="shared" si="553"/>
        <v/>
      </c>
      <c r="AJ2012" s="280" t="str">
        <f t="shared" si="554"/>
        <v/>
      </c>
      <c r="AK2012" s="280" t="str">
        <f t="shared" si="555"/>
        <v/>
      </c>
      <c r="AL2012" s="327" t="str">
        <f t="shared" si="556"/>
        <v/>
      </c>
    </row>
    <row r="2013" spans="2:38">
      <c r="B2013" s="176" t="s">
        <v>1790</v>
      </c>
      <c r="C2013" s="167"/>
      <c r="D2013" s="167" t="s">
        <v>2229</v>
      </c>
      <c r="E2013" s="167" t="s">
        <v>117</v>
      </c>
      <c r="F2013" s="167" t="s">
        <v>2236</v>
      </c>
      <c r="G2013" s="188"/>
      <c r="H2013" s="285"/>
      <c r="I2013" s="143">
        <f t="shared" si="557"/>
        <v>0</v>
      </c>
      <c r="J2013" s="165"/>
      <c r="K2013" s="167"/>
      <c r="L2013" s="167">
        <v>1</v>
      </c>
      <c r="M2013" s="171">
        <f t="shared" si="548"/>
        <v>0</v>
      </c>
      <c r="N2013" s="170"/>
      <c r="O2013" s="285">
        <v>0</v>
      </c>
      <c r="P2013" s="114">
        <f t="shared" si="563"/>
        <v>0</v>
      </c>
      <c r="Q2013" s="173">
        <v>0</v>
      </c>
      <c r="R2013" s="177">
        <v>2016</v>
      </c>
      <c r="S2013" s="98">
        <f>IFERROR(('General Input Sheet'!$G$38/(VLOOKUP(R2013,'General Input Sheet'!$E$38:$G$44,3,FALSE))),1)</f>
        <v>1</v>
      </c>
      <c r="T2013" s="199">
        <v>0</v>
      </c>
      <c r="U2013" s="115" t="str">
        <f t="shared" si="558"/>
        <v/>
      </c>
      <c r="V2013" s="115" t="str">
        <f t="shared" si="558"/>
        <v/>
      </c>
      <c r="W2013" s="115" t="str">
        <f t="shared" si="558"/>
        <v>y</v>
      </c>
      <c r="X2013" s="115" t="str">
        <f t="shared" si="558"/>
        <v/>
      </c>
      <c r="Y2013" s="273" t="str">
        <f t="shared" si="559"/>
        <v/>
      </c>
      <c r="AA2013" s="86" t="str">
        <f t="shared" si="549"/>
        <v/>
      </c>
      <c r="AB2013" s="87" t="str">
        <f t="shared" si="550"/>
        <v/>
      </c>
      <c r="AC2013" s="87">
        <f t="shared" si="560"/>
        <v>1</v>
      </c>
      <c r="AD2013" s="87" t="str">
        <f t="shared" si="561"/>
        <v/>
      </c>
      <c r="AE2013" s="87" t="str">
        <f t="shared" si="562"/>
        <v/>
      </c>
      <c r="AF2013" s="94">
        <f t="shared" si="551"/>
        <v>1</v>
      </c>
      <c r="AH2013" s="324" t="str">
        <f t="shared" si="552"/>
        <v/>
      </c>
      <c r="AI2013" s="280" t="str">
        <f t="shared" si="553"/>
        <v/>
      </c>
      <c r="AJ2013" s="280">
        <f t="shared" si="554"/>
        <v>0</v>
      </c>
      <c r="AK2013" s="280" t="str">
        <f t="shared" si="555"/>
        <v/>
      </c>
      <c r="AL2013" s="327" t="str">
        <f t="shared" si="556"/>
        <v/>
      </c>
    </row>
    <row r="2014" spans="2:38">
      <c r="B2014" s="176" t="s">
        <v>1791</v>
      </c>
      <c r="C2014" s="167"/>
      <c r="D2014" s="167" t="s">
        <v>2231</v>
      </c>
      <c r="E2014" s="167" t="s">
        <v>115</v>
      </c>
      <c r="F2014" s="167" t="s">
        <v>2236</v>
      </c>
      <c r="G2014" s="188"/>
      <c r="H2014" s="285"/>
      <c r="I2014" s="143">
        <f t="shared" si="557"/>
        <v>0</v>
      </c>
      <c r="J2014" s="165"/>
      <c r="K2014" s="167"/>
      <c r="L2014" s="167">
        <v>1</v>
      </c>
      <c r="M2014" s="171">
        <f t="shared" si="548"/>
        <v>0</v>
      </c>
      <c r="N2014" s="170"/>
      <c r="O2014" s="285">
        <v>0</v>
      </c>
      <c r="P2014" s="114">
        <f t="shared" si="563"/>
        <v>0</v>
      </c>
      <c r="Q2014" s="173">
        <v>0</v>
      </c>
      <c r="R2014" s="177">
        <v>2016</v>
      </c>
      <c r="S2014" s="98">
        <f>IFERROR(('General Input Sheet'!$G$38/(VLOOKUP(R2014,'General Input Sheet'!$E$38:$G$44,3,FALSE))),1)</f>
        <v>1</v>
      </c>
      <c r="T2014" s="199">
        <v>0</v>
      </c>
      <c r="U2014" s="115" t="str">
        <f t="shared" si="558"/>
        <v/>
      </c>
      <c r="V2014" s="115" t="str">
        <f t="shared" si="558"/>
        <v/>
      </c>
      <c r="W2014" s="115" t="str">
        <f t="shared" si="558"/>
        <v/>
      </c>
      <c r="X2014" s="115" t="str">
        <f t="shared" si="558"/>
        <v/>
      </c>
      <c r="Y2014" s="273" t="str">
        <f t="shared" si="559"/>
        <v>y</v>
      </c>
      <c r="AA2014" s="86" t="str">
        <f t="shared" si="549"/>
        <v/>
      </c>
      <c r="AB2014" s="87" t="str">
        <f t="shared" si="550"/>
        <v/>
      </c>
      <c r="AC2014" s="87" t="str">
        <f t="shared" si="560"/>
        <v/>
      </c>
      <c r="AD2014" s="87" t="str">
        <f t="shared" si="561"/>
        <v/>
      </c>
      <c r="AE2014" s="87">
        <f t="shared" si="562"/>
        <v>1</v>
      </c>
      <c r="AF2014" s="94">
        <f t="shared" si="551"/>
        <v>1</v>
      </c>
      <c r="AH2014" s="324" t="str">
        <f t="shared" si="552"/>
        <v/>
      </c>
      <c r="AI2014" s="280" t="str">
        <f t="shared" si="553"/>
        <v/>
      </c>
      <c r="AJ2014" s="280" t="str">
        <f t="shared" si="554"/>
        <v/>
      </c>
      <c r="AK2014" s="280" t="str">
        <f t="shared" si="555"/>
        <v/>
      </c>
      <c r="AL2014" s="327">
        <f t="shared" si="556"/>
        <v>0</v>
      </c>
    </row>
    <row r="2015" spans="2:38">
      <c r="B2015" s="176" t="s">
        <v>1792</v>
      </c>
      <c r="C2015" s="167"/>
      <c r="D2015" s="167" t="s">
        <v>2229</v>
      </c>
      <c r="E2015" s="167" t="s">
        <v>118</v>
      </c>
      <c r="F2015" s="167" t="s">
        <v>2233</v>
      </c>
      <c r="G2015" s="188"/>
      <c r="H2015" s="285">
        <v>3342.41</v>
      </c>
      <c r="I2015" s="143">
        <f t="shared" si="557"/>
        <v>155.0380675454355</v>
      </c>
      <c r="J2015" s="165">
        <v>518200.78734453901</v>
      </c>
      <c r="K2015" s="167"/>
      <c r="L2015" s="167">
        <v>1</v>
      </c>
      <c r="M2015" s="171">
        <f t="shared" si="548"/>
        <v>518200.78734453901</v>
      </c>
      <c r="N2015" s="170"/>
      <c r="O2015" s="285"/>
      <c r="P2015" s="114">
        <f t="shared" si="563"/>
        <v>0</v>
      </c>
      <c r="Q2015" s="173"/>
      <c r="R2015" s="177">
        <v>2016</v>
      </c>
      <c r="S2015" s="98">
        <f>IFERROR(('General Input Sheet'!$G$38/(VLOOKUP(R2015,'General Input Sheet'!$E$38:$G$44,3,FALSE))),1)</f>
        <v>1</v>
      </c>
      <c r="T2015" s="199">
        <v>518200.78734453901</v>
      </c>
      <c r="U2015" s="115" t="str">
        <f t="shared" si="558"/>
        <v/>
      </c>
      <c r="V2015" s="115" t="str">
        <f t="shared" si="558"/>
        <v/>
      </c>
      <c r="W2015" s="115" t="str">
        <f t="shared" si="558"/>
        <v/>
      </c>
      <c r="X2015" s="115" t="str">
        <f t="shared" si="558"/>
        <v>y</v>
      </c>
      <c r="Y2015" s="273" t="str">
        <f t="shared" si="559"/>
        <v/>
      </c>
      <c r="AA2015" s="86" t="str">
        <f t="shared" si="549"/>
        <v/>
      </c>
      <c r="AB2015" s="87" t="str">
        <f t="shared" si="550"/>
        <v/>
      </c>
      <c r="AC2015" s="87" t="str">
        <f t="shared" si="560"/>
        <v/>
      </c>
      <c r="AD2015" s="87">
        <f t="shared" si="561"/>
        <v>1</v>
      </c>
      <c r="AE2015" s="87" t="str">
        <f t="shared" si="562"/>
        <v/>
      </c>
      <c r="AF2015" s="94">
        <f t="shared" si="551"/>
        <v>1</v>
      </c>
      <c r="AH2015" s="324" t="str">
        <f t="shared" si="552"/>
        <v/>
      </c>
      <c r="AI2015" s="280" t="str">
        <f t="shared" si="553"/>
        <v/>
      </c>
      <c r="AJ2015" s="280" t="str">
        <f t="shared" si="554"/>
        <v/>
      </c>
      <c r="AK2015" s="280">
        <f t="shared" si="555"/>
        <v>518200.78734453901</v>
      </c>
      <c r="AL2015" s="327" t="str">
        <f t="shared" si="556"/>
        <v/>
      </c>
    </row>
    <row r="2016" spans="2:38">
      <c r="B2016" s="176" t="s">
        <v>1793</v>
      </c>
      <c r="C2016" s="167"/>
      <c r="D2016" s="167" t="s">
        <v>2229</v>
      </c>
      <c r="E2016" s="167" t="s">
        <v>117</v>
      </c>
      <c r="F2016" s="167" t="s">
        <v>2233</v>
      </c>
      <c r="G2016" s="188"/>
      <c r="H2016" s="285">
        <v>6397.17</v>
      </c>
      <c r="I2016" s="143">
        <f t="shared" si="557"/>
        <v>98.617475470825838</v>
      </c>
      <c r="J2016" s="165">
        <v>630872.75555770297</v>
      </c>
      <c r="K2016" s="167"/>
      <c r="L2016" s="167">
        <v>1</v>
      </c>
      <c r="M2016" s="171">
        <f t="shared" si="548"/>
        <v>630872.75555770297</v>
      </c>
      <c r="N2016" s="170"/>
      <c r="O2016" s="285"/>
      <c r="P2016" s="114">
        <f t="shared" si="563"/>
        <v>0</v>
      </c>
      <c r="Q2016" s="173"/>
      <c r="R2016" s="177">
        <v>2016</v>
      </c>
      <c r="S2016" s="98">
        <f>IFERROR(('General Input Sheet'!$G$38/(VLOOKUP(R2016,'General Input Sheet'!$E$38:$G$44,3,FALSE))),1)</f>
        <v>1</v>
      </c>
      <c r="T2016" s="199">
        <v>630872.75555770297</v>
      </c>
      <c r="U2016" s="115" t="str">
        <f t="shared" si="558"/>
        <v/>
      </c>
      <c r="V2016" s="115" t="str">
        <f t="shared" si="558"/>
        <v/>
      </c>
      <c r="W2016" s="115" t="str">
        <f t="shared" si="558"/>
        <v>y</v>
      </c>
      <c r="X2016" s="115" t="str">
        <f t="shared" si="558"/>
        <v/>
      </c>
      <c r="Y2016" s="273" t="str">
        <f t="shared" si="559"/>
        <v/>
      </c>
      <c r="AA2016" s="86" t="str">
        <f t="shared" si="549"/>
        <v/>
      </c>
      <c r="AB2016" s="87" t="str">
        <f t="shared" si="550"/>
        <v/>
      </c>
      <c r="AC2016" s="87">
        <f t="shared" si="560"/>
        <v>1</v>
      </c>
      <c r="AD2016" s="87" t="str">
        <f t="shared" si="561"/>
        <v/>
      </c>
      <c r="AE2016" s="87" t="str">
        <f t="shared" si="562"/>
        <v/>
      </c>
      <c r="AF2016" s="94">
        <f t="shared" si="551"/>
        <v>1</v>
      </c>
      <c r="AH2016" s="324" t="str">
        <f t="shared" si="552"/>
        <v/>
      </c>
      <c r="AI2016" s="280" t="str">
        <f t="shared" si="553"/>
        <v/>
      </c>
      <c r="AJ2016" s="280">
        <f t="shared" si="554"/>
        <v>630872.75555770297</v>
      </c>
      <c r="AK2016" s="280" t="str">
        <f t="shared" si="555"/>
        <v/>
      </c>
      <c r="AL2016" s="327" t="str">
        <f t="shared" si="556"/>
        <v/>
      </c>
    </row>
    <row r="2017" spans="2:38">
      <c r="B2017" s="176" t="s">
        <v>1794</v>
      </c>
      <c r="C2017" s="167"/>
      <c r="D2017" s="167" t="s">
        <v>2229</v>
      </c>
      <c r="E2017" s="167" t="s">
        <v>115</v>
      </c>
      <c r="F2017" s="167" t="s">
        <v>2233</v>
      </c>
      <c r="G2017" s="188"/>
      <c r="H2017" s="285">
        <v>8420</v>
      </c>
      <c r="I2017" s="143">
        <f t="shared" si="557"/>
        <v>81.946750880443346</v>
      </c>
      <c r="J2017" s="165">
        <v>689991.64241333294</v>
      </c>
      <c r="K2017" s="167"/>
      <c r="L2017" s="167">
        <v>1</v>
      </c>
      <c r="M2017" s="171">
        <f t="shared" si="548"/>
        <v>689991.64241333294</v>
      </c>
      <c r="N2017" s="170"/>
      <c r="O2017" s="285"/>
      <c r="P2017" s="114">
        <f t="shared" si="563"/>
        <v>0</v>
      </c>
      <c r="Q2017" s="173"/>
      <c r="R2017" s="177">
        <v>2016</v>
      </c>
      <c r="S2017" s="98">
        <f>IFERROR(('General Input Sheet'!$G$38/(VLOOKUP(R2017,'General Input Sheet'!$E$38:$G$44,3,FALSE))),1)</f>
        <v>1</v>
      </c>
      <c r="T2017" s="199">
        <v>689991.64241333294</v>
      </c>
      <c r="U2017" s="115" t="str">
        <f t="shared" si="558"/>
        <v>y</v>
      </c>
      <c r="V2017" s="115" t="str">
        <f t="shared" si="558"/>
        <v/>
      </c>
      <c r="W2017" s="115" t="str">
        <f t="shared" si="558"/>
        <v/>
      </c>
      <c r="X2017" s="115" t="str">
        <f t="shared" si="558"/>
        <v/>
      </c>
      <c r="Y2017" s="273" t="str">
        <f t="shared" si="559"/>
        <v/>
      </c>
      <c r="AA2017" s="86">
        <f t="shared" si="549"/>
        <v>1</v>
      </c>
      <c r="AB2017" s="87" t="str">
        <f t="shared" si="550"/>
        <v/>
      </c>
      <c r="AC2017" s="87" t="str">
        <f t="shared" si="560"/>
        <v/>
      </c>
      <c r="AD2017" s="87" t="str">
        <f t="shared" si="561"/>
        <v/>
      </c>
      <c r="AE2017" s="87" t="str">
        <f t="shared" si="562"/>
        <v/>
      </c>
      <c r="AF2017" s="94">
        <f t="shared" si="551"/>
        <v>1</v>
      </c>
      <c r="AH2017" s="324">
        <f t="shared" si="552"/>
        <v>689991.64241333294</v>
      </c>
      <c r="AI2017" s="280" t="str">
        <f t="shared" si="553"/>
        <v/>
      </c>
      <c r="AJ2017" s="280" t="str">
        <f t="shared" si="554"/>
        <v/>
      </c>
      <c r="AK2017" s="280" t="str">
        <f t="shared" si="555"/>
        <v/>
      </c>
      <c r="AL2017" s="327" t="str">
        <f t="shared" si="556"/>
        <v/>
      </c>
    </row>
    <row r="2018" spans="2:38">
      <c r="B2018" s="176" t="s">
        <v>1795</v>
      </c>
      <c r="C2018" s="167"/>
      <c r="D2018" s="167" t="s">
        <v>2229</v>
      </c>
      <c r="E2018" s="167" t="s">
        <v>115</v>
      </c>
      <c r="F2018" s="167" t="s">
        <v>2233</v>
      </c>
      <c r="G2018" s="188"/>
      <c r="H2018" s="285">
        <v>3308.04</v>
      </c>
      <c r="I2018" s="143">
        <f t="shared" si="557"/>
        <v>156.26566849556897</v>
      </c>
      <c r="J2018" s="165">
        <v>516933.08201008203</v>
      </c>
      <c r="K2018" s="167"/>
      <c r="L2018" s="167">
        <v>1</v>
      </c>
      <c r="M2018" s="171">
        <f t="shared" si="548"/>
        <v>516933.08201008203</v>
      </c>
      <c r="N2018" s="170"/>
      <c r="O2018" s="285"/>
      <c r="P2018" s="114">
        <f t="shared" si="563"/>
        <v>0</v>
      </c>
      <c r="Q2018" s="173"/>
      <c r="R2018" s="177">
        <v>2016</v>
      </c>
      <c r="S2018" s="98">
        <f>IFERROR(('General Input Sheet'!$G$38/(VLOOKUP(R2018,'General Input Sheet'!$E$38:$G$44,3,FALSE))),1)</f>
        <v>1</v>
      </c>
      <c r="T2018" s="199">
        <v>516933.08201008203</v>
      </c>
      <c r="U2018" s="115" t="str">
        <f t="shared" si="558"/>
        <v>y</v>
      </c>
      <c r="V2018" s="115" t="str">
        <f t="shared" si="558"/>
        <v/>
      </c>
      <c r="W2018" s="115" t="str">
        <f t="shared" si="558"/>
        <v/>
      </c>
      <c r="X2018" s="115" t="str">
        <f t="shared" si="558"/>
        <v/>
      </c>
      <c r="Y2018" s="273" t="str">
        <f t="shared" si="559"/>
        <v/>
      </c>
      <c r="AA2018" s="86">
        <f t="shared" si="549"/>
        <v>1</v>
      </c>
      <c r="AB2018" s="87" t="str">
        <f t="shared" si="550"/>
        <v/>
      </c>
      <c r="AC2018" s="87" t="str">
        <f t="shared" si="560"/>
        <v/>
      </c>
      <c r="AD2018" s="87" t="str">
        <f t="shared" si="561"/>
        <v/>
      </c>
      <c r="AE2018" s="87" t="str">
        <f t="shared" si="562"/>
        <v/>
      </c>
      <c r="AF2018" s="94">
        <f t="shared" si="551"/>
        <v>1</v>
      </c>
      <c r="AH2018" s="324">
        <f t="shared" si="552"/>
        <v>516933.08201008203</v>
      </c>
      <c r="AI2018" s="280" t="str">
        <f t="shared" si="553"/>
        <v/>
      </c>
      <c r="AJ2018" s="280" t="str">
        <f t="shared" si="554"/>
        <v/>
      </c>
      <c r="AK2018" s="280" t="str">
        <f t="shared" si="555"/>
        <v/>
      </c>
      <c r="AL2018" s="327" t="str">
        <f t="shared" si="556"/>
        <v/>
      </c>
    </row>
    <row r="2019" spans="2:38">
      <c r="B2019" s="176" t="s">
        <v>1796</v>
      </c>
      <c r="C2019" s="167"/>
      <c r="D2019" s="167" t="s">
        <v>2229</v>
      </c>
      <c r="E2019" s="167" t="s">
        <v>115</v>
      </c>
      <c r="F2019" s="167" t="s">
        <v>2233</v>
      </c>
      <c r="G2019" s="188"/>
      <c r="H2019" s="285">
        <v>17003.68</v>
      </c>
      <c r="I2019" s="143">
        <f t="shared" si="557"/>
        <v>40.578959520135228</v>
      </c>
      <c r="J2019" s="165">
        <v>689991.64241333294</v>
      </c>
      <c r="K2019" s="167"/>
      <c r="L2019" s="167">
        <v>1</v>
      </c>
      <c r="M2019" s="171">
        <f t="shared" si="548"/>
        <v>689991.64241333294</v>
      </c>
      <c r="N2019" s="170"/>
      <c r="O2019" s="285"/>
      <c r="P2019" s="114">
        <f t="shared" si="563"/>
        <v>0</v>
      </c>
      <c r="Q2019" s="173"/>
      <c r="R2019" s="177">
        <v>2016</v>
      </c>
      <c r="S2019" s="98">
        <f>IFERROR(('General Input Sheet'!$G$38/(VLOOKUP(R2019,'General Input Sheet'!$E$38:$G$44,3,FALSE))),1)</f>
        <v>1</v>
      </c>
      <c r="T2019" s="199">
        <v>689991.64241333294</v>
      </c>
      <c r="U2019" s="115" t="str">
        <f t="shared" si="558"/>
        <v>y</v>
      </c>
      <c r="V2019" s="115" t="str">
        <f t="shared" si="558"/>
        <v/>
      </c>
      <c r="W2019" s="115" t="str">
        <f t="shared" si="558"/>
        <v/>
      </c>
      <c r="X2019" s="115" t="str">
        <f t="shared" si="558"/>
        <v/>
      </c>
      <c r="Y2019" s="273" t="str">
        <f t="shared" si="559"/>
        <v/>
      </c>
      <c r="AA2019" s="86">
        <f t="shared" si="549"/>
        <v>1</v>
      </c>
      <c r="AB2019" s="87" t="str">
        <f t="shared" si="550"/>
        <v/>
      </c>
      <c r="AC2019" s="87" t="str">
        <f t="shared" si="560"/>
        <v/>
      </c>
      <c r="AD2019" s="87" t="str">
        <f t="shared" si="561"/>
        <v/>
      </c>
      <c r="AE2019" s="87" t="str">
        <f t="shared" si="562"/>
        <v/>
      </c>
      <c r="AF2019" s="94">
        <f t="shared" si="551"/>
        <v>1</v>
      </c>
      <c r="AH2019" s="324">
        <f t="shared" si="552"/>
        <v>689991.64241333294</v>
      </c>
      <c r="AI2019" s="280" t="str">
        <f t="shared" si="553"/>
        <v/>
      </c>
      <c r="AJ2019" s="280" t="str">
        <f t="shared" si="554"/>
        <v/>
      </c>
      <c r="AK2019" s="280" t="str">
        <f t="shared" si="555"/>
        <v/>
      </c>
      <c r="AL2019" s="327" t="str">
        <f t="shared" si="556"/>
        <v/>
      </c>
    </row>
    <row r="2020" spans="2:38">
      <c r="B2020" s="176" t="s">
        <v>1797</v>
      </c>
      <c r="C2020" s="167"/>
      <c r="D2020" s="167" t="s">
        <v>2229</v>
      </c>
      <c r="E2020" s="167" t="s">
        <v>115</v>
      </c>
      <c r="F2020" s="167" t="s">
        <v>2232</v>
      </c>
      <c r="G2020" s="188"/>
      <c r="H2020" s="285">
        <v>1244.81</v>
      </c>
      <c r="I2020" s="143">
        <f t="shared" si="557"/>
        <v>209.69903866429254</v>
      </c>
      <c r="J2020" s="165">
        <v>261035.460319698</v>
      </c>
      <c r="K2020" s="167"/>
      <c r="L2020" s="167">
        <v>1</v>
      </c>
      <c r="M2020" s="171">
        <f t="shared" si="548"/>
        <v>261035.460319698</v>
      </c>
      <c r="N2020" s="170"/>
      <c r="O2020" s="285"/>
      <c r="P2020" s="114">
        <f t="shared" si="563"/>
        <v>0</v>
      </c>
      <c r="Q2020" s="173"/>
      <c r="R2020" s="177">
        <v>2016</v>
      </c>
      <c r="S2020" s="98">
        <f>IFERROR(('General Input Sheet'!$G$38/(VLOOKUP(R2020,'General Input Sheet'!$E$38:$G$44,3,FALSE))),1)</f>
        <v>1</v>
      </c>
      <c r="T2020" s="199">
        <v>261035.460319698</v>
      </c>
      <c r="U2020" s="115" t="str">
        <f t="shared" si="558"/>
        <v>y</v>
      </c>
      <c r="V2020" s="115" t="str">
        <f t="shared" si="558"/>
        <v/>
      </c>
      <c r="W2020" s="115" t="str">
        <f t="shared" si="558"/>
        <v/>
      </c>
      <c r="X2020" s="115" t="str">
        <f t="shared" si="558"/>
        <v/>
      </c>
      <c r="Y2020" s="273" t="str">
        <f t="shared" si="559"/>
        <v/>
      </c>
      <c r="AA2020" s="86">
        <f t="shared" si="549"/>
        <v>1</v>
      </c>
      <c r="AB2020" s="87" t="str">
        <f t="shared" si="550"/>
        <v/>
      </c>
      <c r="AC2020" s="87" t="str">
        <f t="shared" si="560"/>
        <v/>
      </c>
      <c r="AD2020" s="87" t="str">
        <f t="shared" si="561"/>
        <v/>
      </c>
      <c r="AE2020" s="87" t="str">
        <f t="shared" si="562"/>
        <v/>
      </c>
      <c r="AF2020" s="94">
        <f t="shared" si="551"/>
        <v>1</v>
      </c>
      <c r="AH2020" s="324">
        <f t="shared" si="552"/>
        <v>261035.460319698</v>
      </c>
      <c r="AI2020" s="280" t="str">
        <f t="shared" si="553"/>
        <v/>
      </c>
      <c r="AJ2020" s="280" t="str">
        <f t="shared" si="554"/>
        <v/>
      </c>
      <c r="AK2020" s="280" t="str">
        <f t="shared" si="555"/>
        <v/>
      </c>
      <c r="AL2020" s="327" t="str">
        <f t="shared" si="556"/>
        <v/>
      </c>
    </row>
    <row r="2021" spans="2:38">
      <c r="B2021" s="176" t="s">
        <v>1798</v>
      </c>
      <c r="C2021" s="167"/>
      <c r="D2021" s="167" t="s">
        <v>2229</v>
      </c>
      <c r="E2021" s="167" t="s">
        <v>116</v>
      </c>
      <c r="F2021" s="167" t="s">
        <v>2232</v>
      </c>
      <c r="G2021" s="188"/>
      <c r="H2021" s="285">
        <v>1083.4100000000001</v>
      </c>
      <c r="I2021" s="143">
        <f t="shared" si="557"/>
        <v>233.67771240088146</v>
      </c>
      <c r="J2021" s="165">
        <v>253168.77039223901</v>
      </c>
      <c r="K2021" s="167"/>
      <c r="L2021" s="167">
        <v>1</v>
      </c>
      <c r="M2021" s="171">
        <f t="shared" si="548"/>
        <v>253168.77039223901</v>
      </c>
      <c r="N2021" s="170"/>
      <c r="O2021" s="285"/>
      <c r="P2021" s="114">
        <f t="shared" si="563"/>
        <v>0</v>
      </c>
      <c r="Q2021" s="173"/>
      <c r="R2021" s="177">
        <v>2016</v>
      </c>
      <c r="S2021" s="98">
        <f>IFERROR(('General Input Sheet'!$G$38/(VLOOKUP(R2021,'General Input Sheet'!$E$38:$G$44,3,FALSE))),1)</f>
        <v>1</v>
      </c>
      <c r="T2021" s="199">
        <v>253168.77039223901</v>
      </c>
      <c r="U2021" s="115" t="str">
        <f t="shared" si="558"/>
        <v/>
      </c>
      <c r="V2021" s="115" t="str">
        <f t="shared" si="558"/>
        <v>y</v>
      </c>
      <c r="W2021" s="115" t="str">
        <f t="shared" si="558"/>
        <v/>
      </c>
      <c r="X2021" s="115" t="str">
        <f t="shared" si="558"/>
        <v/>
      </c>
      <c r="Y2021" s="273" t="str">
        <f t="shared" si="559"/>
        <v/>
      </c>
      <c r="AA2021" s="86" t="str">
        <f t="shared" si="549"/>
        <v/>
      </c>
      <c r="AB2021" s="87">
        <f t="shared" si="550"/>
        <v>1</v>
      </c>
      <c r="AC2021" s="87" t="str">
        <f t="shared" si="560"/>
        <v/>
      </c>
      <c r="AD2021" s="87" t="str">
        <f t="shared" si="561"/>
        <v/>
      </c>
      <c r="AE2021" s="87" t="str">
        <f t="shared" si="562"/>
        <v/>
      </c>
      <c r="AF2021" s="94">
        <f t="shared" si="551"/>
        <v>1</v>
      </c>
      <c r="AH2021" s="324" t="str">
        <f t="shared" si="552"/>
        <v/>
      </c>
      <c r="AI2021" s="280">
        <f t="shared" si="553"/>
        <v>253168.77039223901</v>
      </c>
      <c r="AJ2021" s="280" t="str">
        <f t="shared" si="554"/>
        <v/>
      </c>
      <c r="AK2021" s="280" t="str">
        <f t="shared" si="555"/>
        <v/>
      </c>
      <c r="AL2021" s="327" t="str">
        <f t="shared" si="556"/>
        <v/>
      </c>
    </row>
    <row r="2022" spans="2:38">
      <c r="B2022" s="176" t="s">
        <v>1798</v>
      </c>
      <c r="C2022" s="167"/>
      <c r="D2022" s="167" t="s">
        <v>2229</v>
      </c>
      <c r="E2022" s="167" t="s">
        <v>116</v>
      </c>
      <c r="F2022" s="167" t="s">
        <v>2233</v>
      </c>
      <c r="G2022" s="188"/>
      <c r="H2022" s="285">
        <v>4252.37</v>
      </c>
      <c r="I2022" s="143">
        <f t="shared" si="557"/>
        <v>129.75442204517199</v>
      </c>
      <c r="J2022" s="165">
        <v>551763.81167222804</v>
      </c>
      <c r="K2022" s="167"/>
      <c r="L2022" s="167">
        <v>1</v>
      </c>
      <c r="M2022" s="171">
        <f t="shared" si="548"/>
        <v>551763.81167222804</v>
      </c>
      <c r="N2022" s="170"/>
      <c r="O2022" s="285"/>
      <c r="P2022" s="114">
        <f t="shared" si="563"/>
        <v>0</v>
      </c>
      <c r="Q2022" s="173"/>
      <c r="R2022" s="177">
        <v>2016</v>
      </c>
      <c r="S2022" s="98">
        <f>IFERROR(('General Input Sheet'!$G$38/(VLOOKUP(R2022,'General Input Sheet'!$E$38:$G$44,3,FALSE))),1)</f>
        <v>1</v>
      </c>
      <c r="T2022" s="199">
        <v>551763.81167222804</v>
      </c>
      <c r="U2022" s="115" t="str">
        <f t="shared" si="558"/>
        <v/>
      </c>
      <c r="V2022" s="115" t="str">
        <f t="shared" si="558"/>
        <v>y</v>
      </c>
      <c r="W2022" s="115" t="str">
        <f t="shared" si="558"/>
        <v/>
      </c>
      <c r="X2022" s="115" t="str">
        <f t="shared" si="558"/>
        <v/>
      </c>
      <c r="Y2022" s="273" t="str">
        <f t="shared" si="559"/>
        <v/>
      </c>
      <c r="AA2022" s="86" t="str">
        <f t="shared" si="549"/>
        <v/>
      </c>
      <c r="AB2022" s="87">
        <f t="shared" si="550"/>
        <v>1</v>
      </c>
      <c r="AC2022" s="87" t="str">
        <f t="shared" si="560"/>
        <v/>
      </c>
      <c r="AD2022" s="87" t="str">
        <f t="shared" si="561"/>
        <v/>
      </c>
      <c r="AE2022" s="87" t="str">
        <f t="shared" si="562"/>
        <v/>
      </c>
      <c r="AF2022" s="94">
        <f t="shared" si="551"/>
        <v>1</v>
      </c>
      <c r="AH2022" s="324" t="str">
        <f t="shared" si="552"/>
        <v/>
      </c>
      <c r="AI2022" s="280">
        <f t="shared" si="553"/>
        <v>551763.81167222804</v>
      </c>
      <c r="AJ2022" s="280" t="str">
        <f t="shared" si="554"/>
        <v/>
      </c>
      <c r="AK2022" s="280" t="str">
        <f t="shared" si="555"/>
        <v/>
      </c>
      <c r="AL2022" s="327" t="str">
        <f t="shared" si="556"/>
        <v/>
      </c>
    </row>
    <row r="2023" spans="2:38">
      <c r="B2023" s="176" t="s">
        <v>1799</v>
      </c>
      <c r="C2023" s="167"/>
      <c r="D2023" s="167" t="s">
        <v>2229</v>
      </c>
      <c r="E2023" s="167" t="s">
        <v>118</v>
      </c>
      <c r="F2023" s="167" t="s">
        <v>2236</v>
      </c>
      <c r="G2023" s="188"/>
      <c r="H2023" s="285"/>
      <c r="I2023" s="143">
        <f t="shared" si="557"/>
        <v>0</v>
      </c>
      <c r="J2023" s="165"/>
      <c r="K2023" s="167"/>
      <c r="L2023" s="167">
        <v>1</v>
      </c>
      <c r="M2023" s="171">
        <f t="shared" si="548"/>
        <v>0</v>
      </c>
      <c r="N2023" s="170"/>
      <c r="O2023" s="285">
        <v>0</v>
      </c>
      <c r="P2023" s="114">
        <f t="shared" si="563"/>
        <v>0</v>
      </c>
      <c r="Q2023" s="173">
        <v>0</v>
      </c>
      <c r="R2023" s="177">
        <v>2016</v>
      </c>
      <c r="S2023" s="98">
        <f>IFERROR(('General Input Sheet'!$G$38/(VLOOKUP(R2023,'General Input Sheet'!$E$38:$G$44,3,FALSE))),1)</f>
        <v>1</v>
      </c>
      <c r="T2023" s="199">
        <v>0</v>
      </c>
      <c r="U2023" s="115" t="str">
        <f t="shared" si="558"/>
        <v/>
      </c>
      <c r="V2023" s="115" t="str">
        <f t="shared" si="558"/>
        <v/>
      </c>
      <c r="W2023" s="115" t="str">
        <f t="shared" si="558"/>
        <v/>
      </c>
      <c r="X2023" s="115" t="str">
        <f t="shared" si="558"/>
        <v>y</v>
      </c>
      <c r="Y2023" s="273" t="str">
        <f t="shared" si="559"/>
        <v/>
      </c>
      <c r="AA2023" s="86" t="str">
        <f t="shared" si="549"/>
        <v/>
      </c>
      <c r="AB2023" s="87" t="str">
        <f t="shared" si="550"/>
        <v/>
      </c>
      <c r="AC2023" s="87" t="str">
        <f t="shared" si="560"/>
        <v/>
      </c>
      <c r="AD2023" s="87">
        <f t="shared" si="561"/>
        <v>1</v>
      </c>
      <c r="AE2023" s="87" t="str">
        <f t="shared" si="562"/>
        <v/>
      </c>
      <c r="AF2023" s="94">
        <f t="shared" si="551"/>
        <v>1</v>
      </c>
      <c r="AH2023" s="324" t="str">
        <f t="shared" si="552"/>
        <v/>
      </c>
      <c r="AI2023" s="280" t="str">
        <f t="shared" si="553"/>
        <v/>
      </c>
      <c r="AJ2023" s="280" t="str">
        <f t="shared" si="554"/>
        <v/>
      </c>
      <c r="AK2023" s="280">
        <f t="shared" si="555"/>
        <v>0</v>
      </c>
      <c r="AL2023" s="327" t="str">
        <f t="shared" si="556"/>
        <v/>
      </c>
    </row>
    <row r="2024" spans="2:38">
      <c r="B2024" s="176" t="s">
        <v>1800</v>
      </c>
      <c r="C2024" s="167"/>
      <c r="D2024" s="167" t="s">
        <v>2229</v>
      </c>
      <c r="E2024" s="167" t="s">
        <v>117</v>
      </c>
      <c r="F2024" s="167" t="s">
        <v>2233</v>
      </c>
      <c r="G2024" s="188"/>
      <c r="H2024" s="285">
        <v>3725.78</v>
      </c>
      <c r="I2024" s="143">
        <f t="shared" si="557"/>
        <v>142.88042546022979</v>
      </c>
      <c r="J2024" s="165">
        <v>532341.03157121502</v>
      </c>
      <c r="K2024" s="167"/>
      <c r="L2024" s="167">
        <v>1</v>
      </c>
      <c r="M2024" s="171">
        <f t="shared" si="548"/>
        <v>532341.03157121502</v>
      </c>
      <c r="N2024" s="170"/>
      <c r="O2024" s="285"/>
      <c r="P2024" s="114">
        <f t="shared" si="563"/>
        <v>0</v>
      </c>
      <c r="Q2024" s="173"/>
      <c r="R2024" s="177">
        <v>2016</v>
      </c>
      <c r="S2024" s="98">
        <f>IFERROR(('General Input Sheet'!$G$38/(VLOOKUP(R2024,'General Input Sheet'!$E$38:$G$44,3,FALSE))),1)</f>
        <v>1</v>
      </c>
      <c r="T2024" s="199">
        <v>532341.03157121502</v>
      </c>
      <c r="U2024" s="115" t="str">
        <f t="shared" si="558"/>
        <v/>
      </c>
      <c r="V2024" s="115" t="str">
        <f t="shared" si="558"/>
        <v/>
      </c>
      <c r="W2024" s="115" t="str">
        <f t="shared" si="558"/>
        <v>y</v>
      </c>
      <c r="X2024" s="115" t="str">
        <f t="shared" si="558"/>
        <v/>
      </c>
      <c r="Y2024" s="273" t="str">
        <f t="shared" si="559"/>
        <v/>
      </c>
      <c r="AA2024" s="86" t="str">
        <f t="shared" si="549"/>
        <v/>
      </c>
      <c r="AB2024" s="87" t="str">
        <f t="shared" si="550"/>
        <v/>
      </c>
      <c r="AC2024" s="87">
        <f t="shared" si="560"/>
        <v>1</v>
      </c>
      <c r="AD2024" s="87" t="str">
        <f t="shared" si="561"/>
        <v/>
      </c>
      <c r="AE2024" s="87" t="str">
        <f t="shared" si="562"/>
        <v/>
      </c>
      <c r="AF2024" s="94">
        <f t="shared" si="551"/>
        <v>1</v>
      </c>
      <c r="AH2024" s="324" t="str">
        <f t="shared" si="552"/>
        <v/>
      </c>
      <c r="AI2024" s="280" t="str">
        <f t="shared" si="553"/>
        <v/>
      </c>
      <c r="AJ2024" s="280">
        <f t="shared" si="554"/>
        <v>532341.03157121502</v>
      </c>
      <c r="AK2024" s="280" t="str">
        <f t="shared" si="555"/>
        <v/>
      </c>
      <c r="AL2024" s="327" t="str">
        <f t="shared" si="556"/>
        <v/>
      </c>
    </row>
    <row r="2025" spans="2:38">
      <c r="B2025" s="176" t="s">
        <v>1801</v>
      </c>
      <c r="C2025" s="167"/>
      <c r="D2025" s="167" t="s">
        <v>2229</v>
      </c>
      <c r="E2025" s="167" t="s">
        <v>117</v>
      </c>
      <c r="F2025" s="167" t="s">
        <v>2233</v>
      </c>
      <c r="G2025" s="188"/>
      <c r="H2025" s="285">
        <v>2699.59</v>
      </c>
      <c r="I2025" s="143">
        <f t="shared" si="557"/>
        <v>183.17261965689789</v>
      </c>
      <c r="J2025" s="165">
        <v>494490.97229956498</v>
      </c>
      <c r="K2025" s="167"/>
      <c r="L2025" s="167">
        <v>1</v>
      </c>
      <c r="M2025" s="171">
        <f t="shared" si="548"/>
        <v>494490.97229956498</v>
      </c>
      <c r="N2025" s="170"/>
      <c r="O2025" s="285"/>
      <c r="P2025" s="114">
        <f t="shared" si="563"/>
        <v>0</v>
      </c>
      <c r="Q2025" s="173"/>
      <c r="R2025" s="177">
        <v>2016</v>
      </c>
      <c r="S2025" s="98">
        <f>IFERROR(('General Input Sheet'!$G$38/(VLOOKUP(R2025,'General Input Sheet'!$E$38:$G$44,3,FALSE))),1)</f>
        <v>1</v>
      </c>
      <c r="T2025" s="199">
        <v>494490.97229956498</v>
      </c>
      <c r="U2025" s="115" t="str">
        <f t="shared" si="558"/>
        <v/>
      </c>
      <c r="V2025" s="115" t="str">
        <f t="shared" si="558"/>
        <v/>
      </c>
      <c r="W2025" s="115" t="str">
        <f t="shared" si="558"/>
        <v>y</v>
      </c>
      <c r="X2025" s="115" t="str">
        <f t="shared" si="558"/>
        <v/>
      </c>
      <c r="Y2025" s="273" t="str">
        <f t="shared" si="559"/>
        <v/>
      </c>
      <c r="AA2025" s="86" t="str">
        <f t="shared" si="549"/>
        <v/>
      </c>
      <c r="AB2025" s="87" t="str">
        <f t="shared" si="550"/>
        <v/>
      </c>
      <c r="AC2025" s="87">
        <f t="shared" si="560"/>
        <v>1</v>
      </c>
      <c r="AD2025" s="87" t="str">
        <f t="shared" si="561"/>
        <v/>
      </c>
      <c r="AE2025" s="87" t="str">
        <f t="shared" si="562"/>
        <v/>
      </c>
      <c r="AF2025" s="94">
        <f t="shared" si="551"/>
        <v>1</v>
      </c>
      <c r="AH2025" s="324" t="str">
        <f t="shared" si="552"/>
        <v/>
      </c>
      <c r="AI2025" s="280" t="str">
        <f t="shared" si="553"/>
        <v/>
      </c>
      <c r="AJ2025" s="280">
        <f t="shared" si="554"/>
        <v>494490.97229956498</v>
      </c>
      <c r="AK2025" s="280" t="str">
        <f t="shared" si="555"/>
        <v/>
      </c>
      <c r="AL2025" s="327" t="str">
        <f t="shared" si="556"/>
        <v/>
      </c>
    </row>
    <row r="2026" spans="2:38">
      <c r="B2026" s="176" t="s">
        <v>1802</v>
      </c>
      <c r="C2026" s="167"/>
      <c r="D2026" s="167" t="s">
        <v>2229</v>
      </c>
      <c r="E2026" s="167" t="s">
        <v>118</v>
      </c>
      <c r="F2026" s="167" t="s">
        <v>2233</v>
      </c>
      <c r="G2026" s="188"/>
      <c r="H2026" s="285">
        <v>3417.46</v>
      </c>
      <c r="I2026" s="143">
        <f t="shared" si="557"/>
        <v>152.44331651792558</v>
      </c>
      <c r="J2026" s="165">
        <v>520968.93646734999</v>
      </c>
      <c r="K2026" s="167"/>
      <c r="L2026" s="167">
        <v>1</v>
      </c>
      <c r="M2026" s="171">
        <f t="shared" si="548"/>
        <v>520968.93646734999</v>
      </c>
      <c r="N2026" s="170"/>
      <c r="O2026" s="285"/>
      <c r="P2026" s="114">
        <f t="shared" si="563"/>
        <v>0</v>
      </c>
      <c r="Q2026" s="173"/>
      <c r="R2026" s="177">
        <v>2016</v>
      </c>
      <c r="S2026" s="98">
        <f>IFERROR(('General Input Sheet'!$G$38/(VLOOKUP(R2026,'General Input Sheet'!$E$38:$G$44,3,FALSE))),1)</f>
        <v>1</v>
      </c>
      <c r="T2026" s="199">
        <v>520968.93646734999</v>
      </c>
      <c r="U2026" s="115" t="str">
        <f t="shared" si="558"/>
        <v/>
      </c>
      <c r="V2026" s="115" t="str">
        <f t="shared" si="558"/>
        <v/>
      </c>
      <c r="W2026" s="115" t="str">
        <f t="shared" si="558"/>
        <v/>
      </c>
      <c r="X2026" s="115" t="str">
        <f t="shared" si="558"/>
        <v>y</v>
      </c>
      <c r="Y2026" s="273" t="str">
        <f t="shared" si="559"/>
        <v/>
      </c>
      <c r="AA2026" s="86" t="str">
        <f t="shared" si="549"/>
        <v/>
      </c>
      <c r="AB2026" s="87" t="str">
        <f t="shared" si="550"/>
        <v/>
      </c>
      <c r="AC2026" s="87" t="str">
        <f t="shared" si="560"/>
        <v/>
      </c>
      <c r="AD2026" s="87">
        <f t="shared" si="561"/>
        <v>1</v>
      </c>
      <c r="AE2026" s="87" t="str">
        <f t="shared" si="562"/>
        <v/>
      </c>
      <c r="AF2026" s="94">
        <f t="shared" si="551"/>
        <v>1</v>
      </c>
      <c r="AH2026" s="324" t="str">
        <f t="shared" si="552"/>
        <v/>
      </c>
      <c r="AI2026" s="280" t="str">
        <f t="shared" si="553"/>
        <v/>
      </c>
      <c r="AJ2026" s="280" t="str">
        <f t="shared" si="554"/>
        <v/>
      </c>
      <c r="AK2026" s="280">
        <f t="shared" si="555"/>
        <v>520968.93646734999</v>
      </c>
      <c r="AL2026" s="327" t="str">
        <f t="shared" si="556"/>
        <v/>
      </c>
    </row>
    <row r="2027" spans="2:38">
      <c r="B2027" s="176" t="s">
        <v>1803</v>
      </c>
      <c r="C2027" s="167"/>
      <c r="D2027" s="167" t="s">
        <v>2229</v>
      </c>
      <c r="E2027" s="167" t="s">
        <v>117</v>
      </c>
      <c r="F2027" s="167" t="s">
        <v>2232</v>
      </c>
      <c r="G2027" s="188"/>
      <c r="H2027" s="285">
        <v>11343.51</v>
      </c>
      <c r="I2027" s="143">
        <f t="shared" si="557"/>
        <v>52.037303972429605</v>
      </c>
      <c r="J2027" s="165">
        <v>590285.67798429495</v>
      </c>
      <c r="K2027" s="167"/>
      <c r="L2027" s="167">
        <v>1</v>
      </c>
      <c r="M2027" s="171">
        <f t="shared" si="548"/>
        <v>590285.67798429495</v>
      </c>
      <c r="N2027" s="170"/>
      <c r="O2027" s="285"/>
      <c r="P2027" s="114">
        <f t="shared" si="563"/>
        <v>0</v>
      </c>
      <c r="Q2027" s="173"/>
      <c r="R2027" s="177">
        <v>2016</v>
      </c>
      <c r="S2027" s="98">
        <f>IFERROR(('General Input Sheet'!$G$38/(VLOOKUP(R2027,'General Input Sheet'!$E$38:$G$44,3,FALSE))),1)</f>
        <v>1</v>
      </c>
      <c r="T2027" s="199">
        <v>590285.67798429495</v>
      </c>
      <c r="U2027" s="115" t="str">
        <f t="shared" si="558"/>
        <v/>
      </c>
      <c r="V2027" s="115" t="str">
        <f t="shared" si="558"/>
        <v/>
      </c>
      <c r="W2027" s="115" t="str">
        <f t="shared" si="558"/>
        <v>y</v>
      </c>
      <c r="X2027" s="115" t="str">
        <f t="shared" si="558"/>
        <v/>
      </c>
      <c r="Y2027" s="273" t="str">
        <f t="shared" si="559"/>
        <v/>
      </c>
      <c r="AA2027" s="86" t="str">
        <f t="shared" si="549"/>
        <v/>
      </c>
      <c r="AB2027" s="87" t="str">
        <f t="shared" si="550"/>
        <v/>
      </c>
      <c r="AC2027" s="87">
        <f t="shared" si="560"/>
        <v>1</v>
      </c>
      <c r="AD2027" s="87" t="str">
        <f t="shared" si="561"/>
        <v/>
      </c>
      <c r="AE2027" s="87" t="str">
        <f t="shared" si="562"/>
        <v/>
      </c>
      <c r="AF2027" s="94">
        <f t="shared" si="551"/>
        <v>1</v>
      </c>
      <c r="AH2027" s="324" t="str">
        <f t="shared" si="552"/>
        <v/>
      </c>
      <c r="AI2027" s="280" t="str">
        <f t="shared" si="553"/>
        <v/>
      </c>
      <c r="AJ2027" s="280">
        <f t="shared" si="554"/>
        <v>590285.67798429495</v>
      </c>
      <c r="AK2027" s="280" t="str">
        <f t="shared" si="555"/>
        <v/>
      </c>
      <c r="AL2027" s="327" t="str">
        <f t="shared" si="556"/>
        <v/>
      </c>
    </row>
    <row r="2028" spans="2:38">
      <c r="B2028" s="176" t="s">
        <v>1804</v>
      </c>
      <c r="C2028" s="167"/>
      <c r="D2028" s="167" t="s">
        <v>2229</v>
      </c>
      <c r="E2028" s="167" t="s">
        <v>117</v>
      </c>
      <c r="F2028" s="167" t="s">
        <v>2233</v>
      </c>
      <c r="G2028" s="188"/>
      <c r="H2028" s="285">
        <v>70669.16</v>
      </c>
      <c r="I2028" s="143">
        <f t="shared" si="557"/>
        <v>9.7636881832659803</v>
      </c>
      <c r="J2028" s="165">
        <v>689991.64241333294</v>
      </c>
      <c r="K2028" s="167"/>
      <c r="L2028" s="167">
        <v>1</v>
      </c>
      <c r="M2028" s="171">
        <f t="shared" si="548"/>
        <v>689991.64241333294</v>
      </c>
      <c r="N2028" s="170"/>
      <c r="O2028" s="285">
        <v>14.573652474694301</v>
      </c>
      <c r="P2028" s="114">
        <f t="shared" si="563"/>
        <v>6.8616978601376735E-2</v>
      </c>
      <c r="Q2028" s="173">
        <v>1</v>
      </c>
      <c r="R2028" s="177">
        <v>2016</v>
      </c>
      <c r="S2028" s="98">
        <f>IFERROR(('General Input Sheet'!$G$38/(VLOOKUP(R2028,'General Input Sheet'!$E$38:$G$44,3,FALSE))),1)</f>
        <v>1</v>
      </c>
      <c r="T2028" s="199">
        <v>689992.64241333294</v>
      </c>
      <c r="U2028" s="115" t="str">
        <f t="shared" si="558"/>
        <v/>
      </c>
      <c r="V2028" s="115" t="str">
        <f t="shared" si="558"/>
        <v/>
      </c>
      <c r="W2028" s="115" t="str">
        <f t="shared" si="558"/>
        <v>y</v>
      </c>
      <c r="X2028" s="115" t="str">
        <f t="shared" si="558"/>
        <v/>
      </c>
      <c r="Y2028" s="273" t="str">
        <f t="shared" si="559"/>
        <v/>
      </c>
      <c r="AA2028" s="86" t="str">
        <f t="shared" si="549"/>
        <v/>
      </c>
      <c r="AB2028" s="87" t="str">
        <f t="shared" si="550"/>
        <v/>
      </c>
      <c r="AC2028" s="87">
        <f t="shared" si="560"/>
        <v>1</v>
      </c>
      <c r="AD2028" s="87" t="str">
        <f t="shared" si="561"/>
        <v/>
      </c>
      <c r="AE2028" s="87" t="str">
        <f t="shared" si="562"/>
        <v/>
      </c>
      <c r="AF2028" s="94">
        <f t="shared" si="551"/>
        <v>1</v>
      </c>
      <c r="AH2028" s="324" t="str">
        <f t="shared" si="552"/>
        <v/>
      </c>
      <c r="AI2028" s="280" t="str">
        <f t="shared" si="553"/>
        <v/>
      </c>
      <c r="AJ2028" s="280">
        <f t="shared" si="554"/>
        <v>689992.64241333294</v>
      </c>
      <c r="AK2028" s="280" t="str">
        <f t="shared" si="555"/>
        <v/>
      </c>
      <c r="AL2028" s="327" t="str">
        <f t="shared" si="556"/>
        <v/>
      </c>
    </row>
    <row r="2029" spans="2:38">
      <c r="B2029" s="176" t="s">
        <v>1805</v>
      </c>
      <c r="C2029" s="167"/>
      <c r="D2029" s="167" t="s">
        <v>2229</v>
      </c>
      <c r="E2029" s="167" t="s">
        <v>117</v>
      </c>
      <c r="F2029" s="167" t="s">
        <v>2232</v>
      </c>
      <c r="G2029" s="188"/>
      <c r="H2029" s="285">
        <v>351.39270900000002</v>
      </c>
      <c r="I2029" s="143">
        <f t="shared" si="557"/>
        <v>618.93715343154429</v>
      </c>
      <c r="J2029" s="165">
        <v>217490.00304505901</v>
      </c>
      <c r="K2029" s="167"/>
      <c r="L2029" s="167">
        <v>1</v>
      </c>
      <c r="M2029" s="171">
        <f t="shared" si="548"/>
        <v>217490.00304505904</v>
      </c>
      <c r="N2029" s="170"/>
      <c r="O2029" s="285"/>
      <c r="P2029" s="114">
        <f t="shared" si="563"/>
        <v>0</v>
      </c>
      <c r="Q2029" s="173"/>
      <c r="R2029" s="177">
        <v>2016</v>
      </c>
      <c r="S2029" s="98">
        <f>IFERROR(('General Input Sheet'!$G$38/(VLOOKUP(R2029,'General Input Sheet'!$E$38:$G$44,3,FALSE))),1)</f>
        <v>1</v>
      </c>
      <c r="T2029" s="199">
        <v>217490.00304505901</v>
      </c>
      <c r="U2029" s="115" t="str">
        <f t="shared" si="558"/>
        <v/>
      </c>
      <c r="V2029" s="115" t="str">
        <f t="shared" si="558"/>
        <v/>
      </c>
      <c r="W2029" s="115" t="str">
        <f t="shared" si="558"/>
        <v>y</v>
      </c>
      <c r="X2029" s="115" t="str">
        <f t="shared" si="558"/>
        <v/>
      </c>
      <c r="Y2029" s="273" t="str">
        <f t="shared" si="559"/>
        <v/>
      </c>
      <c r="AA2029" s="86" t="str">
        <f t="shared" si="549"/>
        <v/>
      </c>
      <c r="AB2029" s="87" t="str">
        <f t="shared" si="550"/>
        <v/>
      </c>
      <c r="AC2029" s="87">
        <f t="shared" si="560"/>
        <v>1</v>
      </c>
      <c r="AD2029" s="87" t="str">
        <f t="shared" si="561"/>
        <v/>
      </c>
      <c r="AE2029" s="87" t="str">
        <f t="shared" si="562"/>
        <v/>
      </c>
      <c r="AF2029" s="94">
        <f t="shared" si="551"/>
        <v>1</v>
      </c>
      <c r="AH2029" s="324" t="str">
        <f t="shared" si="552"/>
        <v/>
      </c>
      <c r="AI2029" s="280" t="str">
        <f t="shared" si="553"/>
        <v/>
      </c>
      <c r="AJ2029" s="280">
        <f t="shared" si="554"/>
        <v>217490.00304505901</v>
      </c>
      <c r="AK2029" s="280" t="str">
        <f t="shared" si="555"/>
        <v/>
      </c>
      <c r="AL2029" s="327" t="str">
        <f t="shared" si="556"/>
        <v/>
      </c>
    </row>
    <row r="2030" spans="2:38">
      <c r="B2030" s="176" t="s">
        <v>1806</v>
      </c>
      <c r="C2030" s="167"/>
      <c r="D2030" s="167" t="s">
        <v>2229</v>
      </c>
      <c r="E2030" s="167" t="s">
        <v>117</v>
      </c>
      <c r="F2030" s="167" t="s">
        <v>2233</v>
      </c>
      <c r="G2030" s="188"/>
      <c r="H2030" s="285">
        <v>10529.39</v>
      </c>
      <c r="I2030" s="143">
        <f t="shared" si="557"/>
        <v>65.530067972915148</v>
      </c>
      <c r="J2030" s="165">
        <v>689991.64241333294</v>
      </c>
      <c r="K2030" s="167"/>
      <c r="L2030" s="167">
        <v>1</v>
      </c>
      <c r="M2030" s="171">
        <f t="shared" si="548"/>
        <v>689991.64241333294</v>
      </c>
      <c r="N2030" s="170"/>
      <c r="O2030" s="285"/>
      <c r="P2030" s="114">
        <f t="shared" si="563"/>
        <v>0</v>
      </c>
      <c r="Q2030" s="173"/>
      <c r="R2030" s="177">
        <v>2016</v>
      </c>
      <c r="S2030" s="98">
        <f>IFERROR(('General Input Sheet'!$G$38/(VLOOKUP(R2030,'General Input Sheet'!$E$38:$G$44,3,FALSE))),1)</f>
        <v>1</v>
      </c>
      <c r="T2030" s="199">
        <v>689991.64241333294</v>
      </c>
      <c r="U2030" s="115" t="str">
        <f t="shared" si="558"/>
        <v/>
      </c>
      <c r="V2030" s="115" t="str">
        <f t="shared" si="558"/>
        <v/>
      </c>
      <c r="W2030" s="115" t="str">
        <f t="shared" si="558"/>
        <v>y</v>
      </c>
      <c r="X2030" s="115" t="str">
        <f t="shared" si="558"/>
        <v/>
      </c>
      <c r="Y2030" s="273" t="str">
        <f t="shared" si="559"/>
        <v/>
      </c>
      <c r="AA2030" s="86" t="str">
        <f t="shared" si="549"/>
        <v/>
      </c>
      <c r="AB2030" s="87" t="str">
        <f t="shared" si="550"/>
        <v/>
      </c>
      <c r="AC2030" s="87">
        <f t="shared" si="560"/>
        <v>1</v>
      </c>
      <c r="AD2030" s="87" t="str">
        <f t="shared" si="561"/>
        <v/>
      </c>
      <c r="AE2030" s="87" t="str">
        <f t="shared" si="562"/>
        <v/>
      </c>
      <c r="AF2030" s="94">
        <f t="shared" si="551"/>
        <v>1</v>
      </c>
      <c r="AH2030" s="324" t="str">
        <f t="shared" si="552"/>
        <v/>
      </c>
      <c r="AI2030" s="280" t="str">
        <f t="shared" si="553"/>
        <v/>
      </c>
      <c r="AJ2030" s="280">
        <f t="shared" si="554"/>
        <v>689991.64241333294</v>
      </c>
      <c r="AK2030" s="280" t="str">
        <f t="shared" si="555"/>
        <v/>
      </c>
      <c r="AL2030" s="327" t="str">
        <f t="shared" si="556"/>
        <v/>
      </c>
    </row>
    <row r="2031" spans="2:38">
      <c r="B2031" s="176" t="s">
        <v>1807</v>
      </c>
      <c r="C2031" s="167"/>
      <c r="D2031" s="167" t="s">
        <v>2229</v>
      </c>
      <c r="E2031" s="167" t="s">
        <v>115</v>
      </c>
      <c r="F2031" s="167" t="s">
        <v>2233</v>
      </c>
      <c r="G2031" s="188"/>
      <c r="H2031" s="285">
        <v>1946.75</v>
      </c>
      <c r="I2031" s="143">
        <f t="shared" si="557"/>
        <v>239.74479124590525</v>
      </c>
      <c r="J2031" s="165">
        <v>466723.17235796602</v>
      </c>
      <c r="K2031" s="167"/>
      <c r="L2031" s="167">
        <v>1</v>
      </c>
      <c r="M2031" s="171">
        <f t="shared" si="548"/>
        <v>466723.17235796602</v>
      </c>
      <c r="N2031" s="170"/>
      <c r="O2031" s="285"/>
      <c r="P2031" s="114">
        <f t="shared" si="563"/>
        <v>0</v>
      </c>
      <c r="Q2031" s="173"/>
      <c r="R2031" s="177">
        <v>2016</v>
      </c>
      <c r="S2031" s="98">
        <f>IFERROR(('General Input Sheet'!$G$38/(VLOOKUP(R2031,'General Input Sheet'!$E$38:$G$44,3,FALSE))),1)</f>
        <v>1</v>
      </c>
      <c r="T2031" s="199">
        <v>466723.17235796602</v>
      </c>
      <c r="U2031" s="115" t="str">
        <f t="shared" si="558"/>
        <v>y</v>
      </c>
      <c r="V2031" s="115" t="str">
        <f t="shared" si="558"/>
        <v/>
      </c>
      <c r="W2031" s="115" t="str">
        <f t="shared" si="558"/>
        <v/>
      </c>
      <c r="X2031" s="115" t="str">
        <f t="shared" si="558"/>
        <v/>
      </c>
      <c r="Y2031" s="273" t="str">
        <f t="shared" si="559"/>
        <v/>
      </c>
      <c r="AA2031" s="86">
        <f t="shared" si="549"/>
        <v>1</v>
      </c>
      <c r="AB2031" s="87" t="str">
        <f t="shared" si="550"/>
        <v/>
      </c>
      <c r="AC2031" s="87" t="str">
        <f t="shared" si="560"/>
        <v/>
      </c>
      <c r="AD2031" s="87" t="str">
        <f t="shared" si="561"/>
        <v/>
      </c>
      <c r="AE2031" s="87" t="str">
        <f t="shared" si="562"/>
        <v/>
      </c>
      <c r="AF2031" s="94">
        <f t="shared" si="551"/>
        <v>1</v>
      </c>
      <c r="AH2031" s="324">
        <f t="shared" si="552"/>
        <v>466723.17235796602</v>
      </c>
      <c r="AI2031" s="280" t="str">
        <f t="shared" si="553"/>
        <v/>
      </c>
      <c r="AJ2031" s="280" t="str">
        <f t="shared" si="554"/>
        <v/>
      </c>
      <c r="AK2031" s="280" t="str">
        <f t="shared" si="555"/>
        <v/>
      </c>
      <c r="AL2031" s="327" t="str">
        <f t="shared" si="556"/>
        <v/>
      </c>
    </row>
    <row r="2032" spans="2:38">
      <c r="B2032" s="176" t="s">
        <v>1808</v>
      </c>
      <c r="C2032" s="167"/>
      <c r="D2032" s="167" t="s">
        <v>2229</v>
      </c>
      <c r="E2032" s="167" t="s">
        <v>115</v>
      </c>
      <c r="F2032" s="167" t="s">
        <v>2233</v>
      </c>
      <c r="G2032" s="188"/>
      <c r="H2032" s="285">
        <v>2436.5</v>
      </c>
      <c r="I2032" s="143">
        <f t="shared" si="557"/>
        <v>198.96866139236815</v>
      </c>
      <c r="J2032" s="165">
        <v>484787.14348250499</v>
      </c>
      <c r="K2032" s="167"/>
      <c r="L2032" s="167">
        <v>1</v>
      </c>
      <c r="M2032" s="171">
        <f t="shared" si="548"/>
        <v>484787.14348250494</v>
      </c>
      <c r="N2032" s="170"/>
      <c r="O2032" s="285">
        <v>153.015599654216</v>
      </c>
      <c r="P2032" s="114">
        <f t="shared" si="563"/>
        <v>158.45515133614649</v>
      </c>
      <c r="Q2032" s="173">
        <v>24246.11</v>
      </c>
      <c r="R2032" s="177">
        <v>2016</v>
      </c>
      <c r="S2032" s="98">
        <f>IFERROR(('General Input Sheet'!$G$38/(VLOOKUP(R2032,'General Input Sheet'!$E$38:$G$44,3,FALSE))),1)</f>
        <v>1</v>
      </c>
      <c r="T2032" s="199">
        <v>509033.25348250498</v>
      </c>
      <c r="U2032" s="115" t="str">
        <f t="shared" si="558"/>
        <v>y</v>
      </c>
      <c r="V2032" s="115" t="str">
        <f t="shared" si="558"/>
        <v/>
      </c>
      <c r="W2032" s="115" t="str">
        <f t="shared" si="558"/>
        <v/>
      </c>
      <c r="X2032" s="115" t="str">
        <f t="shared" si="558"/>
        <v/>
      </c>
      <c r="Y2032" s="273" t="str">
        <f t="shared" si="559"/>
        <v/>
      </c>
      <c r="AA2032" s="86">
        <f t="shared" si="549"/>
        <v>1</v>
      </c>
      <c r="AB2032" s="87" t="str">
        <f t="shared" si="550"/>
        <v/>
      </c>
      <c r="AC2032" s="87" t="str">
        <f t="shared" si="560"/>
        <v/>
      </c>
      <c r="AD2032" s="87" t="str">
        <f t="shared" si="561"/>
        <v/>
      </c>
      <c r="AE2032" s="87" t="str">
        <f t="shared" si="562"/>
        <v/>
      </c>
      <c r="AF2032" s="94">
        <f t="shared" si="551"/>
        <v>1</v>
      </c>
      <c r="AH2032" s="324">
        <f t="shared" si="552"/>
        <v>509033.25348250498</v>
      </c>
      <c r="AI2032" s="280" t="str">
        <f t="shared" si="553"/>
        <v/>
      </c>
      <c r="AJ2032" s="280" t="str">
        <f t="shared" si="554"/>
        <v/>
      </c>
      <c r="AK2032" s="280" t="str">
        <f t="shared" si="555"/>
        <v/>
      </c>
      <c r="AL2032" s="327" t="str">
        <f t="shared" si="556"/>
        <v/>
      </c>
    </row>
    <row r="2033" spans="2:38">
      <c r="B2033" s="176" t="s">
        <v>1809</v>
      </c>
      <c r="C2033" s="167"/>
      <c r="D2033" s="167" t="s">
        <v>2229</v>
      </c>
      <c r="E2033" s="167" t="s">
        <v>118</v>
      </c>
      <c r="F2033" s="167" t="s">
        <v>2232</v>
      </c>
      <c r="G2033" s="188"/>
      <c r="H2033" s="285">
        <v>10472.82</v>
      </c>
      <c r="I2033" s="143">
        <f t="shared" si="557"/>
        <v>56.363584782732346</v>
      </c>
      <c r="J2033" s="165">
        <v>590285.67798429495</v>
      </c>
      <c r="K2033" s="167"/>
      <c r="L2033" s="167">
        <v>1</v>
      </c>
      <c r="M2033" s="171">
        <f t="shared" si="548"/>
        <v>590285.67798429495</v>
      </c>
      <c r="N2033" s="170"/>
      <c r="O2033" s="285"/>
      <c r="P2033" s="114">
        <f t="shared" si="563"/>
        <v>0</v>
      </c>
      <c r="Q2033" s="173"/>
      <c r="R2033" s="177">
        <v>2016</v>
      </c>
      <c r="S2033" s="98">
        <f>IFERROR(('General Input Sheet'!$G$38/(VLOOKUP(R2033,'General Input Sheet'!$E$38:$G$44,3,FALSE))),1)</f>
        <v>1</v>
      </c>
      <c r="T2033" s="199">
        <v>590285.67798429495</v>
      </c>
      <c r="U2033" s="115" t="str">
        <f t="shared" si="558"/>
        <v/>
      </c>
      <c r="V2033" s="115" t="str">
        <f t="shared" si="558"/>
        <v/>
      </c>
      <c r="W2033" s="115" t="str">
        <f t="shared" si="558"/>
        <v/>
      </c>
      <c r="X2033" s="115" t="str">
        <f t="shared" si="558"/>
        <v>y</v>
      </c>
      <c r="Y2033" s="273" t="str">
        <f t="shared" si="559"/>
        <v/>
      </c>
      <c r="AA2033" s="86" t="str">
        <f t="shared" si="549"/>
        <v/>
      </c>
      <c r="AB2033" s="87" t="str">
        <f t="shared" si="550"/>
        <v/>
      </c>
      <c r="AC2033" s="87" t="str">
        <f t="shared" si="560"/>
        <v/>
      </c>
      <c r="AD2033" s="87">
        <f t="shared" si="561"/>
        <v>1</v>
      </c>
      <c r="AE2033" s="87" t="str">
        <f t="shared" si="562"/>
        <v/>
      </c>
      <c r="AF2033" s="94">
        <f t="shared" si="551"/>
        <v>1</v>
      </c>
      <c r="AH2033" s="324" t="str">
        <f t="shared" si="552"/>
        <v/>
      </c>
      <c r="AI2033" s="280" t="str">
        <f t="shared" si="553"/>
        <v/>
      </c>
      <c r="AJ2033" s="280" t="str">
        <f t="shared" si="554"/>
        <v/>
      </c>
      <c r="AK2033" s="280">
        <f t="shared" si="555"/>
        <v>590285.67798429495</v>
      </c>
      <c r="AL2033" s="327" t="str">
        <f t="shared" si="556"/>
        <v/>
      </c>
    </row>
    <row r="2034" spans="2:38">
      <c r="B2034" s="176" t="s">
        <v>1810</v>
      </c>
      <c r="C2034" s="167"/>
      <c r="D2034" s="167" t="s">
        <v>2229</v>
      </c>
      <c r="E2034" s="167" t="s">
        <v>117</v>
      </c>
      <c r="F2034" s="167" t="s">
        <v>2232</v>
      </c>
      <c r="G2034" s="188"/>
      <c r="H2034" s="285">
        <v>2722.71</v>
      </c>
      <c r="I2034" s="143">
        <f t="shared" si="557"/>
        <v>122.32988460766443</v>
      </c>
      <c r="J2034" s="165">
        <v>333068.80012013402</v>
      </c>
      <c r="K2034" s="167"/>
      <c r="L2034" s="167">
        <v>1</v>
      </c>
      <c r="M2034" s="171">
        <f t="shared" si="548"/>
        <v>333068.80012013402</v>
      </c>
      <c r="N2034" s="170"/>
      <c r="O2034" s="285"/>
      <c r="P2034" s="114">
        <f t="shared" si="563"/>
        <v>0</v>
      </c>
      <c r="Q2034" s="173"/>
      <c r="R2034" s="177">
        <v>2016</v>
      </c>
      <c r="S2034" s="98">
        <f>IFERROR(('General Input Sheet'!$G$38/(VLOOKUP(R2034,'General Input Sheet'!$E$38:$G$44,3,FALSE))),1)</f>
        <v>1</v>
      </c>
      <c r="T2034" s="199">
        <v>333068.80012013402</v>
      </c>
      <c r="U2034" s="115" t="str">
        <f t="shared" si="558"/>
        <v/>
      </c>
      <c r="V2034" s="115" t="str">
        <f t="shared" si="558"/>
        <v/>
      </c>
      <c r="W2034" s="115" t="str">
        <f t="shared" si="558"/>
        <v>y</v>
      </c>
      <c r="X2034" s="115" t="str">
        <f t="shared" si="558"/>
        <v/>
      </c>
      <c r="Y2034" s="273" t="str">
        <f t="shared" si="559"/>
        <v/>
      </c>
      <c r="AA2034" s="86" t="str">
        <f t="shared" si="549"/>
        <v/>
      </c>
      <c r="AB2034" s="87" t="str">
        <f t="shared" si="550"/>
        <v/>
      </c>
      <c r="AC2034" s="87">
        <f t="shared" si="560"/>
        <v>1</v>
      </c>
      <c r="AD2034" s="87" t="str">
        <f t="shared" si="561"/>
        <v/>
      </c>
      <c r="AE2034" s="87" t="str">
        <f t="shared" si="562"/>
        <v/>
      </c>
      <c r="AF2034" s="94">
        <f t="shared" si="551"/>
        <v>1</v>
      </c>
      <c r="AH2034" s="324" t="str">
        <f t="shared" si="552"/>
        <v/>
      </c>
      <c r="AI2034" s="280" t="str">
        <f t="shared" si="553"/>
        <v/>
      </c>
      <c r="AJ2034" s="280">
        <f t="shared" si="554"/>
        <v>333068.80012013402</v>
      </c>
      <c r="AK2034" s="280" t="str">
        <f t="shared" si="555"/>
        <v/>
      </c>
      <c r="AL2034" s="327" t="str">
        <f t="shared" si="556"/>
        <v/>
      </c>
    </row>
    <row r="2035" spans="2:38">
      <c r="B2035" s="176" t="s">
        <v>1810</v>
      </c>
      <c r="C2035" s="167"/>
      <c r="D2035" s="167" t="s">
        <v>2229</v>
      </c>
      <c r="E2035" s="167" t="s">
        <v>117</v>
      </c>
      <c r="F2035" s="167" t="s">
        <v>2233</v>
      </c>
      <c r="G2035" s="188"/>
      <c r="H2035" s="285">
        <v>9237.17</v>
      </c>
      <c r="I2035" s="143">
        <f t="shared" si="557"/>
        <v>74.697298243220914</v>
      </c>
      <c r="J2035" s="165">
        <v>689991.64241333294</v>
      </c>
      <c r="K2035" s="167"/>
      <c r="L2035" s="167">
        <v>1</v>
      </c>
      <c r="M2035" s="171">
        <f t="shared" si="548"/>
        <v>689991.64241333294</v>
      </c>
      <c r="N2035" s="170"/>
      <c r="O2035" s="285"/>
      <c r="P2035" s="114">
        <f t="shared" si="563"/>
        <v>0</v>
      </c>
      <c r="Q2035" s="173"/>
      <c r="R2035" s="177">
        <v>2016</v>
      </c>
      <c r="S2035" s="98">
        <f>IFERROR(('General Input Sheet'!$G$38/(VLOOKUP(R2035,'General Input Sheet'!$E$38:$G$44,3,FALSE))),1)</f>
        <v>1</v>
      </c>
      <c r="T2035" s="199">
        <v>689991.64241333294</v>
      </c>
      <c r="U2035" s="115" t="str">
        <f t="shared" si="558"/>
        <v/>
      </c>
      <c r="V2035" s="115" t="str">
        <f t="shared" si="558"/>
        <v/>
      </c>
      <c r="W2035" s="115" t="str">
        <f t="shared" si="558"/>
        <v>y</v>
      </c>
      <c r="X2035" s="115" t="str">
        <f t="shared" si="558"/>
        <v/>
      </c>
      <c r="Y2035" s="273" t="str">
        <f t="shared" si="559"/>
        <v/>
      </c>
      <c r="AA2035" s="86" t="str">
        <f t="shared" si="549"/>
        <v/>
      </c>
      <c r="AB2035" s="87" t="str">
        <f t="shared" si="550"/>
        <v/>
      </c>
      <c r="AC2035" s="87">
        <f t="shared" si="560"/>
        <v>1</v>
      </c>
      <c r="AD2035" s="87" t="str">
        <f t="shared" si="561"/>
        <v/>
      </c>
      <c r="AE2035" s="87" t="str">
        <f t="shared" si="562"/>
        <v/>
      </c>
      <c r="AF2035" s="94">
        <f t="shared" si="551"/>
        <v>1</v>
      </c>
      <c r="AH2035" s="324" t="str">
        <f t="shared" si="552"/>
        <v/>
      </c>
      <c r="AI2035" s="280" t="str">
        <f t="shared" si="553"/>
        <v/>
      </c>
      <c r="AJ2035" s="280">
        <f t="shared" si="554"/>
        <v>689991.64241333294</v>
      </c>
      <c r="AK2035" s="280" t="str">
        <f t="shared" si="555"/>
        <v/>
      </c>
      <c r="AL2035" s="327" t="str">
        <f t="shared" si="556"/>
        <v/>
      </c>
    </row>
    <row r="2036" spans="2:38">
      <c r="B2036" s="176" t="s">
        <v>1811</v>
      </c>
      <c r="C2036" s="167"/>
      <c r="D2036" s="167" t="s">
        <v>2229</v>
      </c>
      <c r="E2036" s="167" t="s">
        <v>115</v>
      </c>
      <c r="F2036" s="167" t="s">
        <v>2233</v>
      </c>
      <c r="G2036" s="188"/>
      <c r="H2036" s="285">
        <v>4119.8599999999997</v>
      </c>
      <c r="I2036" s="143">
        <f t="shared" si="557"/>
        <v>132.74147765710487</v>
      </c>
      <c r="J2036" s="165">
        <v>546876.30414040003</v>
      </c>
      <c r="K2036" s="167"/>
      <c r="L2036" s="167">
        <v>1</v>
      </c>
      <c r="M2036" s="171">
        <f t="shared" si="548"/>
        <v>546876.30414040003</v>
      </c>
      <c r="N2036" s="170"/>
      <c r="O2036" s="285"/>
      <c r="P2036" s="114">
        <f t="shared" si="563"/>
        <v>0</v>
      </c>
      <c r="Q2036" s="173"/>
      <c r="R2036" s="177">
        <v>2016</v>
      </c>
      <c r="S2036" s="98">
        <f>IFERROR(('General Input Sheet'!$G$38/(VLOOKUP(R2036,'General Input Sheet'!$E$38:$G$44,3,FALSE))),1)</f>
        <v>1</v>
      </c>
      <c r="T2036" s="199">
        <v>546876.30414040003</v>
      </c>
      <c r="U2036" s="115" t="str">
        <f t="shared" si="558"/>
        <v>y</v>
      </c>
      <c r="V2036" s="115" t="str">
        <f t="shared" si="558"/>
        <v/>
      </c>
      <c r="W2036" s="115" t="str">
        <f t="shared" si="558"/>
        <v/>
      </c>
      <c r="X2036" s="115" t="str">
        <f t="shared" si="558"/>
        <v/>
      </c>
      <c r="Y2036" s="273" t="str">
        <f t="shared" si="559"/>
        <v/>
      </c>
      <c r="AA2036" s="86">
        <f t="shared" si="549"/>
        <v>1</v>
      </c>
      <c r="AB2036" s="87" t="str">
        <f t="shared" si="550"/>
        <v/>
      </c>
      <c r="AC2036" s="87" t="str">
        <f t="shared" si="560"/>
        <v/>
      </c>
      <c r="AD2036" s="87" t="str">
        <f t="shared" si="561"/>
        <v/>
      </c>
      <c r="AE2036" s="87" t="str">
        <f t="shared" si="562"/>
        <v/>
      </c>
      <c r="AF2036" s="94">
        <f t="shared" si="551"/>
        <v>1</v>
      </c>
      <c r="AH2036" s="324">
        <f t="shared" si="552"/>
        <v>546876.30414040003</v>
      </c>
      <c r="AI2036" s="280" t="str">
        <f t="shared" si="553"/>
        <v/>
      </c>
      <c r="AJ2036" s="280" t="str">
        <f t="shared" si="554"/>
        <v/>
      </c>
      <c r="AK2036" s="280" t="str">
        <f t="shared" si="555"/>
        <v/>
      </c>
      <c r="AL2036" s="327" t="str">
        <f t="shared" si="556"/>
        <v/>
      </c>
    </row>
    <row r="2037" spans="2:38">
      <c r="B2037" s="176" t="s">
        <v>1812</v>
      </c>
      <c r="C2037" s="167"/>
      <c r="D2037" s="167" t="s">
        <v>2229</v>
      </c>
      <c r="E2037" s="167" t="s">
        <v>115</v>
      </c>
      <c r="F2037" s="167" t="s">
        <v>2233</v>
      </c>
      <c r="G2037" s="188"/>
      <c r="H2037" s="285">
        <v>3982.64</v>
      </c>
      <c r="I2037" s="143">
        <f t="shared" si="557"/>
        <v>136.04419999287558</v>
      </c>
      <c r="J2037" s="165">
        <v>541815.07265962602</v>
      </c>
      <c r="K2037" s="167"/>
      <c r="L2037" s="167">
        <v>1</v>
      </c>
      <c r="M2037" s="171">
        <f t="shared" si="548"/>
        <v>541815.07265962602</v>
      </c>
      <c r="N2037" s="170"/>
      <c r="O2037" s="285"/>
      <c r="P2037" s="114">
        <f t="shared" si="563"/>
        <v>0</v>
      </c>
      <c r="Q2037" s="173"/>
      <c r="R2037" s="177">
        <v>2016</v>
      </c>
      <c r="S2037" s="98">
        <f>IFERROR(('General Input Sheet'!$G$38/(VLOOKUP(R2037,'General Input Sheet'!$E$38:$G$44,3,FALSE))),1)</f>
        <v>1</v>
      </c>
      <c r="T2037" s="199">
        <v>541815.07265962602</v>
      </c>
      <c r="U2037" s="115" t="str">
        <f t="shared" si="558"/>
        <v>y</v>
      </c>
      <c r="V2037" s="115" t="str">
        <f t="shared" si="558"/>
        <v/>
      </c>
      <c r="W2037" s="115" t="str">
        <f t="shared" si="558"/>
        <v/>
      </c>
      <c r="X2037" s="115" t="str">
        <f t="shared" si="558"/>
        <v/>
      </c>
      <c r="Y2037" s="273" t="str">
        <f t="shared" si="559"/>
        <v/>
      </c>
      <c r="AA2037" s="86">
        <f t="shared" si="549"/>
        <v>1</v>
      </c>
      <c r="AB2037" s="87" t="str">
        <f t="shared" si="550"/>
        <v/>
      </c>
      <c r="AC2037" s="87" t="str">
        <f t="shared" si="560"/>
        <v/>
      </c>
      <c r="AD2037" s="87" t="str">
        <f t="shared" si="561"/>
        <v/>
      </c>
      <c r="AE2037" s="87" t="str">
        <f t="shared" si="562"/>
        <v/>
      </c>
      <c r="AF2037" s="94">
        <f t="shared" si="551"/>
        <v>1</v>
      </c>
      <c r="AH2037" s="324">
        <f t="shared" si="552"/>
        <v>541815.07265962602</v>
      </c>
      <c r="AI2037" s="280" t="str">
        <f t="shared" si="553"/>
        <v/>
      </c>
      <c r="AJ2037" s="280" t="str">
        <f t="shared" si="554"/>
        <v/>
      </c>
      <c r="AK2037" s="280" t="str">
        <f t="shared" si="555"/>
        <v/>
      </c>
      <c r="AL2037" s="327" t="str">
        <f t="shared" si="556"/>
        <v/>
      </c>
    </row>
    <row r="2038" spans="2:38">
      <c r="B2038" s="176" t="s">
        <v>1813</v>
      </c>
      <c r="C2038" s="167"/>
      <c r="D2038" s="167" t="s">
        <v>2229</v>
      </c>
      <c r="E2038" s="167" t="s">
        <v>117</v>
      </c>
      <c r="F2038" s="167" t="s">
        <v>2233</v>
      </c>
      <c r="G2038" s="188"/>
      <c r="H2038" s="285">
        <v>432.18798700000002</v>
      </c>
      <c r="I2038" s="143">
        <f t="shared" si="557"/>
        <v>950.65105945360756</v>
      </c>
      <c r="J2038" s="165">
        <v>410859.96772467199</v>
      </c>
      <c r="K2038" s="167"/>
      <c r="L2038" s="167">
        <v>1</v>
      </c>
      <c r="M2038" s="171">
        <f t="shared" si="548"/>
        <v>410859.96772467199</v>
      </c>
      <c r="N2038" s="170"/>
      <c r="O2038" s="285"/>
      <c r="P2038" s="114">
        <f t="shared" si="563"/>
        <v>0</v>
      </c>
      <c r="Q2038" s="173"/>
      <c r="R2038" s="177">
        <v>2016</v>
      </c>
      <c r="S2038" s="98">
        <f>IFERROR(('General Input Sheet'!$G$38/(VLOOKUP(R2038,'General Input Sheet'!$E$38:$G$44,3,FALSE))),1)</f>
        <v>1</v>
      </c>
      <c r="T2038" s="199">
        <v>410859.96772467199</v>
      </c>
      <c r="U2038" s="115" t="str">
        <f t="shared" si="558"/>
        <v/>
      </c>
      <c r="V2038" s="115" t="str">
        <f t="shared" si="558"/>
        <v/>
      </c>
      <c r="W2038" s="115" t="str">
        <f t="shared" si="558"/>
        <v>y</v>
      </c>
      <c r="X2038" s="115" t="str">
        <f t="shared" si="558"/>
        <v/>
      </c>
      <c r="Y2038" s="273" t="str">
        <f t="shared" si="559"/>
        <v/>
      </c>
      <c r="AA2038" s="86" t="str">
        <f t="shared" si="549"/>
        <v/>
      </c>
      <c r="AB2038" s="87" t="str">
        <f t="shared" si="550"/>
        <v/>
      </c>
      <c r="AC2038" s="87">
        <f t="shared" si="560"/>
        <v>1</v>
      </c>
      <c r="AD2038" s="87" t="str">
        <f t="shared" si="561"/>
        <v/>
      </c>
      <c r="AE2038" s="87" t="str">
        <f t="shared" si="562"/>
        <v/>
      </c>
      <c r="AF2038" s="94">
        <f t="shared" si="551"/>
        <v>1</v>
      </c>
      <c r="AH2038" s="324" t="str">
        <f t="shared" si="552"/>
        <v/>
      </c>
      <c r="AI2038" s="280" t="str">
        <f t="shared" si="553"/>
        <v/>
      </c>
      <c r="AJ2038" s="280">
        <f t="shared" si="554"/>
        <v>410859.96772467199</v>
      </c>
      <c r="AK2038" s="280" t="str">
        <f t="shared" si="555"/>
        <v/>
      </c>
      <c r="AL2038" s="327" t="str">
        <f t="shared" si="556"/>
        <v/>
      </c>
    </row>
    <row r="2039" spans="2:38">
      <c r="B2039" s="176" t="s">
        <v>1814</v>
      </c>
      <c r="C2039" s="167"/>
      <c r="D2039" s="167" t="s">
        <v>2229</v>
      </c>
      <c r="E2039" s="167" t="s">
        <v>115</v>
      </c>
      <c r="F2039" s="167" t="s">
        <v>2232</v>
      </c>
      <c r="G2039" s="188"/>
      <c r="H2039" s="285">
        <v>3568.72</v>
      </c>
      <c r="I2039" s="143">
        <f t="shared" si="557"/>
        <v>104.88455530037774</v>
      </c>
      <c r="J2039" s="165">
        <v>374303.61019156402</v>
      </c>
      <c r="K2039" s="167"/>
      <c r="L2039" s="167">
        <v>1</v>
      </c>
      <c r="M2039" s="171">
        <f t="shared" si="548"/>
        <v>374303.61019156402</v>
      </c>
      <c r="N2039" s="170"/>
      <c r="O2039" s="285"/>
      <c r="P2039" s="114">
        <f t="shared" si="563"/>
        <v>0</v>
      </c>
      <c r="Q2039" s="173"/>
      <c r="R2039" s="177">
        <v>2016</v>
      </c>
      <c r="S2039" s="98">
        <f>IFERROR(('General Input Sheet'!$G$38/(VLOOKUP(R2039,'General Input Sheet'!$E$38:$G$44,3,FALSE))),1)</f>
        <v>1</v>
      </c>
      <c r="T2039" s="199">
        <v>374303.61019156402</v>
      </c>
      <c r="U2039" s="115" t="str">
        <f t="shared" si="558"/>
        <v>y</v>
      </c>
      <c r="V2039" s="115" t="str">
        <f t="shared" si="558"/>
        <v/>
      </c>
      <c r="W2039" s="115" t="str">
        <f t="shared" si="558"/>
        <v/>
      </c>
      <c r="X2039" s="115" t="str">
        <f t="shared" si="558"/>
        <v/>
      </c>
      <c r="Y2039" s="273" t="str">
        <f t="shared" si="559"/>
        <v/>
      </c>
      <c r="AA2039" s="86">
        <f t="shared" si="549"/>
        <v>1</v>
      </c>
      <c r="AB2039" s="87" t="str">
        <f t="shared" si="550"/>
        <v/>
      </c>
      <c r="AC2039" s="87" t="str">
        <f t="shared" si="560"/>
        <v/>
      </c>
      <c r="AD2039" s="87" t="str">
        <f t="shared" si="561"/>
        <v/>
      </c>
      <c r="AE2039" s="87" t="str">
        <f t="shared" si="562"/>
        <v/>
      </c>
      <c r="AF2039" s="94">
        <f t="shared" si="551"/>
        <v>1</v>
      </c>
      <c r="AH2039" s="324">
        <f t="shared" si="552"/>
        <v>374303.61019156402</v>
      </c>
      <c r="AI2039" s="280" t="str">
        <f t="shared" si="553"/>
        <v/>
      </c>
      <c r="AJ2039" s="280" t="str">
        <f t="shared" si="554"/>
        <v/>
      </c>
      <c r="AK2039" s="280" t="str">
        <f t="shared" si="555"/>
        <v/>
      </c>
      <c r="AL2039" s="327" t="str">
        <f t="shared" si="556"/>
        <v/>
      </c>
    </row>
    <row r="2040" spans="2:38">
      <c r="B2040" s="176" t="s">
        <v>1814</v>
      </c>
      <c r="C2040" s="167"/>
      <c r="D2040" s="167" t="s">
        <v>2229</v>
      </c>
      <c r="E2040" s="167" t="s">
        <v>115</v>
      </c>
      <c r="F2040" s="167" t="s">
        <v>2233</v>
      </c>
      <c r="G2040" s="188"/>
      <c r="H2040" s="285">
        <v>10532.3</v>
      </c>
      <c r="I2040" s="143">
        <f t="shared" si="557"/>
        <v>65.511962478597553</v>
      </c>
      <c r="J2040" s="165">
        <v>689991.64241333294</v>
      </c>
      <c r="K2040" s="167"/>
      <c r="L2040" s="167">
        <v>1</v>
      </c>
      <c r="M2040" s="171">
        <f t="shared" si="548"/>
        <v>689991.64241333294</v>
      </c>
      <c r="N2040" s="170"/>
      <c r="O2040" s="285"/>
      <c r="P2040" s="114">
        <f t="shared" si="563"/>
        <v>0</v>
      </c>
      <c r="Q2040" s="173"/>
      <c r="R2040" s="177">
        <v>2016</v>
      </c>
      <c r="S2040" s="98">
        <f>IFERROR(('General Input Sheet'!$G$38/(VLOOKUP(R2040,'General Input Sheet'!$E$38:$G$44,3,FALSE))),1)</f>
        <v>1</v>
      </c>
      <c r="T2040" s="199">
        <v>689991.64241333294</v>
      </c>
      <c r="U2040" s="115" t="str">
        <f t="shared" si="558"/>
        <v>y</v>
      </c>
      <c r="V2040" s="115" t="str">
        <f t="shared" si="558"/>
        <v/>
      </c>
      <c r="W2040" s="115" t="str">
        <f t="shared" si="558"/>
        <v/>
      </c>
      <c r="X2040" s="115" t="str">
        <f t="shared" si="558"/>
        <v/>
      </c>
      <c r="Y2040" s="273" t="str">
        <f t="shared" si="559"/>
        <v/>
      </c>
      <c r="AA2040" s="86">
        <f t="shared" si="549"/>
        <v>1</v>
      </c>
      <c r="AB2040" s="87" t="str">
        <f t="shared" si="550"/>
        <v/>
      </c>
      <c r="AC2040" s="87" t="str">
        <f t="shared" si="560"/>
        <v/>
      </c>
      <c r="AD2040" s="87" t="str">
        <f t="shared" si="561"/>
        <v/>
      </c>
      <c r="AE2040" s="87" t="str">
        <f t="shared" si="562"/>
        <v/>
      </c>
      <c r="AF2040" s="94">
        <f t="shared" si="551"/>
        <v>1</v>
      </c>
      <c r="AH2040" s="324">
        <f t="shared" si="552"/>
        <v>689991.64241333294</v>
      </c>
      <c r="AI2040" s="280" t="str">
        <f t="shared" si="553"/>
        <v/>
      </c>
      <c r="AJ2040" s="280" t="str">
        <f t="shared" si="554"/>
        <v/>
      </c>
      <c r="AK2040" s="280" t="str">
        <f t="shared" si="555"/>
        <v/>
      </c>
      <c r="AL2040" s="327" t="str">
        <f t="shared" si="556"/>
        <v/>
      </c>
    </row>
    <row r="2041" spans="2:38">
      <c r="B2041" s="176" t="s">
        <v>1815</v>
      </c>
      <c r="C2041" s="167"/>
      <c r="D2041" s="167" t="s">
        <v>2229</v>
      </c>
      <c r="E2041" s="167" t="s">
        <v>117</v>
      </c>
      <c r="F2041" s="167" t="s">
        <v>2233</v>
      </c>
      <c r="G2041" s="188"/>
      <c r="H2041" s="285">
        <v>8969.58</v>
      </c>
      <c r="I2041" s="143">
        <f t="shared" si="557"/>
        <v>76.925747071025953</v>
      </c>
      <c r="J2041" s="165">
        <v>689991.64241333294</v>
      </c>
      <c r="K2041" s="167"/>
      <c r="L2041" s="167">
        <v>1</v>
      </c>
      <c r="M2041" s="171">
        <f t="shared" si="548"/>
        <v>689991.64241333294</v>
      </c>
      <c r="N2041" s="170"/>
      <c r="O2041" s="285"/>
      <c r="P2041" s="114">
        <f t="shared" si="563"/>
        <v>0</v>
      </c>
      <c r="Q2041" s="173"/>
      <c r="R2041" s="177">
        <v>2016</v>
      </c>
      <c r="S2041" s="98">
        <f>IFERROR(('General Input Sheet'!$G$38/(VLOOKUP(R2041,'General Input Sheet'!$E$38:$G$44,3,FALSE))),1)</f>
        <v>1</v>
      </c>
      <c r="T2041" s="199">
        <v>689991.64241333294</v>
      </c>
      <c r="U2041" s="115" t="str">
        <f t="shared" si="558"/>
        <v/>
      </c>
      <c r="V2041" s="115" t="str">
        <f t="shared" si="558"/>
        <v/>
      </c>
      <c r="W2041" s="115" t="str">
        <f t="shared" si="558"/>
        <v>y</v>
      </c>
      <c r="X2041" s="115" t="str">
        <f t="shared" si="558"/>
        <v/>
      </c>
      <c r="Y2041" s="273" t="str">
        <f t="shared" si="559"/>
        <v/>
      </c>
      <c r="AA2041" s="86" t="str">
        <f t="shared" si="549"/>
        <v/>
      </c>
      <c r="AB2041" s="87" t="str">
        <f t="shared" si="550"/>
        <v/>
      </c>
      <c r="AC2041" s="87">
        <f t="shared" si="560"/>
        <v>1</v>
      </c>
      <c r="AD2041" s="87" t="str">
        <f t="shared" si="561"/>
        <v/>
      </c>
      <c r="AE2041" s="87" t="str">
        <f t="shared" si="562"/>
        <v/>
      </c>
      <c r="AF2041" s="94">
        <f t="shared" si="551"/>
        <v>1</v>
      </c>
      <c r="AH2041" s="324" t="str">
        <f t="shared" si="552"/>
        <v/>
      </c>
      <c r="AI2041" s="280" t="str">
        <f t="shared" si="553"/>
        <v/>
      </c>
      <c r="AJ2041" s="280">
        <f t="shared" si="554"/>
        <v>689991.64241333294</v>
      </c>
      <c r="AK2041" s="280" t="str">
        <f t="shared" si="555"/>
        <v/>
      </c>
      <c r="AL2041" s="327" t="str">
        <f t="shared" si="556"/>
        <v/>
      </c>
    </row>
    <row r="2042" spans="2:38">
      <c r="B2042" s="176" t="s">
        <v>1816</v>
      </c>
      <c r="C2042" s="167"/>
      <c r="D2042" s="167" t="s">
        <v>2229</v>
      </c>
      <c r="E2042" s="167" t="s">
        <v>118</v>
      </c>
      <c r="F2042" s="167" t="s">
        <v>2233</v>
      </c>
      <c r="G2042" s="188"/>
      <c r="H2042" s="285">
        <v>2800.21</v>
      </c>
      <c r="I2042" s="143">
        <f t="shared" si="557"/>
        <v>177.91603021902216</v>
      </c>
      <c r="J2042" s="165">
        <v>498202.24697960803</v>
      </c>
      <c r="K2042" s="167"/>
      <c r="L2042" s="167">
        <v>1</v>
      </c>
      <c r="M2042" s="171">
        <f t="shared" si="548"/>
        <v>498202.24697960803</v>
      </c>
      <c r="N2042" s="170"/>
      <c r="O2042" s="285"/>
      <c r="P2042" s="114">
        <f t="shared" si="563"/>
        <v>0</v>
      </c>
      <c r="Q2042" s="173"/>
      <c r="R2042" s="177">
        <v>2016</v>
      </c>
      <c r="S2042" s="98">
        <f>IFERROR(('General Input Sheet'!$G$38/(VLOOKUP(R2042,'General Input Sheet'!$E$38:$G$44,3,FALSE))),1)</f>
        <v>1</v>
      </c>
      <c r="T2042" s="199">
        <v>498202.24697960803</v>
      </c>
      <c r="U2042" s="115" t="str">
        <f t="shared" si="558"/>
        <v/>
      </c>
      <c r="V2042" s="115" t="str">
        <f t="shared" si="558"/>
        <v/>
      </c>
      <c r="W2042" s="115" t="str">
        <f t="shared" si="558"/>
        <v/>
      </c>
      <c r="X2042" s="115" t="str">
        <f t="shared" si="558"/>
        <v>y</v>
      </c>
      <c r="Y2042" s="273" t="str">
        <f t="shared" si="559"/>
        <v/>
      </c>
      <c r="AA2042" s="86" t="str">
        <f t="shared" si="549"/>
        <v/>
      </c>
      <c r="AB2042" s="87" t="str">
        <f t="shared" si="550"/>
        <v/>
      </c>
      <c r="AC2042" s="87" t="str">
        <f t="shared" si="560"/>
        <v/>
      </c>
      <c r="AD2042" s="87">
        <f t="shared" si="561"/>
        <v>1</v>
      </c>
      <c r="AE2042" s="87" t="str">
        <f t="shared" si="562"/>
        <v/>
      </c>
      <c r="AF2042" s="94">
        <f t="shared" si="551"/>
        <v>1</v>
      </c>
      <c r="AH2042" s="324" t="str">
        <f t="shared" si="552"/>
        <v/>
      </c>
      <c r="AI2042" s="280" t="str">
        <f t="shared" si="553"/>
        <v/>
      </c>
      <c r="AJ2042" s="280" t="str">
        <f t="shared" si="554"/>
        <v/>
      </c>
      <c r="AK2042" s="280">
        <f t="shared" si="555"/>
        <v>498202.24697960803</v>
      </c>
      <c r="AL2042" s="327" t="str">
        <f t="shared" si="556"/>
        <v/>
      </c>
    </row>
    <row r="2043" spans="2:38">
      <c r="B2043" s="176" t="s">
        <v>1817</v>
      </c>
      <c r="C2043" s="167"/>
      <c r="D2043" s="167" t="s">
        <v>2231</v>
      </c>
      <c r="E2043" s="167" t="s">
        <v>117</v>
      </c>
      <c r="F2043" s="167" t="s">
        <v>2232</v>
      </c>
      <c r="G2043" s="188"/>
      <c r="H2043" s="285">
        <v>13939.45</v>
      </c>
      <c r="I2043" s="143">
        <f t="shared" si="557"/>
        <v>114.39128735318538</v>
      </c>
      <c r="J2043" s="165">
        <v>1594551.6304953599</v>
      </c>
      <c r="K2043" s="167"/>
      <c r="L2043" s="167">
        <v>1</v>
      </c>
      <c r="M2043" s="171">
        <f t="shared" si="548"/>
        <v>1594551.6304953599</v>
      </c>
      <c r="N2043" s="170"/>
      <c r="O2043" s="285">
        <v>132864.59136837401</v>
      </c>
      <c r="P2043" s="114">
        <f t="shared" si="563"/>
        <v>19.114337566122298</v>
      </c>
      <c r="Q2043" s="173">
        <v>2539618.65</v>
      </c>
      <c r="R2043" s="177">
        <v>2016</v>
      </c>
      <c r="S2043" s="98">
        <f>IFERROR(('General Input Sheet'!$G$38/(VLOOKUP(R2043,'General Input Sheet'!$E$38:$G$44,3,FALSE))),1)</f>
        <v>1</v>
      </c>
      <c r="T2043" s="199">
        <v>4134170.2804953596</v>
      </c>
      <c r="U2043" s="115" t="str">
        <f t="shared" si="558"/>
        <v/>
      </c>
      <c r="V2043" s="115" t="str">
        <f t="shared" si="558"/>
        <v/>
      </c>
      <c r="W2043" s="115" t="str">
        <f t="shared" si="558"/>
        <v/>
      </c>
      <c r="X2043" s="115" t="str">
        <f t="shared" si="558"/>
        <v/>
      </c>
      <c r="Y2043" s="273" t="str">
        <f t="shared" si="559"/>
        <v>y</v>
      </c>
      <c r="AA2043" s="86" t="str">
        <f t="shared" si="549"/>
        <v/>
      </c>
      <c r="AB2043" s="87" t="str">
        <f t="shared" si="550"/>
        <v/>
      </c>
      <c r="AC2043" s="87" t="str">
        <f t="shared" si="560"/>
        <v/>
      </c>
      <c r="AD2043" s="87" t="str">
        <f t="shared" si="561"/>
        <v/>
      </c>
      <c r="AE2043" s="87">
        <f t="shared" si="562"/>
        <v>1</v>
      </c>
      <c r="AF2043" s="94">
        <f t="shared" si="551"/>
        <v>1</v>
      </c>
      <c r="AH2043" s="324" t="str">
        <f t="shared" si="552"/>
        <v/>
      </c>
      <c r="AI2043" s="280" t="str">
        <f t="shared" si="553"/>
        <v/>
      </c>
      <c r="AJ2043" s="280" t="str">
        <f t="shared" si="554"/>
        <v/>
      </c>
      <c r="AK2043" s="280" t="str">
        <f t="shared" si="555"/>
        <v/>
      </c>
      <c r="AL2043" s="327">
        <f t="shared" si="556"/>
        <v>4134170.2804953596</v>
      </c>
    </row>
    <row r="2044" spans="2:38">
      <c r="B2044" s="176" t="s">
        <v>1818</v>
      </c>
      <c r="C2044" s="167"/>
      <c r="D2044" s="167" t="s">
        <v>2229</v>
      </c>
      <c r="E2044" s="167" t="s">
        <v>117</v>
      </c>
      <c r="F2044" s="167" t="s">
        <v>2237</v>
      </c>
      <c r="G2044" s="188"/>
      <c r="H2044" s="285">
        <v>115391.64</v>
      </c>
      <c r="I2044" s="143">
        <f t="shared" si="557"/>
        <v>3.3055872284162007</v>
      </c>
      <c r="J2044" s="165">
        <v>381437.13144999999</v>
      </c>
      <c r="K2044" s="167"/>
      <c r="L2044" s="167">
        <v>1</v>
      </c>
      <c r="M2044" s="171">
        <f t="shared" si="548"/>
        <v>381437.13144999999</v>
      </c>
      <c r="N2044" s="170"/>
      <c r="O2044" s="285"/>
      <c r="P2044" s="114">
        <f t="shared" si="563"/>
        <v>0</v>
      </c>
      <c r="Q2044" s="173"/>
      <c r="R2044" s="177">
        <v>2016</v>
      </c>
      <c r="S2044" s="98">
        <f>IFERROR(('General Input Sheet'!$G$38/(VLOOKUP(R2044,'General Input Sheet'!$E$38:$G$44,3,FALSE))),1)</f>
        <v>1</v>
      </c>
      <c r="T2044" s="199">
        <v>381437.13144999999</v>
      </c>
      <c r="U2044" s="115" t="str">
        <f t="shared" si="558"/>
        <v/>
      </c>
      <c r="V2044" s="115" t="str">
        <f t="shared" si="558"/>
        <v/>
      </c>
      <c r="W2044" s="115" t="str">
        <f t="shared" si="558"/>
        <v>y</v>
      </c>
      <c r="X2044" s="115" t="str">
        <f t="shared" si="558"/>
        <v/>
      </c>
      <c r="Y2044" s="273" t="str">
        <f t="shared" si="559"/>
        <v/>
      </c>
      <c r="AA2044" s="86" t="str">
        <f t="shared" si="549"/>
        <v/>
      </c>
      <c r="AB2044" s="87" t="str">
        <f t="shared" si="550"/>
        <v/>
      </c>
      <c r="AC2044" s="87">
        <f t="shared" si="560"/>
        <v>1</v>
      </c>
      <c r="AD2044" s="87" t="str">
        <f t="shared" si="561"/>
        <v/>
      </c>
      <c r="AE2044" s="87" t="str">
        <f t="shared" si="562"/>
        <v/>
      </c>
      <c r="AF2044" s="94">
        <f t="shared" si="551"/>
        <v>1</v>
      </c>
      <c r="AH2044" s="324" t="str">
        <f t="shared" si="552"/>
        <v/>
      </c>
      <c r="AI2044" s="280" t="str">
        <f t="shared" si="553"/>
        <v/>
      </c>
      <c r="AJ2044" s="280">
        <f t="shared" si="554"/>
        <v>381437.13144999999</v>
      </c>
      <c r="AK2044" s="280" t="str">
        <f t="shared" si="555"/>
        <v/>
      </c>
      <c r="AL2044" s="327" t="str">
        <f t="shared" si="556"/>
        <v/>
      </c>
    </row>
    <row r="2045" spans="2:38">
      <c r="B2045" s="176" t="s">
        <v>1819</v>
      </c>
      <c r="C2045" s="167"/>
      <c r="D2045" s="167" t="s">
        <v>2230</v>
      </c>
      <c r="E2045" s="167" t="s">
        <v>117</v>
      </c>
      <c r="F2045" s="167" t="s">
        <v>2233</v>
      </c>
      <c r="G2045" s="188"/>
      <c r="H2045" s="171">
        <v>147258.17000000001</v>
      </c>
      <c r="I2045" s="143">
        <f t="shared" si="557"/>
        <v>78.835593400778365</v>
      </c>
      <c r="J2045" s="165">
        <v>11609185.2150627</v>
      </c>
      <c r="K2045" s="167"/>
      <c r="L2045" s="167"/>
      <c r="M2045" s="167">
        <v>444394.16027385602</v>
      </c>
      <c r="N2045" s="170"/>
      <c r="O2045" s="171">
        <v>141521.63073509201</v>
      </c>
      <c r="P2045" s="114">
        <f t="shared" si="563"/>
        <v>10.6631449352414</v>
      </c>
      <c r="Q2045" s="173">
        <v>1509065.66</v>
      </c>
      <c r="R2045" s="177">
        <v>2016</v>
      </c>
      <c r="S2045" s="32"/>
      <c r="T2045" s="195">
        <v>13118250.8750627</v>
      </c>
      <c r="U2045" s="115" t="str">
        <f t="shared" si="558"/>
        <v/>
      </c>
      <c r="V2045" s="115" t="str">
        <f t="shared" si="558"/>
        <v/>
      </c>
      <c r="W2045" s="115" t="str">
        <f t="shared" si="558"/>
        <v/>
      </c>
      <c r="X2045" s="115" t="str">
        <f t="shared" si="558"/>
        <v/>
      </c>
      <c r="Y2045" s="273" t="str">
        <f t="shared" si="559"/>
        <v>y</v>
      </c>
      <c r="AA2045" s="86" t="str">
        <f t="shared" si="549"/>
        <v/>
      </c>
      <c r="AB2045" s="87" t="str">
        <f t="shared" si="550"/>
        <v/>
      </c>
      <c r="AC2045" s="87" t="str">
        <f t="shared" si="560"/>
        <v/>
      </c>
      <c r="AD2045" s="87" t="str">
        <f t="shared" si="561"/>
        <v/>
      </c>
      <c r="AE2045" s="87">
        <f t="shared" si="562"/>
        <v>1</v>
      </c>
      <c r="AF2045" s="94">
        <f t="shared" si="551"/>
        <v>1</v>
      </c>
      <c r="AH2045" s="324" t="str">
        <f t="shared" si="552"/>
        <v/>
      </c>
      <c r="AI2045" s="280" t="str">
        <f t="shared" si="553"/>
        <v/>
      </c>
      <c r="AJ2045" s="280" t="str">
        <f t="shared" si="554"/>
        <v/>
      </c>
      <c r="AK2045" s="280" t="str">
        <f t="shared" si="555"/>
        <v/>
      </c>
      <c r="AL2045" s="327">
        <f t="shared" si="556"/>
        <v>13118250.8750627</v>
      </c>
    </row>
    <row r="2046" spans="2:38">
      <c r="B2046" s="176" t="s">
        <v>1820</v>
      </c>
      <c r="C2046" s="167"/>
      <c r="D2046" s="167" t="s">
        <v>2229</v>
      </c>
      <c r="E2046" s="167" t="s">
        <v>118</v>
      </c>
      <c r="F2046" s="167" t="s">
        <v>2233</v>
      </c>
      <c r="G2046" s="188"/>
      <c r="H2046" s="285">
        <v>5433.76</v>
      </c>
      <c r="I2046" s="143">
        <f t="shared" si="557"/>
        <v>109.56285848547377</v>
      </c>
      <c r="J2046" s="165">
        <v>595338.27792402799</v>
      </c>
      <c r="K2046" s="167"/>
      <c r="L2046" s="167">
        <v>1</v>
      </c>
      <c r="M2046" s="171">
        <f t="shared" ref="M2046:M2069" si="564">IFERROR(J2046/100*100*L2046,0)</f>
        <v>595338.27792402799</v>
      </c>
      <c r="N2046" s="170"/>
      <c r="O2046" s="285">
        <v>5433.7470662657897</v>
      </c>
      <c r="P2046" s="114">
        <f t="shared" si="563"/>
        <v>504.89371635131693</v>
      </c>
      <c r="Q2046" s="173">
        <v>2743464.75</v>
      </c>
      <c r="R2046" s="177">
        <v>2016</v>
      </c>
      <c r="S2046" s="98">
        <f>IFERROR(('General Input Sheet'!$G$38/(VLOOKUP(R2046,'General Input Sheet'!$E$38:$G$44,3,FALSE))),1)</f>
        <v>1</v>
      </c>
      <c r="T2046" s="199">
        <v>3338803.0279240282</v>
      </c>
      <c r="U2046" s="115" t="str">
        <f t="shared" si="558"/>
        <v/>
      </c>
      <c r="V2046" s="115" t="str">
        <f t="shared" si="558"/>
        <v/>
      </c>
      <c r="W2046" s="115" t="str">
        <f t="shared" si="558"/>
        <v/>
      </c>
      <c r="X2046" s="115" t="str">
        <f t="shared" si="558"/>
        <v>y</v>
      </c>
      <c r="Y2046" s="273" t="str">
        <f t="shared" si="559"/>
        <v/>
      </c>
      <c r="AA2046" s="86" t="str">
        <f t="shared" si="549"/>
        <v/>
      </c>
      <c r="AB2046" s="87" t="str">
        <f t="shared" si="550"/>
        <v/>
      </c>
      <c r="AC2046" s="87" t="str">
        <f t="shared" si="560"/>
        <v/>
      </c>
      <c r="AD2046" s="87">
        <f t="shared" si="561"/>
        <v>1</v>
      </c>
      <c r="AE2046" s="87" t="str">
        <f t="shared" si="562"/>
        <v/>
      </c>
      <c r="AF2046" s="94">
        <f t="shared" si="551"/>
        <v>1</v>
      </c>
      <c r="AH2046" s="324" t="str">
        <f t="shared" si="552"/>
        <v/>
      </c>
      <c r="AI2046" s="280" t="str">
        <f t="shared" si="553"/>
        <v/>
      </c>
      <c r="AJ2046" s="280" t="str">
        <f t="shared" si="554"/>
        <v/>
      </c>
      <c r="AK2046" s="280">
        <f t="shared" si="555"/>
        <v>3338803.0279240282</v>
      </c>
      <c r="AL2046" s="327" t="str">
        <f t="shared" si="556"/>
        <v/>
      </c>
    </row>
    <row r="2047" spans="2:38">
      <c r="B2047" s="176" t="s">
        <v>1821</v>
      </c>
      <c r="C2047" s="167"/>
      <c r="D2047" s="167" t="s">
        <v>2229</v>
      </c>
      <c r="E2047" s="167" t="s">
        <v>115</v>
      </c>
      <c r="F2047" s="167" t="s">
        <v>2232</v>
      </c>
      <c r="G2047" s="188"/>
      <c r="H2047" s="285">
        <v>12756.75</v>
      </c>
      <c r="I2047" s="143">
        <f t="shared" si="557"/>
        <v>46.27241875746526</v>
      </c>
      <c r="J2047" s="165">
        <v>590285.67798429495</v>
      </c>
      <c r="K2047" s="167"/>
      <c r="L2047" s="167">
        <v>1</v>
      </c>
      <c r="M2047" s="171">
        <f t="shared" si="564"/>
        <v>590285.67798429495</v>
      </c>
      <c r="N2047" s="170"/>
      <c r="O2047" s="285">
        <v>18.509625277448801</v>
      </c>
      <c r="P2047" s="114">
        <f t="shared" si="563"/>
        <v>0.16207783545218765</v>
      </c>
      <c r="Q2047" s="173">
        <v>3</v>
      </c>
      <c r="R2047" s="177">
        <v>2016</v>
      </c>
      <c r="S2047" s="98">
        <f>IFERROR(('General Input Sheet'!$G$38/(VLOOKUP(R2047,'General Input Sheet'!$E$38:$G$44,3,FALSE))),1)</f>
        <v>1</v>
      </c>
      <c r="T2047" s="199">
        <v>590288.67798429495</v>
      </c>
      <c r="U2047" s="115" t="str">
        <f t="shared" si="558"/>
        <v>y</v>
      </c>
      <c r="V2047" s="115" t="str">
        <f t="shared" si="558"/>
        <v/>
      </c>
      <c r="W2047" s="115" t="str">
        <f t="shared" si="558"/>
        <v/>
      </c>
      <c r="X2047" s="115" t="str">
        <f t="shared" si="558"/>
        <v/>
      </c>
      <c r="Y2047" s="273" t="str">
        <f t="shared" si="559"/>
        <v/>
      </c>
      <c r="AA2047" s="86">
        <f t="shared" si="549"/>
        <v>1</v>
      </c>
      <c r="AB2047" s="87" t="str">
        <f t="shared" si="550"/>
        <v/>
      </c>
      <c r="AC2047" s="87" t="str">
        <f t="shared" si="560"/>
        <v/>
      </c>
      <c r="AD2047" s="87" t="str">
        <f t="shared" si="561"/>
        <v/>
      </c>
      <c r="AE2047" s="87" t="str">
        <f t="shared" si="562"/>
        <v/>
      </c>
      <c r="AF2047" s="94">
        <f t="shared" si="551"/>
        <v>1</v>
      </c>
      <c r="AH2047" s="324">
        <f t="shared" si="552"/>
        <v>590288.67798429495</v>
      </c>
      <c r="AI2047" s="280" t="str">
        <f t="shared" si="553"/>
        <v/>
      </c>
      <c r="AJ2047" s="280" t="str">
        <f t="shared" si="554"/>
        <v/>
      </c>
      <c r="AK2047" s="280" t="str">
        <f t="shared" si="555"/>
        <v/>
      </c>
      <c r="AL2047" s="327" t="str">
        <f t="shared" si="556"/>
        <v/>
      </c>
    </row>
    <row r="2048" spans="2:38">
      <c r="B2048" s="176" t="s">
        <v>1821</v>
      </c>
      <c r="C2048" s="167"/>
      <c r="D2048" s="167" t="s">
        <v>2229</v>
      </c>
      <c r="E2048" s="167" t="s">
        <v>115</v>
      </c>
      <c r="F2048" s="167" t="s">
        <v>2233</v>
      </c>
      <c r="G2048" s="188"/>
      <c r="H2048" s="285">
        <v>575.31661280000003</v>
      </c>
      <c r="I2048" s="143">
        <f t="shared" si="557"/>
        <v>723.32194845151696</v>
      </c>
      <c r="J2048" s="165">
        <v>416139.13334702299</v>
      </c>
      <c r="K2048" s="167"/>
      <c r="L2048" s="167">
        <v>1</v>
      </c>
      <c r="M2048" s="171">
        <f t="shared" si="564"/>
        <v>416139.13334702305</v>
      </c>
      <c r="N2048" s="170"/>
      <c r="O2048" s="285"/>
      <c r="P2048" s="114">
        <f t="shared" si="563"/>
        <v>0</v>
      </c>
      <c r="Q2048" s="173"/>
      <c r="R2048" s="177">
        <v>2016</v>
      </c>
      <c r="S2048" s="98">
        <f>IFERROR(('General Input Sheet'!$G$38/(VLOOKUP(R2048,'General Input Sheet'!$E$38:$G$44,3,FALSE))),1)</f>
        <v>1</v>
      </c>
      <c r="T2048" s="199">
        <v>416139.13334702299</v>
      </c>
      <c r="U2048" s="115" t="str">
        <f t="shared" si="558"/>
        <v>y</v>
      </c>
      <c r="V2048" s="115" t="str">
        <f t="shared" si="558"/>
        <v/>
      </c>
      <c r="W2048" s="115" t="str">
        <f t="shared" si="558"/>
        <v/>
      </c>
      <c r="X2048" s="115" t="str">
        <f t="shared" si="558"/>
        <v/>
      </c>
      <c r="Y2048" s="273" t="str">
        <f t="shared" si="559"/>
        <v/>
      </c>
      <c r="AA2048" s="86">
        <f t="shared" si="549"/>
        <v>1</v>
      </c>
      <c r="AB2048" s="87" t="str">
        <f t="shared" si="550"/>
        <v/>
      </c>
      <c r="AC2048" s="87" t="str">
        <f t="shared" si="560"/>
        <v/>
      </c>
      <c r="AD2048" s="87" t="str">
        <f t="shared" si="561"/>
        <v/>
      </c>
      <c r="AE2048" s="87" t="str">
        <f t="shared" si="562"/>
        <v/>
      </c>
      <c r="AF2048" s="94">
        <f t="shared" si="551"/>
        <v>1</v>
      </c>
      <c r="AH2048" s="324">
        <f t="shared" si="552"/>
        <v>416139.13334702299</v>
      </c>
      <c r="AI2048" s="280" t="str">
        <f t="shared" si="553"/>
        <v/>
      </c>
      <c r="AJ2048" s="280" t="str">
        <f t="shared" si="554"/>
        <v/>
      </c>
      <c r="AK2048" s="280" t="str">
        <f t="shared" si="555"/>
        <v/>
      </c>
      <c r="AL2048" s="327" t="str">
        <f t="shared" si="556"/>
        <v/>
      </c>
    </row>
    <row r="2049" spans="2:38">
      <c r="B2049" s="176" t="s">
        <v>1822</v>
      </c>
      <c r="C2049" s="167"/>
      <c r="D2049" s="167" t="s">
        <v>2229</v>
      </c>
      <c r="E2049" s="167" t="s">
        <v>117</v>
      </c>
      <c r="F2049" s="167" t="s">
        <v>2232</v>
      </c>
      <c r="G2049" s="188"/>
      <c r="H2049" s="285">
        <v>14141.85</v>
      </c>
      <c r="I2049" s="143">
        <f t="shared" si="557"/>
        <v>41.740343589013811</v>
      </c>
      <c r="J2049" s="165">
        <v>590285.67798429495</v>
      </c>
      <c r="K2049" s="167"/>
      <c r="L2049" s="167">
        <v>1</v>
      </c>
      <c r="M2049" s="171">
        <f t="shared" si="564"/>
        <v>590285.67798429495</v>
      </c>
      <c r="N2049" s="170"/>
      <c r="O2049" s="285"/>
      <c r="P2049" s="114">
        <f t="shared" si="563"/>
        <v>0</v>
      </c>
      <c r="Q2049" s="173"/>
      <c r="R2049" s="177">
        <v>2016</v>
      </c>
      <c r="S2049" s="98">
        <f>IFERROR(('General Input Sheet'!$G$38/(VLOOKUP(R2049,'General Input Sheet'!$E$38:$G$44,3,FALSE))),1)</f>
        <v>1</v>
      </c>
      <c r="T2049" s="199">
        <v>590285.67798429495</v>
      </c>
      <c r="U2049" s="115" t="str">
        <f t="shared" si="558"/>
        <v/>
      </c>
      <c r="V2049" s="115" t="str">
        <f t="shared" si="558"/>
        <v/>
      </c>
      <c r="W2049" s="115" t="str">
        <f t="shared" si="558"/>
        <v>y</v>
      </c>
      <c r="X2049" s="115" t="str">
        <f t="shared" si="558"/>
        <v/>
      </c>
      <c r="Y2049" s="273" t="str">
        <f t="shared" si="559"/>
        <v/>
      </c>
      <c r="AA2049" s="86" t="str">
        <f t="shared" si="549"/>
        <v/>
      </c>
      <c r="AB2049" s="87" t="str">
        <f t="shared" si="550"/>
        <v/>
      </c>
      <c r="AC2049" s="87">
        <f t="shared" si="560"/>
        <v>1</v>
      </c>
      <c r="AD2049" s="87" t="str">
        <f t="shared" si="561"/>
        <v/>
      </c>
      <c r="AE2049" s="87" t="str">
        <f t="shared" si="562"/>
        <v/>
      </c>
      <c r="AF2049" s="94">
        <f t="shared" si="551"/>
        <v>1</v>
      </c>
      <c r="AH2049" s="324" t="str">
        <f t="shared" si="552"/>
        <v/>
      </c>
      <c r="AI2049" s="280" t="str">
        <f t="shared" si="553"/>
        <v/>
      </c>
      <c r="AJ2049" s="280">
        <f t="shared" si="554"/>
        <v>590285.67798429495</v>
      </c>
      <c r="AK2049" s="280" t="str">
        <f t="shared" si="555"/>
        <v/>
      </c>
      <c r="AL2049" s="327" t="str">
        <f t="shared" si="556"/>
        <v/>
      </c>
    </row>
    <row r="2050" spans="2:38">
      <c r="B2050" s="176" t="s">
        <v>1823</v>
      </c>
      <c r="C2050" s="167"/>
      <c r="D2050" s="167" t="s">
        <v>2229</v>
      </c>
      <c r="E2050" s="167" t="s">
        <v>117</v>
      </c>
      <c r="F2050" s="167" t="s">
        <v>2233</v>
      </c>
      <c r="G2050" s="188"/>
      <c r="H2050" s="285">
        <v>654.09459860000004</v>
      </c>
      <c r="I2050" s="143">
        <f t="shared" si="557"/>
        <v>640.64859523304585</v>
      </c>
      <c r="J2050" s="165">
        <v>419044.78574261302</v>
      </c>
      <c r="K2050" s="167"/>
      <c r="L2050" s="167">
        <v>1</v>
      </c>
      <c r="M2050" s="171">
        <f t="shared" si="564"/>
        <v>419044.78574261302</v>
      </c>
      <c r="N2050" s="170"/>
      <c r="O2050" s="285"/>
      <c r="P2050" s="114">
        <f t="shared" si="563"/>
        <v>0</v>
      </c>
      <c r="Q2050" s="173"/>
      <c r="R2050" s="177">
        <v>2016</v>
      </c>
      <c r="S2050" s="98">
        <f>IFERROR(('General Input Sheet'!$G$38/(VLOOKUP(R2050,'General Input Sheet'!$E$38:$G$44,3,FALSE))),1)</f>
        <v>1</v>
      </c>
      <c r="T2050" s="199">
        <v>419044.78574261302</v>
      </c>
      <c r="U2050" s="115" t="str">
        <f t="shared" si="558"/>
        <v/>
      </c>
      <c r="V2050" s="115" t="str">
        <f t="shared" si="558"/>
        <v/>
      </c>
      <c r="W2050" s="115" t="str">
        <f t="shared" si="558"/>
        <v>y</v>
      </c>
      <c r="X2050" s="115" t="str">
        <f t="shared" si="558"/>
        <v/>
      </c>
      <c r="Y2050" s="273" t="str">
        <f t="shared" si="559"/>
        <v/>
      </c>
      <c r="AA2050" s="86" t="str">
        <f t="shared" si="549"/>
        <v/>
      </c>
      <c r="AB2050" s="87" t="str">
        <f t="shared" si="550"/>
        <v/>
      </c>
      <c r="AC2050" s="87">
        <f t="shared" si="560"/>
        <v>1</v>
      </c>
      <c r="AD2050" s="87" t="str">
        <f t="shared" si="561"/>
        <v/>
      </c>
      <c r="AE2050" s="87" t="str">
        <f t="shared" si="562"/>
        <v/>
      </c>
      <c r="AF2050" s="94">
        <f t="shared" si="551"/>
        <v>1</v>
      </c>
      <c r="AH2050" s="324" t="str">
        <f t="shared" si="552"/>
        <v/>
      </c>
      <c r="AI2050" s="280" t="str">
        <f t="shared" si="553"/>
        <v/>
      </c>
      <c r="AJ2050" s="280">
        <f t="shared" si="554"/>
        <v>419044.78574261302</v>
      </c>
      <c r="AK2050" s="280" t="str">
        <f t="shared" si="555"/>
        <v/>
      </c>
      <c r="AL2050" s="327" t="str">
        <f t="shared" si="556"/>
        <v/>
      </c>
    </row>
    <row r="2051" spans="2:38">
      <c r="B2051" s="176" t="s">
        <v>1824</v>
      </c>
      <c r="C2051" s="167"/>
      <c r="D2051" s="167" t="s">
        <v>2229</v>
      </c>
      <c r="E2051" s="167" t="s">
        <v>115</v>
      </c>
      <c r="F2051" s="167" t="s">
        <v>2236</v>
      </c>
      <c r="G2051" s="188"/>
      <c r="H2051" s="285"/>
      <c r="I2051" s="143">
        <f t="shared" si="557"/>
        <v>0</v>
      </c>
      <c r="J2051" s="165"/>
      <c r="K2051" s="167"/>
      <c r="L2051" s="167">
        <v>1</v>
      </c>
      <c r="M2051" s="171">
        <f t="shared" si="564"/>
        <v>0</v>
      </c>
      <c r="N2051" s="170"/>
      <c r="O2051" s="285">
        <v>0</v>
      </c>
      <c r="P2051" s="114">
        <f t="shared" si="563"/>
        <v>0</v>
      </c>
      <c r="Q2051" s="173">
        <v>0</v>
      </c>
      <c r="R2051" s="177">
        <v>2016</v>
      </c>
      <c r="S2051" s="98">
        <f>IFERROR(('General Input Sheet'!$G$38/(VLOOKUP(R2051,'General Input Sheet'!$E$38:$G$44,3,FALSE))),1)</f>
        <v>1</v>
      </c>
      <c r="T2051" s="199">
        <v>0</v>
      </c>
      <c r="U2051" s="115" t="str">
        <f t="shared" si="558"/>
        <v>y</v>
      </c>
      <c r="V2051" s="115" t="str">
        <f t="shared" si="558"/>
        <v/>
      </c>
      <c r="W2051" s="115" t="str">
        <f t="shared" si="558"/>
        <v/>
      </c>
      <c r="X2051" s="115" t="str">
        <f t="shared" si="558"/>
        <v/>
      </c>
      <c r="Y2051" s="273" t="str">
        <f t="shared" si="559"/>
        <v/>
      </c>
      <c r="AA2051" s="86">
        <f t="shared" si="549"/>
        <v>1</v>
      </c>
      <c r="AB2051" s="87" t="str">
        <f t="shared" si="550"/>
        <v/>
      </c>
      <c r="AC2051" s="87" t="str">
        <f t="shared" si="560"/>
        <v/>
      </c>
      <c r="AD2051" s="87" t="str">
        <f t="shared" si="561"/>
        <v/>
      </c>
      <c r="AE2051" s="87" t="str">
        <f t="shared" si="562"/>
        <v/>
      </c>
      <c r="AF2051" s="94">
        <f t="shared" si="551"/>
        <v>1</v>
      </c>
      <c r="AH2051" s="324">
        <f t="shared" si="552"/>
        <v>0</v>
      </c>
      <c r="AI2051" s="280" t="str">
        <f t="shared" si="553"/>
        <v/>
      </c>
      <c r="AJ2051" s="280" t="str">
        <f t="shared" si="554"/>
        <v/>
      </c>
      <c r="AK2051" s="280" t="str">
        <f t="shared" si="555"/>
        <v/>
      </c>
      <c r="AL2051" s="327" t="str">
        <f t="shared" si="556"/>
        <v/>
      </c>
    </row>
    <row r="2052" spans="2:38">
      <c r="B2052" s="176" t="s">
        <v>1825</v>
      </c>
      <c r="C2052" s="167"/>
      <c r="D2052" s="167" t="s">
        <v>2229</v>
      </c>
      <c r="E2052" s="167" t="s">
        <v>118</v>
      </c>
      <c r="F2052" s="167" t="s">
        <v>2234</v>
      </c>
      <c r="G2052" s="188"/>
      <c r="H2052" s="285">
        <v>17021.13</v>
      </c>
      <c r="I2052" s="143">
        <f t="shared" si="557"/>
        <v>62.801249086004276</v>
      </c>
      <c r="J2052" s="165">
        <v>1068948.22485526</v>
      </c>
      <c r="K2052" s="167"/>
      <c r="L2052" s="167">
        <v>1</v>
      </c>
      <c r="M2052" s="171">
        <f t="shared" si="564"/>
        <v>1068948.22485526</v>
      </c>
      <c r="N2052" s="170"/>
      <c r="O2052" s="285">
        <v>17021.112356543799</v>
      </c>
      <c r="P2052" s="114">
        <f t="shared" si="563"/>
        <v>74.449341703147766</v>
      </c>
      <c r="Q2052" s="173">
        <v>1267210.6100000001</v>
      </c>
      <c r="R2052" s="177">
        <v>2016</v>
      </c>
      <c r="S2052" s="98">
        <f>IFERROR(('General Input Sheet'!$G$38/(VLOOKUP(R2052,'General Input Sheet'!$E$38:$G$44,3,FALSE))),1)</f>
        <v>1</v>
      </c>
      <c r="T2052" s="199">
        <v>2336158.8348552603</v>
      </c>
      <c r="U2052" s="115" t="str">
        <f t="shared" si="558"/>
        <v/>
      </c>
      <c r="V2052" s="115" t="str">
        <f t="shared" si="558"/>
        <v/>
      </c>
      <c r="W2052" s="115" t="str">
        <f t="shared" si="558"/>
        <v/>
      </c>
      <c r="X2052" s="115" t="str">
        <f t="shared" si="558"/>
        <v>y</v>
      </c>
      <c r="Y2052" s="273" t="str">
        <f t="shared" si="559"/>
        <v/>
      </c>
      <c r="AA2052" s="86" t="str">
        <f t="shared" si="549"/>
        <v/>
      </c>
      <c r="AB2052" s="87" t="str">
        <f t="shared" si="550"/>
        <v/>
      </c>
      <c r="AC2052" s="87" t="str">
        <f t="shared" si="560"/>
        <v/>
      </c>
      <c r="AD2052" s="87">
        <f t="shared" si="561"/>
        <v>1</v>
      </c>
      <c r="AE2052" s="87" t="str">
        <f t="shared" si="562"/>
        <v/>
      </c>
      <c r="AF2052" s="94">
        <f t="shared" si="551"/>
        <v>1</v>
      </c>
      <c r="AH2052" s="324" t="str">
        <f t="shared" si="552"/>
        <v/>
      </c>
      <c r="AI2052" s="280" t="str">
        <f t="shared" si="553"/>
        <v/>
      </c>
      <c r="AJ2052" s="280" t="str">
        <f t="shared" si="554"/>
        <v/>
      </c>
      <c r="AK2052" s="280">
        <f t="shared" si="555"/>
        <v>2336158.8348552603</v>
      </c>
      <c r="AL2052" s="327" t="str">
        <f t="shared" si="556"/>
        <v/>
      </c>
    </row>
    <row r="2053" spans="2:38">
      <c r="B2053" s="176" t="s">
        <v>1826</v>
      </c>
      <c r="C2053" s="167"/>
      <c r="D2053" s="167" t="s">
        <v>2229</v>
      </c>
      <c r="E2053" s="167" t="s">
        <v>115</v>
      </c>
      <c r="F2053" s="167" t="s">
        <v>2232</v>
      </c>
      <c r="G2053" s="188"/>
      <c r="H2053" s="285">
        <v>21343.55</v>
      </c>
      <c r="I2053" s="143">
        <f t="shared" si="557"/>
        <v>27.65639633445678</v>
      </c>
      <c r="J2053" s="165">
        <v>590285.67798429495</v>
      </c>
      <c r="K2053" s="167"/>
      <c r="L2053" s="167">
        <v>1</v>
      </c>
      <c r="M2053" s="171">
        <f t="shared" si="564"/>
        <v>590285.67798429495</v>
      </c>
      <c r="N2053" s="170"/>
      <c r="O2053" s="285"/>
      <c r="P2053" s="114">
        <f t="shared" si="563"/>
        <v>0</v>
      </c>
      <c r="Q2053" s="173"/>
      <c r="R2053" s="177">
        <v>2016</v>
      </c>
      <c r="S2053" s="98">
        <f>IFERROR(('General Input Sheet'!$G$38/(VLOOKUP(R2053,'General Input Sheet'!$E$38:$G$44,3,FALSE))),1)</f>
        <v>1</v>
      </c>
      <c r="T2053" s="199">
        <v>590285.67798429495</v>
      </c>
      <c r="U2053" s="115" t="str">
        <f t="shared" si="558"/>
        <v>y</v>
      </c>
      <c r="V2053" s="115" t="str">
        <f t="shared" si="558"/>
        <v/>
      </c>
      <c r="W2053" s="115" t="str">
        <f t="shared" si="558"/>
        <v/>
      </c>
      <c r="X2053" s="115" t="str">
        <f t="shared" si="558"/>
        <v/>
      </c>
      <c r="Y2053" s="273" t="str">
        <f t="shared" si="559"/>
        <v/>
      </c>
      <c r="AA2053" s="86">
        <f t="shared" si="549"/>
        <v>1</v>
      </c>
      <c r="AB2053" s="87" t="str">
        <f t="shared" si="550"/>
        <v/>
      </c>
      <c r="AC2053" s="87" t="str">
        <f t="shared" si="560"/>
        <v/>
      </c>
      <c r="AD2053" s="87" t="str">
        <f t="shared" si="561"/>
        <v/>
      </c>
      <c r="AE2053" s="87" t="str">
        <f t="shared" si="562"/>
        <v/>
      </c>
      <c r="AF2053" s="94">
        <f t="shared" si="551"/>
        <v>1</v>
      </c>
      <c r="AH2053" s="324">
        <f t="shared" si="552"/>
        <v>590285.67798429495</v>
      </c>
      <c r="AI2053" s="280" t="str">
        <f t="shared" si="553"/>
        <v/>
      </c>
      <c r="AJ2053" s="280" t="str">
        <f t="shared" si="554"/>
        <v/>
      </c>
      <c r="AK2053" s="280" t="str">
        <f t="shared" si="555"/>
        <v/>
      </c>
      <c r="AL2053" s="327" t="str">
        <f t="shared" si="556"/>
        <v/>
      </c>
    </row>
    <row r="2054" spans="2:38">
      <c r="B2054" s="176" t="s">
        <v>1827</v>
      </c>
      <c r="C2054" s="167"/>
      <c r="D2054" s="167" t="s">
        <v>2229</v>
      </c>
      <c r="E2054" s="167" t="s">
        <v>115</v>
      </c>
      <c r="F2054" s="167" t="s">
        <v>2233</v>
      </c>
      <c r="G2054" s="188"/>
      <c r="H2054" s="285">
        <v>13553.36</v>
      </c>
      <c r="I2054" s="143">
        <f t="shared" si="557"/>
        <v>50.909268433313429</v>
      </c>
      <c r="J2054" s="165">
        <v>689991.64241333294</v>
      </c>
      <c r="K2054" s="167"/>
      <c r="L2054" s="167">
        <v>1</v>
      </c>
      <c r="M2054" s="171">
        <f t="shared" si="564"/>
        <v>689991.64241333294</v>
      </c>
      <c r="N2054" s="170"/>
      <c r="O2054" s="285">
        <v>10549.247248101699</v>
      </c>
      <c r="P2054" s="114">
        <f t="shared" si="563"/>
        <v>534.83958308165415</v>
      </c>
      <c r="Q2054" s="173">
        <v>5642155</v>
      </c>
      <c r="R2054" s="177">
        <v>2016</v>
      </c>
      <c r="S2054" s="98">
        <f>IFERROR(('General Input Sheet'!$G$38/(VLOOKUP(R2054,'General Input Sheet'!$E$38:$G$44,3,FALSE))),1)</f>
        <v>1</v>
      </c>
      <c r="T2054" s="199">
        <v>6332146.6424133331</v>
      </c>
      <c r="U2054" s="115" t="str">
        <f t="shared" si="558"/>
        <v>y</v>
      </c>
      <c r="V2054" s="115" t="str">
        <f t="shared" si="558"/>
        <v/>
      </c>
      <c r="W2054" s="115" t="str">
        <f t="shared" si="558"/>
        <v/>
      </c>
      <c r="X2054" s="115" t="str">
        <f t="shared" si="558"/>
        <v/>
      </c>
      <c r="Y2054" s="273" t="str">
        <f t="shared" si="559"/>
        <v/>
      </c>
      <c r="AA2054" s="86">
        <f t="shared" si="549"/>
        <v>1</v>
      </c>
      <c r="AB2054" s="87" t="str">
        <f t="shared" si="550"/>
        <v/>
      </c>
      <c r="AC2054" s="87" t="str">
        <f t="shared" si="560"/>
        <v/>
      </c>
      <c r="AD2054" s="87" t="str">
        <f t="shared" si="561"/>
        <v/>
      </c>
      <c r="AE2054" s="87" t="str">
        <f t="shared" si="562"/>
        <v/>
      </c>
      <c r="AF2054" s="94">
        <f t="shared" si="551"/>
        <v>1</v>
      </c>
      <c r="AH2054" s="324">
        <f t="shared" si="552"/>
        <v>6332146.6424133331</v>
      </c>
      <c r="AI2054" s="280" t="str">
        <f t="shared" si="553"/>
        <v/>
      </c>
      <c r="AJ2054" s="280" t="str">
        <f t="shared" si="554"/>
        <v/>
      </c>
      <c r="AK2054" s="280" t="str">
        <f t="shared" si="555"/>
        <v/>
      </c>
      <c r="AL2054" s="327" t="str">
        <f t="shared" si="556"/>
        <v/>
      </c>
    </row>
    <row r="2055" spans="2:38">
      <c r="B2055" s="176" t="s">
        <v>1828</v>
      </c>
      <c r="C2055" s="167"/>
      <c r="D2055" s="167" t="s">
        <v>2231</v>
      </c>
      <c r="E2055" s="167" t="s">
        <v>115</v>
      </c>
      <c r="F2055" s="167" t="s">
        <v>2233</v>
      </c>
      <c r="G2055" s="188"/>
      <c r="H2055" s="285">
        <v>21486.17</v>
      </c>
      <c r="I2055" s="143">
        <f t="shared" si="557"/>
        <v>358.22842215688746</v>
      </c>
      <c r="J2055" s="165">
        <v>7696956.7772946497</v>
      </c>
      <c r="K2055" s="167"/>
      <c r="L2055" s="167">
        <v>1</v>
      </c>
      <c r="M2055" s="171">
        <f t="shared" si="564"/>
        <v>7696956.7772946497</v>
      </c>
      <c r="N2055" s="170"/>
      <c r="O2055" s="285">
        <v>21486.147307990199</v>
      </c>
      <c r="P2055" s="114">
        <f t="shared" si="563"/>
        <v>197.45350058278279</v>
      </c>
      <c r="Q2055" s="173">
        <v>4242515</v>
      </c>
      <c r="R2055" s="177">
        <v>2016</v>
      </c>
      <c r="S2055" s="98">
        <f>IFERROR(('General Input Sheet'!$G$38/(VLOOKUP(R2055,'General Input Sheet'!$E$38:$G$44,3,FALSE))),1)</f>
        <v>1</v>
      </c>
      <c r="T2055" s="199">
        <v>11939471.777294651</v>
      </c>
      <c r="U2055" s="115" t="str">
        <f t="shared" si="558"/>
        <v/>
      </c>
      <c r="V2055" s="115" t="str">
        <f t="shared" si="558"/>
        <v/>
      </c>
      <c r="W2055" s="115" t="str">
        <f t="shared" si="558"/>
        <v/>
      </c>
      <c r="X2055" s="115" t="str">
        <f t="shared" si="558"/>
        <v/>
      </c>
      <c r="Y2055" s="273" t="str">
        <f t="shared" si="559"/>
        <v>y</v>
      </c>
      <c r="AA2055" s="86" t="str">
        <f t="shared" si="549"/>
        <v/>
      </c>
      <c r="AB2055" s="87" t="str">
        <f t="shared" si="550"/>
        <v/>
      </c>
      <c r="AC2055" s="87" t="str">
        <f t="shared" si="560"/>
        <v/>
      </c>
      <c r="AD2055" s="87" t="str">
        <f t="shared" si="561"/>
        <v/>
      </c>
      <c r="AE2055" s="87">
        <f t="shared" si="562"/>
        <v>1</v>
      </c>
      <c r="AF2055" s="94">
        <f t="shared" si="551"/>
        <v>1</v>
      </c>
      <c r="AH2055" s="324" t="str">
        <f t="shared" si="552"/>
        <v/>
      </c>
      <c r="AI2055" s="280" t="str">
        <f t="shared" si="553"/>
        <v/>
      </c>
      <c r="AJ2055" s="280" t="str">
        <f t="shared" si="554"/>
        <v/>
      </c>
      <c r="AK2055" s="280" t="str">
        <f t="shared" si="555"/>
        <v/>
      </c>
      <c r="AL2055" s="327">
        <f t="shared" si="556"/>
        <v>11939471.777294651</v>
      </c>
    </row>
    <row r="2056" spans="2:38">
      <c r="B2056" s="176" t="s">
        <v>1829</v>
      </c>
      <c r="C2056" s="167"/>
      <c r="D2056" s="167" t="s">
        <v>2229</v>
      </c>
      <c r="E2056" s="167" t="s">
        <v>117</v>
      </c>
      <c r="F2056" s="167" t="s">
        <v>2233</v>
      </c>
      <c r="G2056" s="188"/>
      <c r="H2056" s="285">
        <v>4049.59</v>
      </c>
      <c r="I2056" s="143">
        <f t="shared" si="557"/>
        <v>134.40483131653502</v>
      </c>
      <c r="J2056" s="165">
        <v>544284.46085112705</v>
      </c>
      <c r="K2056" s="167"/>
      <c r="L2056" s="167">
        <v>1</v>
      </c>
      <c r="M2056" s="171">
        <f t="shared" si="564"/>
        <v>544284.46085112705</v>
      </c>
      <c r="N2056" s="170"/>
      <c r="O2056" s="285"/>
      <c r="P2056" s="114">
        <f t="shared" si="563"/>
        <v>0</v>
      </c>
      <c r="Q2056" s="173"/>
      <c r="R2056" s="177">
        <v>2016</v>
      </c>
      <c r="S2056" s="98">
        <f>IFERROR(('General Input Sheet'!$G$38/(VLOOKUP(R2056,'General Input Sheet'!$E$38:$G$44,3,FALSE))),1)</f>
        <v>1</v>
      </c>
      <c r="T2056" s="199">
        <v>544284.46085112705</v>
      </c>
      <c r="U2056" s="115" t="str">
        <f t="shared" si="558"/>
        <v/>
      </c>
      <c r="V2056" s="115" t="str">
        <f t="shared" si="558"/>
        <v/>
      </c>
      <c r="W2056" s="115" t="str">
        <f t="shared" si="558"/>
        <v>y</v>
      </c>
      <c r="X2056" s="115" t="str">
        <f t="shared" si="558"/>
        <v/>
      </c>
      <c r="Y2056" s="273" t="str">
        <f t="shared" si="559"/>
        <v/>
      </c>
      <c r="AA2056" s="86" t="str">
        <f t="shared" si="549"/>
        <v/>
      </c>
      <c r="AB2056" s="87" t="str">
        <f t="shared" si="550"/>
        <v/>
      </c>
      <c r="AC2056" s="87">
        <f t="shared" si="560"/>
        <v>1</v>
      </c>
      <c r="AD2056" s="87" t="str">
        <f t="shared" si="561"/>
        <v/>
      </c>
      <c r="AE2056" s="87" t="str">
        <f t="shared" si="562"/>
        <v/>
      </c>
      <c r="AF2056" s="94">
        <f t="shared" si="551"/>
        <v>1</v>
      </c>
      <c r="AH2056" s="324" t="str">
        <f t="shared" si="552"/>
        <v/>
      </c>
      <c r="AI2056" s="280" t="str">
        <f t="shared" si="553"/>
        <v/>
      </c>
      <c r="AJ2056" s="280">
        <f t="shared" si="554"/>
        <v>544284.46085112705</v>
      </c>
      <c r="AK2056" s="280" t="str">
        <f t="shared" si="555"/>
        <v/>
      </c>
      <c r="AL2056" s="327" t="str">
        <f t="shared" si="556"/>
        <v/>
      </c>
    </row>
    <row r="2057" spans="2:38">
      <c r="B2057" s="176" t="s">
        <v>1830</v>
      </c>
      <c r="C2057" s="167"/>
      <c r="D2057" s="167" t="s">
        <v>2229</v>
      </c>
      <c r="E2057" s="167" t="s">
        <v>117</v>
      </c>
      <c r="F2057" s="167" t="s">
        <v>2233</v>
      </c>
      <c r="G2057" s="188"/>
      <c r="H2057" s="285">
        <v>3836.56</v>
      </c>
      <c r="I2057" s="143">
        <f t="shared" si="557"/>
        <v>139.81979907982438</v>
      </c>
      <c r="J2057" s="165">
        <v>536427.04835769103</v>
      </c>
      <c r="K2057" s="167"/>
      <c r="L2057" s="167">
        <v>1</v>
      </c>
      <c r="M2057" s="171">
        <f t="shared" si="564"/>
        <v>536427.04835769103</v>
      </c>
      <c r="N2057" s="170"/>
      <c r="O2057" s="285"/>
      <c r="P2057" s="114">
        <f t="shared" si="563"/>
        <v>0</v>
      </c>
      <c r="Q2057" s="173"/>
      <c r="R2057" s="177">
        <v>2016</v>
      </c>
      <c r="S2057" s="98">
        <f>IFERROR(('General Input Sheet'!$G$38/(VLOOKUP(R2057,'General Input Sheet'!$E$38:$G$44,3,FALSE))),1)</f>
        <v>1</v>
      </c>
      <c r="T2057" s="199">
        <v>536427.04835769103</v>
      </c>
      <c r="U2057" s="115" t="str">
        <f t="shared" si="558"/>
        <v/>
      </c>
      <c r="V2057" s="115" t="str">
        <f t="shared" si="558"/>
        <v/>
      </c>
      <c r="W2057" s="115" t="str">
        <f t="shared" si="558"/>
        <v>y</v>
      </c>
      <c r="X2057" s="115" t="str">
        <f t="shared" si="558"/>
        <v/>
      </c>
      <c r="Y2057" s="273" t="str">
        <f t="shared" si="559"/>
        <v/>
      </c>
      <c r="AA2057" s="86" t="str">
        <f t="shared" si="549"/>
        <v/>
      </c>
      <c r="AB2057" s="87" t="str">
        <f t="shared" si="550"/>
        <v/>
      </c>
      <c r="AC2057" s="87">
        <f t="shared" si="560"/>
        <v>1</v>
      </c>
      <c r="AD2057" s="87" t="str">
        <f t="shared" si="561"/>
        <v/>
      </c>
      <c r="AE2057" s="87" t="str">
        <f t="shared" si="562"/>
        <v/>
      </c>
      <c r="AF2057" s="94">
        <f t="shared" si="551"/>
        <v>1</v>
      </c>
      <c r="AH2057" s="324" t="str">
        <f t="shared" si="552"/>
        <v/>
      </c>
      <c r="AI2057" s="280" t="str">
        <f t="shared" si="553"/>
        <v/>
      </c>
      <c r="AJ2057" s="280">
        <f t="shared" si="554"/>
        <v>536427.04835769103</v>
      </c>
      <c r="AK2057" s="280" t="str">
        <f t="shared" si="555"/>
        <v/>
      </c>
      <c r="AL2057" s="327" t="str">
        <f t="shared" si="556"/>
        <v/>
      </c>
    </row>
    <row r="2058" spans="2:38">
      <c r="B2058" s="176" t="s">
        <v>1831</v>
      </c>
      <c r="C2058" s="167"/>
      <c r="D2058" s="167" t="s">
        <v>2229</v>
      </c>
      <c r="E2058" s="167" t="s">
        <v>115</v>
      </c>
      <c r="F2058" s="167" t="s">
        <v>2233</v>
      </c>
      <c r="G2058" s="188"/>
      <c r="H2058" s="285">
        <v>4800.08</v>
      </c>
      <c r="I2058" s="143">
        <f t="shared" si="557"/>
        <v>119.15751054952854</v>
      </c>
      <c r="J2058" s="165">
        <v>571965.58323858096</v>
      </c>
      <c r="K2058" s="167"/>
      <c r="L2058" s="167">
        <v>1</v>
      </c>
      <c r="M2058" s="171">
        <f t="shared" si="564"/>
        <v>571965.58323858096</v>
      </c>
      <c r="N2058" s="170"/>
      <c r="O2058" s="285">
        <v>4800.0378368587699</v>
      </c>
      <c r="P2058" s="114">
        <f t="shared" si="563"/>
        <v>77.05355927819997</v>
      </c>
      <c r="Q2058" s="173">
        <v>369860</v>
      </c>
      <c r="R2058" s="177">
        <v>2016</v>
      </c>
      <c r="S2058" s="98">
        <f>IFERROR(('General Input Sheet'!$G$38/(VLOOKUP(R2058,'General Input Sheet'!$E$38:$G$44,3,FALSE))),1)</f>
        <v>1</v>
      </c>
      <c r="T2058" s="199">
        <v>941825.58323858096</v>
      </c>
      <c r="U2058" s="115" t="str">
        <f t="shared" si="558"/>
        <v>y</v>
      </c>
      <c r="V2058" s="115" t="str">
        <f t="shared" si="558"/>
        <v/>
      </c>
      <c r="W2058" s="115" t="str">
        <f t="shared" si="558"/>
        <v/>
      </c>
      <c r="X2058" s="115" t="str">
        <f t="shared" si="558"/>
        <v/>
      </c>
      <c r="Y2058" s="273" t="str">
        <f t="shared" si="559"/>
        <v/>
      </c>
      <c r="AA2058" s="86">
        <f t="shared" si="549"/>
        <v>1</v>
      </c>
      <c r="AB2058" s="87" t="str">
        <f t="shared" si="550"/>
        <v/>
      </c>
      <c r="AC2058" s="87" t="str">
        <f t="shared" si="560"/>
        <v/>
      </c>
      <c r="AD2058" s="87" t="str">
        <f t="shared" si="561"/>
        <v/>
      </c>
      <c r="AE2058" s="87" t="str">
        <f t="shared" si="562"/>
        <v/>
      </c>
      <c r="AF2058" s="94">
        <f t="shared" si="551"/>
        <v>1</v>
      </c>
      <c r="AH2058" s="324">
        <f t="shared" si="552"/>
        <v>941825.58323858096</v>
      </c>
      <c r="AI2058" s="280" t="str">
        <f t="shared" si="553"/>
        <v/>
      </c>
      <c r="AJ2058" s="280" t="str">
        <f t="shared" si="554"/>
        <v/>
      </c>
      <c r="AK2058" s="280" t="str">
        <f t="shared" si="555"/>
        <v/>
      </c>
      <c r="AL2058" s="327" t="str">
        <f t="shared" si="556"/>
        <v/>
      </c>
    </row>
    <row r="2059" spans="2:38">
      <c r="B2059" s="176" t="s">
        <v>1832</v>
      </c>
      <c r="C2059" s="167"/>
      <c r="D2059" s="167" t="s">
        <v>2231</v>
      </c>
      <c r="E2059" s="167" t="s">
        <v>117</v>
      </c>
      <c r="F2059" s="167" t="s">
        <v>2233</v>
      </c>
      <c r="G2059" s="188"/>
      <c r="H2059" s="285">
        <v>58032.69</v>
      </c>
      <c r="I2059" s="143">
        <f t="shared" si="557"/>
        <v>140.63742200696433</v>
      </c>
      <c r="J2059" s="165">
        <v>8161567.9137293398</v>
      </c>
      <c r="K2059" s="167"/>
      <c r="L2059" s="167">
        <v>1</v>
      </c>
      <c r="M2059" s="171">
        <f t="shared" si="564"/>
        <v>8161567.9137293398</v>
      </c>
      <c r="N2059" s="170"/>
      <c r="O2059" s="285"/>
      <c r="P2059" s="114">
        <f t="shared" si="563"/>
        <v>0</v>
      </c>
      <c r="Q2059" s="173"/>
      <c r="R2059" s="177">
        <v>2016</v>
      </c>
      <c r="S2059" s="98">
        <f>IFERROR(('General Input Sheet'!$G$38/(VLOOKUP(R2059,'General Input Sheet'!$E$38:$G$44,3,FALSE))),1)</f>
        <v>1</v>
      </c>
      <c r="T2059" s="199">
        <v>8161567.9137293398</v>
      </c>
      <c r="U2059" s="115" t="str">
        <f t="shared" si="558"/>
        <v/>
      </c>
      <c r="V2059" s="115" t="str">
        <f t="shared" si="558"/>
        <v/>
      </c>
      <c r="W2059" s="115" t="str">
        <f t="shared" si="558"/>
        <v/>
      </c>
      <c r="X2059" s="115" t="str">
        <f t="shared" si="558"/>
        <v/>
      </c>
      <c r="Y2059" s="273" t="str">
        <f t="shared" si="559"/>
        <v>y</v>
      </c>
      <c r="AA2059" s="86" t="str">
        <f t="shared" si="549"/>
        <v/>
      </c>
      <c r="AB2059" s="87" t="str">
        <f t="shared" si="550"/>
        <v/>
      </c>
      <c r="AC2059" s="87" t="str">
        <f t="shared" si="560"/>
        <v/>
      </c>
      <c r="AD2059" s="87" t="str">
        <f t="shared" si="561"/>
        <v/>
      </c>
      <c r="AE2059" s="87">
        <f t="shared" si="562"/>
        <v>1</v>
      </c>
      <c r="AF2059" s="94">
        <f t="shared" si="551"/>
        <v>1</v>
      </c>
      <c r="AH2059" s="324" t="str">
        <f t="shared" si="552"/>
        <v/>
      </c>
      <c r="AI2059" s="280" t="str">
        <f t="shared" si="553"/>
        <v/>
      </c>
      <c r="AJ2059" s="280" t="str">
        <f t="shared" si="554"/>
        <v/>
      </c>
      <c r="AK2059" s="280" t="str">
        <f t="shared" si="555"/>
        <v/>
      </c>
      <c r="AL2059" s="327">
        <f t="shared" si="556"/>
        <v>8161567.9137293398</v>
      </c>
    </row>
    <row r="2060" spans="2:38">
      <c r="B2060" s="176" t="s">
        <v>1833</v>
      </c>
      <c r="C2060" s="167"/>
      <c r="D2060" s="167" t="s">
        <v>2229</v>
      </c>
      <c r="E2060" s="167" t="s">
        <v>115</v>
      </c>
      <c r="F2060" s="167" t="s">
        <v>2233</v>
      </c>
      <c r="G2060" s="188"/>
      <c r="H2060" s="285">
        <v>13171.36</v>
      </c>
      <c r="I2060" s="143">
        <f t="shared" si="557"/>
        <v>52.385755336831799</v>
      </c>
      <c r="J2060" s="165">
        <v>689991.64241333294</v>
      </c>
      <c r="K2060" s="167"/>
      <c r="L2060" s="167">
        <v>1</v>
      </c>
      <c r="M2060" s="171">
        <f t="shared" si="564"/>
        <v>689991.64241333294</v>
      </c>
      <c r="N2060" s="170"/>
      <c r="O2060" s="285">
        <v>1782.9954515782199</v>
      </c>
      <c r="P2060" s="114">
        <f t="shared" si="563"/>
        <v>978.03951123736101</v>
      </c>
      <c r="Q2060" s="173">
        <v>1743840</v>
      </c>
      <c r="R2060" s="177">
        <v>2016</v>
      </c>
      <c r="S2060" s="98">
        <f>IFERROR(('General Input Sheet'!$G$38/(VLOOKUP(R2060,'General Input Sheet'!$E$38:$G$44,3,FALSE))),1)</f>
        <v>1</v>
      </c>
      <c r="T2060" s="199">
        <v>2433831.6424133331</v>
      </c>
      <c r="U2060" s="115" t="str">
        <f t="shared" si="558"/>
        <v>y</v>
      </c>
      <c r="V2060" s="115" t="str">
        <f t="shared" si="558"/>
        <v/>
      </c>
      <c r="W2060" s="115" t="str">
        <f t="shared" si="558"/>
        <v/>
      </c>
      <c r="X2060" s="115" t="str">
        <f t="shared" si="558"/>
        <v/>
      </c>
      <c r="Y2060" s="273" t="str">
        <f t="shared" si="559"/>
        <v/>
      </c>
      <c r="AA2060" s="86">
        <f t="shared" si="549"/>
        <v>1</v>
      </c>
      <c r="AB2060" s="87" t="str">
        <f t="shared" si="550"/>
        <v/>
      </c>
      <c r="AC2060" s="87" t="str">
        <f t="shared" si="560"/>
        <v/>
      </c>
      <c r="AD2060" s="87" t="str">
        <f t="shared" si="561"/>
        <v/>
      </c>
      <c r="AE2060" s="87" t="str">
        <f t="shared" si="562"/>
        <v/>
      </c>
      <c r="AF2060" s="94">
        <f t="shared" si="551"/>
        <v>1</v>
      </c>
      <c r="AH2060" s="324">
        <f t="shared" si="552"/>
        <v>2433831.6424133331</v>
      </c>
      <c r="AI2060" s="280" t="str">
        <f t="shared" si="553"/>
        <v/>
      </c>
      <c r="AJ2060" s="280" t="str">
        <f t="shared" si="554"/>
        <v/>
      </c>
      <c r="AK2060" s="280" t="str">
        <f t="shared" si="555"/>
        <v/>
      </c>
      <c r="AL2060" s="327" t="str">
        <f t="shared" si="556"/>
        <v/>
      </c>
    </row>
    <row r="2061" spans="2:38">
      <c r="B2061" s="176" t="s">
        <v>1834</v>
      </c>
      <c r="C2061" s="167"/>
      <c r="D2061" s="167" t="s">
        <v>2229</v>
      </c>
      <c r="E2061" s="167" t="s">
        <v>118</v>
      </c>
      <c r="F2061" s="167" t="s">
        <v>2233</v>
      </c>
      <c r="G2061" s="188"/>
      <c r="H2061" s="285">
        <v>5599.45</v>
      </c>
      <c r="I2061" s="143">
        <f t="shared" si="557"/>
        <v>107.41226348163784</v>
      </c>
      <c r="J2061" s="165">
        <v>601449.59875225695</v>
      </c>
      <c r="K2061" s="167"/>
      <c r="L2061" s="167">
        <v>1</v>
      </c>
      <c r="M2061" s="171">
        <f t="shared" si="564"/>
        <v>601449.59875225695</v>
      </c>
      <c r="N2061" s="170"/>
      <c r="O2061" s="285"/>
      <c r="P2061" s="114">
        <f t="shared" si="563"/>
        <v>0</v>
      </c>
      <c r="Q2061" s="173"/>
      <c r="R2061" s="177">
        <v>2016</v>
      </c>
      <c r="S2061" s="98">
        <f>IFERROR(('General Input Sheet'!$G$38/(VLOOKUP(R2061,'General Input Sheet'!$E$38:$G$44,3,FALSE))),1)</f>
        <v>1</v>
      </c>
      <c r="T2061" s="199">
        <v>601449.59875225695</v>
      </c>
      <c r="U2061" s="115" t="str">
        <f t="shared" si="558"/>
        <v/>
      </c>
      <c r="V2061" s="115" t="str">
        <f t="shared" si="558"/>
        <v/>
      </c>
      <c r="W2061" s="115" t="str">
        <f t="shared" si="558"/>
        <v/>
      </c>
      <c r="X2061" s="115" t="str">
        <f t="shared" si="558"/>
        <v>y</v>
      </c>
      <c r="Y2061" s="273" t="str">
        <f t="shared" si="559"/>
        <v/>
      </c>
      <c r="AA2061" s="86" t="str">
        <f t="shared" si="549"/>
        <v/>
      </c>
      <c r="AB2061" s="87" t="str">
        <f t="shared" si="550"/>
        <v/>
      </c>
      <c r="AC2061" s="87" t="str">
        <f t="shared" si="560"/>
        <v/>
      </c>
      <c r="AD2061" s="87">
        <f t="shared" si="561"/>
        <v>1</v>
      </c>
      <c r="AE2061" s="87" t="str">
        <f t="shared" si="562"/>
        <v/>
      </c>
      <c r="AF2061" s="94">
        <f t="shared" si="551"/>
        <v>1</v>
      </c>
      <c r="AH2061" s="324" t="str">
        <f t="shared" si="552"/>
        <v/>
      </c>
      <c r="AI2061" s="280" t="str">
        <f t="shared" si="553"/>
        <v/>
      </c>
      <c r="AJ2061" s="280" t="str">
        <f t="shared" si="554"/>
        <v/>
      </c>
      <c r="AK2061" s="280">
        <f t="shared" si="555"/>
        <v>601449.59875225695</v>
      </c>
      <c r="AL2061" s="327" t="str">
        <f t="shared" si="556"/>
        <v/>
      </c>
    </row>
    <row r="2062" spans="2:38">
      <c r="B2062" s="176" t="s">
        <v>1835</v>
      </c>
      <c r="C2062" s="167"/>
      <c r="D2062" s="167" t="s">
        <v>2229</v>
      </c>
      <c r="E2062" s="167" t="s">
        <v>118</v>
      </c>
      <c r="F2062" s="167" t="s">
        <v>2233</v>
      </c>
      <c r="G2062" s="188"/>
      <c r="H2062" s="285">
        <v>7847.33</v>
      </c>
      <c r="I2062" s="143">
        <f t="shared" si="557"/>
        <v>87.209350456669469</v>
      </c>
      <c r="J2062" s="165">
        <v>684360.55211913597</v>
      </c>
      <c r="K2062" s="167"/>
      <c r="L2062" s="167">
        <v>1</v>
      </c>
      <c r="M2062" s="171">
        <f t="shared" si="564"/>
        <v>684360.55211913597</v>
      </c>
      <c r="N2062" s="170"/>
      <c r="O2062" s="285"/>
      <c r="P2062" s="114">
        <f t="shared" si="563"/>
        <v>0</v>
      </c>
      <c r="Q2062" s="173"/>
      <c r="R2062" s="177">
        <v>2016</v>
      </c>
      <c r="S2062" s="98">
        <f>IFERROR(('General Input Sheet'!$G$38/(VLOOKUP(R2062,'General Input Sheet'!$E$38:$G$44,3,FALSE))),1)</f>
        <v>1</v>
      </c>
      <c r="T2062" s="199">
        <v>684360.55211913597</v>
      </c>
      <c r="U2062" s="115" t="str">
        <f t="shared" si="558"/>
        <v/>
      </c>
      <c r="V2062" s="115" t="str">
        <f t="shared" si="558"/>
        <v/>
      </c>
      <c r="W2062" s="115" t="str">
        <f t="shared" si="558"/>
        <v/>
      </c>
      <c r="X2062" s="115" t="str">
        <f t="shared" ref="V2062:X2125" si="565">IF(AND(X$10=$E2062,$D2062="Local"),"y","")</f>
        <v>y</v>
      </c>
      <c r="Y2062" s="273" t="str">
        <f t="shared" si="559"/>
        <v/>
      </c>
      <c r="AA2062" s="86" t="str">
        <f t="shared" ref="AA2062:AA2125" si="566">IF(U2062="y",1,"")</f>
        <v/>
      </c>
      <c r="AB2062" s="87" t="str">
        <f t="shared" ref="AB2062:AB2125" si="567">IF(V2062="y",1,"")</f>
        <v/>
      </c>
      <c r="AC2062" s="87" t="str">
        <f t="shared" si="560"/>
        <v/>
      </c>
      <c r="AD2062" s="87">
        <f t="shared" si="561"/>
        <v>1</v>
      </c>
      <c r="AE2062" s="87" t="str">
        <f t="shared" si="562"/>
        <v/>
      </c>
      <c r="AF2062" s="94">
        <f t="shared" ref="AF2062:AF2125" si="568">SUM(AA2062:AE2062)</f>
        <v>1</v>
      </c>
      <c r="AH2062" s="324" t="str">
        <f t="shared" ref="AH2062:AH2125" si="569">IF(AA2062="","",(AA2062/$AF2062)*$T2062)</f>
        <v/>
      </c>
      <c r="AI2062" s="280" t="str">
        <f t="shared" ref="AI2062:AI2125" si="570">IF(AB2062="","",(AB2062/$AF2062)*$T2062)</f>
        <v/>
      </c>
      <c r="AJ2062" s="280" t="str">
        <f t="shared" ref="AJ2062:AJ2125" si="571">IF(AC2062="","",(AC2062/$AF2062)*$T2062)</f>
        <v/>
      </c>
      <c r="AK2062" s="280">
        <f t="shared" ref="AK2062:AK2125" si="572">IF(AD2062="","",(AD2062/$AF2062)*$T2062)</f>
        <v>684360.55211913597</v>
      </c>
      <c r="AL2062" s="327" t="str">
        <f t="shared" ref="AL2062:AL2125" si="573">IF(AE2062="","",(AE2062/$AF2062)*$T2062)</f>
        <v/>
      </c>
    </row>
    <row r="2063" spans="2:38">
      <c r="B2063" s="176" t="s">
        <v>1836</v>
      </c>
      <c r="C2063" s="167"/>
      <c r="D2063" s="167" t="s">
        <v>2229</v>
      </c>
      <c r="E2063" s="167" t="s">
        <v>117</v>
      </c>
      <c r="F2063" s="167" t="s">
        <v>2232</v>
      </c>
      <c r="G2063" s="188"/>
      <c r="H2063" s="285">
        <v>24109.96</v>
      </c>
      <c r="I2063" s="143">
        <f t="shared" ref="I2063:I2126" si="574">IFERROR(J2063/H2063,0)</f>
        <v>24.483063347442094</v>
      </c>
      <c r="J2063" s="165">
        <v>590285.67798429495</v>
      </c>
      <c r="K2063" s="167"/>
      <c r="L2063" s="167">
        <v>1</v>
      </c>
      <c r="M2063" s="171">
        <f t="shared" si="564"/>
        <v>590285.67798429495</v>
      </c>
      <c r="N2063" s="170"/>
      <c r="O2063" s="285">
        <v>24109.980509381701</v>
      </c>
      <c r="P2063" s="114">
        <f t="shared" si="563"/>
        <v>2.7974307143780286</v>
      </c>
      <c r="Q2063" s="173">
        <v>67446</v>
      </c>
      <c r="R2063" s="177">
        <v>2016</v>
      </c>
      <c r="S2063" s="98">
        <f>IFERROR(('General Input Sheet'!$G$38/(VLOOKUP(R2063,'General Input Sheet'!$E$38:$G$44,3,FALSE))),1)</f>
        <v>1</v>
      </c>
      <c r="T2063" s="199">
        <v>657731.67798429495</v>
      </c>
      <c r="U2063" s="115" t="str">
        <f t="shared" ref="U2063:X2126" si="575">IF(AND(U$10=$E2063,$D2063="Local"),"y","")</f>
        <v/>
      </c>
      <c r="V2063" s="115" t="str">
        <f t="shared" si="565"/>
        <v/>
      </c>
      <c r="W2063" s="115" t="str">
        <f t="shared" si="565"/>
        <v>y</v>
      </c>
      <c r="X2063" s="115" t="str">
        <f t="shared" si="565"/>
        <v/>
      </c>
      <c r="Y2063" s="273" t="str">
        <f t="shared" ref="Y2063:Y2126" si="576">IF($D2063&lt;&gt;"Local","y","")</f>
        <v/>
      </c>
      <c r="AA2063" s="86" t="str">
        <f t="shared" si="566"/>
        <v/>
      </c>
      <c r="AB2063" s="87" t="str">
        <f t="shared" si="567"/>
        <v/>
      </c>
      <c r="AC2063" s="87">
        <f t="shared" ref="AC2063:AC2126" si="577">IF(W2063="y",1,"")</f>
        <v>1</v>
      </c>
      <c r="AD2063" s="87" t="str">
        <f t="shared" ref="AD2063:AD2126" si="578">IF(X2063="y",1,"")</f>
        <v/>
      </c>
      <c r="AE2063" s="87" t="str">
        <f t="shared" ref="AE2063:AE2126" si="579">IF(Y2063="y",1,"")</f>
        <v/>
      </c>
      <c r="AF2063" s="94">
        <f t="shared" si="568"/>
        <v>1</v>
      </c>
      <c r="AH2063" s="324" t="str">
        <f t="shared" si="569"/>
        <v/>
      </c>
      <c r="AI2063" s="280" t="str">
        <f t="shared" si="570"/>
        <v/>
      </c>
      <c r="AJ2063" s="280">
        <f t="shared" si="571"/>
        <v>657731.67798429495</v>
      </c>
      <c r="AK2063" s="280" t="str">
        <f t="shared" si="572"/>
        <v/>
      </c>
      <c r="AL2063" s="327" t="str">
        <f t="shared" si="573"/>
        <v/>
      </c>
    </row>
    <row r="2064" spans="2:38">
      <c r="B2064" s="176" t="s">
        <v>1837</v>
      </c>
      <c r="C2064" s="167"/>
      <c r="D2064" s="167" t="s">
        <v>2229</v>
      </c>
      <c r="E2064" s="167" t="s">
        <v>115</v>
      </c>
      <c r="F2064" s="167" t="s">
        <v>2233</v>
      </c>
      <c r="G2064" s="188"/>
      <c r="H2064" s="285">
        <v>4504.1099999999997</v>
      </c>
      <c r="I2064" s="143">
        <f t="shared" si="574"/>
        <v>124.56378870516018</v>
      </c>
      <c r="J2064" s="165">
        <v>561049.00634479895</v>
      </c>
      <c r="K2064" s="167"/>
      <c r="L2064" s="167">
        <v>1</v>
      </c>
      <c r="M2064" s="171">
        <f t="shared" si="564"/>
        <v>561049.00634479895</v>
      </c>
      <c r="N2064" s="170"/>
      <c r="O2064" s="285"/>
      <c r="P2064" s="114">
        <f t="shared" ref="P2064:P2127" si="580">IFERROR(Q2064/O2064,0)</f>
        <v>0</v>
      </c>
      <c r="Q2064" s="173"/>
      <c r="R2064" s="177">
        <v>2016</v>
      </c>
      <c r="S2064" s="98">
        <f>IFERROR(('General Input Sheet'!$G$38/(VLOOKUP(R2064,'General Input Sheet'!$E$38:$G$44,3,FALSE))),1)</f>
        <v>1</v>
      </c>
      <c r="T2064" s="199">
        <v>561049.00634479895</v>
      </c>
      <c r="U2064" s="115" t="str">
        <f t="shared" si="575"/>
        <v>y</v>
      </c>
      <c r="V2064" s="115" t="str">
        <f t="shared" si="565"/>
        <v/>
      </c>
      <c r="W2064" s="115" t="str">
        <f t="shared" si="565"/>
        <v/>
      </c>
      <c r="X2064" s="115" t="str">
        <f t="shared" si="565"/>
        <v/>
      </c>
      <c r="Y2064" s="273" t="str">
        <f t="shared" si="576"/>
        <v/>
      </c>
      <c r="AA2064" s="86">
        <f t="shared" si="566"/>
        <v>1</v>
      </c>
      <c r="AB2064" s="87" t="str">
        <f t="shared" si="567"/>
        <v/>
      </c>
      <c r="AC2064" s="87" t="str">
        <f t="shared" si="577"/>
        <v/>
      </c>
      <c r="AD2064" s="87" t="str">
        <f t="shared" si="578"/>
        <v/>
      </c>
      <c r="AE2064" s="87" t="str">
        <f t="shared" si="579"/>
        <v/>
      </c>
      <c r="AF2064" s="94">
        <f t="shared" si="568"/>
        <v>1</v>
      </c>
      <c r="AH2064" s="324">
        <f t="shared" si="569"/>
        <v>561049.00634479895</v>
      </c>
      <c r="AI2064" s="280" t="str">
        <f t="shared" si="570"/>
        <v/>
      </c>
      <c r="AJ2064" s="280" t="str">
        <f t="shared" si="571"/>
        <v/>
      </c>
      <c r="AK2064" s="280" t="str">
        <f t="shared" si="572"/>
        <v/>
      </c>
      <c r="AL2064" s="327" t="str">
        <f t="shared" si="573"/>
        <v/>
      </c>
    </row>
    <row r="2065" spans="2:38">
      <c r="B2065" s="176" t="s">
        <v>1838</v>
      </c>
      <c r="C2065" s="167"/>
      <c r="D2065" s="167" t="s">
        <v>2229</v>
      </c>
      <c r="E2065" s="167" t="s">
        <v>116</v>
      </c>
      <c r="F2065" s="167" t="s">
        <v>2233</v>
      </c>
      <c r="G2065" s="188"/>
      <c r="H2065" s="285">
        <v>4930.57</v>
      </c>
      <c r="I2065" s="143">
        <f t="shared" si="574"/>
        <v>116.98010269764124</v>
      </c>
      <c r="J2065" s="165">
        <v>576778.58495790896</v>
      </c>
      <c r="K2065" s="167"/>
      <c r="L2065" s="167">
        <v>1</v>
      </c>
      <c r="M2065" s="171">
        <f t="shared" si="564"/>
        <v>576778.58495790896</v>
      </c>
      <c r="N2065" s="170"/>
      <c r="O2065" s="285"/>
      <c r="P2065" s="114">
        <f t="shared" si="580"/>
        <v>0</v>
      </c>
      <c r="Q2065" s="173"/>
      <c r="R2065" s="177">
        <v>2016</v>
      </c>
      <c r="S2065" s="98">
        <f>IFERROR(('General Input Sheet'!$G$38/(VLOOKUP(R2065,'General Input Sheet'!$E$38:$G$44,3,FALSE))),1)</f>
        <v>1</v>
      </c>
      <c r="T2065" s="199">
        <v>576778.58495790896</v>
      </c>
      <c r="U2065" s="115" t="str">
        <f t="shared" si="575"/>
        <v/>
      </c>
      <c r="V2065" s="115" t="str">
        <f t="shared" si="565"/>
        <v>y</v>
      </c>
      <c r="W2065" s="115" t="str">
        <f t="shared" si="565"/>
        <v/>
      </c>
      <c r="X2065" s="115" t="str">
        <f t="shared" si="565"/>
        <v/>
      </c>
      <c r="Y2065" s="273" t="str">
        <f t="shared" si="576"/>
        <v/>
      </c>
      <c r="AA2065" s="86" t="str">
        <f t="shared" si="566"/>
        <v/>
      </c>
      <c r="AB2065" s="87">
        <f t="shared" si="567"/>
        <v>1</v>
      </c>
      <c r="AC2065" s="87" t="str">
        <f t="shared" si="577"/>
        <v/>
      </c>
      <c r="AD2065" s="87" t="str">
        <f t="shared" si="578"/>
        <v/>
      </c>
      <c r="AE2065" s="87" t="str">
        <f t="shared" si="579"/>
        <v/>
      </c>
      <c r="AF2065" s="94">
        <f t="shared" si="568"/>
        <v>1</v>
      </c>
      <c r="AH2065" s="324" t="str">
        <f t="shared" si="569"/>
        <v/>
      </c>
      <c r="AI2065" s="280">
        <f t="shared" si="570"/>
        <v>576778.58495790896</v>
      </c>
      <c r="AJ2065" s="280" t="str">
        <f t="shared" si="571"/>
        <v/>
      </c>
      <c r="AK2065" s="280" t="str">
        <f t="shared" si="572"/>
        <v/>
      </c>
      <c r="AL2065" s="327" t="str">
        <f t="shared" si="573"/>
        <v/>
      </c>
    </row>
    <row r="2066" spans="2:38">
      <c r="B2066" s="176" t="s">
        <v>1839</v>
      </c>
      <c r="C2066" s="167"/>
      <c r="D2066" s="167" t="s">
        <v>2231</v>
      </c>
      <c r="E2066" s="167" t="s">
        <v>115</v>
      </c>
      <c r="F2066" s="167" t="s">
        <v>2236</v>
      </c>
      <c r="G2066" s="188"/>
      <c r="H2066" s="285"/>
      <c r="I2066" s="143">
        <f t="shared" si="574"/>
        <v>0</v>
      </c>
      <c r="J2066" s="165"/>
      <c r="K2066" s="167"/>
      <c r="L2066" s="167">
        <v>1</v>
      </c>
      <c r="M2066" s="171">
        <f t="shared" si="564"/>
        <v>0</v>
      </c>
      <c r="N2066" s="170"/>
      <c r="O2066" s="285">
        <v>0</v>
      </c>
      <c r="P2066" s="114">
        <f t="shared" si="580"/>
        <v>0</v>
      </c>
      <c r="Q2066" s="173">
        <v>0</v>
      </c>
      <c r="R2066" s="177">
        <v>2016</v>
      </c>
      <c r="S2066" s="98">
        <f>IFERROR(('General Input Sheet'!$G$38/(VLOOKUP(R2066,'General Input Sheet'!$E$38:$G$44,3,FALSE))),1)</f>
        <v>1</v>
      </c>
      <c r="T2066" s="199">
        <v>0</v>
      </c>
      <c r="U2066" s="115" t="str">
        <f t="shared" si="575"/>
        <v/>
      </c>
      <c r="V2066" s="115" t="str">
        <f t="shared" si="565"/>
        <v/>
      </c>
      <c r="W2066" s="115" t="str">
        <f t="shared" si="565"/>
        <v/>
      </c>
      <c r="X2066" s="115" t="str">
        <f t="shared" si="565"/>
        <v/>
      </c>
      <c r="Y2066" s="273" t="str">
        <f t="shared" si="576"/>
        <v>y</v>
      </c>
      <c r="AA2066" s="86" t="str">
        <f t="shared" si="566"/>
        <v/>
      </c>
      <c r="AB2066" s="87" t="str">
        <f t="shared" si="567"/>
        <v/>
      </c>
      <c r="AC2066" s="87" t="str">
        <f t="shared" si="577"/>
        <v/>
      </c>
      <c r="AD2066" s="87" t="str">
        <f t="shared" si="578"/>
        <v/>
      </c>
      <c r="AE2066" s="87">
        <f t="shared" si="579"/>
        <v>1</v>
      </c>
      <c r="AF2066" s="94">
        <f t="shared" si="568"/>
        <v>1</v>
      </c>
      <c r="AH2066" s="324" t="str">
        <f t="shared" si="569"/>
        <v/>
      </c>
      <c r="AI2066" s="280" t="str">
        <f t="shared" si="570"/>
        <v/>
      </c>
      <c r="AJ2066" s="280" t="str">
        <f t="shared" si="571"/>
        <v/>
      </c>
      <c r="AK2066" s="280" t="str">
        <f t="shared" si="572"/>
        <v/>
      </c>
      <c r="AL2066" s="327">
        <f t="shared" si="573"/>
        <v>0</v>
      </c>
    </row>
    <row r="2067" spans="2:38">
      <c r="B2067" s="176" t="s">
        <v>1840</v>
      </c>
      <c r="C2067" s="167"/>
      <c r="D2067" s="167" t="s">
        <v>2231</v>
      </c>
      <c r="E2067" s="167" t="s">
        <v>117</v>
      </c>
      <c r="F2067" s="167" t="s">
        <v>2236</v>
      </c>
      <c r="G2067" s="188"/>
      <c r="H2067" s="285"/>
      <c r="I2067" s="143">
        <f t="shared" si="574"/>
        <v>0</v>
      </c>
      <c r="J2067" s="165"/>
      <c r="K2067" s="167"/>
      <c r="L2067" s="167">
        <v>1</v>
      </c>
      <c r="M2067" s="171">
        <f t="shared" si="564"/>
        <v>0</v>
      </c>
      <c r="N2067" s="170"/>
      <c r="O2067" s="285">
        <v>3768.9902261542502</v>
      </c>
      <c r="P2067" s="114">
        <f t="shared" si="580"/>
        <v>18.496253855009851</v>
      </c>
      <c r="Q2067" s="173">
        <v>69712.2</v>
      </c>
      <c r="R2067" s="177">
        <v>2016</v>
      </c>
      <c r="S2067" s="98">
        <f>IFERROR(('General Input Sheet'!$G$38/(VLOOKUP(R2067,'General Input Sheet'!$E$38:$G$44,3,FALSE))),1)</f>
        <v>1</v>
      </c>
      <c r="T2067" s="199">
        <v>69712.2</v>
      </c>
      <c r="U2067" s="115" t="str">
        <f t="shared" si="575"/>
        <v/>
      </c>
      <c r="V2067" s="115" t="str">
        <f t="shared" si="565"/>
        <v/>
      </c>
      <c r="W2067" s="115" t="str">
        <f t="shared" si="565"/>
        <v/>
      </c>
      <c r="X2067" s="115" t="str">
        <f t="shared" si="565"/>
        <v/>
      </c>
      <c r="Y2067" s="273" t="str">
        <f t="shared" si="576"/>
        <v>y</v>
      </c>
      <c r="AA2067" s="86" t="str">
        <f t="shared" si="566"/>
        <v/>
      </c>
      <c r="AB2067" s="87" t="str">
        <f t="shared" si="567"/>
        <v/>
      </c>
      <c r="AC2067" s="87" t="str">
        <f t="shared" si="577"/>
        <v/>
      </c>
      <c r="AD2067" s="87" t="str">
        <f t="shared" si="578"/>
        <v/>
      </c>
      <c r="AE2067" s="87">
        <f t="shared" si="579"/>
        <v>1</v>
      </c>
      <c r="AF2067" s="94">
        <f t="shared" si="568"/>
        <v>1</v>
      </c>
      <c r="AH2067" s="324" t="str">
        <f t="shared" si="569"/>
        <v/>
      </c>
      <c r="AI2067" s="280" t="str">
        <f t="shared" si="570"/>
        <v/>
      </c>
      <c r="AJ2067" s="280" t="str">
        <f t="shared" si="571"/>
        <v/>
      </c>
      <c r="AK2067" s="280" t="str">
        <f t="shared" si="572"/>
        <v/>
      </c>
      <c r="AL2067" s="327">
        <f t="shared" si="573"/>
        <v>69712.2</v>
      </c>
    </row>
    <row r="2068" spans="2:38">
      <c r="B2068" s="176" t="s">
        <v>1841</v>
      </c>
      <c r="C2068" s="167"/>
      <c r="D2068" s="167" t="s">
        <v>2229</v>
      </c>
      <c r="E2068" s="167" t="s">
        <v>117</v>
      </c>
      <c r="F2068" s="167" t="s">
        <v>2232</v>
      </c>
      <c r="G2068" s="188"/>
      <c r="H2068" s="285">
        <v>57393.77</v>
      </c>
      <c r="I2068" s="143">
        <f t="shared" si="574"/>
        <v>10.284838894261432</v>
      </c>
      <c r="J2068" s="165">
        <v>590285.67798429495</v>
      </c>
      <c r="K2068" s="167"/>
      <c r="L2068" s="167">
        <v>1</v>
      </c>
      <c r="M2068" s="171">
        <f t="shared" si="564"/>
        <v>590285.67798429495</v>
      </c>
      <c r="N2068" s="170"/>
      <c r="O2068" s="285"/>
      <c r="P2068" s="114">
        <f t="shared" si="580"/>
        <v>0</v>
      </c>
      <c r="Q2068" s="173"/>
      <c r="R2068" s="177">
        <v>2016</v>
      </c>
      <c r="S2068" s="98">
        <f>IFERROR(('General Input Sheet'!$G$38/(VLOOKUP(R2068,'General Input Sheet'!$E$38:$G$44,3,FALSE))),1)</f>
        <v>1</v>
      </c>
      <c r="T2068" s="199">
        <v>590285.67798429495</v>
      </c>
      <c r="U2068" s="115" t="str">
        <f t="shared" si="575"/>
        <v/>
      </c>
      <c r="V2068" s="115" t="str">
        <f t="shared" si="565"/>
        <v/>
      </c>
      <c r="W2068" s="115" t="str">
        <f t="shared" si="565"/>
        <v>y</v>
      </c>
      <c r="X2068" s="115" t="str">
        <f t="shared" si="565"/>
        <v/>
      </c>
      <c r="Y2068" s="273" t="str">
        <f t="shared" si="576"/>
        <v/>
      </c>
      <c r="AA2068" s="86" t="str">
        <f t="shared" si="566"/>
        <v/>
      </c>
      <c r="AB2068" s="87" t="str">
        <f t="shared" si="567"/>
        <v/>
      </c>
      <c r="AC2068" s="87">
        <f t="shared" si="577"/>
        <v>1</v>
      </c>
      <c r="AD2068" s="87" t="str">
        <f t="shared" si="578"/>
        <v/>
      </c>
      <c r="AE2068" s="87" t="str">
        <f t="shared" si="579"/>
        <v/>
      </c>
      <c r="AF2068" s="94">
        <f t="shared" si="568"/>
        <v>1</v>
      </c>
      <c r="AH2068" s="324" t="str">
        <f t="shared" si="569"/>
        <v/>
      </c>
      <c r="AI2068" s="280" t="str">
        <f t="shared" si="570"/>
        <v/>
      </c>
      <c r="AJ2068" s="280">
        <f t="shared" si="571"/>
        <v>590285.67798429495</v>
      </c>
      <c r="AK2068" s="280" t="str">
        <f t="shared" si="572"/>
        <v/>
      </c>
      <c r="AL2068" s="327" t="str">
        <f t="shared" si="573"/>
        <v/>
      </c>
    </row>
    <row r="2069" spans="2:38">
      <c r="B2069" s="176" t="s">
        <v>1841</v>
      </c>
      <c r="C2069" s="167"/>
      <c r="D2069" s="167" t="s">
        <v>2229</v>
      </c>
      <c r="E2069" s="167" t="s">
        <v>117</v>
      </c>
      <c r="F2069" s="167" t="s">
        <v>2233</v>
      </c>
      <c r="G2069" s="188"/>
      <c r="H2069" s="285">
        <v>1730.71</v>
      </c>
      <c r="I2069" s="143">
        <f t="shared" si="574"/>
        <v>265.06736473880198</v>
      </c>
      <c r="J2069" s="165">
        <v>458754.73882709199</v>
      </c>
      <c r="K2069" s="167"/>
      <c r="L2069" s="167">
        <v>1</v>
      </c>
      <c r="M2069" s="171">
        <f t="shared" si="564"/>
        <v>458754.73882709205</v>
      </c>
      <c r="N2069" s="170"/>
      <c r="O2069" s="285"/>
      <c r="P2069" s="114">
        <f t="shared" si="580"/>
        <v>0</v>
      </c>
      <c r="Q2069" s="173"/>
      <c r="R2069" s="177">
        <v>2016</v>
      </c>
      <c r="S2069" s="98">
        <f>IFERROR(('General Input Sheet'!$G$38/(VLOOKUP(R2069,'General Input Sheet'!$E$38:$G$44,3,FALSE))),1)</f>
        <v>1</v>
      </c>
      <c r="T2069" s="199">
        <v>458754.73882709199</v>
      </c>
      <c r="U2069" s="115" t="str">
        <f t="shared" si="575"/>
        <v/>
      </c>
      <c r="V2069" s="115" t="str">
        <f t="shared" si="565"/>
        <v/>
      </c>
      <c r="W2069" s="115" t="str">
        <f t="shared" si="565"/>
        <v>y</v>
      </c>
      <c r="X2069" s="115" t="str">
        <f t="shared" si="565"/>
        <v/>
      </c>
      <c r="Y2069" s="273" t="str">
        <f t="shared" si="576"/>
        <v/>
      </c>
      <c r="AA2069" s="86" t="str">
        <f t="shared" si="566"/>
        <v/>
      </c>
      <c r="AB2069" s="87" t="str">
        <f t="shared" si="567"/>
        <v/>
      </c>
      <c r="AC2069" s="87">
        <f t="shared" si="577"/>
        <v>1</v>
      </c>
      <c r="AD2069" s="87" t="str">
        <f t="shared" si="578"/>
        <v/>
      </c>
      <c r="AE2069" s="87" t="str">
        <f t="shared" si="579"/>
        <v/>
      </c>
      <c r="AF2069" s="94">
        <f t="shared" si="568"/>
        <v>1</v>
      </c>
      <c r="AH2069" s="324" t="str">
        <f t="shared" si="569"/>
        <v/>
      </c>
      <c r="AI2069" s="280" t="str">
        <f t="shared" si="570"/>
        <v/>
      </c>
      <c r="AJ2069" s="280">
        <f t="shared" si="571"/>
        <v>458754.73882709199</v>
      </c>
      <c r="AK2069" s="280" t="str">
        <f t="shared" si="572"/>
        <v/>
      </c>
      <c r="AL2069" s="327" t="str">
        <f t="shared" si="573"/>
        <v/>
      </c>
    </row>
    <row r="2070" spans="2:38">
      <c r="B2070" s="176" t="s">
        <v>1842</v>
      </c>
      <c r="C2070" s="167"/>
      <c r="D2070" s="167" t="s">
        <v>2230</v>
      </c>
      <c r="E2070" s="167" t="s">
        <v>117</v>
      </c>
      <c r="F2070" s="167" t="s">
        <v>2236</v>
      </c>
      <c r="G2070" s="188"/>
      <c r="H2070" s="171"/>
      <c r="I2070" s="143">
        <f t="shared" si="574"/>
        <v>0</v>
      </c>
      <c r="J2070" s="165"/>
      <c r="K2070" s="167"/>
      <c r="L2070" s="167"/>
      <c r="M2070" s="167">
        <v>8161567.9137293398</v>
      </c>
      <c r="N2070" s="170"/>
      <c r="O2070" s="171">
        <v>0</v>
      </c>
      <c r="P2070" s="114">
        <f t="shared" si="580"/>
        <v>0</v>
      </c>
      <c r="Q2070" s="173">
        <v>0</v>
      </c>
      <c r="R2070" s="177">
        <v>2016</v>
      </c>
      <c r="S2070" s="32"/>
      <c r="T2070" s="195">
        <v>0</v>
      </c>
      <c r="U2070" s="115" t="str">
        <f t="shared" si="575"/>
        <v/>
      </c>
      <c r="V2070" s="115" t="str">
        <f t="shared" si="565"/>
        <v/>
      </c>
      <c r="W2070" s="115" t="str">
        <f t="shared" si="565"/>
        <v/>
      </c>
      <c r="X2070" s="115" t="str">
        <f t="shared" si="565"/>
        <v/>
      </c>
      <c r="Y2070" s="273" t="str">
        <f t="shared" si="576"/>
        <v>y</v>
      </c>
      <c r="AA2070" s="86" t="str">
        <f t="shared" si="566"/>
        <v/>
      </c>
      <c r="AB2070" s="87" t="str">
        <f t="shared" si="567"/>
        <v/>
      </c>
      <c r="AC2070" s="87" t="str">
        <f t="shared" si="577"/>
        <v/>
      </c>
      <c r="AD2070" s="87" t="str">
        <f t="shared" si="578"/>
        <v/>
      </c>
      <c r="AE2070" s="87">
        <f t="shared" si="579"/>
        <v>1</v>
      </c>
      <c r="AF2070" s="94">
        <f t="shared" si="568"/>
        <v>1</v>
      </c>
      <c r="AH2070" s="324" t="str">
        <f t="shared" si="569"/>
        <v/>
      </c>
      <c r="AI2070" s="280" t="str">
        <f t="shared" si="570"/>
        <v/>
      </c>
      <c r="AJ2070" s="280" t="str">
        <f t="shared" si="571"/>
        <v/>
      </c>
      <c r="AK2070" s="280" t="str">
        <f t="shared" si="572"/>
        <v/>
      </c>
      <c r="AL2070" s="327">
        <f t="shared" si="573"/>
        <v>0</v>
      </c>
    </row>
    <row r="2071" spans="2:38">
      <c r="B2071" s="176" t="s">
        <v>1843</v>
      </c>
      <c r="C2071" s="167"/>
      <c r="D2071" s="167" t="s">
        <v>2229</v>
      </c>
      <c r="E2071" s="167" t="s">
        <v>118</v>
      </c>
      <c r="F2071" s="167" t="s">
        <v>2236</v>
      </c>
      <c r="G2071" s="188"/>
      <c r="H2071" s="285"/>
      <c r="I2071" s="143">
        <f t="shared" si="574"/>
        <v>0</v>
      </c>
      <c r="J2071" s="165"/>
      <c r="K2071" s="167"/>
      <c r="L2071" s="167">
        <v>1</v>
      </c>
      <c r="M2071" s="171">
        <f t="shared" ref="M2071:M2119" si="581">IFERROR(J2071/100*100*L2071,0)</f>
        <v>0</v>
      </c>
      <c r="N2071" s="170"/>
      <c r="O2071" s="285">
        <v>0</v>
      </c>
      <c r="P2071" s="114">
        <f t="shared" si="580"/>
        <v>0</v>
      </c>
      <c r="Q2071" s="173">
        <v>0</v>
      </c>
      <c r="R2071" s="177">
        <v>2016</v>
      </c>
      <c r="S2071" s="98">
        <f>IFERROR(('General Input Sheet'!$G$38/(VLOOKUP(R2071,'General Input Sheet'!$E$38:$G$44,3,FALSE))),1)</f>
        <v>1</v>
      </c>
      <c r="T2071" s="199">
        <v>0</v>
      </c>
      <c r="U2071" s="115" t="str">
        <f t="shared" si="575"/>
        <v/>
      </c>
      <c r="V2071" s="115" t="str">
        <f t="shared" si="565"/>
        <v/>
      </c>
      <c r="W2071" s="115" t="str">
        <f t="shared" si="565"/>
        <v/>
      </c>
      <c r="X2071" s="115" t="str">
        <f t="shared" si="565"/>
        <v>y</v>
      </c>
      <c r="Y2071" s="273" t="str">
        <f t="shared" si="576"/>
        <v/>
      </c>
      <c r="AA2071" s="86" t="str">
        <f t="shared" si="566"/>
        <v/>
      </c>
      <c r="AB2071" s="87" t="str">
        <f t="shared" si="567"/>
        <v/>
      </c>
      <c r="AC2071" s="87" t="str">
        <f t="shared" si="577"/>
        <v/>
      </c>
      <c r="AD2071" s="87">
        <f t="shared" si="578"/>
        <v>1</v>
      </c>
      <c r="AE2071" s="87" t="str">
        <f t="shared" si="579"/>
        <v/>
      </c>
      <c r="AF2071" s="94">
        <f t="shared" si="568"/>
        <v>1</v>
      </c>
      <c r="AH2071" s="324" t="str">
        <f t="shared" si="569"/>
        <v/>
      </c>
      <c r="AI2071" s="280" t="str">
        <f t="shared" si="570"/>
        <v/>
      </c>
      <c r="AJ2071" s="280" t="str">
        <f t="shared" si="571"/>
        <v/>
      </c>
      <c r="AK2071" s="280">
        <f t="shared" si="572"/>
        <v>0</v>
      </c>
      <c r="AL2071" s="327" t="str">
        <f t="shared" si="573"/>
        <v/>
      </c>
    </row>
    <row r="2072" spans="2:38">
      <c r="B2072" s="176" t="s">
        <v>1844</v>
      </c>
      <c r="C2072" s="167"/>
      <c r="D2072" s="167" t="s">
        <v>2229</v>
      </c>
      <c r="E2072" s="167" t="s">
        <v>117</v>
      </c>
      <c r="F2072" s="167" t="s">
        <v>2236</v>
      </c>
      <c r="G2072" s="188"/>
      <c r="H2072" s="285"/>
      <c r="I2072" s="143">
        <f t="shared" si="574"/>
        <v>0</v>
      </c>
      <c r="J2072" s="165"/>
      <c r="K2072" s="167"/>
      <c r="L2072" s="167">
        <v>1</v>
      </c>
      <c r="M2072" s="171">
        <f t="shared" si="581"/>
        <v>0</v>
      </c>
      <c r="N2072" s="170"/>
      <c r="O2072" s="285">
        <v>0</v>
      </c>
      <c r="P2072" s="114">
        <f t="shared" si="580"/>
        <v>0</v>
      </c>
      <c r="Q2072" s="173">
        <v>0</v>
      </c>
      <c r="R2072" s="177">
        <v>2016</v>
      </c>
      <c r="S2072" s="98">
        <f>IFERROR(('General Input Sheet'!$G$38/(VLOOKUP(R2072,'General Input Sheet'!$E$38:$G$44,3,FALSE))),1)</f>
        <v>1</v>
      </c>
      <c r="T2072" s="199">
        <v>0</v>
      </c>
      <c r="U2072" s="115" t="str">
        <f t="shared" si="575"/>
        <v/>
      </c>
      <c r="V2072" s="115" t="str">
        <f t="shared" si="565"/>
        <v/>
      </c>
      <c r="W2072" s="115" t="str">
        <f t="shared" si="565"/>
        <v>y</v>
      </c>
      <c r="X2072" s="115" t="str">
        <f t="shared" si="565"/>
        <v/>
      </c>
      <c r="Y2072" s="273" t="str">
        <f t="shared" si="576"/>
        <v/>
      </c>
      <c r="AA2072" s="86" t="str">
        <f t="shared" si="566"/>
        <v/>
      </c>
      <c r="AB2072" s="87" t="str">
        <f t="shared" si="567"/>
        <v/>
      </c>
      <c r="AC2072" s="87">
        <f t="shared" si="577"/>
        <v>1</v>
      </c>
      <c r="AD2072" s="87" t="str">
        <f t="shared" si="578"/>
        <v/>
      </c>
      <c r="AE2072" s="87" t="str">
        <f t="shared" si="579"/>
        <v/>
      </c>
      <c r="AF2072" s="94">
        <f t="shared" si="568"/>
        <v>1</v>
      </c>
      <c r="AH2072" s="324" t="str">
        <f t="shared" si="569"/>
        <v/>
      </c>
      <c r="AI2072" s="280" t="str">
        <f t="shared" si="570"/>
        <v/>
      </c>
      <c r="AJ2072" s="280">
        <f t="shared" si="571"/>
        <v>0</v>
      </c>
      <c r="AK2072" s="280" t="str">
        <f t="shared" si="572"/>
        <v/>
      </c>
      <c r="AL2072" s="327" t="str">
        <f t="shared" si="573"/>
        <v/>
      </c>
    </row>
    <row r="2073" spans="2:38">
      <c r="B2073" s="176" t="s">
        <v>1845</v>
      </c>
      <c r="C2073" s="167"/>
      <c r="D2073" s="167" t="s">
        <v>2231</v>
      </c>
      <c r="E2073" s="167" t="s">
        <v>115</v>
      </c>
      <c r="F2073" s="167" t="s">
        <v>2232</v>
      </c>
      <c r="G2073" s="188"/>
      <c r="H2073" s="285">
        <v>1093.3599999999999</v>
      </c>
      <c r="I2073" s="143">
        <f t="shared" si="574"/>
        <v>935.04353358792173</v>
      </c>
      <c r="J2073" s="165">
        <v>1022339.19788369</v>
      </c>
      <c r="K2073" s="167"/>
      <c r="L2073" s="167">
        <v>1</v>
      </c>
      <c r="M2073" s="171">
        <f t="shared" si="581"/>
        <v>1022339.19788369</v>
      </c>
      <c r="N2073" s="170"/>
      <c r="O2073" s="285">
        <v>708.47807203822697</v>
      </c>
      <c r="P2073" s="114">
        <f t="shared" si="580"/>
        <v>353.15136752249418</v>
      </c>
      <c r="Q2073" s="173">
        <v>250200</v>
      </c>
      <c r="R2073" s="177">
        <v>2016</v>
      </c>
      <c r="S2073" s="98">
        <f>IFERROR(('General Input Sheet'!$G$38/(VLOOKUP(R2073,'General Input Sheet'!$E$38:$G$44,3,FALSE))),1)</f>
        <v>1</v>
      </c>
      <c r="T2073" s="199">
        <v>1272539.19788369</v>
      </c>
      <c r="U2073" s="115" t="str">
        <f t="shared" si="575"/>
        <v/>
      </c>
      <c r="V2073" s="115" t="str">
        <f t="shared" si="565"/>
        <v/>
      </c>
      <c r="W2073" s="115" t="str">
        <f t="shared" si="565"/>
        <v/>
      </c>
      <c r="X2073" s="115" t="str">
        <f t="shared" si="565"/>
        <v/>
      </c>
      <c r="Y2073" s="273" t="str">
        <f t="shared" si="576"/>
        <v>y</v>
      </c>
      <c r="AA2073" s="86" t="str">
        <f t="shared" si="566"/>
        <v/>
      </c>
      <c r="AB2073" s="87" t="str">
        <f t="shared" si="567"/>
        <v/>
      </c>
      <c r="AC2073" s="87" t="str">
        <f t="shared" si="577"/>
        <v/>
      </c>
      <c r="AD2073" s="87" t="str">
        <f t="shared" si="578"/>
        <v/>
      </c>
      <c r="AE2073" s="87">
        <f t="shared" si="579"/>
        <v>1</v>
      </c>
      <c r="AF2073" s="94">
        <f t="shared" si="568"/>
        <v>1</v>
      </c>
      <c r="AH2073" s="324" t="str">
        <f t="shared" si="569"/>
        <v/>
      </c>
      <c r="AI2073" s="280" t="str">
        <f t="shared" si="570"/>
        <v/>
      </c>
      <c r="AJ2073" s="280" t="str">
        <f t="shared" si="571"/>
        <v/>
      </c>
      <c r="AK2073" s="280" t="str">
        <f t="shared" si="572"/>
        <v/>
      </c>
      <c r="AL2073" s="327">
        <f t="shared" si="573"/>
        <v>1272539.19788369</v>
      </c>
    </row>
    <row r="2074" spans="2:38">
      <c r="B2074" s="176" t="s">
        <v>1846</v>
      </c>
      <c r="C2074" s="167"/>
      <c r="D2074" s="167" t="s">
        <v>2229</v>
      </c>
      <c r="E2074" s="167" t="s">
        <v>115</v>
      </c>
      <c r="F2074" s="167" t="s">
        <v>2236</v>
      </c>
      <c r="G2074" s="188"/>
      <c r="H2074" s="285"/>
      <c r="I2074" s="143">
        <f t="shared" si="574"/>
        <v>0</v>
      </c>
      <c r="J2074" s="165"/>
      <c r="K2074" s="167"/>
      <c r="L2074" s="167">
        <v>1</v>
      </c>
      <c r="M2074" s="171">
        <f t="shared" si="581"/>
        <v>0</v>
      </c>
      <c r="N2074" s="170"/>
      <c r="O2074" s="285">
        <v>384.92223891219902</v>
      </c>
      <c r="P2074" s="114">
        <f t="shared" si="580"/>
        <v>639.57019136053316</v>
      </c>
      <c r="Q2074" s="173">
        <v>246184.79</v>
      </c>
      <c r="R2074" s="177">
        <v>2016</v>
      </c>
      <c r="S2074" s="98">
        <f>IFERROR(('General Input Sheet'!$G$38/(VLOOKUP(R2074,'General Input Sheet'!$E$38:$G$44,3,FALSE))),1)</f>
        <v>1</v>
      </c>
      <c r="T2074" s="199">
        <v>246184.79</v>
      </c>
      <c r="U2074" s="115" t="str">
        <f t="shared" si="575"/>
        <v>y</v>
      </c>
      <c r="V2074" s="115" t="str">
        <f t="shared" si="565"/>
        <v/>
      </c>
      <c r="W2074" s="115" t="str">
        <f t="shared" si="565"/>
        <v/>
      </c>
      <c r="X2074" s="115" t="str">
        <f t="shared" si="565"/>
        <v/>
      </c>
      <c r="Y2074" s="273" t="str">
        <f t="shared" si="576"/>
        <v/>
      </c>
      <c r="AA2074" s="86">
        <f t="shared" si="566"/>
        <v>1</v>
      </c>
      <c r="AB2074" s="87" t="str">
        <f t="shared" si="567"/>
        <v/>
      </c>
      <c r="AC2074" s="87" t="str">
        <f t="shared" si="577"/>
        <v/>
      </c>
      <c r="AD2074" s="87" t="str">
        <f t="shared" si="578"/>
        <v/>
      </c>
      <c r="AE2074" s="87" t="str">
        <f t="shared" si="579"/>
        <v/>
      </c>
      <c r="AF2074" s="94">
        <f t="shared" si="568"/>
        <v>1</v>
      </c>
      <c r="AH2074" s="324">
        <f t="shared" si="569"/>
        <v>246184.79</v>
      </c>
      <c r="AI2074" s="280" t="str">
        <f t="shared" si="570"/>
        <v/>
      </c>
      <c r="AJ2074" s="280" t="str">
        <f t="shared" si="571"/>
        <v/>
      </c>
      <c r="AK2074" s="280" t="str">
        <f t="shared" si="572"/>
        <v/>
      </c>
      <c r="AL2074" s="327" t="str">
        <f t="shared" si="573"/>
        <v/>
      </c>
    </row>
    <row r="2075" spans="2:38">
      <c r="B2075" s="176" t="s">
        <v>1847</v>
      </c>
      <c r="C2075" s="167"/>
      <c r="D2075" s="167" t="s">
        <v>2229</v>
      </c>
      <c r="E2075" s="167" t="s">
        <v>115</v>
      </c>
      <c r="F2075" s="167" t="s">
        <v>2236</v>
      </c>
      <c r="G2075" s="188"/>
      <c r="H2075" s="285"/>
      <c r="I2075" s="143">
        <f t="shared" si="574"/>
        <v>0</v>
      </c>
      <c r="J2075" s="165"/>
      <c r="K2075" s="167"/>
      <c r="L2075" s="167">
        <v>1</v>
      </c>
      <c r="M2075" s="171">
        <f t="shared" si="581"/>
        <v>0</v>
      </c>
      <c r="N2075" s="170"/>
      <c r="O2075" s="285">
        <v>0</v>
      </c>
      <c r="P2075" s="114">
        <f t="shared" si="580"/>
        <v>0</v>
      </c>
      <c r="Q2075" s="173">
        <v>0</v>
      </c>
      <c r="R2075" s="177">
        <v>2016</v>
      </c>
      <c r="S2075" s="98">
        <f>IFERROR(('General Input Sheet'!$G$38/(VLOOKUP(R2075,'General Input Sheet'!$E$38:$G$44,3,FALSE))),1)</f>
        <v>1</v>
      </c>
      <c r="T2075" s="199">
        <v>0</v>
      </c>
      <c r="U2075" s="115" t="str">
        <f t="shared" si="575"/>
        <v>y</v>
      </c>
      <c r="V2075" s="115" t="str">
        <f t="shared" si="565"/>
        <v/>
      </c>
      <c r="W2075" s="115" t="str">
        <f t="shared" si="565"/>
        <v/>
      </c>
      <c r="X2075" s="115" t="str">
        <f t="shared" si="565"/>
        <v/>
      </c>
      <c r="Y2075" s="273" t="str">
        <f t="shared" si="576"/>
        <v/>
      </c>
      <c r="AA2075" s="86">
        <f t="shared" si="566"/>
        <v>1</v>
      </c>
      <c r="AB2075" s="87" t="str">
        <f t="shared" si="567"/>
        <v/>
      </c>
      <c r="AC2075" s="87" t="str">
        <f t="shared" si="577"/>
        <v/>
      </c>
      <c r="AD2075" s="87" t="str">
        <f t="shared" si="578"/>
        <v/>
      </c>
      <c r="AE2075" s="87" t="str">
        <f t="shared" si="579"/>
        <v/>
      </c>
      <c r="AF2075" s="94">
        <f t="shared" si="568"/>
        <v>1</v>
      </c>
      <c r="AH2075" s="324">
        <f t="shared" si="569"/>
        <v>0</v>
      </c>
      <c r="AI2075" s="280" t="str">
        <f t="shared" si="570"/>
        <v/>
      </c>
      <c r="AJ2075" s="280" t="str">
        <f t="shared" si="571"/>
        <v/>
      </c>
      <c r="AK2075" s="280" t="str">
        <f t="shared" si="572"/>
        <v/>
      </c>
      <c r="AL2075" s="327" t="str">
        <f t="shared" si="573"/>
        <v/>
      </c>
    </row>
    <row r="2076" spans="2:38">
      <c r="B2076" s="176" t="s">
        <v>1848</v>
      </c>
      <c r="C2076" s="167"/>
      <c r="D2076" s="167" t="s">
        <v>2229</v>
      </c>
      <c r="E2076" s="167" t="s">
        <v>118</v>
      </c>
      <c r="F2076" s="167" t="s">
        <v>2232</v>
      </c>
      <c r="G2076" s="188"/>
      <c r="H2076" s="285">
        <v>4350.45</v>
      </c>
      <c r="I2076" s="143">
        <f t="shared" si="574"/>
        <v>94.796030660176768</v>
      </c>
      <c r="J2076" s="165">
        <v>412405.39158556599</v>
      </c>
      <c r="K2076" s="167"/>
      <c r="L2076" s="167">
        <v>1</v>
      </c>
      <c r="M2076" s="171">
        <f t="shared" si="581"/>
        <v>412405.39158556605</v>
      </c>
      <c r="N2076" s="170"/>
      <c r="O2076" s="285">
        <v>4350.4007035740897</v>
      </c>
      <c r="P2076" s="114">
        <f t="shared" si="580"/>
        <v>39.977926598144236</v>
      </c>
      <c r="Q2076" s="173">
        <v>173920</v>
      </c>
      <c r="R2076" s="177">
        <v>2016</v>
      </c>
      <c r="S2076" s="98">
        <f>IFERROR(('General Input Sheet'!$G$38/(VLOOKUP(R2076,'General Input Sheet'!$E$38:$G$44,3,FALSE))),1)</f>
        <v>1</v>
      </c>
      <c r="T2076" s="199">
        <v>586325.39158556599</v>
      </c>
      <c r="U2076" s="115" t="str">
        <f t="shared" si="575"/>
        <v/>
      </c>
      <c r="V2076" s="115" t="str">
        <f t="shared" si="565"/>
        <v/>
      </c>
      <c r="W2076" s="115" t="str">
        <f t="shared" si="565"/>
        <v/>
      </c>
      <c r="X2076" s="115" t="str">
        <f t="shared" si="565"/>
        <v>y</v>
      </c>
      <c r="Y2076" s="273" t="str">
        <f t="shared" si="576"/>
        <v/>
      </c>
      <c r="AA2076" s="86" t="str">
        <f t="shared" si="566"/>
        <v/>
      </c>
      <c r="AB2076" s="87" t="str">
        <f t="shared" si="567"/>
        <v/>
      </c>
      <c r="AC2076" s="87" t="str">
        <f t="shared" si="577"/>
        <v/>
      </c>
      <c r="AD2076" s="87">
        <f t="shared" si="578"/>
        <v>1</v>
      </c>
      <c r="AE2076" s="87" t="str">
        <f t="shared" si="579"/>
        <v/>
      </c>
      <c r="AF2076" s="94">
        <f t="shared" si="568"/>
        <v>1</v>
      </c>
      <c r="AH2076" s="324" t="str">
        <f t="shared" si="569"/>
        <v/>
      </c>
      <c r="AI2076" s="280" t="str">
        <f t="shared" si="570"/>
        <v/>
      </c>
      <c r="AJ2076" s="280" t="str">
        <f t="shared" si="571"/>
        <v/>
      </c>
      <c r="AK2076" s="280">
        <f t="shared" si="572"/>
        <v>586325.39158556599</v>
      </c>
      <c r="AL2076" s="327" t="str">
        <f t="shared" si="573"/>
        <v/>
      </c>
    </row>
    <row r="2077" spans="2:38">
      <c r="B2077" s="176" t="s">
        <v>1849</v>
      </c>
      <c r="C2077" s="167"/>
      <c r="D2077" s="167" t="s">
        <v>2231</v>
      </c>
      <c r="E2077" s="167" t="s">
        <v>118</v>
      </c>
      <c r="F2077" s="167" t="s">
        <v>2235</v>
      </c>
      <c r="G2077" s="188"/>
      <c r="H2077" s="285">
        <v>102036.06</v>
      </c>
      <c r="I2077" s="143">
        <f t="shared" si="574"/>
        <v>90.950018512343291</v>
      </c>
      <c r="J2077" s="165">
        <v>9280181.5459265709</v>
      </c>
      <c r="K2077" s="167"/>
      <c r="L2077" s="167">
        <v>1</v>
      </c>
      <c r="M2077" s="171">
        <f t="shared" si="581"/>
        <v>9280181.5459265709</v>
      </c>
      <c r="N2077" s="170"/>
      <c r="O2077" s="285"/>
      <c r="P2077" s="114">
        <f t="shared" si="580"/>
        <v>0</v>
      </c>
      <c r="Q2077" s="173"/>
      <c r="R2077" s="177">
        <v>2016</v>
      </c>
      <c r="S2077" s="98">
        <f>IFERROR(('General Input Sheet'!$G$38/(VLOOKUP(R2077,'General Input Sheet'!$E$38:$G$44,3,FALSE))),1)</f>
        <v>1</v>
      </c>
      <c r="T2077" s="199">
        <v>9280181.5459265709</v>
      </c>
      <c r="U2077" s="115" t="str">
        <f t="shared" si="575"/>
        <v/>
      </c>
      <c r="V2077" s="115" t="str">
        <f t="shared" si="565"/>
        <v/>
      </c>
      <c r="W2077" s="115" t="str">
        <f t="shared" si="565"/>
        <v/>
      </c>
      <c r="X2077" s="115" t="str">
        <f t="shared" si="565"/>
        <v/>
      </c>
      <c r="Y2077" s="273" t="str">
        <f t="shared" si="576"/>
        <v>y</v>
      </c>
      <c r="AA2077" s="86" t="str">
        <f t="shared" si="566"/>
        <v/>
      </c>
      <c r="AB2077" s="87" t="str">
        <f t="shared" si="567"/>
        <v/>
      </c>
      <c r="AC2077" s="87" t="str">
        <f t="shared" si="577"/>
        <v/>
      </c>
      <c r="AD2077" s="87" t="str">
        <f t="shared" si="578"/>
        <v/>
      </c>
      <c r="AE2077" s="87">
        <f t="shared" si="579"/>
        <v>1</v>
      </c>
      <c r="AF2077" s="94">
        <f t="shared" si="568"/>
        <v>1</v>
      </c>
      <c r="AH2077" s="324" t="str">
        <f t="shared" si="569"/>
        <v/>
      </c>
      <c r="AI2077" s="280" t="str">
        <f t="shared" si="570"/>
        <v/>
      </c>
      <c r="AJ2077" s="280" t="str">
        <f t="shared" si="571"/>
        <v/>
      </c>
      <c r="AK2077" s="280" t="str">
        <f t="shared" si="572"/>
        <v/>
      </c>
      <c r="AL2077" s="327">
        <f t="shared" si="573"/>
        <v>9280181.5459265709</v>
      </c>
    </row>
    <row r="2078" spans="2:38">
      <c r="B2078" s="176" t="s">
        <v>1850</v>
      </c>
      <c r="C2078" s="167"/>
      <c r="D2078" s="167" t="s">
        <v>2229</v>
      </c>
      <c r="E2078" s="167" t="s">
        <v>118</v>
      </c>
      <c r="F2078" s="167" t="s">
        <v>2232</v>
      </c>
      <c r="G2078" s="188"/>
      <c r="H2078" s="285">
        <v>44194.44</v>
      </c>
      <c r="I2078" s="143">
        <f t="shared" si="574"/>
        <v>13.356559738833548</v>
      </c>
      <c r="J2078" s="165">
        <v>590285.67798429495</v>
      </c>
      <c r="K2078" s="167"/>
      <c r="L2078" s="167">
        <v>1</v>
      </c>
      <c r="M2078" s="171">
        <f t="shared" si="581"/>
        <v>590285.67798429495</v>
      </c>
      <c r="N2078" s="170"/>
      <c r="O2078" s="285"/>
      <c r="P2078" s="114">
        <f t="shared" si="580"/>
        <v>0</v>
      </c>
      <c r="Q2078" s="173"/>
      <c r="R2078" s="177">
        <v>2016</v>
      </c>
      <c r="S2078" s="98">
        <f>IFERROR(('General Input Sheet'!$G$38/(VLOOKUP(R2078,'General Input Sheet'!$E$38:$G$44,3,FALSE))),1)</f>
        <v>1</v>
      </c>
      <c r="T2078" s="199">
        <v>590285.67798429495</v>
      </c>
      <c r="U2078" s="115" t="str">
        <f t="shared" si="575"/>
        <v/>
      </c>
      <c r="V2078" s="115" t="str">
        <f t="shared" si="565"/>
        <v/>
      </c>
      <c r="W2078" s="115" t="str">
        <f t="shared" si="565"/>
        <v/>
      </c>
      <c r="X2078" s="115" t="str">
        <f t="shared" si="565"/>
        <v>y</v>
      </c>
      <c r="Y2078" s="273" t="str">
        <f t="shared" si="576"/>
        <v/>
      </c>
      <c r="AA2078" s="86" t="str">
        <f t="shared" si="566"/>
        <v/>
      </c>
      <c r="AB2078" s="87" t="str">
        <f t="shared" si="567"/>
        <v/>
      </c>
      <c r="AC2078" s="87" t="str">
        <f t="shared" si="577"/>
        <v/>
      </c>
      <c r="AD2078" s="87">
        <f t="shared" si="578"/>
        <v>1</v>
      </c>
      <c r="AE2078" s="87" t="str">
        <f t="shared" si="579"/>
        <v/>
      </c>
      <c r="AF2078" s="94">
        <f t="shared" si="568"/>
        <v>1</v>
      </c>
      <c r="AH2078" s="324" t="str">
        <f t="shared" si="569"/>
        <v/>
      </c>
      <c r="AI2078" s="280" t="str">
        <f t="shared" si="570"/>
        <v/>
      </c>
      <c r="AJ2078" s="280" t="str">
        <f t="shared" si="571"/>
        <v/>
      </c>
      <c r="AK2078" s="280">
        <f t="shared" si="572"/>
        <v>590285.67798429495</v>
      </c>
      <c r="AL2078" s="327" t="str">
        <f t="shared" si="573"/>
        <v/>
      </c>
    </row>
    <row r="2079" spans="2:38">
      <c r="B2079" s="176" t="s">
        <v>1851</v>
      </c>
      <c r="C2079" s="167"/>
      <c r="D2079" s="167" t="s">
        <v>2229</v>
      </c>
      <c r="E2079" s="167" t="s">
        <v>118</v>
      </c>
      <c r="F2079" s="167" t="s">
        <v>2232</v>
      </c>
      <c r="G2079" s="188"/>
      <c r="H2079" s="285">
        <v>19565.07</v>
      </c>
      <c r="I2079" s="143">
        <f t="shared" si="574"/>
        <v>30.170384158313514</v>
      </c>
      <c r="J2079" s="165">
        <v>590285.67798429495</v>
      </c>
      <c r="K2079" s="167"/>
      <c r="L2079" s="167">
        <v>1</v>
      </c>
      <c r="M2079" s="171">
        <f t="shared" si="581"/>
        <v>590285.67798429495</v>
      </c>
      <c r="N2079" s="170"/>
      <c r="O2079" s="285"/>
      <c r="P2079" s="114">
        <f t="shared" si="580"/>
        <v>0</v>
      </c>
      <c r="Q2079" s="173"/>
      <c r="R2079" s="177">
        <v>2016</v>
      </c>
      <c r="S2079" s="98">
        <f>IFERROR(('General Input Sheet'!$G$38/(VLOOKUP(R2079,'General Input Sheet'!$E$38:$G$44,3,FALSE))),1)</f>
        <v>1</v>
      </c>
      <c r="T2079" s="199">
        <v>590285.67798429495</v>
      </c>
      <c r="U2079" s="115" t="str">
        <f t="shared" si="575"/>
        <v/>
      </c>
      <c r="V2079" s="115" t="str">
        <f t="shared" si="565"/>
        <v/>
      </c>
      <c r="W2079" s="115" t="str">
        <f t="shared" si="565"/>
        <v/>
      </c>
      <c r="X2079" s="115" t="str">
        <f t="shared" si="565"/>
        <v>y</v>
      </c>
      <c r="Y2079" s="273" t="str">
        <f t="shared" si="576"/>
        <v/>
      </c>
      <c r="AA2079" s="86" t="str">
        <f t="shared" si="566"/>
        <v/>
      </c>
      <c r="AB2079" s="87" t="str">
        <f t="shared" si="567"/>
        <v/>
      </c>
      <c r="AC2079" s="87" t="str">
        <f t="shared" si="577"/>
        <v/>
      </c>
      <c r="AD2079" s="87">
        <f t="shared" si="578"/>
        <v>1</v>
      </c>
      <c r="AE2079" s="87" t="str">
        <f t="shared" si="579"/>
        <v/>
      </c>
      <c r="AF2079" s="94">
        <f t="shared" si="568"/>
        <v>1</v>
      </c>
      <c r="AH2079" s="324" t="str">
        <f t="shared" si="569"/>
        <v/>
      </c>
      <c r="AI2079" s="280" t="str">
        <f t="shared" si="570"/>
        <v/>
      </c>
      <c r="AJ2079" s="280" t="str">
        <f t="shared" si="571"/>
        <v/>
      </c>
      <c r="AK2079" s="280">
        <f t="shared" si="572"/>
        <v>590285.67798429495</v>
      </c>
      <c r="AL2079" s="327" t="str">
        <f t="shared" si="573"/>
        <v/>
      </c>
    </row>
    <row r="2080" spans="2:38">
      <c r="B2080" s="176" t="s">
        <v>1852</v>
      </c>
      <c r="C2080" s="167"/>
      <c r="D2080" s="167" t="s">
        <v>2231</v>
      </c>
      <c r="E2080" s="167" t="s">
        <v>118</v>
      </c>
      <c r="F2080" s="167" t="s">
        <v>2233</v>
      </c>
      <c r="G2080" s="188"/>
      <c r="H2080" s="285">
        <v>146235.57</v>
      </c>
      <c r="I2080" s="143">
        <f t="shared" si="574"/>
        <v>55.811099267636045</v>
      </c>
      <c r="J2080" s="165">
        <v>8161567.9137293398</v>
      </c>
      <c r="K2080" s="167"/>
      <c r="L2080" s="167">
        <v>1</v>
      </c>
      <c r="M2080" s="171">
        <f t="shared" si="581"/>
        <v>8161567.9137293398</v>
      </c>
      <c r="N2080" s="170"/>
      <c r="O2080" s="285"/>
      <c r="P2080" s="114">
        <f t="shared" si="580"/>
        <v>0</v>
      </c>
      <c r="Q2080" s="173"/>
      <c r="R2080" s="177">
        <v>2016</v>
      </c>
      <c r="S2080" s="98">
        <f>IFERROR(('General Input Sheet'!$G$38/(VLOOKUP(R2080,'General Input Sheet'!$E$38:$G$44,3,FALSE))),1)</f>
        <v>1</v>
      </c>
      <c r="T2080" s="199">
        <v>8161567.9137293398</v>
      </c>
      <c r="U2080" s="115" t="str">
        <f t="shared" si="575"/>
        <v/>
      </c>
      <c r="V2080" s="115" t="str">
        <f t="shared" si="565"/>
        <v/>
      </c>
      <c r="W2080" s="115" t="str">
        <f t="shared" si="565"/>
        <v/>
      </c>
      <c r="X2080" s="115" t="str">
        <f t="shared" si="565"/>
        <v/>
      </c>
      <c r="Y2080" s="273" t="str">
        <f t="shared" si="576"/>
        <v>y</v>
      </c>
      <c r="AA2080" s="86" t="str">
        <f t="shared" si="566"/>
        <v/>
      </c>
      <c r="AB2080" s="87" t="str">
        <f t="shared" si="567"/>
        <v/>
      </c>
      <c r="AC2080" s="87" t="str">
        <f t="shared" si="577"/>
        <v/>
      </c>
      <c r="AD2080" s="87" t="str">
        <f t="shared" si="578"/>
        <v/>
      </c>
      <c r="AE2080" s="87">
        <f t="shared" si="579"/>
        <v>1</v>
      </c>
      <c r="AF2080" s="94">
        <f t="shared" si="568"/>
        <v>1</v>
      </c>
      <c r="AH2080" s="324" t="str">
        <f t="shared" si="569"/>
        <v/>
      </c>
      <c r="AI2080" s="280" t="str">
        <f t="shared" si="570"/>
        <v/>
      </c>
      <c r="AJ2080" s="280" t="str">
        <f t="shared" si="571"/>
        <v/>
      </c>
      <c r="AK2080" s="280" t="str">
        <f t="shared" si="572"/>
        <v/>
      </c>
      <c r="AL2080" s="327">
        <f t="shared" si="573"/>
        <v>8161567.9137293398</v>
      </c>
    </row>
    <row r="2081" spans="2:38">
      <c r="B2081" s="176" t="s">
        <v>1853</v>
      </c>
      <c r="C2081" s="167"/>
      <c r="D2081" s="167" t="s">
        <v>2229</v>
      </c>
      <c r="E2081" s="167" t="s">
        <v>118</v>
      </c>
      <c r="F2081" s="167" t="s">
        <v>2236</v>
      </c>
      <c r="G2081" s="188"/>
      <c r="H2081" s="285"/>
      <c r="I2081" s="143">
        <f t="shared" si="574"/>
        <v>0</v>
      </c>
      <c r="J2081" s="165"/>
      <c r="K2081" s="167"/>
      <c r="L2081" s="167">
        <v>1</v>
      </c>
      <c r="M2081" s="171">
        <f t="shared" si="581"/>
        <v>0</v>
      </c>
      <c r="N2081" s="170"/>
      <c r="O2081" s="285">
        <v>0</v>
      </c>
      <c r="P2081" s="114">
        <f t="shared" si="580"/>
        <v>0</v>
      </c>
      <c r="Q2081" s="173">
        <v>0</v>
      </c>
      <c r="R2081" s="177">
        <v>2016</v>
      </c>
      <c r="S2081" s="98">
        <f>IFERROR(('General Input Sheet'!$G$38/(VLOOKUP(R2081,'General Input Sheet'!$E$38:$G$44,3,FALSE))),1)</f>
        <v>1</v>
      </c>
      <c r="T2081" s="199">
        <v>0</v>
      </c>
      <c r="U2081" s="115" t="str">
        <f t="shared" si="575"/>
        <v/>
      </c>
      <c r="V2081" s="115" t="str">
        <f t="shared" si="565"/>
        <v/>
      </c>
      <c r="W2081" s="115" t="str">
        <f t="shared" si="565"/>
        <v/>
      </c>
      <c r="X2081" s="115" t="str">
        <f t="shared" si="565"/>
        <v>y</v>
      </c>
      <c r="Y2081" s="273" t="str">
        <f t="shared" si="576"/>
        <v/>
      </c>
      <c r="AA2081" s="86" t="str">
        <f t="shared" si="566"/>
        <v/>
      </c>
      <c r="AB2081" s="87" t="str">
        <f t="shared" si="567"/>
        <v/>
      </c>
      <c r="AC2081" s="87" t="str">
        <f t="shared" si="577"/>
        <v/>
      </c>
      <c r="AD2081" s="87">
        <f t="shared" si="578"/>
        <v>1</v>
      </c>
      <c r="AE2081" s="87" t="str">
        <f t="shared" si="579"/>
        <v/>
      </c>
      <c r="AF2081" s="94">
        <f t="shared" si="568"/>
        <v>1</v>
      </c>
      <c r="AH2081" s="324" t="str">
        <f t="shared" si="569"/>
        <v/>
      </c>
      <c r="AI2081" s="280" t="str">
        <f t="shared" si="570"/>
        <v/>
      </c>
      <c r="AJ2081" s="280" t="str">
        <f t="shared" si="571"/>
        <v/>
      </c>
      <c r="AK2081" s="280">
        <f t="shared" si="572"/>
        <v>0</v>
      </c>
      <c r="AL2081" s="327" t="str">
        <f t="shared" si="573"/>
        <v/>
      </c>
    </row>
    <row r="2082" spans="2:38">
      <c r="B2082" s="176" t="s">
        <v>1854</v>
      </c>
      <c r="C2082" s="167"/>
      <c r="D2082" s="167" t="s">
        <v>2229</v>
      </c>
      <c r="E2082" s="167" t="s">
        <v>118</v>
      </c>
      <c r="F2082" s="167" t="s">
        <v>2233</v>
      </c>
      <c r="G2082" s="188"/>
      <c r="H2082" s="285">
        <v>5440.31</v>
      </c>
      <c r="I2082" s="143">
        <f t="shared" si="574"/>
        <v>109.4753549988267</v>
      </c>
      <c r="J2082" s="165">
        <v>595579.86855366698</v>
      </c>
      <c r="K2082" s="167"/>
      <c r="L2082" s="167">
        <v>1</v>
      </c>
      <c r="M2082" s="171">
        <f t="shared" si="581"/>
        <v>595579.86855366698</v>
      </c>
      <c r="N2082" s="170"/>
      <c r="O2082" s="285"/>
      <c r="P2082" s="114">
        <f t="shared" si="580"/>
        <v>0</v>
      </c>
      <c r="Q2082" s="173"/>
      <c r="R2082" s="177">
        <v>2016</v>
      </c>
      <c r="S2082" s="98">
        <f>IFERROR(('General Input Sheet'!$G$38/(VLOOKUP(R2082,'General Input Sheet'!$E$38:$G$44,3,FALSE))),1)</f>
        <v>1</v>
      </c>
      <c r="T2082" s="199">
        <v>595579.86855366698</v>
      </c>
      <c r="U2082" s="115" t="str">
        <f t="shared" si="575"/>
        <v/>
      </c>
      <c r="V2082" s="115" t="str">
        <f t="shared" si="565"/>
        <v/>
      </c>
      <c r="W2082" s="115" t="str">
        <f t="shared" si="565"/>
        <v/>
      </c>
      <c r="X2082" s="115" t="str">
        <f t="shared" si="565"/>
        <v>y</v>
      </c>
      <c r="Y2082" s="273" t="str">
        <f t="shared" si="576"/>
        <v/>
      </c>
      <c r="AA2082" s="86" t="str">
        <f t="shared" si="566"/>
        <v/>
      </c>
      <c r="AB2082" s="87" t="str">
        <f t="shared" si="567"/>
        <v/>
      </c>
      <c r="AC2082" s="87" t="str">
        <f t="shared" si="577"/>
        <v/>
      </c>
      <c r="AD2082" s="87">
        <f t="shared" si="578"/>
        <v>1</v>
      </c>
      <c r="AE2082" s="87" t="str">
        <f t="shared" si="579"/>
        <v/>
      </c>
      <c r="AF2082" s="94">
        <f t="shared" si="568"/>
        <v>1</v>
      </c>
      <c r="AH2082" s="324" t="str">
        <f t="shared" si="569"/>
        <v/>
      </c>
      <c r="AI2082" s="280" t="str">
        <f t="shared" si="570"/>
        <v/>
      </c>
      <c r="AJ2082" s="280" t="str">
        <f t="shared" si="571"/>
        <v/>
      </c>
      <c r="AK2082" s="280">
        <f t="shared" si="572"/>
        <v>595579.86855366698</v>
      </c>
      <c r="AL2082" s="327" t="str">
        <f t="shared" si="573"/>
        <v/>
      </c>
    </row>
    <row r="2083" spans="2:38">
      <c r="B2083" s="176" t="s">
        <v>1855</v>
      </c>
      <c r="C2083" s="167"/>
      <c r="D2083" s="167" t="s">
        <v>2229</v>
      </c>
      <c r="E2083" s="167" t="s">
        <v>118</v>
      </c>
      <c r="F2083" s="167" t="s">
        <v>2236</v>
      </c>
      <c r="G2083" s="188"/>
      <c r="H2083" s="285"/>
      <c r="I2083" s="143">
        <f t="shared" si="574"/>
        <v>0</v>
      </c>
      <c r="J2083" s="165"/>
      <c r="K2083" s="167"/>
      <c r="L2083" s="167">
        <v>1</v>
      </c>
      <c r="M2083" s="171">
        <f t="shared" si="581"/>
        <v>0</v>
      </c>
      <c r="N2083" s="170"/>
      <c r="O2083" s="285">
        <v>0</v>
      </c>
      <c r="P2083" s="114">
        <f t="shared" si="580"/>
        <v>0</v>
      </c>
      <c r="Q2083" s="173">
        <v>0</v>
      </c>
      <c r="R2083" s="177">
        <v>2016</v>
      </c>
      <c r="S2083" s="98">
        <f>IFERROR(('General Input Sheet'!$G$38/(VLOOKUP(R2083,'General Input Sheet'!$E$38:$G$44,3,FALSE))),1)</f>
        <v>1</v>
      </c>
      <c r="T2083" s="199">
        <v>0</v>
      </c>
      <c r="U2083" s="115" t="str">
        <f t="shared" si="575"/>
        <v/>
      </c>
      <c r="V2083" s="115" t="str">
        <f t="shared" si="565"/>
        <v/>
      </c>
      <c r="W2083" s="115" t="str">
        <f t="shared" si="565"/>
        <v/>
      </c>
      <c r="X2083" s="115" t="str">
        <f t="shared" si="565"/>
        <v>y</v>
      </c>
      <c r="Y2083" s="273" t="str">
        <f t="shared" si="576"/>
        <v/>
      </c>
      <c r="AA2083" s="86" t="str">
        <f t="shared" si="566"/>
        <v/>
      </c>
      <c r="AB2083" s="87" t="str">
        <f t="shared" si="567"/>
        <v/>
      </c>
      <c r="AC2083" s="87" t="str">
        <f t="shared" si="577"/>
        <v/>
      </c>
      <c r="AD2083" s="87">
        <f t="shared" si="578"/>
        <v>1</v>
      </c>
      <c r="AE2083" s="87" t="str">
        <f t="shared" si="579"/>
        <v/>
      </c>
      <c r="AF2083" s="94">
        <f t="shared" si="568"/>
        <v>1</v>
      </c>
      <c r="AH2083" s="324" t="str">
        <f t="shared" si="569"/>
        <v/>
      </c>
      <c r="AI2083" s="280" t="str">
        <f t="shared" si="570"/>
        <v/>
      </c>
      <c r="AJ2083" s="280" t="str">
        <f t="shared" si="571"/>
        <v/>
      </c>
      <c r="AK2083" s="280">
        <f t="shared" si="572"/>
        <v>0</v>
      </c>
      <c r="AL2083" s="327" t="str">
        <f t="shared" si="573"/>
        <v/>
      </c>
    </row>
    <row r="2084" spans="2:38">
      <c r="B2084" s="176" t="s">
        <v>1856</v>
      </c>
      <c r="C2084" s="167"/>
      <c r="D2084" s="167" t="s">
        <v>2229</v>
      </c>
      <c r="E2084" s="167" t="s">
        <v>118</v>
      </c>
      <c r="F2084" s="167" t="s">
        <v>2232</v>
      </c>
      <c r="G2084" s="188"/>
      <c r="H2084" s="285">
        <v>6221.55</v>
      </c>
      <c r="I2084" s="143">
        <f t="shared" si="574"/>
        <v>80.94501061040738</v>
      </c>
      <c r="J2084" s="165">
        <v>503603.43076318002</v>
      </c>
      <c r="K2084" s="167"/>
      <c r="L2084" s="167">
        <v>1</v>
      </c>
      <c r="M2084" s="171">
        <f t="shared" si="581"/>
        <v>503603.43076318002</v>
      </c>
      <c r="N2084" s="170"/>
      <c r="O2084" s="285"/>
      <c r="P2084" s="114">
        <f t="shared" si="580"/>
        <v>0</v>
      </c>
      <c r="Q2084" s="173"/>
      <c r="R2084" s="177">
        <v>2016</v>
      </c>
      <c r="S2084" s="98">
        <f>IFERROR(('General Input Sheet'!$G$38/(VLOOKUP(R2084,'General Input Sheet'!$E$38:$G$44,3,FALSE))),1)</f>
        <v>1</v>
      </c>
      <c r="T2084" s="199">
        <v>503603.43076318002</v>
      </c>
      <c r="U2084" s="115" t="str">
        <f t="shared" si="575"/>
        <v/>
      </c>
      <c r="V2084" s="115" t="str">
        <f t="shared" si="565"/>
        <v/>
      </c>
      <c r="W2084" s="115" t="str">
        <f t="shared" si="565"/>
        <v/>
      </c>
      <c r="X2084" s="115" t="str">
        <f t="shared" si="565"/>
        <v>y</v>
      </c>
      <c r="Y2084" s="273" t="str">
        <f t="shared" si="576"/>
        <v/>
      </c>
      <c r="AA2084" s="86" t="str">
        <f t="shared" si="566"/>
        <v/>
      </c>
      <c r="AB2084" s="87" t="str">
        <f t="shared" si="567"/>
        <v/>
      </c>
      <c r="AC2084" s="87" t="str">
        <f t="shared" si="577"/>
        <v/>
      </c>
      <c r="AD2084" s="87">
        <f t="shared" si="578"/>
        <v>1</v>
      </c>
      <c r="AE2084" s="87" t="str">
        <f t="shared" si="579"/>
        <v/>
      </c>
      <c r="AF2084" s="94">
        <f t="shared" si="568"/>
        <v>1</v>
      </c>
      <c r="AH2084" s="324" t="str">
        <f t="shared" si="569"/>
        <v/>
      </c>
      <c r="AI2084" s="280" t="str">
        <f t="shared" si="570"/>
        <v/>
      </c>
      <c r="AJ2084" s="280" t="str">
        <f t="shared" si="571"/>
        <v/>
      </c>
      <c r="AK2084" s="280">
        <f t="shared" si="572"/>
        <v>503603.43076318002</v>
      </c>
      <c r="AL2084" s="327" t="str">
        <f t="shared" si="573"/>
        <v/>
      </c>
    </row>
    <row r="2085" spans="2:38">
      <c r="B2085" s="176" t="s">
        <v>1857</v>
      </c>
      <c r="C2085" s="167"/>
      <c r="D2085" s="167" t="s">
        <v>2231</v>
      </c>
      <c r="E2085" s="167" t="s">
        <v>118</v>
      </c>
      <c r="F2085" s="167" t="s">
        <v>2233</v>
      </c>
      <c r="G2085" s="188"/>
      <c r="H2085" s="285">
        <v>10243.82</v>
      </c>
      <c r="I2085" s="143">
        <f t="shared" si="574"/>
        <v>691.4848796927738</v>
      </c>
      <c r="J2085" s="165">
        <v>7083446.6402944298</v>
      </c>
      <c r="K2085" s="167"/>
      <c r="L2085" s="167">
        <v>1</v>
      </c>
      <c r="M2085" s="171">
        <f t="shared" si="581"/>
        <v>7083446.6402944289</v>
      </c>
      <c r="N2085" s="170"/>
      <c r="O2085" s="285"/>
      <c r="P2085" s="114">
        <f t="shared" si="580"/>
        <v>0</v>
      </c>
      <c r="Q2085" s="173"/>
      <c r="R2085" s="177">
        <v>2016</v>
      </c>
      <c r="S2085" s="98">
        <f>IFERROR(('General Input Sheet'!$G$38/(VLOOKUP(R2085,'General Input Sheet'!$E$38:$G$44,3,FALSE))),1)</f>
        <v>1</v>
      </c>
      <c r="T2085" s="199">
        <v>7083446.6402944298</v>
      </c>
      <c r="U2085" s="115" t="str">
        <f t="shared" si="575"/>
        <v/>
      </c>
      <c r="V2085" s="115" t="str">
        <f t="shared" si="565"/>
        <v/>
      </c>
      <c r="W2085" s="115" t="str">
        <f t="shared" si="565"/>
        <v/>
      </c>
      <c r="X2085" s="115" t="str">
        <f t="shared" si="565"/>
        <v/>
      </c>
      <c r="Y2085" s="273" t="str">
        <f t="shared" si="576"/>
        <v>y</v>
      </c>
      <c r="AA2085" s="86" t="str">
        <f t="shared" si="566"/>
        <v/>
      </c>
      <c r="AB2085" s="87" t="str">
        <f t="shared" si="567"/>
        <v/>
      </c>
      <c r="AC2085" s="87" t="str">
        <f t="shared" si="577"/>
        <v/>
      </c>
      <c r="AD2085" s="87" t="str">
        <f t="shared" si="578"/>
        <v/>
      </c>
      <c r="AE2085" s="87">
        <f t="shared" si="579"/>
        <v>1</v>
      </c>
      <c r="AF2085" s="94">
        <f t="shared" si="568"/>
        <v>1</v>
      </c>
      <c r="AH2085" s="324" t="str">
        <f t="shared" si="569"/>
        <v/>
      </c>
      <c r="AI2085" s="280" t="str">
        <f t="shared" si="570"/>
        <v/>
      </c>
      <c r="AJ2085" s="280" t="str">
        <f t="shared" si="571"/>
        <v/>
      </c>
      <c r="AK2085" s="280" t="str">
        <f t="shared" si="572"/>
        <v/>
      </c>
      <c r="AL2085" s="327">
        <f t="shared" si="573"/>
        <v>7083446.6402944298</v>
      </c>
    </row>
    <row r="2086" spans="2:38">
      <c r="B2086" s="176" t="s">
        <v>1857</v>
      </c>
      <c r="C2086" s="167"/>
      <c r="D2086" s="167" t="s">
        <v>2231</v>
      </c>
      <c r="E2086" s="167" t="s">
        <v>118</v>
      </c>
      <c r="F2086" s="167" t="s">
        <v>2235</v>
      </c>
      <c r="G2086" s="188"/>
      <c r="H2086" s="285">
        <v>9652.0400000000009</v>
      </c>
      <c r="I2086" s="143">
        <f t="shared" si="574"/>
        <v>813.29764581221264</v>
      </c>
      <c r="J2086" s="165">
        <v>7849981.4092853097</v>
      </c>
      <c r="K2086" s="167"/>
      <c r="L2086" s="167">
        <v>1</v>
      </c>
      <c r="M2086" s="171">
        <f t="shared" si="581"/>
        <v>7849981.4092853088</v>
      </c>
      <c r="N2086" s="170"/>
      <c r="O2086" s="285"/>
      <c r="P2086" s="114">
        <f t="shared" si="580"/>
        <v>0</v>
      </c>
      <c r="Q2086" s="173"/>
      <c r="R2086" s="177">
        <v>2016</v>
      </c>
      <c r="S2086" s="98">
        <f>IFERROR(('General Input Sheet'!$G$38/(VLOOKUP(R2086,'General Input Sheet'!$E$38:$G$44,3,FALSE))),1)</f>
        <v>1</v>
      </c>
      <c r="T2086" s="199">
        <v>7849981.4092853097</v>
      </c>
      <c r="U2086" s="115" t="str">
        <f t="shared" si="575"/>
        <v/>
      </c>
      <c r="V2086" s="115" t="str">
        <f t="shared" si="565"/>
        <v/>
      </c>
      <c r="W2086" s="115" t="str">
        <f t="shared" si="565"/>
        <v/>
      </c>
      <c r="X2086" s="115" t="str">
        <f t="shared" si="565"/>
        <v/>
      </c>
      <c r="Y2086" s="273" t="str">
        <f t="shared" si="576"/>
        <v>y</v>
      </c>
      <c r="AA2086" s="86" t="str">
        <f t="shared" si="566"/>
        <v/>
      </c>
      <c r="AB2086" s="87" t="str">
        <f t="shared" si="567"/>
        <v/>
      </c>
      <c r="AC2086" s="87" t="str">
        <f t="shared" si="577"/>
        <v/>
      </c>
      <c r="AD2086" s="87" t="str">
        <f t="shared" si="578"/>
        <v/>
      </c>
      <c r="AE2086" s="87">
        <f t="shared" si="579"/>
        <v>1</v>
      </c>
      <c r="AF2086" s="94">
        <f t="shared" si="568"/>
        <v>1</v>
      </c>
      <c r="AH2086" s="324" t="str">
        <f t="shared" si="569"/>
        <v/>
      </c>
      <c r="AI2086" s="280" t="str">
        <f t="shared" si="570"/>
        <v/>
      </c>
      <c r="AJ2086" s="280" t="str">
        <f t="shared" si="571"/>
        <v/>
      </c>
      <c r="AK2086" s="280" t="str">
        <f t="shared" si="572"/>
        <v/>
      </c>
      <c r="AL2086" s="327">
        <f t="shared" si="573"/>
        <v>7849981.4092853097</v>
      </c>
    </row>
    <row r="2087" spans="2:38">
      <c r="B2087" s="176" t="s">
        <v>1858</v>
      </c>
      <c r="C2087" s="167"/>
      <c r="D2087" s="167" t="s">
        <v>2229</v>
      </c>
      <c r="E2087" s="167" t="s">
        <v>118</v>
      </c>
      <c r="F2087" s="167" t="s">
        <v>2236</v>
      </c>
      <c r="G2087" s="188"/>
      <c r="H2087" s="285"/>
      <c r="I2087" s="143">
        <f t="shared" si="574"/>
        <v>0</v>
      </c>
      <c r="J2087" s="165"/>
      <c r="K2087" s="167"/>
      <c r="L2087" s="167">
        <v>1</v>
      </c>
      <c r="M2087" s="171">
        <f t="shared" si="581"/>
        <v>0</v>
      </c>
      <c r="N2087" s="170"/>
      <c r="O2087" s="285">
        <v>39791.619164931602</v>
      </c>
      <c r="P2087" s="114">
        <f t="shared" si="580"/>
        <v>1.8531196153230662</v>
      </c>
      <c r="Q2087" s="173">
        <v>73738.63</v>
      </c>
      <c r="R2087" s="177">
        <v>2016</v>
      </c>
      <c r="S2087" s="98">
        <f>IFERROR(('General Input Sheet'!$G$38/(VLOOKUP(R2087,'General Input Sheet'!$E$38:$G$44,3,FALSE))),1)</f>
        <v>1</v>
      </c>
      <c r="T2087" s="199">
        <v>73738.63</v>
      </c>
      <c r="U2087" s="115" t="str">
        <f t="shared" si="575"/>
        <v/>
      </c>
      <c r="V2087" s="115" t="str">
        <f t="shared" si="565"/>
        <v/>
      </c>
      <c r="W2087" s="115" t="str">
        <f t="shared" si="565"/>
        <v/>
      </c>
      <c r="X2087" s="115" t="str">
        <f t="shared" si="565"/>
        <v>y</v>
      </c>
      <c r="Y2087" s="273" t="str">
        <f t="shared" si="576"/>
        <v/>
      </c>
      <c r="AA2087" s="86" t="str">
        <f t="shared" si="566"/>
        <v/>
      </c>
      <c r="AB2087" s="87" t="str">
        <f t="shared" si="567"/>
        <v/>
      </c>
      <c r="AC2087" s="87" t="str">
        <f t="shared" si="577"/>
        <v/>
      </c>
      <c r="AD2087" s="87">
        <f t="shared" si="578"/>
        <v>1</v>
      </c>
      <c r="AE2087" s="87" t="str">
        <f t="shared" si="579"/>
        <v/>
      </c>
      <c r="AF2087" s="94">
        <f t="shared" si="568"/>
        <v>1</v>
      </c>
      <c r="AH2087" s="324" t="str">
        <f t="shared" si="569"/>
        <v/>
      </c>
      <c r="AI2087" s="280" t="str">
        <f t="shared" si="570"/>
        <v/>
      </c>
      <c r="AJ2087" s="280" t="str">
        <f t="shared" si="571"/>
        <v/>
      </c>
      <c r="AK2087" s="280">
        <f t="shared" si="572"/>
        <v>73738.63</v>
      </c>
      <c r="AL2087" s="327" t="str">
        <f t="shared" si="573"/>
        <v/>
      </c>
    </row>
    <row r="2088" spans="2:38">
      <c r="B2088" s="176" t="s">
        <v>1859</v>
      </c>
      <c r="C2088" s="167"/>
      <c r="D2088" s="167" t="s">
        <v>2229</v>
      </c>
      <c r="E2088" s="167" t="s">
        <v>118</v>
      </c>
      <c r="F2088" s="167" t="s">
        <v>2233</v>
      </c>
      <c r="G2088" s="188"/>
      <c r="H2088" s="285">
        <v>7326.42</v>
      </c>
      <c r="I2088" s="143">
        <f t="shared" si="574"/>
        <v>90.787488774967173</v>
      </c>
      <c r="J2088" s="165">
        <v>665147.27351069497</v>
      </c>
      <c r="K2088" s="167"/>
      <c r="L2088" s="167">
        <v>1</v>
      </c>
      <c r="M2088" s="171">
        <f t="shared" si="581"/>
        <v>665147.27351069497</v>
      </c>
      <c r="N2088" s="170"/>
      <c r="O2088" s="285">
        <v>7326.3731384621797</v>
      </c>
      <c r="P2088" s="114">
        <f t="shared" si="580"/>
        <v>6.9006859252888146</v>
      </c>
      <c r="Q2088" s="173">
        <v>50557</v>
      </c>
      <c r="R2088" s="177">
        <v>2016</v>
      </c>
      <c r="S2088" s="98">
        <f>IFERROR(('General Input Sheet'!$G$38/(VLOOKUP(R2088,'General Input Sheet'!$E$38:$G$44,3,FALSE))),1)</f>
        <v>1</v>
      </c>
      <c r="T2088" s="199">
        <v>715704.27351069497</v>
      </c>
      <c r="U2088" s="115" t="str">
        <f t="shared" si="575"/>
        <v/>
      </c>
      <c r="V2088" s="115" t="str">
        <f t="shared" si="565"/>
        <v/>
      </c>
      <c r="W2088" s="115" t="str">
        <f t="shared" si="565"/>
        <v/>
      </c>
      <c r="X2088" s="115" t="str">
        <f t="shared" si="565"/>
        <v>y</v>
      </c>
      <c r="Y2088" s="273" t="str">
        <f t="shared" si="576"/>
        <v/>
      </c>
      <c r="AA2088" s="86" t="str">
        <f t="shared" si="566"/>
        <v/>
      </c>
      <c r="AB2088" s="87" t="str">
        <f t="shared" si="567"/>
        <v/>
      </c>
      <c r="AC2088" s="87" t="str">
        <f t="shared" si="577"/>
        <v/>
      </c>
      <c r="AD2088" s="87">
        <f t="shared" si="578"/>
        <v>1</v>
      </c>
      <c r="AE2088" s="87" t="str">
        <f t="shared" si="579"/>
        <v/>
      </c>
      <c r="AF2088" s="94">
        <f t="shared" si="568"/>
        <v>1</v>
      </c>
      <c r="AH2088" s="324" t="str">
        <f t="shared" si="569"/>
        <v/>
      </c>
      <c r="AI2088" s="280" t="str">
        <f t="shared" si="570"/>
        <v/>
      </c>
      <c r="AJ2088" s="280" t="str">
        <f t="shared" si="571"/>
        <v/>
      </c>
      <c r="AK2088" s="280">
        <f t="shared" si="572"/>
        <v>715704.27351069497</v>
      </c>
      <c r="AL2088" s="327" t="str">
        <f t="shared" si="573"/>
        <v/>
      </c>
    </row>
    <row r="2089" spans="2:38">
      <c r="B2089" s="176" t="s">
        <v>1860</v>
      </c>
      <c r="C2089" s="167"/>
      <c r="D2089" s="167" t="s">
        <v>2231</v>
      </c>
      <c r="E2089" s="167" t="s">
        <v>118</v>
      </c>
      <c r="F2089" s="167" t="s">
        <v>2234</v>
      </c>
      <c r="G2089" s="188"/>
      <c r="H2089" s="285">
        <v>32973.49</v>
      </c>
      <c r="I2089" s="143">
        <f t="shared" si="574"/>
        <v>245.08152242852637</v>
      </c>
      <c r="J2089" s="165">
        <v>8081193.1289817896</v>
      </c>
      <c r="K2089" s="167"/>
      <c r="L2089" s="167">
        <v>1</v>
      </c>
      <c r="M2089" s="171">
        <f t="shared" si="581"/>
        <v>8081193.1289817886</v>
      </c>
      <c r="N2089" s="170"/>
      <c r="O2089" s="285"/>
      <c r="P2089" s="114">
        <f t="shared" si="580"/>
        <v>0</v>
      </c>
      <c r="Q2089" s="173"/>
      <c r="R2089" s="177">
        <v>2016</v>
      </c>
      <c r="S2089" s="98">
        <f>IFERROR(('General Input Sheet'!$G$38/(VLOOKUP(R2089,'General Input Sheet'!$E$38:$G$44,3,FALSE))),1)</f>
        <v>1</v>
      </c>
      <c r="T2089" s="199">
        <v>8081193.1289817896</v>
      </c>
      <c r="U2089" s="115" t="str">
        <f t="shared" si="575"/>
        <v/>
      </c>
      <c r="V2089" s="115" t="str">
        <f t="shared" si="565"/>
        <v/>
      </c>
      <c r="W2089" s="115" t="str">
        <f t="shared" si="565"/>
        <v/>
      </c>
      <c r="X2089" s="115" t="str">
        <f t="shared" si="565"/>
        <v/>
      </c>
      <c r="Y2089" s="273" t="str">
        <f t="shared" si="576"/>
        <v>y</v>
      </c>
      <c r="AA2089" s="86" t="str">
        <f t="shared" si="566"/>
        <v/>
      </c>
      <c r="AB2089" s="87" t="str">
        <f t="shared" si="567"/>
        <v/>
      </c>
      <c r="AC2089" s="87" t="str">
        <f t="shared" si="577"/>
        <v/>
      </c>
      <c r="AD2089" s="87" t="str">
        <f t="shared" si="578"/>
        <v/>
      </c>
      <c r="AE2089" s="87">
        <f t="shared" si="579"/>
        <v>1</v>
      </c>
      <c r="AF2089" s="94">
        <f t="shared" si="568"/>
        <v>1</v>
      </c>
      <c r="AH2089" s="324" t="str">
        <f t="shared" si="569"/>
        <v/>
      </c>
      <c r="AI2089" s="280" t="str">
        <f t="shared" si="570"/>
        <v/>
      </c>
      <c r="AJ2089" s="280" t="str">
        <f t="shared" si="571"/>
        <v/>
      </c>
      <c r="AK2089" s="280" t="str">
        <f t="shared" si="572"/>
        <v/>
      </c>
      <c r="AL2089" s="327">
        <f t="shared" si="573"/>
        <v>8081193.1289817896</v>
      </c>
    </row>
    <row r="2090" spans="2:38">
      <c r="B2090" s="176" t="s">
        <v>1861</v>
      </c>
      <c r="C2090" s="167"/>
      <c r="D2090" s="167" t="s">
        <v>2229</v>
      </c>
      <c r="E2090" s="167" t="s">
        <v>118</v>
      </c>
      <c r="F2090" s="167" t="s">
        <v>2232</v>
      </c>
      <c r="G2090" s="188"/>
      <c r="H2090" s="285">
        <v>56214.26</v>
      </c>
      <c r="I2090" s="143">
        <f t="shared" si="574"/>
        <v>10.500639481588745</v>
      </c>
      <c r="J2090" s="165">
        <v>590285.67798429495</v>
      </c>
      <c r="K2090" s="167"/>
      <c r="L2090" s="167">
        <v>1</v>
      </c>
      <c r="M2090" s="171">
        <f t="shared" si="581"/>
        <v>590285.67798429495</v>
      </c>
      <c r="N2090" s="170"/>
      <c r="O2090" s="285"/>
      <c r="P2090" s="114">
        <f t="shared" si="580"/>
        <v>0</v>
      </c>
      <c r="Q2090" s="173"/>
      <c r="R2090" s="177">
        <v>2016</v>
      </c>
      <c r="S2090" s="98">
        <f>IFERROR(('General Input Sheet'!$G$38/(VLOOKUP(R2090,'General Input Sheet'!$E$38:$G$44,3,FALSE))),1)</f>
        <v>1</v>
      </c>
      <c r="T2090" s="199">
        <v>590285.67798429495</v>
      </c>
      <c r="U2090" s="115" t="str">
        <f t="shared" si="575"/>
        <v/>
      </c>
      <c r="V2090" s="115" t="str">
        <f t="shared" si="565"/>
        <v/>
      </c>
      <c r="W2090" s="115" t="str">
        <f t="shared" si="565"/>
        <v/>
      </c>
      <c r="X2090" s="115" t="str">
        <f t="shared" si="565"/>
        <v>y</v>
      </c>
      <c r="Y2090" s="273" t="str">
        <f t="shared" si="576"/>
        <v/>
      </c>
      <c r="AA2090" s="86" t="str">
        <f t="shared" si="566"/>
        <v/>
      </c>
      <c r="AB2090" s="87" t="str">
        <f t="shared" si="567"/>
        <v/>
      </c>
      <c r="AC2090" s="87" t="str">
        <f t="shared" si="577"/>
        <v/>
      </c>
      <c r="AD2090" s="87">
        <f t="shared" si="578"/>
        <v>1</v>
      </c>
      <c r="AE2090" s="87" t="str">
        <f t="shared" si="579"/>
        <v/>
      </c>
      <c r="AF2090" s="94">
        <f t="shared" si="568"/>
        <v>1</v>
      </c>
      <c r="AH2090" s="324" t="str">
        <f t="shared" si="569"/>
        <v/>
      </c>
      <c r="AI2090" s="280" t="str">
        <f t="shared" si="570"/>
        <v/>
      </c>
      <c r="AJ2090" s="280" t="str">
        <f t="shared" si="571"/>
        <v/>
      </c>
      <c r="AK2090" s="280">
        <f t="shared" si="572"/>
        <v>590285.67798429495</v>
      </c>
      <c r="AL2090" s="327" t="str">
        <f t="shared" si="573"/>
        <v/>
      </c>
    </row>
    <row r="2091" spans="2:38">
      <c r="B2091" s="176" t="s">
        <v>1861</v>
      </c>
      <c r="C2091" s="167"/>
      <c r="D2091" s="167" t="s">
        <v>2229</v>
      </c>
      <c r="E2091" s="167" t="s">
        <v>118</v>
      </c>
      <c r="F2091" s="167" t="s">
        <v>2233</v>
      </c>
      <c r="G2091" s="188"/>
      <c r="H2091" s="285">
        <v>2858.88</v>
      </c>
      <c r="I2091" s="143">
        <f t="shared" si="574"/>
        <v>175.02176905221381</v>
      </c>
      <c r="J2091" s="165">
        <v>500366.23510799301</v>
      </c>
      <c r="K2091" s="167"/>
      <c r="L2091" s="167">
        <v>1</v>
      </c>
      <c r="M2091" s="171">
        <f t="shared" si="581"/>
        <v>500366.23510799301</v>
      </c>
      <c r="N2091" s="170"/>
      <c r="O2091" s="285"/>
      <c r="P2091" s="114">
        <f t="shared" si="580"/>
        <v>0</v>
      </c>
      <c r="Q2091" s="173"/>
      <c r="R2091" s="177">
        <v>2016</v>
      </c>
      <c r="S2091" s="98">
        <f>IFERROR(('General Input Sheet'!$G$38/(VLOOKUP(R2091,'General Input Sheet'!$E$38:$G$44,3,FALSE))),1)</f>
        <v>1</v>
      </c>
      <c r="T2091" s="199">
        <v>500366.23510799301</v>
      </c>
      <c r="U2091" s="115" t="str">
        <f t="shared" si="575"/>
        <v/>
      </c>
      <c r="V2091" s="115" t="str">
        <f t="shared" si="565"/>
        <v/>
      </c>
      <c r="W2091" s="115" t="str">
        <f t="shared" si="565"/>
        <v/>
      </c>
      <c r="X2091" s="115" t="str">
        <f t="shared" si="565"/>
        <v>y</v>
      </c>
      <c r="Y2091" s="273" t="str">
        <f t="shared" si="576"/>
        <v/>
      </c>
      <c r="AA2091" s="86" t="str">
        <f t="shared" si="566"/>
        <v/>
      </c>
      <c r="AB2091" s="87" t="str">
        <f t="shared" si="567"/>
        <v/>
      </c>
      <c r="AC2091" s="87" t="str">
        <f t="shared" si="577"/>
        <v/>
      </c>
      <c r="AD2091" s="87">
        <f t="shared" si="578"/>
        <v>1</v>
      </c>
      <c r="AE2091" s="87" t="str">
        <f t="shared" si="579"/>
        <v/>
      </c>
      <c r="AF2091" s="94">
        <f t="shared" si="568"/>
        <v>1</v>
      </c>
      <c r="AH2091" s="324" t="str">
        <f t="shared" si="569"/>
        <v/>
      </c>
      <c r="AI2091" s="280" t="str">
        <f t="shared" si="570"/>
        <v/>
      </c>
      <c r="AJ2091" s="280" t="str">
        <f t="shared" si="571"/>
        <v/>
      </c>
      <c r="AK2091" s="280">
        <f t="shared" si="572"/>
        <v>500366.23510799301</v>
      </c>
      <c r="AL2091" s="327" t="str">
        <f t="shared" si="573"/>
        <v/>
      </c>
    </row>
    <row r="2092" spans="2:38">
      <c r="B2092" s="176" t="s">
        <v>1862</v>
      </c>
      <c r="C2092" s="167"/>
      <c r="D2092" s="167" t="s">
        <v>2231</v>
      </c>
      <c r="E2092" s="167" t="s">
        <v>118</v>
      </c>
      <c r="F2092" s="167" t="s">
        <v>2232</v>
      </c>
      <c r="G2092" s="188"/>
      <c r="H2092" s="285">
        <v>61760.13</v>
      </c>
      <c r="I2092" s="143">
        <f t="shared" si="574"/>
        <v>37.401929341646792</v>
      </c>
      <c r="J2092" s="165">
        <v>2309948.01839092</v>
      </c>
      <c r="K2092" s="167"/>
      <c r="L2092" s="167">
        <v>1</v>
      </c>
      <c r="M2092" s="171">
        <f t="shared" si="581"/>
        <v>2309948.01839092</v>
      </c>
      <c r="N2092" s="170"/>
      <c r="O2092" s="285"/>
      <c r="P2092" s="114">
        <f t="shared" si="580"/>
        <v>0</v>
      </c>
      <c r="Q2092" s="173"/>
      <c r="R2092" s="177">
        <v>2016</v>
      </c>
      <c r="S2092" s="98">
        <f>IFERROR(('General Input Sheet'!$G$38/(VLOOKUP(R2092,'General Input Sheet'!$E$38:$G$44,3,FALSE))),1)</f>
        <v>1</v>
      </c>
      <c r="T2092" s="199">
        <v>2309948.01839092</v>
      </c>
      <c r="U2092" s="115" t="str">
        <f t="shared" si="575"/>
        <v/>
      </c>
      <c r="V2092" s="115" t="str">
        <f t="shared" si="565"/>
        <v/>
      </c>
      <c r="W2092" s="115" t="str">
        <f t="shared" si="565"/>
        <v/>
      </c>
      <c r="X2092" s="115" t="str">
        <f t="shared" si="565"/>
        <v/>
      </c>
      <c r="Y2092" s="273" t="str">
        <f t="shared" si="576"/>
        <v>y</v>
      </c>
      <c r="AA2092" s="86" t="str">
        <f t="shared" si="566"/>
        <v/>
      </c>
      <c r="AB2092" s="87" t="str">
        <f t="shared" si="567"/>
        <v/>
      </c>
      <c r="AC2092" s="87" t="str">
        <f t="shared" si="577"/>
        <v/>
      </c>
      <c r="AD2092" s="87" t="str">
        <f t="shared" si="578"/>
        <v/>
      </c>
      <c r="AE2092" s="87">
        <f t="shared" si="579"/>
        <v>1</v>
      </c>
      <c r="AF2092" s="94">
        <f t="shared" si="568"/>
        <v>1</v>
      </c>
      <c r="AH2092" s="324" t="str">
        <f t="shared" si="569"/>
        <v/>
      </c>
      <c r="AI2092" s="280" t="str">
        <f t="shared" si="570"/>
        <v/>
      </c>
      <c r="AJ2092" s="280" t="str">
        <f t="shared" si="571"/>
        <v/>
      </c>
      <c r="AK2092" s="280" t="str">
        <f t="shared" si="572"/>
        <v/>
      </c>
      <c r="AL2092" s="327">
        <f t="shared" si="573"/>
        <v>2309948.01839092</v>
      </c>
    </row>
    <row r="2093" spans="2:38">
      <c r="B2093" s="176" t="s">
        <v>1863</v>
      </c>
      <c r="C2093" s="167"/>
      <c r="D2093" s="167" t="s">
        <v>2229</v>
      </c>
      <c r="E2093" s="167" t="s">
        <v>116</v>
      </c>
      <c r="F2093" s="167" t="s">
        <v>2233</v>
      </c>
      <c r="G2093" s="188"/>
      <c r="H2093" s="285">
        <v>15806.95</v>
      </c>
      <c r="I2093" s="143">
        <f t="shared" si="574"/>
        <v>43.651156131532829</v>
      </c>
      <c r="J2093" s="165">
        <v>689991.64241333294</v>
      </c>
      <c r="K2093" s="167"/>
      <c r="L2093" s="167">
        <v>1</v>
      </c>
      <c r="M2093" s="171">
        <f t="shared" si="581"/>
        <v>689991.64241333294</v>
      </c>
      <c r="N2093" s="170"/>
      <c r="O2093" s="285">
        <v>40.086233358490503</v>
      </c>
      <c r="P2093" s="114">
        <f t="shared" si="580"/>
        <v>0.76135863719247854</v>
      </c>
      <c r="Q2093" s="173">
        <v>30.52</v>
      </c>
      <c r="R2093" s="177">
        <v>2016</v>
      </c>
      <c r="S2093" s="98">
        <f>IFERROR(('General Input Sheet'!$G$38/(VLOOKUP(R2093,'General Input Sheet'!$E$38:$G$44,3,FALSE))),1)</f>
        <v>1</v>
      </c>
      <c r="T2093" s="199">
        <v>690022.16241333296</v>
      </c>
      <c r="U2093" s="115" t="str">
        <f t="shared" si="575"/>
        <v/>
      </c>
      <c r="V2093" s="115" t="str">
        <f t="shared" si="565"/>
        <v>y</v>
      </c>
      <c r="W2093" s="115" t="str">
        <f t="shared" si="565"/>
        <v/>
      </c>
      <c r="X2093" s="115" t="str">
        <f t="shared" si="565"/>
        <v/>
      </c>
      <c r="Y2093" s="273" t="str">
        <f t="shared" si="576"/>
        <v/>
      </c>
      <c r="AA2093" s="86" t="str">
        <f t="shared" si="566"/>
        <v/>
      </c>
      <c r="AB2093" s="87">
        <f t="shared" si="567"/>
        <v>1</v>
      </c>
      <c r="AC2093" s="87" t="str">
        <f t="shared" si="577"/>
        <v/>
      </c>
      <c r="AD2093" s="87" t="str">
        <f t="shared" si="578"/>
        <v/>
      </c>
      <c r="AE2093" s="87" t="str">
        <f t="shared" si="579"/>
        <v/>
      </c>
      <c r="AF2093" s="94">
        <f t="shared" si="568"/>
        <v>1</v>
      </c>
      <c r="AH2093" s="324" t="str">
        <f t="shared" si="569"/>
        <v/>
      </c>
      <c r="AI2093" s="280">
        <f t="shared" si="570"/>
        <v>690022.16241333296</v>
      </c>
      <c r="AJ2093" s="280" t="str">
        <f t="shared" si="571"/>
        <v/>
      </c>
      <c r="AK2093" s="280" t="str">
        <f t="shared" si="572"/>
        <v/>
      </c>
      <c r="AL2093" s="327" t="str">
        <f t="shared" si="573"/>
        <v/>
      </c>
    </row>
    <row r="2094" spans="2:38">
      <c r="B2094" s="176" t="s">
        <v>1864</v>
      </c>
      <c r="C2094" s="167"/>
      <c r="D2094" s="167" t="s">
        <v>2229</v>
      </c>
      <c r="E2094" s="167" t="s">
        <v>115</v>
      </c>
      <c r="F2094" s="167" t="s">
        <v>2232</v>
      </c>
      <c r="G2094" s="188"/>
      <c r="H2094" s="285">
        <v>15393.97</v>
      </c>
      <c r="I2094" s="143">
        <f t="shared" si="574"/>
        <v>38.345253237747961</v>
      </c>
      <c r="J2094" s="165">
        <v>590285.67798429495</v>
      </c>
      <c r="K2094" s="167"/>
      <c r="L2094" s="167">
        <v>1</v>
      </c>
      <c r="M2094" s="171">
        <f t="shared" si="581"/>
        <v>590285.67798429495</v>
      </c>
      <c r="N2094" s="170"/>
      <c r="O2094" s="285">
        <v>19520.182928349099</v>
      </c>
      <c r="P2094" s="114">
        <f t="shared" si="580"/>
        <v>38.563060744004197</v>
      </c>
      <c r="Q2094" s="173">
        <v>752758</v>
      </c>
      <c r="R2094" s="177">
        <v>2016</v>
      </c>
      <c r="S2094" s="98">
        <f>IFERROR(('General Input Sheet'!$G$38/(VLOOKUP(R2094,'General Input Sheet'!$E$38:$G$44,3,FALSE))),1)</f>
        <v>1</v>
      </c>
      <c r="T2094" s="199">
        <v>1343043.6779842949</v>
      </c>
      <c r="U2094" s="115" t="str">
        <f t="shared" si="575"/>
        <v>y</v>
      </c>
      <c r="V2094" s="115" t="str">
        <f t="shared" si="565"/>
        <v/>
      </c>
      <c r="W2094" s="115" t="str">
        <f t="shared" si="565"/>
        <v/>
      </c>
      <c r="X2094" s="115" t="str">
        <f t="shared" si="565"/>
        <v/>
      </c>
      <c r="Y2094" s="273" t="str">
        <f t="shared" si="576"/>
        <v/>
      </c>
      <c r="AA2094" s="86">
        <f t="shared" si="566"/>
        <v>1</v>
      </c>
      <c r="AB2094" s="87" t="str">
        <f t="shared" si="567"/>
        <v/>
      </c>
      <c r="AC2094" s="87" t="str">
        <f t="shared" si="577"/>
        <v/>
      </c>
      <c r="AD2094" s="87" t="str">
        <f t="shared" si="578"/>
        <v/>
      </c>
      <c r="AE2094" s="87" t="str">
        <f t="shared" si="579"/>
        <v/>
      </c>
      <c r="AF2094" s="94">
        <f t="shared" si="568"/>
        <v>1</v>
      </c>
      <c r="AH2094" s="324">
        <f t="shared" si="569"/>
        <v>1343043.6779842949</v>
      </c>
      <c r="AI2094" s="280" t="str">
        <f t="shared" si="570"/>
        <v/>
      </c>
      <c r="AJ2094" s="280" t="str">
        <f t="shared" si="571"/>
        <v/>
      </c>
      <c r="AK2094" s="280" t="str">
        <f t="shared" si="572"/>
        <v/>
      </c>
      <c r="AL2094" s="327" t="str">
        <f t="shared" si="573"/>
        <v/>
      </c>
    </row>
    <row r="2095" spans="2:38">
      <c r="B2095" s="176" t="s">
        <v>1864</v>
      </c>
      <c r="C2095" s="167"/>
      <c r="D2095" s="167" t="s">
        <v>2229</v>
      </c>
      <c r="E2095" s="167" t="s">
        <v>115</v>
      </c>
      <c r="F2095" s="167" t="s">
        <v>2233</v>
      </c>
      <c r="G2095" s="188"/>
      <c r="H2095" s="285">
        <v>48620.81</v>
      </c>
      <c r="I2095" s="143">
        <f t="shared" si="574"/>
        <v>14.191282342135661</v>
      </c>
      <c r="J2095" s="165">
        <v>689991.64241333294</v>
      </c>
      <c r="K2095" s="167"/>
      <c r="L2095" s="167">
        <v>1</v>
      </c>
      <c r="M2095" s="171">
        <f t="shared" si="581"/>
        <v>689991.64241333294</v>
      </c>
      <c r="N2095" s="170"/>
      <c r="O2095" s="285"/>
      <c r="P2095" s="114">
        <f t="shared" si="580"/>
        <v>0</v>
      </c>
      <c r="Q2095" s="173"/>
      <c r="R2095" s="177">
        <v>2016</v>
      </c>
      <c r="S2095" s="98">
        <f>IFERROR(('General Input Sheet'!$G$38/(VLOOKUP(R2095,'General Input Sheet'!$E$38:$G$44,3,FALSE))),1)</f>
        <v>1</v>
      </c>
      <c r="T2095" s="199">
        <v>689991.64241333294</v>
      </c>
      <c r="U2095" s="115" t="str">
        <f t="shared" si="575"/>
        <v>y</v>
      </c>
      <c r="V2095" s="115" t="str">
        <f t="shared" si="565"/>
        <v/>
      </c>
      <c r="W2095" s="115" t="str">
        <f t="shared" si="565"/>
        <v/>
      </c>
      <c r="X2095" s="115" t="str">
        <f t="shared" si="565"/>
        <v/>
      </c>
      <c r="Y2095" s="273" t="str">
        <f t="shared" si="576"/>
        <v/>
      </c>
      <c r="AA2095" s="86">
        <f t="shared" si="566"/>
        <v>1</v>
      </c>
      <c r="AB2095" s="87" t="str">
        <f t="shared" si="567"/>
        <v/>
      </c>
      <c r="AC2095" s="87" t="str">
        <f t="shared" si="577"/>
        <v/>
      </c>
      <c r="AD2095" s="87" t="str">
        <f t="shared" si="578"/>
        <v/>
      </c>
      <c r="AE2095" s="87" t="str">
        <f t="shared" si="579"/>
        <v/>
      </c>
      <c r="AF2095" s="94">
        <f t="shared" si="568"/>
        <v>1</v>
      </c>
      <c r="AH2095" s="324">
        <f t="shared" si="569"/>
        <v>689991.64241333294</v>
      </c>
      <c r="AI2095" s="280" t="str">
        <f t="shared" si="570"/>
        <v/>
      </c>
      <c r="AJ2095" s="280" t="str">
        <f t="shared" si="571"/>
        <v/>
      </c>
      <c r="AK2095" s="280" t="str">
        <f t="shared" si="572"/>
        <v/>
      </c>
      <c r="AL2095" s="327" t="str">
        <f t="shared" si="573"/>
        <v/>
      </c>
    </row>
    <row r="2096" spans="2:38">
      <c r="B2096" s="176" t="s">
        <v>1865</v>
      </c>
      <c r="C2096" s="167"/>
      <c r="D2096" s="167" t="s">
        <v>2231</v>
      </c>
      <c r="E2096" s="167" t="s">
        <v>118</v>
      </c>
      <c r="F2096" s="167" t="s">
        <v>2232</v>
      </c>
      <c r="G2096" s="188"/>
      <c r="H2096" s="285">
        <v>25521.65</v>
      </c>
      <c r="I2096" s="143">
        <f t="shared" si="574"/>
        <v>82.69315349330509</v>
      </c>
      <c r="J2096" s="165">
        <v>2110465.72085241</v>
      </c>
      <c r="K2096" s="167"/>
      <c r="L2096" s="167">
        <v>1</v>
      </c>
      <c r="M2096" s="171">
        <f t="shared" si="581"/>
        <v>2110465.72085241</v>
      </c>
      <c r="N2096" s="170"/>
      <c r="O2096" s="285"/>
      <c r="P2096" s="114">
        <f t="shared" si="580"/>
        <v>0</v>
      </c>
      <c r="Q2096" s="173"/>
      <c r="R2096" s="177">
        <v>2016</v>
      </c>
      <c r="S2096" s="98">
        <f>IFERROR(('General Input Sheet'!$G$38/(VLOOKUP(R2096,'General Input Sheet'!$E$38:$G$44,3,FALSE))),1)</f>
        <v>1</v>
      </c>
      <c r="T2096" s="199">
        <v>2110465.72085241</v>
      </c>
      <c r="U2096" s="115" t="str">
        <f t="shared" si="575"/>
        <v/>
      </c>
      <c r="V2096" s="115" t="str">
        <f t="shared" si="565"/>
        <v/>
      </c>
      <c r="W2096" s="115" t="str">
        <f t="shared" si="565"/>
        <v/>
      </c>
      <c r="X2096" s="115" t="str">
        <f t="shared" si="565"/>
        <v/>
      </c>
      <c r="Y2096" s="273" t="str">
        <f t="shared" si="576"/>
        <v>y</v>
      </c>
      <c r="AA2096" s="86" t="str">
        <f t="shared" si="566"/>
        <v/>
      </c>
      <c r="AB2096" s="87" t="str">
        <f t="shared" si="567"/>
        <v/>
      </c>
      <c r="AC2096" s="87" t="str">
        <f t="shared" si="577"/>
        <v/>
      </c>
      <c r="AD2096" s="87" t="str">
        <f t="shared" si="578"/>
        <v/>
      </c>
      <c r="AE2096" s="87">
        <f t="shared" si="579"/>
        <v>1</v>
      </c>
      <c r="AF2096" s="94">
        <f t="shared" si="568"/>
        <v>1</v>
      </c>
      <c r="AH2096" s="324" t="str">
        <f t="shared" si="569"/>
        <v/>
      </c>
      <c r="AI2096" s="280" t="str">
        <f t="shared" si="570"/>
        <v/>
      </c>
      <c r="AJ2096" s="280" t="str">
        <f t="shared" si="571"/>
        <v/>
      </c>
      <c r="AK2096" s="280" t="str">
        <f t="shared" si="572"/>
        <v/>
      </c>
      <c r="AL2096" s="327">
        <f t="shared" si="573"/>
        <v>2110465.72085241</v>
      </c>
    </row>
    <row r="2097" spans="2:38">
      <c r="B2097" s="176" t="s">
        <v>1866</v>
      </c>
      <c r="C2097" s="167"/>
      <c r="D2097" s="167" t="s">
        <v>2229</v>
      </c>
      <c r="E2097" s="167" t="s">
        <v>115</v>
      </c>
      <c r="F2097" s="167" t="s">
        <v>2233</v>
      </c>
      <c r="G2097" s="188"/>
      <c r="H2097" s="285">
        <v>7290.86</v>
      </c>
      <c r="I2097" s="143">
        <f t="shared" si="574"/>
        <v>91.050394073974957</v>
      </c>
      <c r="J2097" s="165">
        <v>663835.67613818101</v>
      </c>
      <c r="K2097" s="167"/>
      <c r="L2097" s="167">
        <v>1</v>
      </c>
      <c r="M2097" s="171">
        <f t="shared" si="581"/>
        <v>663835.67613818101</v>
      </c>
      <c r="N2097" s="170"/>
      <c r="O2097" s="285"/>
      <c r="P2097" s="114">
        <f t="shared" si="580"/>
        <v>0</v>
      </c>
      <c r="Q2097" s="173"/>
      <c r="R2097" s="177">
        <v>2016</v>
      </c>
      <c r="S2097" s="98">
        <f>IFERROR(('General Input Sheet'!$G$38/(VLOOKUP(R2097,'General Input Sheet'!$E$38:$G$44,3,FALSE))),1)</f>
        <v>1</v>
      </c>
      <c r="T2097" s="199">
        <v>663835.67613818101</v>
      </c>
      <c r="U2097" s="115" t="str">
        <f t="shared" si="575"/>
        <v>y</v>
      </c>
      <c r="V2097" s="115" t="str">
        <f t="shared" si="565"/>
        <v/>
      </c>
      <c r="W2097" s="115" t="str">
        <f t="shared" si="565"/>
        <v/>
      </c>
      <c r="X2097" s="115" t="str">
        <f t="shared" si="565"/>
        <v/>
      </c>
      <c r="Y2097" s="273" t="str">
        <f t="shared" si="576"/>
        <v/>
      </c>
      <c r="AA2097" s="86">
        <f t="shared" si="566"/>
        <v>1</v>
      </c>
      <c r="AB2097" s="87" t="str">
        <f t="shared" si="567"/>
        <v/>
      </c>
      <c r="AC2097" s="87" t="str">
        <f t="shared" si="577"/>
        <v/>
      </c>
      <c r="AD2097" s="87" t="str">
        <f t="shared" si="578"/>
        <v/>
      </c>
      <c r="AE2097" s="87" t="str">
        <f t="shared" si="579"/>
        <v/>
      </c>
      <c r="AF2097" s="94">
        <f t="shared" si="568"/>
        <v>1</v>
      </c>
      <c r="AH2097" s="324">
        <f t="shared" si="569"/>
        <v>663835.67613818101</v>
      </c>
      <c r="AI2097" s="280" t="str">
        <f t="shared" si="570"/>
        <v/>
      </c>
      <c r="AJ2097" s="280" t="str">
        <f t="shared" si="571"/>
        <v/>
      </c>
      <c r="AK2097" s="280" t="str">
        <f t="shared" si="572"/>
        <v/>
      </c>
      <c r="AL2097" s="327" t="str">
        <f t="shared" si="573"/>
        <v/>
      </c>
    </row>
    <row r="2098" spans="2:38">
      <c r="B2098" s="176" t="s">
        <v>1867</v>
      </c>
      <c r="C2098" s="167"/>
      <c r="D2098" s="167" t="s">
        <v>2229</v>
      </c>
      <c r="E2098" s="167" t="s">
        <v>115</v>
      </c>
      <c r="F2098" s="167" t="s">
        <v>2233</v>
      </c>
      <c r="G2098" s="188"/>
      <c r="H2098" s="285">
        <v>7946.39</v>
      </c>
      <c r="I2098" s="143">
        <f t="shared" si="574"/>
        <v>86.581993541325303</v>
      </c>
      <c r="J2098" s="165">
        <v>688014.28765685204</v>
      </c>
      <c r="K2098" s="167"/>
      <c r="L2098" s="167">
        <v>1</v>
      </c>
      <c r="M2098" s="171">
        <f t="shared" si="581"/>
        <v>688014.28765685204</v>
      </c>
      <c r="N2098" s="170"/>
      <c r="O2098" s="285"/>
      <c r="P2098" s="114">
        <f t="shared" si="580"/>
        <v>0</v>
      </c>
      <c r="Q2098" s="173"/>
      <c r="R2098" s="177">
        <v>2016</v>
      </c>
      <c r="S2098" s="98">
        <f>IFERROR(('General Input Sheet'!$G$38/(VLOOKUP(R2098,'General Input Sheet'!$E$38:$G$44,3,FALSE))),1)</f>
        <v>1</v>
      </c>
      <c r="T2098" s="199">
        <v>688014.28765685204</v>
      </c>
      <c r="U2098" s="115" t="str">
        <f t="shared" si="575"/>
        <v>y</v>
      </c>
      <c r="V2098" s="115" t="str">
        <f t="shared" si="565"/>
        <v/>
      </c>
      <c r="W2098" s="115" t="str">
        <f t="shared" si="565"/>
        <v/>
      </c>
      <c r="X2098" s="115" t="str">
        <f t="shared" si="565"/>
        <v/>
      </c>
      <c r="Y2098" s="273" t="str">
        <f t="shared" si="576"/>
        <v/>
      </c>
      <c r="AA2098" s="86">
        <f t="shared" si="566"/>
        <v>1</v>
      </c>
      <c r="AB2098" s="87" t="str">
        <f t="shared" si="567"/>
        <v/>
      </c>
      <c r="AC2098" s="87" t="str">
        <f t="shared" si="577"/>
        <v/>
      </c>
      <c r="AD2098" s="87" t="str">
        <f t="shared" si="578"/>
        <v/>
      </c>
      <c r="AE2098" s="87" t="str">
        <f t="shared" si="579"/>
        <v/>
      </c>
      <c r="AF2098" s="94">
        <f t="shared" si="568"/>
        <v>1</v>
      </c>
      <c r="AH2098" s="324">
        <f t="shared" si="569"/>
        <v>688014.28765685204</v>
      </c>
      <c r="AI2098" s="280" t="str">
        <f t="shared" si="570"/>
        <v/>
      </c>
      <c r="AJ2098" s="280" t="str">
        <f t="shared" si="571"/>
        <v/>
      </c>
      <c r="AK2098" s="280" t="str">
        <f t="shared" si="572"/>
        <v/>
      </c>
      <c r="AL2098" s="327" t="str">
        <f t="shared" si="573"/>
        <v/>
      </c>
    </row>
    <row r="2099" spans="2:38">
      <c r="B2099" s="176" t="s">
        <v>1868</v>
      </c>
      <c r="C2099" s="167"/>
      <c r="D2099" s="167" t="s">
        <v>2229</v>
      </c>
      <c r="E2099" s="167" t="s">
        <v>117</v>
      </c>
      <c r="F2099" s="167" t="s">
        <v>2232</v>
      </c>
      <c r="G2099" s="188"/>
      <c r="H2099" s="285">
        <v>1966.54</v>
      </c>
      <c r="I2099" s="143">
        <f t="shared" si="574"/>
        <v>150.62639034360706</v>
      </c>
      <c r="J2099" s="165">
        <v>296212.821666317</v>
      </c>
      <c r="K2099" s="167"/>
      <c r="L2099" s="167">
        <v>1</v>
      </c>
      <c r="M2099" s="171">
        <f t="shared" si="581"/>
        <v>296212.821666317</v>
      </c>
      <c r="N2099" s="170"/>
      <c r="O2099" s="285"/>
      <c r="P2099" s="114">
        <f t="shared" si="580"/>
        <v>0</v>
      </c>
      <c r="Q2099" s="173"/>
      <c r="R2099" s="177">
        <v>2016</v>
      </c>
      <c r="S2099" s="98">
        <f>IFERROR(('General Input Sheet'!$G$38/(VLOOKUP(R2099,'General Input Sheet'!$E$38:$G$44,3,FALSE))),1)</f>
        <v>1</v>
      </c>
      <c r="T2099" s="199">
        <v>296212.821666317</v>
      </c>
      <c r="U2099" s="115" t="str">
        <f t="shared" si="575"/>
        <v/>
      </c>
      <c r="V2099" s="115" t="str">
        <f t="shared" si="565"/>
        <v/>
      </c>
      <c r="W2099" s="115" t="str">
        <f t="shared" si="565"/>
        <v>y</v>
      </c>
      <c r="X2099" s="115" t="str">
        <f t="shared" si="565"/>
        <v/>
      </c>
      <c r="Y2099" s="273" t="str">
        <f t="shared" si="576"/>
        <v/>
      </c>
      <c r="AA2099" s="86" t="str">
        <f t="shared" si="566"/>
        <v/>
      </c>
      <c r="AB2099" s="87" t="str">
        <f t="shared" si="567"/>
        <v/>
      </c>
      <c r="AC2099" s="87">
        <f t="shared" si="577"/>
        <v>1</v>
      </c>
      <c r="AD2099" s="87" t="str">
        <f t="shared" si="578"/>
        <v/>
      </c>
      <c r="AE2099" s="87" t="str">
        <f t="shared" si="579"/>
        <v/>
      </c>
      <c r="AF2099" s="94">
        <f t="shared" si="568"/>
        <v>1</v>
      </c>
      <c r="AH2099" s="324" t="str">
        <f t="shared" si="569"/>
        <v/>
      </c>
      <c r="AI2099" s="280" t="str">
        <f t="shared" si="570"/>
        <v/>
      </c>
      <c r="AJ2099" s="280">
        <f t="shared" si="571"/>
        <v>296212.821666317</v>
      </c>
      <c r="AK2099" s="280" t="str">
        <f t="shared" si="572"/>
        <v/>
      </c>
      <c r="AL2099" s="327" t="str">
        <f t="shared" si="573"/>
        <v/>
      </c>
    </row>
    <row r="2100" spans="2:38">
      <c r="B2100" s="176" t="s">
        <v>1869</v>
      </c>
      <c r="C2100" s="167"/>
      <c r="D2100" s="167" t="s">
        <v>2229</v>
      </c>
      <c r="E2100" s="167" t="s">
        <v>118</v>
      </c>
      <c r="F2100" s="167" t="s">
        <v>2233</v>
      </c>
      <c r="G2100" s="188"/>
      <c r="H2100" s="285">
        <v>1129.1300000000001</v>
      </c>
      <c r="I2100" s="143">
        <f t="shared" si="574"/>
        <v>386.63929100033118</v>
      </c>
      <c r="J2100" s="165">
        <v>436566.02264720399</v>
      </c>
      <c r="K2100" s="167"/>
      <c r="L2100" s="167">
        <v>1</v>
      </c>
      <c r="M2100" s="171">
        <f t="shared" si="581"/>
        <v>436566.02264720394</v>
      </c>
      <c r="N2100" s="170"/>
      <c r="O2100" s="285">
        <v>1129.1182871804899</v>
      </c>
      <c r="P2100" s="114">
        <f t="shared" si="580"/>
        <v>312.5624693239829</v>
      </c>
      <c r="Q2100" s="173">
        <v>352920</v>
      </c>
      <c r="R2100" s="177">
        <v>2016</v>
      </c>
      <c r="S2100" s="98">
        <f>IFERROR(('General Input Sheet'!$G$38/(VLOOKUP(R2100,'General Input Sheet'!$E$38:$G$44,3,FALSE))),1)</f>
        <v>1</v>
      </c>
      <c r="T2100" s="199">
        <v>789486.02264720399</v>
      </c>
      <c r="U2100" s="115" t="str">
        <f t="shared" si="575"/>
        <v/>
      </c>
      <c r="V2100" s="115" t="str">
        <f t="shared" si="565"/>
        <v/>
      </c>
      <c r="W2100" s="115" t="str">
        <f t="shared" si="565"/>
        <v/>
      </c>
      <c r="X2100" s="115" t="str">
        <f t="shared" si="565"/>
        <v>y</v>
      </c>
      <c r="Y2100" s="273" t="str">
        <f t="shared" si="576"/>
        <v/>
      </c>
      <c r="AA2100" s="86" t="str">
        <f t="shared" si="566"/>
        <v/>
      </c>
      <c r="AB2100" s="87" t="str">
        <f t="shared" si="567"/>
        <v/>
      </c>
      <c r="AC2100" s="87" t="str">
        <f t="shared" si="577"/>
        <v/>
      </c>
      <c r="AD2100" s="87">
        <f t="shared" si="578"/>
        <v>1</v>
      </c>
      <c r="AE2100" s="87" t="str">
        <f t="shared" si="579"/>
        <v/>
      </c>
      <c r="AF2100" s="94">
        <f t="shared" si="568"/>
        <v>1</v>
      </c>
      <c r="AH2100" s="324" t="str">
        <f t="shared" si="569"/>
        <v/>
      </c>
      <c r="AI2100" s="280" t="str">
        <f t="shared" si="570"/>
        <v/>
      </c>
      <c r="AJ2100" s="280" t="str">
        <f t="shared" si="571"/>
        <v/>
      </c>
      <c r="AK2100" s="280">
        <f t="shared" si="572"/>
        <v>789486.02264720399</v>
      </c>
      <c r="AL2100" s="327" t="str">
        <f t="shared" si="573"/>
        <v/>
      </c>
    </row>
    <row r="2101" spans="2:38">
      <c r="B2101" s="176" t="s">
        <v>1870</v>
      </c>
      <c r="C2101" s="167"/>
      <c r="D2101" s="167" t="s">
        <v>2229</v>
      </c>
      <c r="E2101" s="167" t="s">
        <v>118</v>
      </c>
      <c r="F2101" s="167" t="s">
        <v>2232</v>
      </c>
      <c r="G2101" s="188"/>
      <c r="H2101" s="285">
        <v>22710.87</v>
      </c>
      <c r="I2101" s="143">
        <f t="shared" si="574"/>
        <v>25.991328292764432</v>
      </c>
      <c r="J2101" s="165">
        <v>590285.67798429495</v>
      </c>
      <c r="K2101" s="167"/>
      <c r="L2101" s="167">
        <v>1</v>
      </c>
      <c r="M2101" s="171">
        <f t="shared" si="581"/>
        <v>590285.67798429495</v>
      </c>
      <c r="N2101" s="170"/>
      <c r="O2101" s="285"/>
      <c r="P2101" s="114">
        <f t="shared" si="580"/>
        <v>0</v>
      </c>
      <c r="Q2101" s="173"/>
      <c r="R2101" s="177">
        <v>2016</v>
      </c>
      <c r="S2101" s="98">
        <f>IFERROR(('General Input Sheet'!$G$38/(VLOOKUP(R2101,'General Input Sheet'!$E$38:$G$44,3,FALSE))),1)</f>
        <v>1</v>
      </c>
      <c r="T2101" s="199">
        <v>590285.67798429495</v>
      </c>
      <c r="U2101" s="115" t="str">
        <f t="shared" si="575"/>
        <v/>
      </c>
      <c r="V2101" s="115" t="str">
        <f t="shared" si="565"/>
        <v/>
      </c>
      <c r="W2101" s="115" t="str">
        <f t="shared" si="565"/>
        <v/>
      </c>
      <c r="X2101" s="115" t="str">
        <f t="shared" si="565"/>
        <v>y</v>
      </c>
      <c r="Y2101" s="273" t="str">
        <f t="shared" si="576"/>
        <v/>
      </c>
      <c r="AA2101" s="86" t="str">
        <f t="shared" si="566"/>
        <v/>
      </c>
      <c r="AB2101" s="87" t="str">
        <f t="shared" si="567"/>
        <v/>
      </c>
      <c r="AC2101" s="87" t="str">
        <f t="shared" si="577"/>
        <v/>
      </c>
      <c r="AD2101" s="87">
        <f t="shared" si="578"/>
        <v>1</v>
      </c>
      <c r="AE2101" s="87" t="str">
        <f t="shared" si="579"/>
        <v/>
      </c>
      <c r="AF2101" s="94">
        <f t="shared" si="568"/>
        <v>1</v>
      </c>
      <c r="AH2101" s="324" t="str">
        <f t="shared" si="569"/>
        <v/>
      </c>
      <c r="AI2101" s="280" t="str">
        <f t="shared" si="570"/>
        <v/>
      </c>
      <c r="AJ2101" s="280" t="str">
        <f t="shared" si="571"/>
        <v/>
      </c>
      <c r="AK2101" s="280">
        <f t="shared" si="572"/>
        <v>590285.67798429495</v>
      </c>
      <c r="AL2101" s="327" t="str">
        <f t="shared" si="573"/>
        <v/>
      </c>
    </row>
    <row r="2102" spans="2:38">
      <c r="B2102" s="176" t="s">
        <v>1871</v>
      </c>
      <c r="C2102" s="167"/>
      <c r="D2102" s="167" t="s">
        <v>2229</v>
      </c>
      <c r="E2102" s="167" t="s">
        <v>118</v>
      </c>
      <c r="F2102" s="167" t="s">
        <v>2236</v>
      </c>
      <c r="G2102" s="188"/>
      <c r="H2102" s="285"/>
      <c r="I2102" s="143">
        <f t="shared" si="574"/>
        <v>0</v>
      </c>
      <c r="J2102" s="165"/>
      <c r="K2102" s="167"/>
      <c r="L2102" s="167">
        <v>1</v>
      </c>
      <c r="M2102" s="171">
        <f t="shared" si="581"/>
        <v>0</v>
      </c>
      <c r="N2102" s="170"/>
      <c r="O2102" s="285">
        <v>0</v>
      </c>
      <c r="P2102" s="114">
        <f t="shared" si="580"/>
        <v>0</v>
      </c>
      <c r="Q2102" s="173">
        <v>0</v>
      </c>
      <c r="R2102" s="177">
        <v>2016</v>
      </c>
      <c r="S2102" s="98">
        <f>IFERROR(('General Input Sheet'!$G$38/(VLOOKUP(R2102,'General Input Sheet'!$E$38:$G$44,3,FALSE))),1)</f>
        <v>1</v>
      </c>
      <c r="T2102" s="199">
        <v>0</v>
      </c>
      <c r="U2102" s="115" t="str">
        <f t="shared" si="575"/>
        <v/>
      </c>
      <c r="V2102" s="115" t="str">
        <f t="shared" si="565"/>
        <v/>
      </c>
      <c r="W2102" s="115" t="str">
        <f t="shared" si="565"/>
        <v/>
      </c>
      <c r="X2102" s="115" t="str">
        <f t="shared" si="565"/>
        <v>y</v>
      </c>
      <c r="Y2102" s="273" t="str">
        <f t="shared" si="576"/>
        <v/>
      </c>
      <c r="AA2102" s="86" t="str">
        <f t="shared" si="566"/>
        <v/>
      </c>
      <c r="AB2102" s="87" t="str">
        <f t="shared" si="567"/>
        <v/>
      </c>
      <c r="AC2102" s="87" t="str">
        <f t="shared" si="577"/>
        <v/>
      </c>
      <c r="AD2102" s="87">
        <f t="shared" si="578"/>
        <v>1</v>
      </c>
      <c r="AE2102" s="87" t="str">
        <f t="shared" si="579"/>
        <v/>
      </c>
      <c r="AF2102" s="94">
        <f t="shared" si="568"/>
        <v>1</v>
      </c>
      <c r="AH2102" s="324" t="str">
        <f t="shared" si="569"/>
        <v/>
      </c>
      <c r="AI2102" s="280" t="str">
        <f t="shared" si="570"/>
        <v/>
      </c>
      <c r="AJ2102" s="280" t="str">
        <f t="shared" si="571"/>
        <v/>
      </c>
      <c r="AK2102" s="280">
        <f t="shared" si="572"/>
        <v>0</v>
      </c>
      <c r="AL2102" s="327" t="str">
        <f t="shared" si="573"/>
        <v/>
      </c>
    </row>
    <row r="2103" spans="2:38">
      <c r="B2103" s="176" t="s">
        <v>1872</v>
      </c>
      <c r="C2103" s="167"/>
      <c r="D2103" s="167" t="s">
        <v>2229</v>
      </c>
      <c r="E2103" s="167" t="s">
        <v>115</v>
      </c>
      <c r="F2103" s="167" t="s">
        <v>2232</v>
      </c>
      <c r="G2103" s="188"/>
      <c r="H2103" s="285">
        <v>1312.85</v>
      </c>
      <c r="I2103" s="143">
        <f t="shared" si="574"/>
        <v>201.35716392080514</v>
      </c>
      <c r="J2103" s="165">
        <v>264351.75265342899</v>
      </c>
      <c r="K2103" s="167"/>
      <c r="L2103" s="167">
        <v>1</v>
      </c>
      <c r="M2103" s="171">
        <f t="shared" si="581"/>
        <v>264351.75265342899</v>
      </c>
      <c r="N2103" s="170"/>
      <c r="O2103" s="285"/>
      <c r="P2103" s="114">
        <f t="shared" si="580"/>
        <v>0</v>
      </c>
      <c r="Q2103" s="173"/>
      <c r="R2103" s="177">
        <v>2016</v>
      </c>
      <c r="S2103" s="98">
        <f>IFERROR(('General Input Sheet'!$G$38/(VLOOKUP(R2103,'General Input Sheet'!$E$38:$G$44,3,FALSE))),1)</f>
        <v>1</v>
      </c>
      <c r="T2103" s="199">
        <v>264351.75265342899</v>
      </c>
      <c r="U2103" s="115" t="str">
        <f t="shared" si="575"/>
        <v>y</v>
      </c>
      <c r="V2103" s="115" t="str">
        <f t="shared" si="565"/>
        <v/>
      </c>
      <c r="W2103" s="115" t="str">
        <f t="shared" si="565"/>
        <v/>
      </c>
      <c r="X2103" s="115" t="str">
        <f t="shared" si="565"/>
        <v/>
      </c>
      <c r="Y2103" s="273" t="str">
        <f t="shared" si="576"/>
        <v/>
      </c>
      <c r="AA2103" s="86">
        <f t="shared" si="566"/>
        <v>1</v>
      </c>
      <c r="AB2103" s="87" t="str">
        <f t="shared" si="567"/>
        <v/>
      </c>
      <c r="AC2103" s="87" t="str">
        <f t="shared" si="577"/>
        <v/>
      </c>
      <c r="AD2103" s="87" t="str">
        <f t="shared" si="578"/>
        <v/>
      </c>
      <c r="AE2103" s="87" t="str">
        <f t="shared" si="579"/>
        <v/>
      </c>
      <c r="AF2103" s="94">
        <f t="shared" si="568"/>
        <v>1</v>
      </c>
      <c r="AH2103" s="324">
        <f t="shared" si="569"/>
        <v>264351.75265342899</v>
      </c>
      <c r="AI2103" s="280" t="str">
        <f t="shared" si="570"/>
        <v/>
      </c>
      <c r="AJ2103" s="280" t="str">
        <f t="shared" si="571"/>
        <v/>
      </c>
      <c r="AK2103" s="280" t="str">
        <f t="shared" si="572"/>
        <v/>
      </c>
      <c r="AL2103" s="327" t="str">
        <f t="shared" si="573"/>
        <v/>
      </c>
    </row>
    <row r="2104" spans="2:38">
      <c r="B2104" s="176" t="s">
        <v>1872</v>
      </c>
      <c r="C2104" s="167"/>
      <c r="D2104" s="167" t="s">
        <v>2229</v>
      </c>
      <c r="E2104" s="167" t="s">
        <v>115</v>
      </c>
      <c r="F2104" s="167" t="s">
        <v>2233</v>
      </c>
      <c r="G2104" s="188"/>
      <c r="H2104" s="285">
        <v>6090.18</v>
      </c>
      <c r="I2104" s="143">
        <f t="shared" si="574"/>
        <v>101.72929474351793</v>
      </c>
      <c r="J2104" s="165">
        <v>619549.71626107802</v>
      </c>
      <c r="K2104" s="167"/>
      <c r="L2104" s="167">
        <v>1</v>
      </c>
      <c r="M2104" s="171">
        <f t="shared" si="581"/>
        <v>619549.71626107802</v>
      </c>
      <c r="N2104" s="170"/>
      <c r="O2104" s="285"/>
      <c r="P2104" s="114">
        <f t="shared" si="580"/>
        <v>0</v>
      </c>
      <c r="Q2104" s="173"/>
      <c r="R2104" s="177">
        <v>2016</v>
      </c>
      <c r="S2104" s="98">
        <f>IFERROR(('General Input Sheet'!$G$38/(VLOOKUP(R2104,'General Input Sheet'!$E$38:$G$44,3,FALSE))),1)</f>
        <v>1</v>
      </c>
      <c r="T2104" s="199">
        <v>619549.71626107802</v>
      </c>
      <c r="U2104" s="115" t="str">
        <f t="shared" si="575"/>
        <v>y</v>
      </c>
      <c r="V2104" s="115" t="str">
        <f t="shared" si="565"/>
        <v/>
      </c>
      <c r="W2104" s="115" t="str">
        <f t="shared" si="565"/>
        <v/>
      </c>
      <c r="X2104" s="115" t="str">
        <f t="shared" si="565"/>
        <v/>
      </c>
      <c r="Y2104" s="273" t="str">
        <f t="shared" si="576"/>
        <v/>
      </c>
      <c r="AA2104" s="86">
        <f t="shared" si="566"/>
        <v>1</v>
      </c>
      <c r="AB2104" s="87" t="str">
        <f t="shared" si="567"/>
        <v/>
      </c>
      <c r="AC2104" s="87" t="str">
        <f t="shared" si="577"/>
        <v/>
      </c>
      <c r="AD2104" s="87" t="str">
        <f t="shared" si="578"/>
        <v/>
      </c>
      <c r="AE2104" s="87" t="str">
        <f t="shared" si="579"/>
        <v/>
      </c>
      <c r="AF2104" s="94">
        <f t="shared" si="568"/>
        <v>1</v>
      </c>
      <c r="AH2104" s="324">
        <f t="shared" si="569"/>
        <v>619549.71626107802</v>
      </c>
      <c r="AI2104" s="280" t="str">
        <f t="shared" si="570"/>
        <v/>
      </c>
      <c r="AJ2104" s="280" t="str">
        <f t="shared" si="571"/>
        <v/>
      </c>
      <c r="AK2104" s="280" t="str">
        <f t="shared" si="572"/>
        <v/>
      </c>
      <c r="AL2104" s="327" t="str">
        <f t="shared" si="573"/>
        <v/>
      </c>
    </row>
    <row r="2105" spans="2:38">
      <c r="B2105" s="176" t="s">
        <v>1873</v>
      </c>
      <c r="C2105" s="167"/>
      <c r="D2105" s="167" t="s">
        <v>2229</v>
      </c>
      <c r="E2105" s="167" t="s">
        <v>115</v>
      </c>
      <c r="F2105" s="167" t="s">
        <v>2232</v>
      </c>
      <c r="G2105" s="188"/>
      <c r="H2105" s="285">
        <v>1114.17</v>
      </c>
      <c r="I2105" s="143">
        <f t="shared" si="574"/>
        <v>228.57196215107567</v>
      </c>
      <c r="J2105" s="165">
        <v>254668.02306986399</v>
      </c>
      <c r="K2105" s="167"/>
      <c r="L2105" s="167">
        <v>1</v>
      </c>
      <c r="M2105" s="171">
        <f t="shared" si="581"/>
        <v>254668.02306986402</v>
      </c>
      <c r="N2105" s="170"/>
      <c r="O2105" s="285"/>
      <c r="P2105" s="114">
        <f t="shared" si="580"/>
        <v>0</v>
      </c>
      <c r="Q2105" s="173"/>
      <c r="R2105" s="177">
        <v>2016</v>
      </c>
      <c r="S2105" s="98">
        <f>IFERROR(('General Input Sheet'!$G$38/(VLOOKUP(R2105,'General Input Sheet'!$E$38:$G$44,3,FALSE))),1)</f>
        <v>1</v>
      </c>
      <c r="T2105" s="199">
        <v>254668.02306986399</v>
      </c>
      <c r="U2105" s="115" t="str">
        <f t="shared" si="575"/>
        <v>y</v>
      </c>
      <c r="V2105" s="115" t="str">
        <f t="shared" si="565"/>
        <v/>
      </c>
      <c r="W2105" s="115" t="str">
        <f t="shared" si="565"/>
        <v/>
      </c>
      <c r="X2105" s="115" t="str">
        <f t="shared" si="565"/>
        <v/>
      </c>
      <c r="Y2105" s="273" t="str">
        <f t="shared" si="576"/>
        <v/>
      </c>
      <c r="AA2105" s="86">
        <f t="shared" si="566"/>
        <v>1</v>
      </c>
      <c r="AB2105" s="87" t="str">
        <f t="shared" si="567"/>
        <v/>
      </c>
      <c r="AC2105" s="87" t="str">
        <f t="shared" si="577"/>
        <v/>
      </c>
      <c r="AD2105" s="87" t="str">
        <f t="shared" si="578"/>
        <v/>
      </c>
      <c r="AE2105" s="87" t="str">
        <f t="shared" si="579"/>
        <v/>
      </c>
      <c r="AF2105" s="94">
        <f t="shared" si="568"/>
        <v>1</v>
      </c>
      <c r="AH2105" s="324">
        <f t="shared" si="569"/>
        <v>254668.02306986399</v>
      </c>
      <c r="AI2105" s="280" t="str">
        <f t="shared" si="570"/>
        <v/>
      </c>
      <c r="AJ2105" s="280" t="str">
        <f t="shared" si="571"/>
        <v/>
      </c>
      <c r="AK2105" s="280" t="str">
        <f t="shared" si="572"/>
        <v/>
      </c>
      <c r="AL2105" s="327" t="str">
        <f t="shared" si="573"/>
        <v/>
      </c>
    </row>
    <row r="2106" spans="2:38">
      <c r="B2106" s="176" t="s">
        <v>1874</v>
      </c>
      <c r="C2106" s="167"/>
      <c r="D2106" s="167" t="s">
        <v>2229</v>
      </c>
      <c r="E2106" s="167" t="s">
        <v>116</v>
      </c>
      <c r="F2106" s="167" t="s">
        <v>2233</v>
      </c>
      <c r="G2106" s="188"/>
      <c r="H2106" s="285">
        <v>7543.28</v>
      </c>
      <c r="I2106" s="143">
        <f t="shared" si="574"/>
        <v>89.23783181525225</v>
      </c>
      <c r="J2106" s="165">
        <v>673145.95197535597</v>
      </c>
      <c r="K2106" s="167"/>
      <c r="L2106" s="167">
        <v>1</v>
      </c>
      <c r="M2106" s="171">
        <f t="shared" si="581"/>
        <v>673145.95197535597</v>
      </c>
      <c r="N2106" s="170"/>
      <c r="O2106" s="285"/>
      <c r="P2106" s="114">
        <f t="shared" si="580"/>
        <v>0</v>
      </c>
      <c r="Q2106" s="173"/>
      <c r="R2106" s="177">
        <v>2016</v>
      </c>
      <c r="S2106" s="98">
        <f>IFERROR(('General Input Sheet'!$G$38/(VLOOKUP(R2106,'General Input Sheet'!$E$38:$G$44,3,FALSE))),1)</f>
        <v>1</v>
      </c>
      <c r="T2106" s="199">
        <v>673145.95197535597</v>
      </c>
      <c r="U2106" s="115" t="str">
        <f t="shared" si="575"/>
        <v/>
      </c>
      <c r="V2106" s="115" t="str">
        <f t="shared" si="565"/>
        <v>y</v>
      </c>
      <c r="W2106" s="115" t="str">
        <f t="shared" si="565"/>
        <v/>
      </c>
      <c r="X2106" s="115" t="str">
        <f t="shared" si="565"/>
        <v/>
      </c>
      <c r="Y2106" s="273" t="str">
        <f t="shared" si="576"/>
        <v/>
      </c>
      <c r="AA2106" s="86" t="str">
        <f t="shared" si="566"/>
        <v/>
      </c>
      <c r="AB2106" s="87">
        <f t="shared" si="567"/>
        <v>1</v>
      </c>
      <c r="AC2106" s="87" t="str">
        <f t="shared" si="577"/>
        <v/>
      </c>
      <c r="AD2106" s="87" t="str">
        <f t="shared" si="578"/>
        <v/>
      </c>
      <c r="AE2106" s="87" t="str">
        <f t="shared" si="579"/>
        <v/>
      </c>
      <c r="AF2106" s="94">
        <f t="shared" si="568"/>
        <v>1</v>
      </c>
      <c r="AH2106" s="324" t="str">
        <f t="shared" si="569"/>
        <v/>
      </c>
      <c r="AI2106" s="280">
        <f t="shared" si="570"/>
        <v>673145.95197535597</v>
      </c>
      <c r="AJ2106" s="280" t="str">
        <f t="shared" si="571"/>
        <v/>
      </c>
      <c r="AK2106" s="280" t="str">
        <f t="shared" si="572"/>
        <v/>
      </c>
      <c r="AL2106" s="327" t="str">
        <f t="shared" si="573"/>
        <v/>
      </c>
    </row>
    <row r="2107" spans="2:38">
      <c r="B2107" s="176" t="s">
        <v>1875</v>
      </c>
      <c r="C2107" s="167"/>
      <c r="D2107" s="167" t="s">
        <v>2229</v>
      </c>
      <c r="E2107" s="167" t="s">
        <v>117</v>
      </c>
      <c r="F2107" s="167" t="s">
        <v>2233</v>
      </c>
      <c r="G2107" s="188"/>
      <c r="H2107" s="285">
        <v>5047.88</v>
      </c>
      <c r="I2107" s="143">
        <f t="shared" si="574"/>
        <v>115.11871413201423</v>
      </c>
      <c r="J2107" s="165">
        <v>581105.45469271205</v>
      </c>
      <c r="K2107" s="167"/>
      <c r="L2107" s="167">
        <v>1</v>
      </c>
      <c r="M2107" s="171">
        <f t="shared" si="581"/>
        <v>581105.45469271205</v>
      </c>
      <c r="N2107" s="170"/>
      <c r="O2107" s="285"/>
      <c r="P2107" s="114">
        <f t="shared" si="580"/>
        <v>0</v>
      </c>
      <c r="Q2107" s="173"/>
      <c r="R2107" s="177">
        <v>2016</v>
      </c>
      <c r="S2107" s="98">
        <f>IFERROR(('General Input Sheet'!$G$38/(VLOOKUP(R2107,'General Input Sheet'!$E$38:$G$44,3,FALSE))),1)</f>
        <v>1</v>
      </c>
      <c r="T2107" s="199">
        <v>581105.45469271205</v>
      </c>
      <c r="U2107" s="115" t="str">
        <f t="shared" si="575"/>
        <v/>
      </c>
      <c r="V2107" s="115" t="str">
        <f t="shared" si="565"/>
        <v/>
      </c>
      <c r="W2107" s="115" t="str">
        <f t="shared" si="565"/>
        <v>y</v>
      </c>
      <c r="X2107" s="115" t="str">
        <f t="shared" si="565"/>
        <v/>
      </c>
      <c r="Y2107" s="273" t="str">
        <f t="shared" si="576"/>
        <v/>
      </c>
      <c r="AA2107" s="86" t="str">
        <f t="shared" si="566"/>
        <v/>
      </c>
      <c r="AB2107" s="87" t="str">
        <f t="shared" si="567"/>
        <v/>
      </c>
      <c r="AC2107" s="87">
        <f t="shared" si="577"/>
        <v>1</v>
      </c>
      <c r="AD2107" s="87" t="str">
        <f t="shared" si="578"/>
        <v/>
      </c>
      <c r="AE2107" s="87" t="str">
        <f t="shared" si="579"/>
        <v/>
      </c>
      <c r="AF2107" s="94">
        <f t="shared" si="568"/>
        <v>1</v>
      </c>
      <c r="AH2107" s="324" t="str">
        <f t="shared" si="569"/>
        <v/>
      </c>
      <c r="AI2107" s="280" t="str">
        <f t="shared" si="570"/>
        <v/>
      </c>
      <c r="AJ2107" s="280">
        <f t="shared" si="571"/>
        <v>581105.45469271205</v>
      </c>
      <c r="AK2107" s="280" t="str">
        <f t="shared" si="572"/>
        <v/>
      </c>
      <c r="AL2107" s="327" t="str">
        <f t="shared" si="573"/>
        <v/>
      </c>
    </row>
    <row r="2108" spans="2:38">
      <c r="B2108" s="176" t="s">
        <v>1876</v>
      </c>
      <c r="C2108" s="167"/>
      <c r="D2108" s="167" t="s">
        <v>2229</v>
      </c>
      <c r="E2108" s="167" t="s">
        <v>115</v>
      </c>
      <c r="F2108" s="167" t="s">
        <v>2232</v>
      </c>
      <c r="G2108" s="188"/>
      <c r="H2108" s="285">
        <v>18142.830000000002</v>
      </c>
      <c r="I2108" s="143">
        <f t="shared" si="574"/>
        <v>32.535479745127681</v>
      </c>
      <c r="J2108" s="165">
        <v>590285.67798429495</v>
      </c>
      <c r="K2108" s="167"/>
      <c r="L2108" s="167">
        <v>1</v>
      </c>
      <c r="M2108" s="171">
        <f t="shared" si="581"/>
        <v>590285.67798429495</v>
      </c>
      <c r="N2108" s="170"/>
      <c r="O2108" s="285"/>
      <c r="P2108" s="114">
        <f t="shared" si="580"/>
        <v>0</v>
      </c>
      <c r="Q2108" s="173"/>
      <c r="R2108" s="177">
        <v>2016</v>
      </c>
      <c r="S2108" s="98">
        <f>IFERROR(('General Input Sheet'!$G$38/(VLOOKUP(R2108,'General Input Sheet'!$E$38:$G$44,3,FALSE))),1)</f>
        <v>1</v>
      </c>
      <c r="T2108" s="199">
        <v>590285.67798429495</v>
      </c>
      <c r="U2108" s="115" t="str">
        <f t="shared" si="575"/>
        <v>y</v>
      </c>
      <c r="V2108" s="115" t="str">
        <f t="shared" si="565"/>
        <v/>
      </c>
      <c r="W2108" s="115" t="str">
        <f t="shared" si="565"/>
        <v/>
      </c>
      <c r="X2108" s="115" t="str">
        <f t="shared" si="565"/>
        <v/>
      </c>
      <c r="Y2108" s="273" t="str">
        <f t="shared" si="576"/>
        <v/>
      </c>
      <c r="AA2108" s="86">
        <f t="shared" si="566"/>
        <v>1</v>
      </c>
      <c r="AB2108" s="87" t="str">
        <f t="shared" si="567"/>
        <v/>
      </c>
      <c r="AC2108" s="87" t="str">
        <f t="shared" si="577"/>
        <v/>
      </c>
      <c r="AD2108" s="87" t="str">
        <f t="shared" si="578"/>
        <v/>
      </c>
      <c r="AE2108" s="87" t="str">
        <f t="shared" si="579"/>
        <v/>
      </c>
      <c r="AF2108" s="94">
        <f t="shared" si="568"/>
        <v>1</v>
      </c>
      <c r="AH2108" s="324">
        <f t="shared" si="569"/>
        <v>590285.67798429495</v>
      </c>
      <c r="AI2108" s="280" t="str">
        <f t="shared" si="570"/>
        <v/>
      </c>
      <c r="AJ2108" s="280" t="str">
        <f t="shared" si="571"/>
        <v/>
      </c>
      <c r="AK2108" s="280" t="str">
        <f t="shared" si="572"/>
        <v/>
      </c>
      <c r="AL2108" s="327" t="str">
        <f t="shared" si="573"/>
        <v/>
      </c>
    </row>
    <row r="2109" spans="2:38">
      <c r="B2109" s="176" t="s">
        <v>1877</v>
      </c>
      <c r="C2109" s="167"/>
      <c r="D2109" s="167" t="s">
        <v>2229</v>
      </c>
      <c r="E2109" s="167" t="s">
        <v>115</v>
      </c>
      <c r="F2109" s="167" t="s">
        <v>2232</v>
      </c>
      <c r="G2109" s="188"/>
      <c r="H2109" s="285">
        <v>5226.9399999999996</v>
      </c>
      <c r="I2109" s="143">
        <f t="shared" si="574"/>
        <v>87.073088086158833</v>
      </c>
      <c r="J2109" s="165">
        <v>455125.80704106699</v>
      </c>
      <c r="K2109" s="167"/>
      <c r="L2109" s="167">
        <v>1</v>
      </c>
      <c r="M2109" s="171">
        <f t="shared" si="581"/>
        <v>455125.80704106693</v>
      </c>
      <c r="N2109" s="170"/>
      <c r="O2109" s="285"/>
      <c r="P2109" s="114">
        <f t="shared" si="580"/>
        <v>0</v>
      </c>
      <c r="Q2109" s="173"/>
      <c r="R2109" s="177">
        <v>2016</v>
      </c>
      <c r="S2109" s="98">
        <f>IFERROR(('General Input Sheet'!$G$38/(VLOOKUP(R2109,'General Input Sheet'!$E$38:$G$44,3,FALSE))),1)</f>
        <v>1</v>
      </c>
      <c r="T2109" s="199">
        <v>455125.80704106699</v>
      </c>
      <c r="U2109" s="115" t="str">
        <f t="shared" si="575"/>
        <v>y</v>
      </c>
      <c r="V2109" s="115" t="str">
        <f t="shared" si="565"/>
        <v/>
      </c>
      <c r="W2109" s="115" t="str">
        <f t="shared" si="565"/>
        <v/>
      </c>
      <c r="X2109" s="115" t="str">
        <f t="shared" si="565"/>
        <v/>
      </c>
      <c r="Y2109" s="273" t="str">
        <f t="shared" si="576"/>
        <v/>
      </c>
      <c r="AA2109" s="86">
        <f t="shared" si="566"/>
        <v>1</v>
      </c>
      <c r="AB2109" s="87" t="str">
        <f t="shared" si="567"/>
        <v/>
      </c>
      <c r="AC2109" s="87" t="str">
        <f t="shared" si="577"/>
        <v/>
      </c>
      <c r="AD2109" s="87" t="str">
        <f t="shared" si="578"/>
        <v/>
      </c>
      <c r="AE2109" s="87" t="str">
        <f t="shared" si="579"/>
        <v/>
      </c>
      <c r="AF2109" s="94">
        <f t="shared" si="568"/>
        <v>1</v>
      </c>
      <c r="AH2109" s="324">
        <f t="shared" si="569"/>
        <v>455125.80704106699</v>
      </c>
      <c r="AI2109" s="280" t="str">
        <f t="shared" si="570"/>
        <v/>
      </c>
      <c r="AJ2109" s="280" t="str">
        <f t="shared" si="571"/>
        <v/>
      </c>
      <c r="AK2109" s="280" t="str">
        <f t="shared" si="572"/>
        <v/>
      </c>
      <c r="AL2109" s="327" t="str">
        <f t="shared" si="573"/>
        <v/>
      </c>
    </row>
    <row r="2110" spans="2:38">
      <c r="B2110" s="176" t="s">
        <v>1878</v>
      </c>
      <c r="C2110" s="167"/>
      <c r="D2110" s="167" t="s">
        <v>2229</v>
      </c>
      <c r="E2110" s="167" t="s">
        <v>115</v>
      </c>
      <c r="F2110" s="167" t="s">
        <v>2233</v>
      </c>
      <c r="G2110" s="188"/>
      <c r="H2110" s="285">
        <v>6653.47</v>
      </c>
      <c r="I2110" s="143">
        <f t="shared" si="574"/>
        <v>96.239427181512951</v>
      </c>
      <c r="J2110" s="165">
        <v>640326.141569381</v>
      </c>
      <c r="K2110" s="167"/>
      <c r="L2110" s="167">
        <v>1</v>
      </c>
      <c r="M2110" s="171">
        <f t="shared" si="581"/>
        <v>640326.141569381</v>
      </c>
      <c r="N2110" s="170"/>
      <c r="O2110" s="285"/>
      <c r="P2110" s="114">
        <f t="shared" si="580"/>
        <v>0</v>
      </c>
      <c r="Q2110" s="173"/>
      <c r="R2110" s="177">
        <v>2016</v>
      </c>
      <c r="S2110" s="98">
        <f>IFERROR(('General Input Sheet'!$G$38/(VLOOKUP(R2110,'General Input Sheet'!$E$38:$G$44,3,FALSE))),1)</f>
        <v>1</v>
      </c>
      <c r="T2110" s="199">
        <v>640326.141569381</v>
      </c>
      <c r="U2110" s="115" t="str">
        <f t="shared" si="575"/>
        <v>y</v>
      </c>
      <c r="V2110" s="115" t="str">
        <f t="shared" si="565"/>
        <v/>
      </c>
      <c r="W2110" s="115" t="str">
        <f t="shared" si="565"/>
        <v/>
      </c>
      <c r="X2110" s="115" t="str">
        <f t="shared" si="565"/>
        <v/>
      </c>
      <c r="Y2110" s="273" t="str">
        <f t="shared" si="576"/>
        <v/>
      </c>
      <c r="AA2110" s="86">
        <f t="shared" si="566"/>
        <v>1</v>
      </c>
      <c r="AB2110" s="87" t="str">
        <f t="shared" si="567"/>
        <v/>
      </c>
      <c r="AC2110" s="87" t="str">
        <f t="shared" si="577"/>
        <v/>
      </c>
      <c r="AD2110" s="87" t="str">
        <f t="shared" si="578"/>
        <v/>
      </c>
      <c r="AE2110" s="87" t="str">
        <f t="shared" si="579"/>
        <v/>
      </c>
      <c r="AF2110" s="94">
        <f t="shared" si="568"/>
        <v>1</v>
      </c>
      <c r="AH2110" s="324">
        <f t="shared" si="569"/>
        <v>640326.141569381</v>
      </c>
      <c r="AI2110" s="280" t="str">
        <f t="shared" si="570"/>
        <v/>
      </c>
      <c r="AJ2110" s="280" t="str">
        <f t="shared" si="571"/>
        <v/>
      </c>
      <c r="AK2110" s="280" t="str">
        <f t="shared" si="572"/>
        <v/>
      </c>
      <c r="AL2110" s="327" t="str">
        <f t="shared" si="573"/>
        <v/>
      </c>
    </row>
    <row r="2111" spans="2:38">
      <c r="B2111" s="176" t="s">
        <v>1879</v>
      </c>
      <c r="C2111" s="167"/>
      <c r="D2111" s="167" t="s">
        <v>2229</v>
      </c>
      <c r="E2111" s="167" t="s">
        <v>115</v>
      </c>
      <c r="F2111" s="167" t="s">
        <v>2232</v>
      </c>
      <c r="G2111" s="188"/>
      <c r="H2111" s="285">
        <v>51231.65</v>
      </c>
      <c r="I2111" s="143">
        <f t="shared" si="574"/>
        <v>11.521894726878696</v>
      </c>
      <c r="J2111" s="165">
        <v>590285.67798429495</v>
      </c>
      <c r="K2111" s="167"/>
      <c r="L2111" s="167">
        <v>1</v>
      </c>
      <c r="M2111" s="171">
        <f t="shared" si="581"/>
        <v>590285.67798429495</v>
      </c>
      <c r="N2111" s="170"/>
      <c r="O2111" s="285"/>
      <c r="P2111" s="114">
        <f t="shared" si="580"/>
        <v>0</v>
      </c>
      <c r="Q2111" s="173"/>
      <c r="R2111" s="177">
        <v>2016</v>
      </c>
      <c r="S2111" s="98">
        <f>IFERROR(('General Input Sheet'!$G$38/(VLOOKUP(R2111,'General Input Sheet'!$E$38:$G$44,3,FALSE))),1)</f>
        <v>1</v>
      </c>
      <c r="T2111" s="199">
        <v>590285.67798429495</v>
      </c>
      <c r="U2111" s="115" t="str">
        <f t="shared" si="575"/>
        <v>y</v>
      </c>
      <c r="V2111" s="115" t="str">
        <f t="shared" si="565"/>
        <v/>
      </c>
      <c r="W2111" s="115" t="str">
        <f t="shared" si="565"/>
        <v/>
      </c>
      <c r="X2111" s="115" t="str">
        <f t="shared" si="565"/>
        <v/>
      </c>
      <c r="Y2111" s="273" t="str">
        <f t="shared" si="576"/>
        <v/>
      </c>
      <c r="AA2111" s="86">
        <f t="shared" si="566"/>
        <v>1</v>
      </c>
      <c r="AB2111" s="87" t="str">
        <f t="shared" si="567"/>
        <v/>
      </c>
      <c r="AC2111" s="87" t="str">
        <f t="shared" si="577"/>
        <v/>
      </c>
      <c r="AD2111" s="87" t="str">
        <f t="shared" si="578"/>
        <v/>
      </c>
      <c r="AE2111" s="87" t="str">
        <f t="shared" si="579"/>
        <v/>
      </c>
      <c r="AF2111" s="94">
        <f t="shared" si="568"/>
        <v>1</v>
      </c>
      <c r="AH2111" s="324">
        <f t="shared" si="569"/>
        <v>590285.67798429495</v>
      </c>
      <c r="AI2111" s="280" t="str">
        <f t="shared" si="570"/>
        <v/>
      </c>
      <c r="AJ2111" s="280" t="str">
        <f t="shared" si="571"/>
        <v/>
      </c>
      <c r="AK2111" s="280" t="str">
        <f t="shared" si="572"/>
        <v/>
      </c>
      <c r="AL2111" s="327" t="str">
        <f t="shared" si="573"/>
        <v/>
      </c>
    </row>
    <row r="2112" spans="2:38">
      <c r="B2112" s="176" t="s">
        <v>1880</v>
      </c>
      <c r="C2112" s="167"/>
      <c r="D2112" s="167" t="s">
        <v>2229</v>
      </c>
      <c r="E2112" s="167" t="s">
        <v>115</v>
      </c>
      <c r="F2112" s="167" t="s">
        <v>2233</v>
      </c>
      <c r="G2112" s="188"/>
      <c r="H2112" s="285">
        <v>11406.14</v>
      </c>
      <c r="I2112" s="143">
        <f t="shared" si="574"/>
        <v>60.493001349565496</v>
      </c>
      <c r="J2112" s="165">
        <v>689991.64241333294</v>
      </c>
      <c r="K2112" s="167"/>
      <c r="L2112" s="167">
        <v>1</v>
      </c>
      <c r="M2112" s="171">
        <f t="shared" si="581"/>
        <v>689991.64241333294</v>
      </c>
      <c r="N2112" s="170"/>
      <c r="O2112" s="285"/>
      <c r="P2112" s="114">
        <f t="shared" si="580"/>
        <v>0</v>
      </c>
      <c r="Q2112" s="173"/>
      <c r="R2112" s="177">
        <v>2016</v>
      </c>
      <c r="S2112" s="98">
        <f>IFERROR(('General Input Sheet'!$G$38/(VLOOKUP(R2112,'General Input Sheet'!$E$38:$G$44,3,FALSE))),1)</f>
        <v>1</v>
      </c>
      <c r="T2112" s="199">
        <v>689991.64241333294</v>
      </c>
      <c r="U2112" s="115" t="str">
        <f t="shared" si="575"/>
        <v>y</v>
      </c>
      <c r="V2112" s="115" t="str">
        <f t="shared" si="565"/>
        <v/>
      </c>
      <c r="W2112" s="115" t="str">
        <f t="shared" si="565"/>
        <v/>
      </c>
      <c r="X2112" s="115" t="str">
        <f t="shared" si="565"/>
        <v/>
      </c>
      <c r="Y2112" s="273" t="str">
        <f t="shared" si="576"/>
        <v/>
      </c>
      <c r="AA2112" s="86">
        <f t="shared" si="566"/>
        <v>1</v>
      </c>
      <c r="AB2112" s="87" t="str">
        <f t="shared" si="567"/>
        <v/>
      </c>
      <c r="AC2112" s="87" t="str">
        <f t="shared" si="577"/>
        <v/>
      </c>
      <c r="AD2112" s="87" t="str">
        <f t="shared" si="578"/>
        <v/>
      </c>
      <c r="AE2112" s="87" t="str">
        <f t="shared" si="579"/>
        <v/>
      </c>
      <c r="AF2112" s="94">
        <f t="shared" si="568"/>
        <v>1</v>
      </c>
      <c r="AH2112" s="324">
        <f t="shared" si="569"/>
        <v>689991.64241333294</v>
      </c>
      <c r="AI2112" s="280" t="str">
        <f t="shared" si="570"/>
        <v/>
      </c>
      <c r="AJ2112" s="280" t="str">
        <f t="shared" si="571"/>
        <v/>
      </c>
      <c r="AK2112" s="280" t="str">
        <f t="shared" si="572"/>
        <v/>
      </c>
      <c r="AL2112" s="327" t="str">
        <f t="shared" si="573"/>
        <v/>
      </c>
    </row>
    <row r="2113" spans="2:38">
      <c r="B2113" s="176" t="s">
        <v>1881</v>
      </c>
      <c r="C2113" s="167"/>
      <c r="D2113" s="167" t="s">
        <v>2229</v>
      </c>
      <c r="E2113" s="167" t="s">
        <v>116</v>
      </c>
      <c r="F2113" s="167" t="s">
        <v>2233</v>
      </c>
      <c r="G2113" s="188"/>
      <c r="H2113" s="285">
        <v>7619.26</v>
      </c>
      <c r="I2113" s="143">
        <f t="shared" si="574"/>
        <v>88.715754978720895</v>
      </c>
      <c r="J2113" s="165">
        <v>675948.403279169</v>
      </c>
      <c r="K2113" s="167"/>
      <c r="L2113" s="167">
        <v>1</v>
      </c>
      <c r="M2113" s="171">
        <f t="shared" si="581"/>
        <v>675948.403279169</v>
      </c>
      <c r="N2113" s="170"/>
      <c r="O2113" s="285"/>
      <c r="P2113" s="114">
        <f t="shared" si="580"/>
        <v>0</v>
      </c>
      <c r="Q2113" s="173"/>
      <c r="R2113" s="177">
        <v>2016</v>
      </c>
      <c r="S2113" s="98">
        <f>IFERROR(('General Input Sheet'!$G$38/(VLOOKUP(R2113,'General Input Sheet'!$E$38:$G$44,3,FALSE))),1)</f>
        <v>1</v>
      </c>
      <c r="T2113" s="199">
        <v>675948.403279169</v>
      </c>
      <c r="U2113" s="115" t="str">
        <f t="shared" si="575"/>
        <v/>
      </c>
      <c r="V2113" s="115" t="str">
        <f t="shared" si="565"/>
        <v>y</v>
      </c>
      <c r="W2113" s="115" t="str">
        <f t="shared" si="565"/>
        <v/>
      </c>
      <c r="X2113" s="115" t="str">
        <f t="shared" si="565"/>
        <v/>
      </c>
      <c r="Y2113" s="273" t="str">
        <f t="shared" si="576"/>
        <v/>
      </c>
      <c r="AA2113" s="86" t="str">
        <f t="shared" si="566"/>
        <v/>
      </c>
      <c r="AB2113" s="87">
        <f t="shared" si="567"/>
        <v>1</v>
      </c>
      <c r="AC2113" s="87" t="str">
        <f t="shared" si="577"/>
        <v/>
      </c>
      <c r="AD2113" s="87" t="str">
        <f t="shared" si="578"/>
        <v/>
      </c>
      <c r="AE2113" s="87" t="str">
        <f t="shared" si="579"/>
        <v/>
      </c>
      <c r="AF2113" s="94">
        <f t="shared" si="568"/>
        <v>1</v>
      </c>
      <c r="AH2113" s="324" t="str">
        <f t="shared" si="569"/>
        <v/>
      </c>
      <c r="AI2113" s="280">
        <f t="shared" si="570"/>
        <v>675948.403279169</v>
      </c>
      <c r="AJ2113" s="280" t="str">
        <f t="shared" si="571"/>
        <v/>
      </c>
      <c r="AK2113" s="280" t="str">
        <f t="shared" si="572"/>
        <v/>
      </c>
      <c r="AL2113" s="327" t="str">
        <f t="shared" si="573"/>
        <v/>
      </c>
    </row>
    <row r="2114" spans="2:38">
      <c r="B2114" s="176" t="s">
        <v>1882</v>
      </c>
      <c r="C2114" s="167"/>
      <c r="D2114" s="167" t="s">
        <v>2229</v>
      </c>
      <c r="E2114" s="167" t="s">
        <v>117</v>
      </c>
      <c r="F2114" s="167" t="s">
        <v>2233</v>
      </c>
      <c r="G2114" s="188"/>
      <c r="H2114" s="285">
        <v>14079.79</v>
      </c>
      <c r="I2114" s="143">
        <f t="shared" si="574"/>
        <v>49.005819150238246</v>
      </c>
      <c r="J2114" s="165">
        <v>689991.64241333294</v>
      </c>
      <c r="K2114" s="167"/>
      <c r="L2114" s="167">
        <v>1</v>
      </c>
      <c r="M2114" s="171">
        <f t="shared" si="581"/>
        <v>689991.64241333294</v>
      </c>
      <c r="N2114" s="170"/>
      <c r="O2114" s="285"/>
      <c r="P2114" s="114">
        <f t="shared" si="580"/>
        <v>0</v>
      </c>
      <c r="Q2114" s="173"/>
      <c r="R2114" s="177">
        <v>2016</v>
      </c>
      <c r="S2114" s="98">
        <f>IFERROR(('General Input Sheet'!$G$38/(VLOOKUP(R2114,'General Input Sheet'!$E$38:$G$44,3,FALSE))),1)</f>
        <v>1</v>
      </c>
      <c r="T2114" s="199">
        <v>689991.64241333294</v>
      </c>
      <c r="U2114" s="115" t="str">
        <f t="shared" si="575"/>
        <v/>
      </c>
      <c r="V2114" s="115" t="str">
        <f t="shared" si="565"/>
        <v/>
      </c>
      <c r="W2114" s="115" t="str">
        <f t="shared" si="565"/>
        <v>y</v>
      </c>
      <c r="X2114" s="115" t="str">
        <f t="shared" si="565"/>
        <v/>
      </c>
      <c r="Y2114" s="273" t="str">
        <f t="shared" si="576"/>
        <v/>
      </c>
      <c r="AA2114" s="86" t="str">
        <f t="shared" si="566"/>
        <v/>
      </c>
      <c r="AB2114" s="87" t="str">
        <f t="shared" si="567"/>
        <v/>
      </c>
      <c r="AC2114" s="87">
        <f t="shared" si="577"/>
        <v>1</v>
      </c>
      <c r="AD2114" s="87" t="str">
        <f t="shared" si="578"/>
        <v/>
      </c>
      <c r="AE2114" s="87" t="str">
        <f t="shared" si="579"/>
        <v/>
      </c>
      <c r="AF2114" s="94">
        <f t="shared" si="568"/>
        <v>1</v>
      </c>
      <c r="AH2114" s="324" t="str">
        <f t="shared" si="569"/>
        <v/>
      </c>
      <c r="AI2114" s="280" t="str">
        <f t="shared" si="570"/>
        <v/>
      </c>
      <c r="AJ2114" s="280">
        <f t="shared" si="571"/>
        <v>689991.64241333294</v>
      </c>
      <c r="AK2114" s="280" t="str">
        <f t="shared" si="572"/>
        <v/>
      </c>
      <c r="AL2114" s="327" t="str">
        <f t="shared" si="573"/>
        <v/>
      </c>
    </row>
    <row r="2115" spans="2:38">
      <c r="B2115" s="176" t="s">
        <v>1883</v>
      </c>
      <c r="C2115" s="167"/>
      <c r="D2115" s="167" t="s">
        <v>2229</v>
      </c>
      <c r="E2115" s="167" t="s">
        <v>117</v>
      </c>
      <c r="F2115" s="167" t="s">
        <v>2233</v>
      </c>
      <c r="G2115" s="188"/>
      <c r="H2115" s="285">
        <v>10074.39</v>
      </c>
      <c r="I2115" s="143">
        <f t="shared" si="574"/>
        <v>68.489669589258796</v>
      </c>
      <c r="J2115" s="165">
        <v>689991.64241333294</v>
      </c>
      <c r="K2115" s="167"/>
      <c r="L2115" s="167">
        <v>1</v>
      </c>
      <c r="M2115" s="171">
        <f t="shared" si="581"/>
        <v>689991.64241333294</v>
      </c>
      <c r="N2115" s="170"/>
      <c r="O2115" s="285"/>
      <c r="P2115" s="114">
        <f t="shared" si="580"/>
        <v>0</v>
      </c>
      <c r="Q2115" s="173"/>
      <c r="R2115" s="177">
        <v>2016</v>
      </c>
      <c r="S2115" s="98">
        <f>IFERROR(('General Input Sheet'!$G$38/(VLOOKUP(R2115,'General Input Sheet'!$E$38:$G$44,3,FALSE))),1)</f>
        <v>1</v>
      </c>
      <c r="T2115" s="199">
        <v>689991.64241333294</v>
      </c>
      <c r="U2115" s="115" t="str">
        <f t="shared" si="575"/>
        <v/>
      </c>
      <c r="V2115" s="115" t="str">
        <f t="shared" si="565"/>
        <v/>
      </c>
      <c r="W2115" s="115" t="str">
        <f t="shared" si="565"/>
        <v>y</v>
      </c>
      <c r="X2115" s="115" t="str">
        <f t="shared" si="565"/>
        <v/>
      </c>
      <c r="Y2115" s="273" t="str">
        <f t="shared" si="576"/>
        <v/>
      </c>
      <c r="AA2115" s="86" t="str">
        <f t="shared" si="566"/>
        <v/>
      </c>
      <c r="AB2115" s="87" t="str">
        <f t="shared" si="567"/>
        <v/>
      </c>
      <c r="AC2115" s="87">
        <f t="shared" si="577"/>
        <v>1</v>
      </c>
      <c r="AD2115" s="87" t="str">
        <f t="shared" si="578"/>
        <v/>
      </c>
      <c r="AE2115" s="87" t="str">
        <f t="shared" si="579"/>
        <v/>
      </c>
      <c r="AF2115" s="94">
        <f t="shared" si="568"/>
        <v>1</v>
      </c>
      <c r="AH2115" s="324" t="str">
        <f t="shared" si="569"/>
        <v/>
      </c>
      <c r="AI2115" s="280" t="str">
        <f t="shared" si="570"/>
        <v/>
      </c>
      <c r="AJ2115" s="280">
        <f t="shared" si="571"/>
        <v>689991.64241333294</v>
      </c>
      <c r="AK2115" s="280" t="str">
        <f t="shared" si="572"/>
        <v/>
      </c>
      <c r="AL2115" s="327" t="str">
        <f t="shared" si="573"/>
        <v/>
      </c>
    </row>
    <row r="2116" spans="2:38">
      <c r="B2116" s="176" t="s">
        <v>1884</v>
      </c>
      <c r="C2116" s="167"/>
      <c r="D2116" s="167" t="s">
        <v>2231</v>
      </c>
      <c r="E2116" s="167" t="s">
        <v>118</v>
      </c>
      <c r="F2116" s="167" t="s">
        <v>2236</v>
      </c>
      <c r="G2116" s="188"/>
      <c r="H2116" s="285"/>
      <c r="I2116" s="143">
        <f t="shared" si="574"/>
        <v>0</v>
      </c>
      <c r="J2116" s="165"/>
      <c r="K2116" s="167"/>
      <c r="L2116" s="167">
        <v>1</v>
      </c>
      <c r="M2116" s="171">
        <f t="shared" si="581"/>
        <v>0</v>
      </c>
      <c r="N2116" s="170"/>
      <c r="O2116" s="285">
        <v>0</v>
      </c>
      <c r="P2116" s="114">
        <f t="shared" si="580"/>
        <v>0</v>
      </c>
      <c r="Q2116" s="173">
        <v>0</v>
      </c>
      <c r="R2116" s="177">
        <v>2016</v>
      </c>
      <c r="S2116" s="98">
        <f>IFERROR(('General Input Sheet'!$G$38/(VLOOKUP(R2116,'General Input Sheet'!$E$38:$G$44,3,FALSE))),1)</f>
        <v>1</v>
      </c>
      <c r="T2116" s="199">
        <v>0</v>
      </c>
      <c r="U2116" s="115" t="str">
        <f t="shared" si="575"/>
        <v/>
      </c>
      <c r="V2116" s="115" t="str">
        <f t="shared" si="565"/>
        <v/>
      </c>
      <c r="W2116" s="115" t="str">
        <f t="shared" si="565"/>
        <v/>
      </c>
      <c r="X2116" s="115" t="str">
        <f t="shared" si="565"/>
        <v/>
      </c>
      <c r="Y2116" s="273" t="str">
        <f t="shared" si="576"/>
        <v>y</v>
      </c>
      <c r="AA2116" s="86" t="str">
        <f t="shared" si="566"/>
        <v/>
      </c>
      <c r="AB2116" s="87" t="str">
        <f t="shared" si="567"/>
        <v/>
      </c>
      <c r="AC2116" s="87" t="str">
        <f t="shared" si="577"/>
        <v/>
      </c>
      <c r="AD2116" s="87" t="str">
        <f t="shared" si="578"/>
        <v/>
      </c>
      <c r="AE2116" s="87">
        <f t="shared" si="579"/>
        <v>1</v>
      </c>
      <c r="AF2116" s="94">
        <f t="shared" si="568"/>
        <v>1</v>
      </c>
      <c r="AH2116" s="324" t="str">
        <f t="shared" si="569"/>
        <v/>
      </c>
      <c r="AI2116" s="280" t="str">
        <f t="shared" si="570"/>
        <v/>
      </c>
      <c r="AJ2116" s="280" t="str">
        <f t="shared" si="571"/>
        <v/>
      </c>
      <c r="AK2116" s="280" t="str">
        <f t="shared" si="572"/>
        <v/>
      </c>
      <c r="AL2116" s="327">
        <f t="shared" si="573"/>
        <v>0</v>
      </c>
    </row>
    <row r="2117" spans="2:38">
      <c r="B2117" s="176" t="s">
        <v>1885</v>
      </c>
      <c r="C2117" s="167"/>
      <c r="D2117" s="167" t="s">
        <v>2231</v>
      </c>
      <c r="E2117" s="167" t="s">
        <v>118</v>
      </c>
      <c r="F2117" s="167" t="s">
        <v>2234</v>
      </c>
      <c r="G2117" s="188"/>
      <c r="H2117" s="285">
        <v>49103.1</v>
      </c>
      <c r="I2117" s="143">
        <f t="shared" si="574"/>
        <v>171.07367856462361</v>
      </c>
      <c r="J2117" s="165">
        <v>8400247.9459265694</v>
      </c>
      <c r="K2117" s="167"/>
      <c r="L2117" s="167">
        <v>1</v>
      </c>
      <c r="M2117" s="171">
        <f t="shared" si="581"/>
        <v>8400247.9459265694</v>
      </c>
      <c r="N2117" s="170"/>
      <c r="O2117" s="285"/>
      <c r="P2117" s="114">
        <f t="shared" si="580"/>
        <v>0</v>
      </c>
      <c r="Q2117" s="173"/>
      <c r="R2117" s="177">
        <v>2016</v>
      </c>
      <c r="S2117" s="98">
        <f>IFERROR(('General Input Sheet'!$G$38/(VLOOKUP(R2117,'General Input Sheet'!$E$38:$G$44,3,FALSE))),1)</f>
        <v>1</v>
      </c>
      <c r="T2117" s="199">
        <v>8400247.9459265694</v>
      </c>
      <c r="U2117" s="115" t="str">
        <f t="shared" si="575"/>
        <v/>
      </c>
      <c r="V2117" s="115" t="str">
        <f t="shared" si="565"/>
        <v/>
      </c>
      <c r="W2117" s="115" t="str">
        <f t="shared" si="565"/>
        <v/>
      </c>
      <c r="X2117" s="115" t="str">
        <f t="shared" si="565"/>
        <v/>
      </c>
      <c r="Y2117" s="273" t="str">
        <f t="shared" si="576"/>
        <v>y</v>
      </c>
      <c r="AA2117" s="86" t="str">
        <f t="shared" si="566"/>
        <v/>
      </c>
      <c r="AB2117" s="87" t="str">
        <f t="shared" si="567"/>
        <v/>
      </c>
      <c r="AC2117" s="87" t="str">
        <f t="shared" si="577"/>
        <v/>
      </c>
      <c r="AD2117" s="87" t="str">
        <f t="shared" si="578"/>
        <v/>
      </c>
      <c r="AE2117" s="87">
        <f t="shared" si="579"/>
        <v>1</v>
      </c>
      <c r="AF2117" s="94">
        <f t="shared" si="568"/>
        <v>1</v>
      </c>
      <c r="AH2117" s="324" t="str">
        <f t="shared" si="569"/>
        <v/>
      </c>
      <c r="AI2117" s="280" t="str">
        <f t="shared" si="570"/>
        <v/>
      </c>
      <c r="AJ2117" s="280" t="str">
        <f t="shared" si="571"/>
        <v/>
      </c>
      <c r="AK2117" s="280" t="str">
        <f t="shared" si="572"/>
        <v/>
      </c>
      <c r="AL2117" s="327">
        <f t="shared" si="573"/>
        <v>8400247.9459265694</v>
      </c>
    </row>
    <row r="2118" spans="2:38">
      <c r="B2118" s="176" t="s">
        <v>1886</v>
      </c>
      <c r="C2118" s="167"/>
      <c r="D2118" s="167" t="s">
        <v>2229</v>
      </c>
      <c r="E2118" s="167" t="s">
        <v>118</v>
      </c>
      <c r="F2118" s="167" t="s">
        <v>2233</v>
      </c>
      <c r="G2118" s="188"/>
      <c r="H2118" s="285">
        <v>44282.6</v>
      </c>
      <c r="I2118" s="143">
        <f t="shared" si="574"/>
        <v>15.581552176550902</v>
      </c>
      <c r="J2118" s="165">
        <v>689991.64241333294</v>
      </c>
      <c r="K2118" s="167"/>
      <c r="L2118" s="167">
        <v>1</v>
      </c>
      <c r="M2118" s="171">
        <f t="shared" si="581"/>
        <v>689991.64241333294</v>
      </c>
      <c r="N2118" s="170"/>
      <c r="O2118" s="285">
        <v>93385.773678482103</v>
      </c>
      <c r="P2118" s="114">
        <f t="shared" si="580"/>
        <v>6.4302610167095047</v>
      </c>
      <c r="Q2118" s="173">
        <v>600494.9</v>
      </c>
      <c r="R2118" s="177">
        <v>2016</v>
      </c>
      <c r="S2118" s="98">
        <f>IFERROR(('General Input Sheet'!$G$38/(VLOOKUP(R2118,'General Input Sheet'!$E$38:$G$44,3,FALSE))),1)</f>
        <v>1</v>
      </c>
      <c r="T2118" s="199">
        <v>1290486.542413333</v>
      </c>
      <c r="U2118" s="115" t="str">
        <f t="shared" si="575"/>
        <v/>
      </c>
      <c r="V2118" s="115" t="str">
        <f t="shared" si="565"/>
        <v/>
      </c>
      <c r="W2118" s="115" t="str">
        <f t="shared" si="565"/>
        <v/>
      </c>
      <c r="X2118" s="115" t="str">
        <f t="shared" si="565"/>
        <v>y</v>
      </c>
      <c r="Y2118" s="273" t="str">
        <f t="shared" si="576"/>
        <v/>
      </c>
      <c r="AA2118" s="86" t="str">
        <f t="shared" si="566"/>
        <v/>
      </c>
      <c r="AB2118" s="87" t="str">
        <f t="shared" si="567"/>
        <v/>
      </c>
      <c r="AC2118" s="87" t="str">
        <f t="shared" si="577"/>
        <v/>
      </c>
      <c r="AD2118" s="87">
        <f t="shared" si="578"/>
        <v>1</v>
      </c>
      <c r="AE2118" s="87" t="str">
        <f t="shared" si="579"/>
        <v/>
      </c>
      <c r="AF2118" s="94">
        <f t="shared" si="568"/>
        <v>1</v>
      </c>
      <c r="AH2118" s="324" t="str">
        <f t="shared" si="569"/>
        <v/>
      </c>
      <c r="AI2118" s="280" t="str">
        <f t="shared" si="570"/>
        <v/>
      </c>
      <c r="AJ2118" s="280" t="str">
        <f t="shared" si="571"/>
        <v/>
      </c>
      <c r="AK2118" s="280">
        <f t="shared" si="572"/>
        <v>1290486.542413333</v>
      </c>
      <c r="AL2118" s="327" t="str">
        <f t="shared" si="573"/>
        <v/>
      </c>
    </row>
    <row r="2119" spans="2:38">
      <c r="B2119" s="176" t="s">
        <v>1887</v>
      </c>
      <c r="C2119" s="167"/>
      <c r="D2119" s="167" t="s">
        <v>2229</v>
      </c>
      <c r="E2119" s="167" t="s">
        <v>117</v>
      </c>
      <c r="F2119" s="167" t="s">
        <v>2233</v>
      </c>
      <c r="G2119" s="188"/>
      <c r="H2119" s="285">
        <v>5356.4</v>
      </c>
      <c r="I2119" s="143">
        <f t="shared" si="574"/>
        <v>110.61252457055038</v>
      </c>
      <c r="J2119" s="165">
        <v>592484.92660969601</v>
      </c>
      <c r="K2119" s="167"/>
      <c r="L2119" s="167">
        <v>1</v>
      </c>
      <c r="M2119" s="171">
        <f t="shared" si="581"/>
        <v>592484.92660969601</v>
      </c>
      <c r="N2119" s="170"/>
      <c r="O2119" s="285"/>
      <c r="P2119" s="114">
        <f t="shared" si="580"/>
        <v>0</v>
      </c>
      <c r="Q2119" s="173"/>
      <c r="R2119" s="177">
        <v>2016</v>
      </c>
      <c r="S2119" s="98">
        <f>IFERROR(('General Input Sheet'!$G$38/(VLOOKUP(R2119,'General Input Sheet'!$E$38:$G$44,3,FALSE))),1)</f>
        <v>1</v>
      </c>
      <c r="T2119" s="199">
        <v>592484.92660969601</v>
      </c>
      <c r="U2119" s="115" t="str">
        <f t="shared" si="575"/>
        <v/>
      </c>
      <c r="V2119" s="115" t="str">
        <f t="shared" si="565"/>
        <v/>
      </c>
      <c r="W2119" s="115" t="str">
        <f t="shared" si="565"/>
        <v>y</v>
      </c>
      <c r="X2119" s="115" t="str">
        <f t="shared" si="565"/>
        <v/>
      </c>
      <c r="Y2119" s="273" t="str">
        <f t="shared" si="576"/>
        <v/>
      </c>
      <c r="AA2119" s="86" t="str">
        <f t="shared" si="566"/>
        <v/>
      </c>
      <c r="AB2119" s="87" t="str">
        <f t="shared" si="567"/>
        <v/>
      </c>
      <c r="AC2119" s="87">
        <f t="shared" si="577"/>
        <v>1</v>
      </c>
      <c r="AD2119" s="87" t="str">
        <f t="shared" si="578"/>
        <v/>
      </c>
      <c r="AE2119" s="87" t="str">
        <f t="shared" si="579"/>
        <v/>
      </c>
      <c r="AF2119" s="94">
        <f t="shared" si="568"/>
        <v>1</v>
      </c>
      <c r="AH2119" s="324" t="str">
        <f t="shared" si="569"/>
        <v/>
      </c>
      <c r="AI2119" s="280" t="str">
        <f t="shared" si="570"/>
        <v/>
      </c>
      <c r="AJ2119" s="280">
        <f t="shared" si="571"/>
        <v>592484.92660969601</v>
      </c>
      <c r="AK2119" s="280" t="str">
        <f t="shared" si="572"/>
        <v/>
      </c>
      <c r="AL2119" s="327" t="str">
        <f t="shared" si="573"/>
        <v/>
      </c>
    </row>
    <row r="2120" spans="2:38">
      <c r="B2120" s="176" t="s">
        <v>1888</v>
      </c>
      <c r="C2120" s="167"/>
      <c r="D2120" s="167" t="s">
        <v>2230</v>
      </c>
      <c r="E2120" s="167" t="s">
        <v>118</v>
      </c>
      <c r="F2120" s="167" t="s">
        <v>2232</v>
      </c>
      <c r="G2120" s="188"/>
      <c r="H2120" s="171">
        <v>369.85961029999999</v>
      </c>
      <c r="I2120" s="143">
        <f t="shared" si="574"/>
        <v>2688.0745753010815</v>
      </c>
      <c r="J2120" s="165">
        <v>994210.21487819601</v>
      </c>
      <c r="K2120" s="167"/>
      <c r="L2120" s="167"/>
      <c r="M2120" s="167">
        <v>689991.64241333294</v>
      </c>
      <c r="N2120" s="170"/>
      <c r="O2120" s="171"/>
      <c r="P2120" s="114">
        <f t="shared" si="580"/>
        <v>0</v>
      </c>
      <c r="Q2120" s="173"/>
      <c r="R2120" s="177">
        <v>2016</v>
      </c>
      <c r="S2120" s="32"/>
      <c r="T2120" s="195">
        <v>994210.21487819601</v>
      </c>
      <c r="U2120" s="115" t="str">
        <f t="shared" si="575"/>
        <v/>
      </c>
      <c r="V2120" s="115" t="str">
        <f t="shared" si="565"/>
        <v/>
      </c>
      <c r="W2120" s="115" t="str">
        <f t="shared" si="565"/>
        <v/>
      </c>
      <c r="X2120" s="115" t="str">
        <f t="shared" si="565"/>
        <v/>
      </c>
      <c r="Y2120" s="273" t="str">
        <f t="shared" si="576"/>
        <v>y</v>
      </c>
      <c r="AA2120" s="86" t="str">
        <f t="shared" si="566"/>
        <v/>
      </c>
      <c r="AB2120" s="87" t="str">
        <f t="shared" si="567"/>
        <v/>
      </c>
      <c r="AC2120" s="87" t="str">
        <f t="shared" si="577"/>
        <v/>
      </c>
      <c r="AD2120" s="87" t="str">
        <f t="shared" si="578"/>
        <v/>
      </c>
      <c r="AE2120" s="87">
        <f t="shared" si="579"/>
        <v>1</v>
      </c>
      <c r="AF2120" s="94">
        <f t="shared" si="568"/>
        <v>1</v>
      </c>
      <c r="AH2120" s="324" t="str">
        <f t="shared" si="569"/>
        <v/>
      </c>
      <c r="AI2120" s="280" t="str">
        <f t="shared" si="570"/>
        <v/>
      </c>
      <c r="AJ2120" s="280" t="str">
        <f t="shared" si="571"/>
        <v/>
      </c>
      <c r="AK2120" s="280" t="str">
        <f t="shared" si="572"/>
        <v/>
      </c>
      <c r="AL2120" s="327">
        <f t="shared" si="573"/>
        <v>994210.21487819601</v>
      </c>
    </row>
    <row r="2121" spans="2:38">
      <c r="B2121" s="176" t="s">
        <v>1889</v>
      </c>
      <c r="C2121" s="167"/>
      <c r="D2121" s="167" t="s">
        <v>2231</v>
      </c>
      <c r="E2121" s="167" t="s">
        <v>117</v>
      </c>
      <c r="F2121" s="167" t="s">
        <v>2236</v>
      </c>
      <c r="G2121" s="188"/>
      <c r="H2121" s="285"/>
      <c r="I2121" s="143">
        <f t="shared" si="574"/>
        <v>0</v>
      </c>
      <c r="J2121" s="165"/>
      <c r="K2121" s="167"/>
      <c r="L2121" s="167">
        <v>1</v>
      </c>
      <c r="M2121" s="171">
        <f t="shared" ref="M2121:M2124" si="582">IFERROR(J2121/100*100*L2121,0)</f>
        <v>0</v>
      </c>
      <c r="N2121" s="170"/>
      <c r="O2121" s="285">
        <v>0</v>
      </c>
      <c r="P2121" s="114">
        <f t="shared" si="580"/>
        <v>0</v>
      </c>
      <c r="Q2121" s="173">
        <v>0</v>
      </c>
      <c r="R2121" s="177">
        <v>2016</v>
      </c>
      <c r="S2121" s="98">
        <f>IFERROR(('General Input Sheet'!$G$38/(VLOOKUP(R2121,'General Input Sheet'!$E$38:$G$44,3,FALSE))),1)</f>
        <v>1</v>
      </c>
      <c r="T2121" s="199">
        <v>0</v>
      </c>
      <c r="U2121" s="115" t="str">
        <f t="shared" si="575"/>
        <v/>
      </c>
      <c r="V2121" s="115" t="str">
        <f t="shared" si="565"/>
        <v/>
      </c>
      <c r="W2121" s="115" t="str">
        <f t="shared" si="565"/>
        <v/>
      </c>
      <c r="X2121" s="115" t="str">
        <f t="shared" si="565"/>
        <v/>
      </c>
      <c r="Y2121" s="273" t="str">
        <f t="shared" si="576"/>
        <v>y</v>
      </c>
      <c r="AA2121" s="86" t="str">
        <f t="shared" si="566"/>
        <v/>
      </c>
      <c r="AB2121" s="87" t="str">
        <f t="shared" si="567"/>
        <v/>
      </c>
      <c r="AC2121" s="87" t="str">
        <f t="shared" si="577"/>
        <v/>
      </c>
      <c r="AD2121" s="87" t="str">
        <f t="shared" si="578"/>
        <v/>
      </c>
      <c r="AE2121" s="87">
        <f t="shared" si="579"/>
        <v>1</v>
      </c>
      <c r="AF2121" s="94">
        <f t="shared" si="568"/>
        <v>1</v>
      </c>
      <c r="AH2121" s="324" t="str">
        <f t="shared" si="569"/>
        <v/>
      </c>
      <c r="AI2121" s="280" t="str">
        <f t="shared" si="570"/>
        <v/>
      </c>
      <c r="AJ2121" s="280" t="str">
        <f t="shared" si="571"/>
        <v/>
      </c>
      <c r="AK2121" s="280" t="str">
        <f t="shared" si="572"/>
        <v/>
      </c>
      <c r="AL2121" s="327">
        <f t="shared" si="573"/>
        <v>0</v>
      </c>
    </row>
    <row r="2122" spans="2:38">
      <c r="B2122" s="176" t="s">
        <v>1890</v>
      </c>
      <c r="C2122" s="167"/>
      <c r="D2122" s="167" t="s">
        <v>2229</v>
      </c>
      <c r="E2122" s="167" t="s">
        <v>117</v>
      </c>
      <c r="F2122" s="167" t="s">
        <v>2236</v>
      </c>
      <c r="G2122" s="188"/>
      <c r="H2122" s="285"/>
      <c r="I2122" s="143">
        <f t="shared" si="574"/>
        <v>0</v>
      </c>
      <c r="J2122" s="165"/>
      <c r="K2122" s="167"/>
      <c r="L2122" s="167">
        <v>1</v>
      </c>
      <c r="M2122" s="171">
        <f t="shared" si="582"/>
        <v>0</v>
      </c>
      <c r="N2122" s="170"/>
      <c r="O2122" s="285">
        <v>0</v>
      </c>
      <c r="P2122" s="114">
        <f t="shared" si="580"/>
        <v>0</v>
      </c>
      <c r="Q2122" s="173">
        <v>0</v>
      </c>
      <c r="R2122" s="177">
        <v>2016</v>
      </c>
      <c r="S2122" s="98">
        <f>IFERROR(('General Input Sheet'!$G$38/(VLOOKUP(R2122,'General Input Sheet'!$E$38:$G$44,3,FALSE))),1)</f>
        <v>1</v>
      </c>
      <c r="T2122" s="199">
        <v>0</v>
      </c>
      <c r="U2122" s="115" t="str">
        <f t="shared" si="575"/>
        <v/>
      </c>
      <c r="V2122" s="115" t="str">
        <f t="shared" si="565"/>
        <v/>
      </c>
      <c r="W2122" s="115" t="str">
        <f t="shared" si="565"/>
        <v>y</v>
      </c>
      <c r="X2122" s="115" t="str">
        <f t="shared" si="565"/>
        <v/>
      </c>
      <c r="Y2122" s="273" t="str">
        <f t="shared" si="576"/>
        <v/>
      </c>
      <c r="AA2122" s="86" t="str">
        <f t="shared" si="566"/>
        <v/>
      </c>
      <c r="AB2122" s="87" t="str">
        <f t="shared" si="567"/>
        <v/>
      </c>
      <c r="AC2122" s="87">
        <f t="shared" si="577"/>
        <v>1</v>
      </c>
      <c r="AD2122" s="87" t="str">
        <f t="shared" si="578"/>
        <v/>
      </c>
      <c r="AE2122" s="87" t="str">
        <f t="shared" si="579"/>
        <v/>
      </c>
      <c r="AF2122" s="94">
        <f t="shared" si="568"/>
        <v>1</v>
      </c>
      <c r="AH2122" s="324" t="str">
        <f t="shared" si="569"/>
        <v/>
      </c>
      <c r="AI2122" s="280" t="str">
        <f t="shared" si="570"/>
        <v/>
      </c>
      <c r="AJ2122" s="280">
        <f t="shared" si="571"/>
        <v>0</v>
      </c>
      <c r="AK2122" s="280" t="str">
        <f t="shared" si="572"/>
        <v/>
      </c>
      <c r="AL2122" s="327" t="str">
        <f t="shared" si="573"/>
        <v/>
      </c>
    </row>
    <row r="2123" spans="2:38">
      <c r="B2123" s="176" t="s">
        <v>1891</v>
      </c>
      <c r="C2123" s="167"/>
      <c r="D2123" s="167" t="s">
        <v>2229</v>
      </c>
      <c r="E2123" s="167" t="s">
        <v>118</v>
      </c>
      <c r="F2123" s="167" t="s">
        <v>2232</v>
      </c>
      <c r="G2123" s="188"/>
      <c r="H2123" s="285">
        <v>10103.280000000001</v>
      </c>
      <c r="I2123" s="143">
        <f t="shared" si="574"/>
        <v>58.425152820103463</v>
      </c>
      <c r="J2123" s="165">
        <v>590285.67798429495</v>
      </c>
      <c r="K2123" s="167"/>
      <c r="L2123" s="167">
        <v>1</v>
      </c>
      <c r="M2123" s="171">
        <f t="shared" si="582"/>
        <v>590285.67798429495</v>
      </c>
      <c r="N2123" s="170"/>
      <c r="O2123" s="285"/>
      <c r="P2123" s="114">
        <f t="shared" si="580"/>
        <v>0</v>
      </c>
      <c r="Q2123" s="173"/>
      <c r="R2123" s="177">
        <v>2016</v>
      </c>
      <c r="S2123" s="98">
        <f>IFERROR(('General Input Sheet'!$G$38/(VLOOKUP(R2123,'General Input Sheet'!$E$38:$G$44,3,FALSE))),1)</f>
        <v>1</v>
      </c>
      <c r="T2123" s="199">
        <v>590285.67798429495</v>
      </c>
      <c r="U2123" s="115" t="str">
        <f t="shared" si="575"/>
        <v/>
      </c>
      <c r="V2123" s="115" t="str">
        <f t="shared" si="565"/>
        <v/>
      </c>
      <c r="W2123" s="115" t="str">
        <f t="shared" si="565"/>
        <v/>
      </c>
      <c r="X2123" s="115" t="str">
        <f t="shared" si="565"/>
        <v>y</v>
      </c>
      <c r="Y2123" s="273" t="str">
        <f t="shared" si="576"/>
        <v/>
      </c>
      <c r="AA2123" s="86" t="str">
        <f t="shared" si="566"/>
        <v/>
      </c>
      <c r="AB2123" s="87" t="str">
        <f t="shared" si="567"/>
        <v/>
      </c>
      <c r="AC2123" s="87" t="str">
        <f t="shared" si="577"/>
        <v/>
      </c>
      <c r="AD2123" s="87">
        <f t="shared" si="578"/>
        <v>1</v>
      </c>
      <c r="AE2123" s="87" t="str">
        <f t="shared" si="579"/>
        <v/>
      </c>
      <c r="AF2123" s="94">
        <f t="shared" si="568"/>
        <v>1</v>
      </c>
      <c r="AH2123" s="324" t="str">
        <f t="shared" si="569"/>
        <v/>
      </c>
      <c r="AI2123" s="280" t="str">
        <f t="shared" si="570"/>
        <v/>
      </c>
      <c r="AJ2123" s="280" t="str">
        <f t="shared" si="571"/>
        <v/>
      </c>
      <c r="AK2123" s="280">
        <f t="shared" si="572"/>
        <v>590285.67798429495</v>
      </c>
      <c r="AL2123" s="327" t="str">
        <f t="shared" si="573"/>
        <v/>
      </c>
    </row>
    <row r="2124" spans="2:38">
      <c r="B2124" s="176" t="s">
        <v>1891</v>
      </c>
      <c r="C2124" s="167"/>
      <c r="D2124" s="167" t="s">
        <v>2229</v>
      </c>
      <c r="E2124" s="167" t="s">
        <v>118</v>
      </c>
      <c r="F2124" s="167" t="s">
        <v>2233</v>
      </c>
      <c r="G2124" s="188"/>
      <c r="H2124" s="285">
        <v>6668.14</v>
      </c>
      <c r="I2124" s="143">
        <f t="shared" si="574"/>
        <v>96.108844567096966</v>
      </c>
      <c r="J2124" s="165">
        <v>640867.23081164202</v>
      </c>
      <c r="K2124" s="167"/>
      <c r="L2124" s="167">
        <v>1</v>
      </c>
      <c r="M2124" s="171">
        <f t="shared" si="582"/>
        <v>640867.23081164202</v>
      </c>
      <c r="N2124" s="170"/>
      <c r="O2124" s="285"/>
      <c r="P2124" s="114">
        <f t="shared" si="580"/>
        <v>0</v>
      </c>
      <c r="Q2124" s="173"/>
      <c r="R2124" s="177">
        <v>2016</v>
      </c>
      <c r="S2124" s="98">
        <f>IFERROR(('General Input Sheet'!$G$38/(VLOOKUP(R2124,'General Input Sheet'!$E$38:$G$44,3,FALSE))),1)</f>
        <v>1</v>
      </c>
      <c r="T2124" s="199">
        <v>640867.23081164202</v>
      </c>
      <c r="U2124" s="115" t="str">
        <f t="shared" si="575"/>
        <v/>
      </c>
      <c r="V2124" s="115" t="str">
        <f t="shared" si="565"/>
        <v/>
      </c>
      <c r="W2124" s="115" t="str">
        <f t="shared" si="565"/>
        <v/>
      </c>
      <c r="X2124" s="115" t="str">
        <f t="shared" si="565"/>
        <v>y</v>
      </c>
      <c r="Y2124" s="273" t="str">
        <f t="shared" si="576"/>
        <v/>
      </c>
      <c r="AA2124" s="86" t="str">
        <f t="shared" si="566"/>
        <v/>
      </c>
      <c r="AB2124" s="87" t="str">
        <f t="shared" si="567"/>
        <v/>
      </c>
      <c r="AC2124" s="87" t="str">
        <f t="shared" si="577"/>
        <v/>
      </c>
      <c r="AD2124" s="87">
        <f t="shared" si="578"/>
        <v>1</v>
      </c>
      <c r="AE2124" s="87" t="str">
        <f t="shared" si="579"/>
        <v/>
      </c>
      <c r="AF2124" s="94">
        <f t="shared" si="568"/>
        <v>1</v>
      </c>
      <c r="AH2124" s="324" t="str">
        <f t="shared" si="569"/>
        <v/>
      </c>
      <c r="AI2124" s="280" t="str">
        <f t="shared" si="570"/>
        <v/>
      </c>
      <c r="AJ2124" s="280" t="str">
        <f t="shared" si="571"/>
        <v/>
      </c>
      <c r="AK2124" s="280">
        <f t="shared" si="572"/>
        <v>640867.23081164202</v>
      </c>
      <c r="AL2124" s="327" t="str">
        <f t="shared" si="573"/>
        <v/>
      </c>
    </row>
    <row r="2125" spans="2:38">
      <c r="B2125" s="176" t="s">
        <v>1892</v>
      </c>
      <c r="C2125" s="167"/>
      <c r="D2125" s="167" t="s">
        <v>2230</v>
      </c>
      <c r="E2125" s="167" t="s">
        <v>116</v>
      </c>
      <c r="F2125" s="167" t="s">
        <v>2232</v>
      </c>
      <c r="G2125" s="188"/>
      <c r="H2125" s="171">
        <v>7547.01</v>
      </c>
      <c r="I2125" s="143">
        <f t="shared" si="574"/>
        <v>173.97013831087145</v>
      </c>
      <c r="J2125" s="165">
        <v>1312954.3735335299</v>
      </c>
      <c r="K2125" s="167"/>
      <c r="L2125" s="167"/>
      <c r="M2125" s="167">
        <v>601475.78643882798</v>
      </c>
      <c r="N2125" s="170"/>
      <c r="O2125" s="171"/>
      <c r="P2125" s="114">
        <f t="shared" si="580"/>
        <v>0</v>
      </c>
      <c r="Q2125" s="173"/>
      <c r="R2125" s="177">
        <v>2016</v>
      </c>
      <c r="S2125" s="32"/>
      <c r="T2125" s="195">
        <v>1312954.3735335299</v>
      </c>
      <c r="U2125" s="115" t="str">
        <f t="shared" si="575"/>
        <v/>
      </c>
      <c r="V2125" s="115" t="str">
        <f t="shared" si="565"/>
        <v/>
      </c>
      <c r="W2125" s="115" t="str">
        <f t="shared" si="565"/>
        <v/>
      </c>
      <c r="X2125" s="115" t="str">
        <f t="shared" si="565"/>
        <v/>
      </c>
      <c r="Y2125" s="273" t="str">
        <f t="shared" si="576"/>
        <v>y</v>
      </c>
      <c r="AA2125" s="86" t="str">
        <f t="shared" si="566"/>
        <v/>
      </c>
      <c r="AB2125" s="87" t="str">
        <f t="shared" si="567"/>
        <v/>
      </c>
      <c r="AC2125" s="87" t="str">
        <f t="shared" si="577"/>
        <v/>
      </c>
      <c r="AD2125" s="87" t="str">
        <f t="shared" si="578"/>
        <v/>
      </c>
      <c r="AE2125" s="87">
        <f t="shared" si="579"/>
        <v>1</v>
      </c>
      <c r="AF2125" s="94">
        <f t="shared" si="568"/>
        <v>1</v>
      </c>
      <c r="AH2125" s="324" t="str">
        <f t="shared" si="569"/>
        <v/>
      </c>
      <c r="AI2125" s="280" t="str">
        <f t="shared" si="570"/>
        <v/>
      </c>
      <c r="AJ2125" s="280" t="str">
        <f t="shared" si="571"/>
        <v/>
      </c>
      <c r="AK2125" s="280" t="str">
        <f t="shared" si="572"/>
        <v/>
      </c>
      <c r="AL2125" s="327">
        <f t="shared" si="573"/>
        <v>1312954.3735335299</v>
      </c>
    </row>
    <row r="2126" spans="2:38">
      <c r="B2126" s="176" t="s">
        <v>1893</v>
      </c>
      <c r="C2126" s="167"/>
      <c r="D2126" s="167" t="s">
        <v>2229</v>
      </c>
      <c r="E2126" s="167" t="s">
        <v>116</v>
      </c>
      <c r="F2126" s="167" t="s">
        <v>2233</v>
      </c>
      <c r="G2126" s="188"/>
      <c r="H2126" s="285">
        <v>17777.34</v>
      </c>
      <c r="I2126" s="143">
        <f t="shared" si="574"/>
        <v>38.812985655521743</v>
      </c>
      <c r="J2126" s="165">
        <v>689991.64241333294</v>
      </c>
      <c r="K2126" s="167"/>
      <c r="L2126" s="167">
        <v>1</v>
      </c>
      <c r="M2126" s="171">
        <f>IFERROR(J2126/100*100*L2126,0)</f>
        <v>689991.64241333294</v>
      </c>
      <c r="N2126" s="170"/>
      <c r="O2126" s="285"/>
      <c r="P2126" s="114">
        <f t="shared" si="580"/>
        <v>0</v>
      </c>
      <c r="Q2126" s="173"/>
      <c r="R2126" s="177">
        <v>2016</v>
      </c>
      <c r="S2126" s="98">
        <f>IFERROR(('General Input Sheet'!$G$38/(VLOOKUP(R2126,'General Input Sheet'!$E$38:$G$44,3,FALSE))),1)</f>
        <v>1</v>
      </c>
      <c r="T2126" s="199">
        <v>689991.64241333294</v>
      </c>
      <c r="U2126" s="115" t="str">
        <f t="shared" si="575"/>
        <v/>
      </c>
      <c r="V2126" s="115" t="str">
        <f t="shared" si="575"/>
        <v>y</v>
      </c>
      <c r="W2126" s="115" t="str">
        <f t="shared" si="575"/>
        <v/>
      </c>
      <c r="X2126" s="115" t="str">
        <f t="shared" si="575"/>
        <v/>
      </c>
      <c r="Y2126" s="273" t="str">
        <f t="shared" si="576"/>
        <v/>
      </c>
      <c r="AA2126" s="86" t="str">
        <f t="shared" ref="AA2126:AA2189" si="583">IF(U2126="y",1,"")</f>
        <v/>
      </c>
      <c r="AB2126" s="87">
        <f t="shared" ref="AB2126:AB2189" si="584">IF(V2126="y",1,"")</f>
        <v>1</v>
      </c>
      <c r="AC2126" s="87" t="str">
        <f t="shared" si="577"/>
        <v/>
      </c>
      <c r="AD2126" s="87" t="str">
        <f t="shared" si="578"/>
        <v/>
      </c>
      <c r="AE2126" s="87" t="str">
        <f t="shared" si="579"/>
        <v/>
      </c>
      <c r="AF2126" s="94">
        <f t="shared" ref="AF2126:AF2189" si="585">SUM(AA2126:AE2126)</f>
        <v>1</v>
      </c>
      <c r="AH2126" s="324" t="str">
        <f t="shared" ref="AH2126:AH2189" si="586">IF(AA2126="","",(AA2126/$AF2126)*$T2126)</f>
        <v/>
      </c>
      <c r="AI2126" s="280">
        <f t="shared" ref="AI2126:AI2189" si="587">IF(AB2126="","",(AB2126/$AF2126)*$T2126)</f>
        <v>689991.64241333294</v>
      </c>
      <c r="AJ2126" s="280" t="str">
        <f t="shared" ref="AJ2126:AJ2189" si="588">IF(AC2126="","",(AC2126/$AF2126)*$T2126)</f>
        <v/>
      </c>
      <c r="AK2126" s="280" t="str">
        <f t="shared" ref="AK2126:AK2189" si="589">IF(AD2126="","",(AD2126/$AF2126)*$T2126)</f>
        <v/>
      </c>
      <c r="AL2126" s="327" t="str">
        <f t="shared" ref="AL2126:AL2189" si="590">IF(AE2126="","",(AE2126/$AF2126)*$T2126)</f>
        <v/>
      </c>
    </row>
    <row r="2127" spans="2:38">
      <c r="B2127" s="176" t="s">
        <v>1894</v>
      </c>
      <c r="C2127" s="167"/>
      <c r="D2127" s="167" t="s">
        <v>2230</v>
      </c>
      <c r="E2127" s="167" t="s">
        <v>116</v>
      </c>
      <c r="F2127" s="167" t="s">
        <v>2232</v>
      </c>
      <c r="G2127" s="188"/>
      <c r="H2127" s="171">
        <v>3754.2878211000002</v>
      </c>
      <c r="I2127" s="143">
        <f t="shared" ref="I2127:I2190" si="591">IFERROR(J2127/H2127,0)</f>
        <v>304.85567027330598</v>
      </c>
      <c r="J2127" s="165">
        <v>1144515.9301003499</v>
      </c>
      <c r="K2127" s="167"/>
      <c r="L2127" s="167"/>
      <c r="M2127" s="167">
        <v>527966.21255114104</v>
      </c>
      <c r="N2127" s="170"/>
      <c r="O2127" s="171"/>
      <c r="P2127" s="114">
        <f t="shared" si="580"/>
        <v>0</v>
      </c>
      <c r="Q2127" s="173"/>
      <c r="R2127" s="177">
        <v>2016</v>
      </c>
      <c r="S2127" s="32"/>
      <c r="T2127" s="195">
        <v>1144515.9301003499</v>
      </c>
      <c r="U2127" s="115" t="str">
        <f t="shared" ref="U2127:X2190" si="592">IF(AND(U$10=$E2127,$D2127="Local"),"y","")</f>
        <v/>
      </c>
      <c r="V2127" s="115" t="str">
        <f t="shared" si="592"/>
        <v/>
      </c>
      <c r="W2127" s="115" t="str">
        <f t="shared" si="592"/>
        <v/>
      </c>
      <c r="X2127" s="115" t="str">
        <f t="shared" si="592"/>
        <v/>
      </c>
      <c r="Y2127" s="273" t="str">
        <f t="shared" ref="Y2127:Y2190" si="593">IF($D2127&lt;&gt;"Local","y","")</f>
        <v>y</v>
      </c>
      <c r="AA2127" s="86" t="str">
        <f t="shared" si="583"/>
        <v/>
      </c>
      <c r="AB2127" s="87" t="str">
        <f t="shared" si="584"/>
        <v/>
      </c>
      <c r="AC2127" s="87" t="str">
        <f t="shared" ref="AC2127:AC2190" si="594">IF(W2127="y",1,"")</f>
        <v/>
      </c>
      <c r="AD2127" s="87" t="str">
        <f t="shared" ref="AD2127:AD2190" si="595">IF(X2127="y",1,"")</f>
        <v/>
      </c>
      <c r="AE2127" s="87">
        <f t="shared" ref="AE2127:AE2190" si="596">IF(Y2127="y",1,"")</f>
        <v>1</v>
      </c>
      <c r="AF2127" s="94">
        <f t="shared" si="585"/>
        <v>1</v>
      </c>
      <c r="AH2127" s="324" t="str">
        <f t="shared" si="586"/>
        <v/>
      </c>
      <c r="AI2127" s="280" t="str">
        <f t="shared" si="587"/>
        <v/>
      </c>
      <c r="AJ2127" s="280" t="str">
        <f t="shared" si="588"/>
        <v/>
      </c>
      <c r="AK2127" s="280" t="str">
        <f t="shared" si="589"/>
        <v/>
      </c>
      <c r="AL2127" s="327">
        <f t="shared" si="590"/>
        <v>1144515.9301003499</v>
      </c>
    </row>
    <row r="2128" spans="2:38">
      <c r="B2128" s="176" t="s">
        <v>1895</v>
      </c>
      <c r="C2128" s="167"/>
      <c r="D2128" s="167" t="s">
        <v>2229</v>
      </c>
      <c r="E2128" s="167" t="s">
        <v>115</v>
      </c>
      <c r="F2128" s="167" t="s">
        <v>2233</v>
      </c>
      <c r="G2128" s="188"/>
      <c r="H2128" s="285">
        <v>4979.1899999999996</v>
      </c>
      <c r="I2128" s="143">
        <f t="shared" si="591"/>
        <v>116.19799369517472</v>
      </c>
      <c r="J2128" s="165">
        <v>578571.88822707697</v>
      </c>
      <c r="K2128" s="167"/>
      <c r="L2128" s="167">
        <v>1</v>
      </c>
      <c r="M2128" s="171">
        <f t="shared" ref="M2128:M2148" si="597">IFERROR(J2128/100*100*L2128,0)</f>
        <v>578571.88822707697</v>
      </c>
      <c r="N2128" s="170"/>
      <c r="O2128" s="285"/>
      <c r="P2128" s="114">
        <f t="shared" ref="P2128:P2191" si="598">IFERROR(Q2128/O2128,0)</f>
        <v>0</v>
      </c>
      <c r="Q2128" s="173"/>
      <c r="R2128" s="177">
        <v>2016</v>
      </c>
      <c r="S2128" s="98">
        <f>IFERROR(('General Input Sheet'!$G$38/(VLOOKUP(R2128,'General Input Sheet'!$E$38:$G$44,3,FALSE))),1)</f>
        <v>1</v>
      </c>
      <c r="T2128" s="199">
        <v>578571.88822707697</v>
      </c>
      <c r="U2128" s="115" t="str">
        <f t="shared" si="592"/>
        <v>y</v>
      </c>
      <c r="V2128" s="115" t="str">
        <f t="shared" si="592"/>
        <v/>
      </c>
      <c r="W2128" s="115" t="str">
        <f t="shared" si="592"/>
        <v/>
      </c>
      <c r="X2128" s="115" t="str">
        <f t="shared" si="592"/>
        <v/>
      </c>
      <c r="Y2128" s="273" t="str">
        <f t="shared" si="593"/>
        <v/>
      </c>
      <c r="AA2128" s="86">
        <f t="shared" si="583"/>
        <v>1</v>
      </c>
      <c r="AB2128" s="87" t="str">
        <f t="shared" si="584"/>
        <v/>
      </c>
      <c r="AC2128" s="87" t="str">
        <f t="shared" si="594"/>
        <v/>
      </c>
      <c r="AD2128" s="87" t="str">
        <f t="shared" si="595"/>
        <v/>
      </c>
      <c r="AE2128" s="87" t="str">
        <f t="shared" si="596"/>
        <v/>
      </c>
      <c r="AF2128" s="94">
        <f t="shared" si="585"/>
        <v>1</v>
      </c>
      <c r="AH2128" s="324">
        <f t="shared" si="586"/>
        <v>578571.88822707697</v>
      </c>
      <c r="AI2128" s="280" t="str">
        <f t="shared" si="587"/>
        <v/>
      </c>
      <c r="AJ2128" s="280" t="str">
        <f t="shared" si="588"/>
        <v/>
      </c>
      <c r="AK2128" s="280" t="str">
        <f t="shared" si="589"/>
        <v/>
      </c>
      <c r="AL2128" s="327" t="str">
        <f t="shared" si="590"/>
        <v/>
      </c>
    </row>
    <row r="2129" spans="2:38">
      <c r="B2129" s="176" t="s">
        <v>1896</v>
      </c>
      <c r="C2129" s="167"/>
      <c r="D2129" s="167" t="s">
        <v>2229</v>
      </c>
      <c r="E2129" s="167" t="s">
        <v>118</v>
      </c>
      <c r="F2129" s="167" t="s">
        <v>2232</v>
      </c>
      <c r="G2129" s="188"/>
      <c r="H2129" s="285">
        <v>23010.91</v>
      </c>
      <c r="I2129" s="143">
        <f t="shared" si="591"/>
        <v>25.652426522214679</v>
      </c>
      <c r="J2129" s="165">
        <v>590285.67798429495</v>
      </c>
      <c r="K2129" s="167"/>
      <c r="L2129" s="167">
        <v>1</v>
      </c>
      <c r="M2129" s="171">
        <f t="shared" si="597"/>
        <v>590285.67798429495</v>
      </c>
      <c r="N2129" s="170"/>
      <c r="O2129" s="285">
        <v>21256.963687192401</v>
      </c>
      <c r="P2129" s="114">
        <f t="shared" si="598"/>
        <v>9.260729937578418</v>
      </c>
      <c r="Q2129" s="173">
        <v>196855</v>
      </c>
      <c r="R2129" s="177">
        <v>2016</v>
      </c>
      <c r="S2129" s="98">
        <f>IFERROR(('General Input Sheet'!$G$38/(VLOOKUP(R2129,'General Input Sheet'!$E$38:$G$44,3,FALSE))),1)</f>
        <v>1</v>
      </c>
      <c r="T2129" s="199">
        <v>787140.67798429495</v>
      </c>
      <c r="U2129" s="115" t="str">
        <f t="shared" si="592"/>
        <v/>
      </c>
      <c r="V2129" s="115" t="str">
        <f t="shared" si="592"/>
        <v/>
      </c>
      <c r="W2129" s="115" t="str">
        <f t="shared" si="592"/>
        <v/>
      </c>
      <c r="X2129" s="115" t="str">
        <f t="shared" si="592"/>
        <v>y</v>
      </c>
      <c r="Y2129" s="273" t="str">
        <f t="shared" si="593"/>
        <v/>
      </c>
      <c r="AA2129" s="86" t="str">
        <f t="shared" si="583"/>
        <v/>
      </c>
      <c r="AB2129" s="87" t="str">
        <f t="shared" si="584"/>
        <v/>
      </c>
      <c r="AC2129" s="87" t="str">
        <f t="shared" si="594"/>
        <v/>
      </c>
      <c r="AD2129" s="87">
        <f t="shared" si="595"/>
        <v>1</v>
      </c>
      <c r="AE2129" s="87" t="str">
        <f t="shared" si="596"/>
        <v/>
      </c>
      <c r="AF2129" s="94">
        <f t="shared" si="585"/>
        <v>1</v>
      </c>
      <c r="AH2129" s="324" t="str">
        <f t="shared" si="586"/>
        <v/>
      </c>
      <c r="AI2129" s="280" t="str">
        <f t="shared" si="587"/>
        <v/>
      </c>
      <c r="AJ2129" s="280" t="str">
        <f t="shared" si="588"/>
        <v/>
      </c>
      <c r="AK2129" s="280">
        <f t="shared" si="589"/>
        <v>787140.67798429495</v>
      </c>
      <c r="AL2129" s="327" t="str">
        <f t="shared" si="590"/>
        <v/>
      </c>
    </row>
    <row r="2130" spans="2:38">
      <c r="B2130" s="176" t="s">
        <v>1897</v>
      </c>
      <c r="C2130" s="167"/>
      <c r="D2130" s="167" t="s">
        <v>2229</v>
      </c>
      <c r="E2130" s="167" t="s">
        <v>118</v>
      </c>
      <c r="F2130" s="167" t="s">
        <v>2232</v>
      </c>
      <c r="G2130" s="188"/>
      <c r="H2130" s="285">
        <v>1109.19</v>
      </c>
      <c r="I2130" s="143">
        <f t="shared" si="591"/>
        <v>229.37936350483776</v>
      </c>
      <c r="J2130" s="165">
        <v>254425.29620593099</v>
      </c>
      <c r="K2130" s="167"/>
      <c r="L2130" s="167">
        <v>1</v>
      </c>
      <c r="M2130" s="171">
        <f t="shared" si="597"/>
        <v>254425.29620593099</v>
      </c>
      <c r="N2130" s="170"/>
      <c r="O2130" s="285"/>
      <c r="P2130" s="114">
        <f t="shared" si="598"/>
        <v>0</v>
      </c>
      <c r="Q2130" s="173"/>
      <c r="R2130" s="177">
        <v>2016</v>
      </c>
      <c r="S2130" s="98">
        <f>IFERROR(('General Input Sheet'!$G$38/(VLOOKUP(R2130,'General Input Sheet'!$E$38:$G$44,3,FALSE))),1)</f>
        <v>1</v>
      </c>
      <c r="T2130" s="199">
        <v>254425.29620593099</v>
      </c>
      <c r="U2130" s="115" t="str">
        <f t="shared" si="592"/>
        <v/>
      </c>
      <c r="V2130" s="115" t="str">
        <f t="shared" si="592"/>
        <v/>
      </c>
      <c r="W2130" s="115" t="str">
        <f t="shared" si="592"/>
        <v/>
      </c>
      <c r="X2130" s="115" t="str">
        <f t="shared" si="592"/>
        <v>y</v>
      </c>
      <c r="Y2130" s="273" t="str">
        <f t="shared" si="593"/>
        <v/>
      </c>
      <c r="AA2130" s="86" t="str">
        <f t="shared" si="583"/>
        <v/>
      </c>
      <c r="AB2130" s="87" t="str">
        <f t="shared" si="584"/>
        <v/>
      </c>
      <c r="AC2130" s="87" t="str">
        <f t="shared" si="594"/>
        <v/>
      </c>
      <c r="AD2130" s="87">
        <f t="shared" si="595"/>
        <v>1</v>
      </c>
      <c r="AE2130" s="87" t="str">
        <f t="shared" si="596"/>
        <v/>
      </c>
      <c r="AF2130" s="94">
        <f t="shared" si="585"/>
        <v>1</v>
      </c>
      <c r="AH2130" s="324" t="str">
        <f t="shared" si="586"/>
        <v/>
      </c>
      <c r="AI2130" s="280" t="str">
        <f t="shared" si="587"/>
        <v/>
      </c>
      <c r="AJ2130" s="280" t="str">
        <f t="shared" si="588"/>
        <v/>
      </c>
      <c r="AK2130" s="280">
        <f t="shared" si="589"/>
        <v>254425.29620593099</v>
      </c>
      <c r="AL2130" s="327" t="str">
        <f t="shared" si="590"/>
        <v/>
      </c>
    </row>
    <row r="2131" spans="2:38">
      <c r="B2131" s="176" t="s">
        <v>1898</v>
      </c>
      <c r="C2131" s="167"/>
      <c r="D2131" s="167" t="s">
        <v>2229</v>
      </c>
      <c r="E2131" s="167" t="s">
        <v>117</v>
      </c>
      <c r="F2131" s="167" t="s">
        <v>2233</v>
      </c>
      <c r="G2131" s="188"/>
      <c r="H2131" s="285">
        <v>3938.06</v>
      </c>
      <c r="I2131" s="143">
        <f t="shared" si="591"/>
        <v>137.16672194315373</v>
      </c>
      <c r="J2131" s="165">
        <v>540170.78101545596</v>
      </c>
      <c r="K2131" s="167"/>
      <c r="L2131" s="167">
        <v>1</v>
      </c>
      <c r="M2131" s="171">
        <f t="shared" si="597"/>
        <v>540170.78101545596</v>
      </c>
      <c r="N2131" s="170"/>
      <c r="O2131" s="285"/>
      <c r="P2131" s="114">
        <f t="shared" si="598"/>
        <v>0</v>
      </c>
      <c r="Q2131" s="173"/>
      <c r="R2131" s="177">
        <v>2016</v>
      </c>
      <c r="S2131" s="98">
        <f>IFERROR(('General Input Sheet'!$G$38/(VLOOKUP(R2131,'General Input Sheet'!$E$38:$G$44,3,FALSE))),1)</f>
        <v>1</v>
      </c>
      <c r="T2131" s="199">
        <v>540170.78101545596</v>
      </c>
      <c r="U2131" s="115" t="str">
        <f t="shared" si="592"/>
        <v/>
      </c>
      <c r="V2131" s="115" t="str">
        <f t="shared" si="592"/>
        <v/>
      </c>
      <c r="W2131" s="115" t="str">
        <f t="shared" si="592"/>
        <v>y</v>
      </c>
      <c r="X2131" s="115" t="str">
        <f t="shared" si="592"/>
        <v/>
      </c>
      <c r="Y2131" s="273" t="str">
        <f t="shared" si="593"/>
        <v/>
      </c>
      <c r="AA2131" s="86" t="str">
        <f t="shared" si="583"/>
        <v/>
      </c>
      <c r="AB2131" s="87" t="str">
        <f t="shared" si="584"/>
        <v/>
      </c>
      <c r="AC2131" s="87">
        <f t="shared" si="594"/>
        <v>1</v>
      </c>
      <c r="AD2131" s="87" t="str">
        <f t="shared" si="595"/>
        <v/>
      </c>
      <c r="AE2131" s="87" t="str">
        <f t="shared" si="596"/>
        <v/>
      </c>
      <c r="AF2131" s="94">
        <f t="shared" si="585"/>
        <v>1</v>
      </c>
      <c r="AH2131" s="324" t="str">
        <f t="shared" si="586"/>
        <v/>
      </c>
      <c r="AI2131" s="280" t="str">
        <f t="shared" si="587"/>
        <v/>
      </c>
      <c r="AJ2131" s="280">
        <f t="shared" si="588"/>
        <v>540170.78101545596</v>
      </c>
      <c r="AK2131" s="280" t="str">
        <f t="shared" si="589"/>
        <v/>
      </c>
      <c r="AL2131" s="327" t="str">
        <f t="shared" si="590"/>
        <v/>
      </c>
    </row>
    <row r="2132" spans="2:38">
      <c r="B2132" s="176" t="s">
        <v>1899</v>
      </c>
      <c r="C2132" s="167"/>
      <c r="D2132" s="167" t="s">
        <v>2229</v>
      </c>
      <c r="E2132" s="167" t="s">
        <v>116</v>
      </c>
      <c r="F2132" s="167" t="s">
        <v>2233</v>
      </c>
      <c r="G2132" s="188"/>
      <c r="H2132" s="285">
        <v>21766.12</v>
      </c>
      <c r="I2132" s="143">
        <f t="shared" si="591"/>
        <v>31.700259045403268</v>
      </c>
      <c r="J2132" s="165">
        <v>689991.64241333294</v>
      </c>
      <c r="K2132" s="167"/>
      <c r="L2132" s="167">
        <v>1</v>
      </c>
      <c r="M2132" s="171">
        <f t="shared" si="597"/>
        <v>689991.64241333294</v>
      </c>
      <c r="N2132" s="170"/>
      <c r="O2132" s="285">
        <v>21766.136439307102</v>
      </c>
      <c r="P2132" s="114">
        <f t="shared" si="598"/>
        <v>61.965252481112145</v>
      </c>
      <c r="Q2132" s="173">
        <v>1348744.14</v>
      </c>
      <c r="R2132" s="177">
        <v>2016</v>
      </c>
      <c r="S2132" s="98">
        <f>IFERROR(('General Input Sheet'!$G$38/(VLOOKUP(R2132,'General Input Sheet'!$E$38:$G$44,3,FALSE))),1)</f>
        <v>1</v>
      </c>
      <c r="T2132" s="199">
        <v>2038735.7824133327</v>
      </c>
      <c r="U2132" s="115" t="str">
        <f t="shared" si="592"/>
        <v/>
      </c>
      <c r="V2132" s="115" t="str">
        <f t="shared" si="592"/>
        <v>y</v>
      </c>
      <c r="W2132" s="115" t="str">
        <f t="shared" si="592"/>
        <v/>
      </c>
      <c r="X2132" s="115" t="str">
        <f t="shared" si="592"/>
        <v/>
      </c>
      <c r="Y2132" s="273" t="str">
        <f t="shared" si="593"/>
        <v/>
      </c>
      <c r="AA2132" s="86" t="str">
        <f t="shared" si="583"/>
        <v/>
      </c>
      <c r="AB2132" s="87">
        <f t="shared" si="584"/>
        <v>1</v>
      </c>
      <c r="AC2132" s="87" t="str">
        <f t="shared" si="594"/>
        <v/>
      </c>
      <c r="AD2132" s="87" t="str">
        <f t="shared" si="595"/>
        <v/>
      </c>
      <c r="AE2132" s="87" t="str">
        <f t="shared" si="596"/>
        <v/>
      </c>
      <c r="AF2132" s="94">
        <f t="shared" si="585"/>
        <v>1</v>
      </c>
      <c r="AH2132" s="324" t="str">
        <f t="shared" si="586"/>
        <v/>
      </c>
      <c r="AI2132" s="280">
        <f t="shared" si="587"/>
        <v>2038735.7824133327</v>
      </c>
      <c r="AJ2132" s="280" t="str">
        <f t="shared" si="588"/>
        <v/>
      </c>
      <c r="AK2132" s="280" t="str">
        <f t="shared" si="589"/>
        <v/>
      </c>
      <c r="AL2132" s="327" t="str">
        <f t="shared" si="590"/>
        <v/>
      </c>
    </row>
    <row r="2133" spans="2:38">
      <c r="B2133" s="176" t="s">
        <v>1900</v>
      </c>
      <c r="C2133" s="167"/>
      <c r="D2133" s="167" t="s">
        <v>2229</v>
      </c>
      <c r="E2133" s="167" t="s">
        <v>116</v>
      </c>
      <c r="F2133" s="167" t="s">
        <v>2232</v>
      </c>
      <c r="G2133" s="188"/>
      <c r="H2133" s="285">
        <v>18501.278741099999</v>
      </c>
      <c r="I2133" s="143">
        <f t="shared" si="591"/>
        <v>31.905128626217291</v>
      </c>
      <c r="J2133" s="165">
        <v>590285.67798429495</v>
      </c>
      <c r="K2133" s="167"/>
      <c r="L2133" s="167">
        <v>1</v>
      </c>
      <c r="M2133" s="171">
        <f t="shared" si="597"/>
        <v>590285.67798429495</v>
      </c>
      <c r="N2133" s="170"/>
      <c r="O2133" s="285">
        <v>36072.416476048602</v>
      </c>
      <c r="P2133" s="114">
        <f t="shared" si="598"/>
        <v>54.214590289467168</v>
      </c>
      <c r="Q2133" s="173">
        <v>1955651.28</v>
      </c>
      <c r="R2133" s="177">
        <v>2016</v>
      </c>
      <c r="S2133" s="98">
        <f>IFERROR(('General Input Sheet'!$G$38/(VLOOKUP(R2133,'General Input Sheet'!$E$38:$G$44,3,FALSE))),1)</f>
        <v>1</v>
      </c>
      <c r="T2133" s="199">
        <v>2545936.9579842947</v>
      </c>
      <c r="U2133" s="115" t="str">
        <f t="shared" si="592"/>
        <v/>
      </c>
      <c r="V2133" s="115" t="str">
        <f t="shared" si="592"/>
        <v>y</v>
      </c>
      <c r="W2133" s="115" t="str">
        <f t="shared" si="592"/>
        <v/>
      </c>
      <c r="X2133" s="115" t="str">
        <f t="shared" si="592"/>
        <v/>
      </c>
      <c r="Y2133" s="273" t="str">
        <f t="shared" si="593"/>
        <v/>
      </c>
      <c r="AA2133" s="86" t="str">
        <f t="shared" si="583"/>
        <v/>
      </c>
      <c r="AB2133" s="87">
        <f t="shared" si="584"/>
        <v>1</v>
      </c>
      <c r="AC2133" s="87" t="str">
        <f t="shared" si="594"/>
        <v/>
      </c>
      <c r="AD2133" s="87" t="str">
        <f t="shared" si="595"/>
        <v/>
      </c>
      <c r="AE2133" s="87" t="str">
        <f t="shared" si="596"/>
        <v/>
      </c>
      <c r="AF2133" s="94">
        <f t="shared" si="585"/>
        <v>1</v>
      </c>
      <c r="AH2133" s="324" t="str">
        <f t="shared" si="586"/>
        <v/>
      </c>
      <c r="AI2133" s="280">
        <f t="shared" si="587"/>
        <v>2545936.9579842947</v>
      </c>
      <c r="AJ2133" s="280" t="str">
        <f t="shared" si="588"/>
        <v/>
      </c>
      <c r="AK2133" s="280" t="str">
        <f t="shared" si="589"/>
        <v/>
      </c>
      <c r="AL2133" s="327" t="str">
        <f t="shared" si="590"/>
        <v/>
      </c>
    </row>
    <row r="2134" spans="2:38">
      <c r="B2134" s="176" t="s">
        <v>1900</v>
      </c>
      <c r="C2134" s="167"/>
      <c r="D2134" s="167" t="s">
        <v>2229</v>
      </c>
      <c r="E2134" s="167" t="s">
        <v>116</v>
      </c>
      <c r="F2134" s="167" t="s">
        <v>2233</v>
      </c>
      <c r="G2134" s="188"/>
      <c r="H2134" s="285">
        <v>34136.11</v>
      </c>
      <c r="I2134" s="143">
        <f t="shared" si="591"/>
        <v>20.212954622343698</v>
      </c>
      <c r="J2134" s="165">
        <v>689991.64241333294</v>
      </c>
      <c r="K2134" s="167"/>
      <c r="L2134" s="167">
        <v>1</v>
      </c>
      <c r="M2134" s="171">
        <f t="shared" si="597"/>
        <v>689991.64241333294</v>
      </c>
      <c r="N2134" s="170"/>
      <c r="O2134" s="285"/>
      <c r="P2134" s="114">
        <f t="shared" si="598"/>
        <v>0</v>
      </c>
      <c r="Q2134" s="173"/>
      <c r="R2134" s="177">
        <v>2016</v>
      </c>
      <c r="S2134" s="98">
        <f>IFERROR(('General Input Sheet'!$G$38/(VLOOKUP(R2134,'General Input Sheet'!$E$38:$G$44,3,FALSE))),1)</f>
        <v>1</v>
      </c>
      <c r="T2134" s="199">
        <v>689991.64241333294</v>
      </c>
      <c r="U2134" s="115" t="str">
        <f t="shared" si="592"/>
        <v/>
      </c>
      <c r="V2134" s="115" t="str">
        <f t="shared" si="592"/>
        <v>y</v>
      </c>
      <c r="W2134" s="115" t="str">
        <f t="shared" si="592"/>
        <v/>
      </c>
      <c r="X2134" s="115" t="str">
        <f t="shared" si="592"/>
        <v/>
      </c>
      <c r="Y2134" s="273" t="str">
        <f t="shared" si="593"/>
        <v/>
      </c>
      <c r="AA2134" s="86" t="str">
        <f t="shared" si="583"/>
        <v/>
      </c>
      <c r="AB2134" s="87">
        <f t="shared" si="584"/>
        <v>1</v>
      </c>
      <c r="AC2134" s="87" t="str">
        <f t="shared" si="594"/>
        <v/>
      </c>
      <c r="AD2134" s="87" t="str">
        <f t="shared" si="595"/>
        <v/>
      </c>
      <c r="AE2134" s="87" t="str">
        <f t="shared" si="596"/>
        <v/>
      </c>
      <c r="AF2134" s="94">
        <f t="shared" si="585"/>
        <v>1</v>
      </c>
      <c r="AH2134" s="324" t="str">
        <f t="shared" si="586"/>
        <v/>
      </c>
      <c r="AI2134" s="280">
        <f t="shared" si="587"/>
        <v>689991.64241333294</v>
      </c>
      <c r="AJ2134" s="280" t="str">
        <f t="shared" si="588"/>
        <v/>
      </c>
      <c r="AK2134" s="280" t="str">
        <f t="shared" si="589"/>
        <v/>
      </c>
      <c r="AL2134" s="327" t="str">
        <f t="shared" si="590"/>
        <v/>
      </c>
    </row>
    <row r="2135" spans="2:38">
      <c r="B2135" s="176" t="s">
        <v>1901</v>
      </c>
      <c r="C2135" s="167"/>
      <c r="D2135" s="167" t="s">
        <v>2229</v>
      </c>
      <c r="E2135" s="167" t="s">
        <v>118</v>
      </c>
      <c r="F2135" s="167" t="s">
        <v>2232</v>
      </c>
      <c r="G2135" s="188"/>
      <c r="H2135" s="285">
        <v>60911.72</v>
      </c>
      <c r="I2135" s="143">
        <f t="shared" si="591"/>
        <v>9.6908391026274572</v>
      </c>
      <c r="J2135" s="165">
        <v>590285.67798429495</v>
      </c>
      <c r="K2135" s="167"/>
      <c r="L2135" s="167">
        <v>1</v>
      </c>
      <c r="M2135" s="171">
        <f t="shared" si="597"/>
        <v>590285.67798429495</v>
      </c>
      <c r="N2135" s="170"/>
      <c r="O2135" s="285"/>
      <c r="P2135" s="114">
        <f t="shared" si="598"/>
        <v>0</v>
      </c>
      <c r="Q2135" s="173"/>
      <c r="R2135" s="177">
        <v>2016</v>
      </c>
      <c r="S2135" s="98">
        <f>IFERROR(('General Input Sheet'!$G$38/(VLOOKUP(R2135,'General Input Sheet'!$E$38:$G$44,3,FALSE))),1)</f>
        <v>1</v>
      </c>
      <c r="T2135" s="199">
        <v>590285.67798429495</v>
      </c>
      <c r="U2135" s="115" t="str">
        <f t="shared" si="592"/>
        <v/>
      </c>
      <c r="V2135" s="115" t="str">
        <f t="shared" si="592"/>
        <v/>
      </c>
      <c r="W2135" s="115" t="str">
        <f t="shared" si="592"/>
        <v/>
      </c>
      <c r="X2135" s="115" t="str">
        <f t="shared" si="592"/>
        <v>y</v>
      </c>
      <c r="Y2135" s="273" t="str">
        <f t="shared" si="593"/>
        <v/>
      </c>
      <c r="AA2135" s="86" t="str">
        <f t="shared" si="583"/>
        <v/>
      </c>
      <c r="AB2135" s="87" t="str">
        <f t="shared" si="584"/>
        <v/>
      </c>
      <c r="AC2135" s="87" t="str">
        <f t="shared" si="594"/>
        <v/>
      </c>
      <c r="AD2135" s="87">
        <f t="shared" si="595"/>
        <v>1</v>
      </c>
      <c r="AE2135" s="87" t="str">
        <f t="shared" si="596"/>
        <v/>
      </c>
      <c r="AF2135" s="94">
        <f t="shared" si="585"/>
        <v>1</v>
      </c>
      <c r="AH2135" s="324" t="str">
        <f t="shared" si="586"/>
        <v/>
      </c>
      <c r="AI2135" s="280" t="str">
        <f t="shared" si="587"/>
        <v/>
      </c>
      <c r="AJ2135" s="280" t="str">
        <f t="shared" si="588"/>
        <v/>
      </c>
      <c r="AK2135" s="280">
        <f t="shared" si="589"/>
        <v>590285.67798429495</v>
      </c>
      <c r="AL2135" s="327" t="str">
        <f t="shared" si="590"/>
        <v/>
      </c>
    </row>
    <row r="2136" spans="2:38">
      <c r="B2136" s="176" t="s">
        <v>1902</v>
      </c>
      <c r="C2136" s="167"/>
      <c r="D2136" s="167" t="s">
        <v>2229</v>
      </c>
      <c r="E2136" s="167" t="s">
        <v>118</v>
      </c>
      <c r="F2136" s="167" t="s">
        <v>2232</v>
      </c>
      <c r="G2136" s="188"/>
      <c r="H2136" s="285">
        <v>38990.78</v>
      </c>
      <c r="I2136" s="143">
        <f t="shared" si="591"/>
        <v>15.139109245424045</v>
      </c>
      <c r="J2136" s="165">
        <v>590285.67798429495</v>
      </c>
      <c r="K2136" s="167"/>
      <c r="L2136" s="167">
        <v>1</v>
      </c>
      <c r="M2136" s="171">
        <f t="shared" si="597"/>
        <v>590285.67798429495</v>
      </c>
      <c r="N2136" s="170"/>
      <c r="O2136" s="285"/>
      <c r="P2136" s="114">
        <f t="shared" si="598"/>
        <v>0</v>
      </c>
      <c r="Q2136" s="173"/>
      <c r="R2136" s="177">
        <v>2016</v>
      </c>
      <c r="S2136" s="98">
        <f>IFERROR(('General Input Sheet'!$G$38/(VLOOKUP(R2136,'General Input Sheet'!$E$38:$G$44,3,FALSE))),1)</f>
        <v>1</v>
      </c>
      <c r="T2136" s="199">
        <v>590285.67798429495</v>
      </c>
      <c r="U2136" s="115" t="str">
        <f t="shared" si="592"/>
        <v/>
      </c>
      <c r="V2136" s="115" t="str">
        <f t="shared" si="592"/>
        <v/>
      </c>
      <c r="W2136" s="115" t="str">
        <f t="shared" si="592"/>
        <v/>
      </c>
      <c r="X2136" s="115" t="str">
        <f t="shared" si="592"/>
        <v>y</v>
      </c>
      <c r="Y2136" s="273" t="str">
        <f t="shared" si="593"/>
        <v/>
      </c>
      <c r="AA2136" s="86" t="str">
        <f t="shared" si="583"/>
        <v/>
      </c>
      <c r="AB2136" s="87" t="str">
        <f t="shared" si="584"/>
        <v/>
      </c>
      <c r="AC2136" s="87" t="str">
        <f t="shared" si="594"/>
        <v/>
      </c>
      <c r="AD2136" s="87">
        <f t="shared" si="595"/>
        <v>1</v>
      </c>
      <c r="AE2136" s="87" t="str">
        <f t="shared" si="596"/>
        <v/>
      </c>
      <c r="AF2136" s="94">
        <f t="shared" si="585"/>
        <v>1</v>
      </c>
      <c r="AH2136" s="324" t="str">
        <f t="shared" si="586"/>
        <v/>
      </c>
      <c r="AI2136" s="280" t="str">
        <f t="shared" si="587"/>
        <v/>
      </c>
      <c r="AJ2136" s="280" t="str">
        <f t="shared" si="588"/>
        <v/>
      </c>
      <c r="AK2136" s="280">
        <f t="shared" si="589"/>
        <v>590285.67798429495</v>
      </c>
      <c r="AL2136" s="327" t="str">
        <f t="shared" si="590"/>
        <v/>
      </c>
    </row>
    <row r="2137" spans="2:38">
      <c r="B2137" s="176" t="s">
        <v>1903</v>
      </c>
      <c r="C2137" s="167"/>
      <c r="D2137" s="167" t="s">
        <v>2229</v>
      </c>
      <c r="E2137" s="167" t="s">
        <v>118</v>
      </c>
      <c r="F2137" s="167" t="s">
        <v>2232</v>
      </c>
      <c r="G2137" s="188"/>
      <c r="H2137" s="285">
        <v>20860.53</v>
      </c>
      <c r="I2137" s="143">
        <f t="shared" si="591"/>
        <v>28.296772804156699</v>
      </c>
      <c r="J2137" s="165">
        <v>590285.67798429495</v>
      </c>
      <c r="K2137" s="167"/>
      <c r="L2137" s="167">
        <v>1</v>
      </c>
      <c r="M2137" s="171">
        <f t="shared" si="597"/>
        <v>590285.67798429495</v>
      </c>
      <c r="N2137" s="170"/>
      <c r="O2137" s="285"/>
      <c r="P2137" s="114">
        <f t="shared" si="598"/>
        <v>0</v>
      </c>
      <c r="Q2137" s="173"/>
      <c r="R2137" s="177">
        <v>2016</v>
      </c>
      <c r="S2137" s="98">
        <f>IFERROR(('General Input Sheet'!$G$38/(VLOOKUP(R2137,'General Input Sheet'!$E$38:$G$44,3,FALSE))),1)</f>
        <v>1</v>
      </c>
      <c r="T2137" s="199">
        <v>590285.67798429495</v>
      </c>
      <c r="U2137" s="115" t="str">
        <f t="shared" si="592"/>
        <v/>
      </c>
      <c r="V2137" s="115" t="str">
        <f t="shared" si="592"/>
        <v/>
      </c>
      <c r="W2137" s="115" t="str">
        <f t="shared" si="592"/>
        <v/>
      </c>
      <c r="X2137" s="115" t="str">
        <f t="shared" si="592"/>
        <v>y</v>
      </c>
      <c r="Y2137" s="273" t="str">
        <f t="shared" si="593"/>
        <v/>
      </c>
      <c r="AA2137" s="86" t="str">
        <f t="shared" si="583"/>
        <v/>
      </c>
      <c r="AB2137" s="87" t="str">
        <f t="shared" si="584"/>
        <v/>
      </c>
      <c r="AC2137" s="87" t="str">
        <f t="shared" si="594"/>
        <v/>
      </c>
      <c r="AD2137" s="87">
        <f t="shared" si="595"/>
        <v>1</v>
      </c>
      <c r="AE2137" s="87" t="str">
        <f t="shared" si="596"/>
        <v/>
      </c>
      <c r="AF2137" s="94">
        <f t="shared" si="585"/>
        <v>1</v>
      </c>
      <c r="AH2137" s="324" t="str">
        <f t="shared" si="586"/>
        <v/>
      </c>
      <c r="AI2137" s="280" t="str">
        <f t="shared" si="587"/>
        <v/>
      </c>
      <c r="AJ2137" s="280" t="str">
        <f t="shared" si="588"/>
        <v/>
      </c>
      <c r="AK2137" s="280">
        <f t="shared" si="589"/>
        <v>590285.67798429495</v>
      </c>
      <c r="AL2137" s="327" t="str">
        <f t="shared" si="590"/>
        <v/>
      </c>
    </row>
    <row r="2138" spans="2:38">
      <c r="B2138" s="176" t="s">
        <v>1904</v>
      </c>
      <c r="C2138" s="167"/>
      <c r="D2138" s="167" t="s">
        <v>2229</v>
      </c>
      <c r="E2138" s="167" t="s">
        <v>117</v>
      </c>
      <c r="F2138" s="167" t="s">
        <v>2233</v>
      </c>
      <c r="G2138" s="188"/>
      <c r="H2138" s="285">
        <v>7271.94</v>
      </c>
      <c r="I2138" s="143">
        <f t="shared" si="591"/>
        <v>91.191323033076188</v>
      </c>
      <c r="J2138" s="165">
        <v>663137.82961714803</v>
      </c>
      <c r="K2138" s="167"/>
      <c r="L2138" s="167">
        <v>1</v>
      </c>
      <c r="M2138" s="171">
        <f t="shared" si="597"/>
        <v>663137.82961714803</v>
      </c>
      <c r="N2138" s="170"/>
      <c r="O2138" s="285"/>
      <c r="P2138" s="114">
        <f t="shared" si="598"/>
        <v>0</v>
      </c>
      <c r="Q2138" s="173"/>
      <c r="R2138" s="177">
        <v>2016</v>
      </c>
      <c r="S2138" s="98">
        <f>IFERROR(('General Input Sheet'!$G$38/(VLOOKUP(R2138,'General Input Sheet'!$E$38:$G$44,3,FALSE))),1)</f>
        <v>1</v>
      </c>
      <c r="T2138" s="199">
        <v>663137.82961714803</v>
      </c>
      <c r="U2138" s="115" t="str">
        <f t="shared" si="592"/>
        <v/>
      </c>
      <c r="V2138" s="115" t="str">
        <f t="shared" si="592"/>
        <v/>
      </c>
      <c r="W2138" s="115" t="str">
        <f t="shared" si="592"/>
        <v>y</v>
      </c>
      <c r="X2138" s="115" t="str">
        <f t="shared" si="592"/>
        <v/>
      </c>
      <c r="Y2138" s="273" t="str">
        <f t="shared" si="593"/>
        <v/>
      </c>
      <c r="AA2138" s="86" t="str">
        <f t="shared" si="583"/>
        <v/>
      </c>
      <c r="AB2138" s="87" t="str">
        <f t="shared" si="584"/>
        <v/>
      </c>
      <c r="AC2138" s="87">
        <f t="shared" si="594"/>
        <v>1</v>
      </c>
      <c r="AD2138" s="87" t="str">
        <f t="shared" si="595"/>
        <v/>
      </c>
      <c r="AE2138" s="87" t="str">
        <f t="shared" si="596"/>
        <v/>
      </c>
      <c r="AF2138" s="94">
        <f t="shared" si="585"/>
        <v>1</v>
      </c>
      <c r="AH2138" s="324" t="str">
        <f t="shared" si="586"/>
        <v/>
      </c>
      <c r="AI2138" s="280" t="str">
        <f t="shared" si="587"/>
        <v/>
      </c>
      <c r="AJ2138" s="280">
        <f t="shared" si="588"/>
        <v>663137.82961714803</v>
      </c>
      <c r="AK2138" s="280" t="str">
        <f t="shared" si="589"/>
        <v/>
      </c>
      <c r="AL2138" s="327" t="str">
        <f t="shared" si="590"/>
        <v/>
      </c>
    </row>
    <row r="2139" spans="2:38">
      <c r="B2139" s="176" t="s">
        <v>1905</v>
      </c>
      <c r="C2139" s="167"/>
      <c r="D2139" s="167" t="s">
        <v>2229</v>
      </c>
      <c r="E2139" s="167" t="s">
        <v>118</v>
      </c>
      <c r="F2139" s="167" t="s">
        <v>2232</v>
      </c>
      <c r="G2139" s="188"/>
      <c r="H2139" s="285">
        <v>5006.76</v>
      </c>
      <c r="I2139" s="143">
        <f t="shared" si="591"/>
        <v>88.758830116453751</v>
      </c>
      <c r="J2139" s="165">
        <v>444394.16027385602</v>
      </c>
      <c r="K2139" s="167"/>
      <c r="L2139" s="167">
        <v>1</v>
      </c>
      <c r="M2139" s="171">
        <f t="shared" si="597"/>
        <v>444394.16027385608</v>
      </c>
      <c r="N2139" s="170"/>
      <c r="O2139" s="285">
        <v>1418.6646125182299</v>
      </c>
      <c r="P2139" s="114">
        <f t="shared" si="598"/>
        <v>50.485505430960096</v>
      </c>
      <c r="Q2139" s="173">
        <v>71622</v>
      </c>
      <c r="R2139" s="177">
        <v>2016</v>
      </c>
      <c r="S2139" s="98">
        <f>IFERROR(('General Input Sheet'!$G$38/(VLOOKUP(R2139,'General Input Sheet'!$E$38:$G$44,3,FALSE))),1)</f>
        <v>1</v>
      </c>
      <c r="T2139" s="199">
        <v>516016.16027385602</v>
      </c>
      <c r="U2139" s="115" t="str">
        <f t="shared" si="592"/>
        <v/>
      </c>
      <c r="V2139" s="115" t="str">
        <f t="shared" si="592"/>
        <v/>
      </c>
      <c r="W2139" s="115" t="str">
        <f t="shared" si="592"/>
        <v/>
      </c>
      <c r="X2139" s="115" t="str">
        <f t="shared" si="592"/>
        <v>y</v>
      </c>
      <c r="Y2139" s="273" t="str">
        <f t="shared" si="593"/>
        <v/>
      </c>
      <c r="AA2139" s="86" t="str">
        <f t="shared" si="583"/>
        <v/>
      </c>
      <c r="AB2139" s="87" t="str">
        <f t="shared" si="584"/>
        <v/>
      </c>
      <c r="AC2139" s="87" t="str">
        <f t="shared" si="594"/>
        <v/>
      </c>
      <c r="AD2139" s="87">
        <f t="shared" si="595"/>
        <v>1</v>
      </c>
      <c r="AE2139" s="87" t="str">
        <f t="shared" si="596"/>
        <v/>
      </c>
      <c r="AF2139" s="94">
        <f t="shared" si="585"/>
        <v>1</v>
      </c>
      <c r="AH2139" s="324" t="str">
        <f t="shared" si="586"/>
        <v/>
      </c>
      <c r="AI2139" s="280" t="str">
        <f t="shared" si="587"/>
        <v/>
      </c>
      <c r="AJ2139" s="280" t="str">
        <f t="shared" si="588"/>
        <v/>
      </c>
      <c r="AK2139" s="280">
        <f t="shared" si="589"/>
        <v>516016.16027385602</v>
      </c>
      <c r="AL2139" s="327" t="str">
        <f t="shared" si="590"/>
        <v/>
      </c>
    </row>
    <row r="2140" spans="2:38">
      <c r="B2140" s="176" t="s">
        <v>1906</v>
      </c>
      <c r="C2140" s="167"/>
      <c r="D2140" s="167" t="s">
        <v>2229</v>
      </c>
      <c r="E2140" s="167" t="s">
        <v>118</v>
      </c>
      <c r="F2140" s="167" t="s">
        <v>2236</v>
      </c>
      <c r="G2140" s="188"/>
      <c r="H2140" s="285"/>
      <c r="I2140" s="143">
        <f t="shared" si="591"/>
        <v>0</v>
      </c>
      <c r="J2140" s="165"/>
      <c r="K2140" s="167"/>
      <c r="L2140" s="167">
        <v>1</v>
      </c>
      <c r="M2140" s="171">
        <f t="shared" si="597"/>
        <v>0</v>
      </c>
      <c r="N2140" s="170"/>
      <c r="O2140" s="285">
        <v>0</v>
      </c>
      <c r="P2140" s="114">
        <f t="shared" si="598"/>
        <v>0</v>
      </c>
      <c r="Q2140" s="173">
        <v>0</v>
      </c>
      <c r="R2140" s="177">
        <v>2016</v>
      </c>
      <c r="S2140" s="98">
        <f>IFERROR(('General Input Sheet'!$G$38/(VLOOKUP(R2140,'General Input Sheet'!$E$38:$G$44,3,FALSE))),1)</f>
        <v>1</v>
      </c>
      <c r="T2140" s="199">
        <v>0</v>
      </c>
      <c r="U2140" s="115" t="str">
        <f t="shared" si="592"/>
        <v/>
      </c>
      <c r="V2140" s="115" t="str">
        <f t="shared" si="592"/>
        <v/>
      </c>
      <c r="W2140" s="115" t="str">
        <f t="shared" si="592"/>
        <v/>
      </c>
      <c r="X2140" s="115" t="str">
        <f t="shared" si="592"/>
        <v>y</v>
      </c>
      <c r="Y2140" s="273" t="str">
        <f t="shared" si="593"/>
        <v/>
      </c>
      <c r="AA2140" s="86" t="str">
        <f t="shared" si="583"/>
        <v/>
      </c>
      <c r="AB2140" s="87" t="str">
        <f t="shared" si="584"/>
        <v/>
      </c>
      <c r="AC2140" s="87" t="str">
        <f t="shared" si="594"/>
        <v/>
      </c>
      <c r="AD2140" s="87">
        <f t="shared" si="595"/>
        <v>1</v>
      </c>
      <c r="AE2140" s="87" t="str">
        <f t="shared" si="596"/>
        <v/>
      </c>
      <c r="AF2140" s="94">
        <f t="shared" si="585"/>
        <v>1</v>
      </c>
      <c r="AH2140" s="324" t="str">
        <f t="shared" si="586"/>
        <v/>
      </c>
      <c r="AI2140" s="280" t="str">
        <f t="shared" si="587"/>
        <v/>
      </c>
      <c r="AJ2140" s="280" t="str">
        <f t="shared" si="588"/>
        <v/>
      </c>
      <c r="AK2140" s="280">
        <f t="shared" si="589"/>
        <v>0</v>
      </c>
      <c r="AL2140" s="327" t="str">
        <f t="shared" si="590"/>
        <v/>
      </c>
    </row>
    <row r="2141" spans="2:38">
      <c r="B2141" s="176" t="s">
        <v>1907</v>
      </c>
      <c r="C2141" s="167"/>
      <c r="D2141" s="167" t="s">
        <v>2231</v>
      </c>
      <c r="E2141" s="167" t="s">
        <v>115</v>
      </c>
      <c r="F2141" s="167" t="s">
        <v>2236</v>
      </c>
      <c r="G2141" s="188"/>
      <c r="H2141" s="285"/>
      <c r="I2141" s="143">
        <f t="shared" si="591"/>
        <v>0</v>
      </c>
      <c r="J2141" s="165"/>
      <c r="K2141" s="167"/>
      <c r="L2141" s="167">
        <v>1</v>
      </c>
      <c r="M2141" s="171">
        <f t="shared" si="597"/>
        <v>0</v>
      </c>
      <c r="N2141" s="170"/>
      <c r="O2141" s="285">
        <v>0</v>
      </c>
      <c r="P2141" s="114">
        <f t="shared" si="598"/>
        <v>0</v>
      </c>
      <c r="Q2141" s="173">
        <v>0</v>
      </c>
      <c r="R2141" s="177">
        <v>2016</v>
      </c>
      <c r="S2141" s="98">
        <f>IFERROR(('General Input Sheet'!$G$38/(VLOOKUP(R2141,'General Input Sheet'!$E$38:$G$44,3,FALSE))),1)</f>
        <v>1</v>
      </c>
      <c r="T2141" s="199">
        <v>0</v>
      </c>
      <c r="U2141" s="115" t="str">
        <f t="shared" si="592"/>
        <v/>
      </c>
      <c r="V2141" s="115" t="str">
        <f t="shared" si="592"/>
        <v/>
      </c>
      <c r="W2141" s="115" t="str">
        <f t="shared" si="592"/>
        <v/>
      </c>
      <c r="X2141" s="115" t="str">
        <f t="shared" si="592"/>
        <v/>
      </c>
      <c r="Y2141" s="273" t="str">
        <f t="shared" si="593"/>
        <v>y</v>
      </c>
      <c r="AA2141" s="86" t="str">
        <f t="shared" si="583"/>
        <v/>
      </c>
      <c r="AB2141" s="87" t="str">
        <f t="shared" si="584"/>
        <v/>
      </c>
      <c r="AC2141" s="87" t="str">
        <f t="shared" si="594"/>
        <v/>
      </c>
      <c r="AD2141" s="87" t="str">
        <f t="shared" si="595"/>
        <v/>
      </c>
      <c r="AE2141" s="87">
        <f t="shared" si="596"/>
        <v>1</v>
      </c>
      <c r="AF2141" s="94">
        <f t="shared" si="585"/>
        <v>1</v>
      </c>
      <c r="AH2141" s="324" t="str">
        <f t="shared" si="586"/>
        <v/>
      </c>
      <c r="AI2141" s="280" t="str">
        <f t="shared" si="587"/>
        <v/>
      </c>
      <c r="AJ2141" s="280" t="str">
        <f t="shared" si="588"/>
        <v/>
      </c>
      <c r="AK2141" s="280" t="str">
        <f t="shared" si="589"/>
        <v/>
      </c>
      <c r="AL2141" s="327">
        <f t="shared" si="590"/>
        <v>0</v>
      </c>
    </row>
    <row r="2142" spans="2:38">
      <c r="B2142" s="176" t="s">
        <v>1908</v>
      </c>
      <c r="C2142" s="167"/>
      <c r="D2142" s="167" t="s">
        <v>2229</v>
      </c>
      <c r="E2142" s="167" t="s">
        <v>117</v>
      </c>
      <c r="F2142" s="167" t="s">
        <v>2233</v>
      </c>
      <c r="G2142" s="188"/>
      <c r="H2142" s="285">
        <v>10698.96</v>
      </c>
      <c r="I2142" s="143">
        <f t="shared" si="591"/>
        <v>64.491468555199106</v>
      </c>
      <c r="J2142" s="165">
        <v>689991.64241333294</v>
      </c>
      <c r="K2142" s="167"/>
      <c r="L2142" s="167">
        <v>1</v>
      </c>
      <c r="M2142" s="171">
        <f t="shared" si="597"/>
        <v>689991.64241333294</v>
      </c>
      <c r="N2142" s="170"/>
      <c r="O2142" s="285"/>
      <c r="P2142" s="114">
        <f t="shared" si="598"/>
        <v>0</v>
      </c>
      <c r="Q2142" s="173"/>
      <c r="R2142" s="177">
        <v>2016</v>
      </c>
      <c r="S2142" s="98">
        <f>IFERROR(('General Input Sheet'!$G$38/(VLOOKUP(R2142,'General Input Sheet'!$E$38:$G$44,3,FALSE))),1)</f>
        <v>1</v>
      </c>
      <c r="T2142" s="199">
        <v>689991.64241333294</v>
      </c>
      <c r="U2142" s="115" t="str">
        <f t="shared" si="592"/>
        <v/>
      </c>
      <c r="V2142" s="115" t="str">
        <f t="shared" si="592"/>
        <v/>
      </c>
      <c r="W2142" s="115" t="str">
        <f t="shared" si="592"/>
        <v>y</v>
      </c>
      <c r="X2142" s="115" t="str">
        <f t="shared" si="592"/>
        <v/>
      </c>
      <c r="Y2142" s="273" t="str">
        <f t="shared" si="593"/>
        <v/>
      </c>
      <c r="AA2142" s="86" t="str">
        <f t="shared" si="583"/>
        <v/>
      </c>
      <c r="AB2142" s="87" t="str">
        <f t="shared" si="584"/>
        <v/>
      </c>
      <c r="AC2142" s="87">
        <f t="shared" si="594"/>
        <v>1</v>
      </c>
      <c r="AD2142" s="87" t="str">
        <f t="shared" si="595"/>
        <v/>
      </c>
      <c r="AE2142" s="87" t="str">
        <f t="shared" si="596"/>
        <v/>
      </c>
      <c r="AF2142" s="94">
        <f t="shared" si="585"/>
        <v>1</v>
      </c>
      <c r="AH2142" s="324" t="str">
        <f t="shared" si="586"/>
        <v/>
      </c>
      <c r="AI2142" s="280" t="str">
        <f t="shared" si="587"/>
        <v/>
      </c>
      <c r="AJ2142" s="280">
        <f t="shared" si="588"/>
        <v>689991.64241333294</v>
      </c>
      <c r="AK2142" s="280" t="str">
        <f t="shared" si="589"/>
        <v/>
      </c>
      <c r="AL2142" s="327" t="str">
        <f t="shared" si="590"/>
        <v/>
      </c>
    </row>
    <row r="2143" spans="2:38">
      <c r="B2143" s="176" t="s">
        <v>1909</v>
      </c>
      <c r="C2143" s="167"/>
      <c r="D2143" s="167" t="s">
        <v>2229</v>
      </c>
      <c r="E2143" s="167" t="s">
        <v>118</v>
      </c>
      <c r="F2143" s="167" t="s">
        <v>2233</v>
      </c>
      <c r="G2143" s="188"/>
      <c r="H2143" s="285">
        <v>4997.97</v>
      </c>
      <c r="I2143" s="143">
        <f t="shared" si="591"/>
        <v>115.89996958343647</v>
      </c>
      <c r="J2143" s="165">
        <v>579264.57097892801</v>
      </c>
      <c r="K2143" s="167"/>
      <c r="L2143" s="167">
        <v>1</v>
      </c>
      <c r="M2143" s="171">
        <f t="shared" si="597"/>
        <v>579264.57097892801</v>
      </c>
      <c r="N2143" s="170"/>
      <c r="O2143" s="285"/>
      <c r="P2143" s="114">
        <f t="shared" si="598"/>
        <v>0</v>
      </c>
      <c r="Q2143" s="173"/>
      <c r="R2143" s="177">
        <v>2016</v>
      </c>
      <c r="S2143" s="98">
        <f>IFERROR(('General Input Sheet'!$G$38/(VLOOKUP(R2143,'General Input Sheet'!$E$38:$G$44,3,FALSE))),1)</f>
        <v>1</v>
      </c>
      <c r="T2143" s="199">
        <v>579264.57097892801</v>
      </c>
      <c r="U2143" s="115" t="str">
        <f t="shared" si="592"/>
        <v/>
      </c>
      <c r="V2143" s="115" t="str">
        <f t="shared" si="592"/>
        <v/>
      </c>
      <c r="W2143" s="115" t="str">
        <f t="shared" si="592"/>
        <v/>
      </c>
      <c r="X2143" s="115" t="str">
        <f t="shared" si="592"/>
        <v>y</v>
      </c>
      <c r="Y2143" s="273" t="str">
        <f t="shared" si="593"/>
        <v/>
      </c>
      <c r="AA2143" s="86" t="str">
        <f t="shared" si="583"/>
        <v/>
      </c>
      <c r="AB2143" s="87" t="str">
        <f t="shared" si="584"/>
        <v/>
      </c>
      <c r="AC2143" s="87" t="str">
        <f t="shared" si="594"/>
        <v/>
      </c>
      <c r="AD2143" s="87">
        <f t="shared" si="595"/>
        <v>1</v>
      </c>
      <c r="AE2143" s="87" t="str">
        <f t="shared" si="596"/>
        <v/>
      </c>
      <c r="AF2143" s="94">
        <f t="shared" si="585"/>
        <v>1</v>
      </c>
      <c r="AH2143" s="324" t="str">
        <f t="shared" si="586"/>
        <v/>
      </c>
      <c r="AI2143" s="280" t="str">
        <f t="shared" si="587"/>
        <v/>
      </c>
      <c r="AJ2143" s="280" t="str">
        <f t="shared" si="588"/>
        <v/>
      </c>
      <c r="AK2143" s="280">
        <f t="shared" si="589"/>
        <v>579264.57097892801</v>
      </c>
      <c r="AL2143" s="327" t="str">
        <f t="shared" si="590"/>
        <v/>
      </c>
    </row>
    <row r="2144" spans="2:38">
      <c r="B2144" s="176" t="s">
        <v>1910</v>
      </c>
      <c r="C2144" s="167"/>
      <c r="D2144" s="167" t="s">
        <v>2231</v>
      </c>
      <c r="E2144" s="167" t="s">
        <v>115</v>
      </c>
      <c r="F2144" s="167" t="s">
        <v>2236</v>
      </c>
      <c r="G2144" s="188"/>
      <c r="H2144" s="285"/>
      <c r="I2144" s="143">
        <f t="shared" si="591"/>
        <v>0</v>
      </c>
      <c r="J2144" s="165"/>
      <c r="K2144" s="167"/>
      <c r="L2144" s="167">
        <v>1</v>
      </c>
      <c r="M2144" s="171">
        <f t="shared" si="597"/>
        <v>0</v>
      </c>
      <c r="N2144" s="170"/>
      <c r="O2144" s="285">
        <v>0</v>
      </c>
      <c r="P2144" s="114">
        <f t="shared" si="598"/>
        <v>0</v>
      </c>
      <c r="Q2144" s="173">
        <v>0</v>
      </c>
      <c r="R2144" s="177">
        <v>2016</v>
      </c>
      <c r="S2144" s="98">
        <f>IFERROR(('General Input Sheet'!$G$38/(VLOOKUP(R2144,'General Input Sheet'!$E$38:$G$44,3,FALSE))),1)</f>
        <v>1</v>
      </c>
      <c r="T2144" s="199">
        <v>0</v>
      </c>
      <c r="U2144" s="115" t="str">
        <f t="shared" si="592"/>
        <v/>
      </c>
      <c r="V2144" s="115" t="str">
        <f t="shared" si="592"/>
        <v/>
      </c>
      <c r="W2144" s="115" t="str">
        <f t="shared" si="592"/>
        <v/>
      </c>
      <c r="X2144" s="115" t="str">
        <f t="shared" si="592"/>
        <v/>
      </c>
      <c r="Y2144" s="273" t="str">
        <f t="shared" si="593"/>
        <v>y</v>
      </c>
      <c r="AA2144" s="86" t="str">
        <f t="shared" si="583"/>
        <v/>
      </c>
      <c r="AB2144" s="87" t="str">
        <f t="shared" si="584"/>
        <v/>
      </c>
      <c r="AC2144" s="87" t="str">
        <f t="shared" si="594"/>
        <v/>
      </c>
      <c r="AD2144" s="87" t="str">
        <f t="shared" si="595"/>
        <v/>
      </c>
      <c r="AE2144" s="87">
        <f t="shared" si="596"/>
        <v>1</v>
      </c>
      <c r="AF2144" s="94">
        <f t="shared" si="585"/>
        <v>1</v>
      </c>
      <c r="AH2144" s="324" t="str">
        <f t="shared" si="586"/>
        <v/>
      </c>
      <c r="AI2144" s="280" t="str">
        <f t="shared" si="587"/>
        <v/>
      </c>
      <c r="AJ2144" s="280" t="str">
        <f t="shared" si="588"/>
        <v/>
      </c>
      <c r="AK2144" s="280" t="str">
        <f t="shared" si="589"/>
        <v/>
      </c>
      <c r="AL2144" s="327">
        <f t="shared" si="590"/>
        <v>0</v>
      </c>
    </row>
    <row r="2145" spans="2:38">
      <c r="B2145" s="176" t="s">
        <v>1911</v>
      </c>
      <c r="C2145" s="167"/>
      <c r="D2145" s="167" t="s">
        <v>2229</v>
      </c>
      <c r="E2145" s="167" t="s">
        <v>118</v>
      </c>
      <c r="F2145" s="167" t="s">
        <v>2232</v>
      </c>
      <c r="G2145" s="188"/>
      <c r="H2145" s="285">
        <v>14199.95</v>
      </c>
      <c r="I2145" s="143">
        <f t="shared" si="591"/>
        <v>41.569560314247227</v>
      </c>
      <c r="J2145" s="165">
        <v>590285.67798429495</v>
      </c>
      <c r="K2145" s="167"/>
      <c r="L2145" s="167">
        <v>1</v>
      </c>
      <c r="M2145" s="171">
        <f t="shared" si="597"/>
        <v>590285.67798429495</v>
      </c>
      <c r="N2145" s="170"/>
      <c r="O2145" s="285"/>
      <c r="P2145" s="114">
        <f t="shared" si="598"/>
        <v>0</v>
      </c>
      <c r="Q2145" s="173"/>
      <c r="R2145" s="177">
        <v>2016</v>
      </c>
      <c r="S2145" s="98">
        <f>IFERROR(('General Input Sheet'!$G$38/(VLOOKUP(R2145,'General Input Sheet'!$E$38:$G$44,3,FALSE))),1)</f>
        <v>1</v>
      </c>
      <c r="T2145" s="199">
        <v>590285.67798429495</v>
      </c>
      <c r="U2145" s="115" t="str">
        <f t="shared" si="592"/>
        <v/>
      </c>
      <c r="V2145" s="115" t="str">
        <f t="shared" si="592"/>
        <v/>
      </c>
      <c r="W2145" s="115" t="str">
        <f t="shared" si="592"/>
        <v/>
      </c>
      <c r="X2145" s="115" t="str">
        <f t="shared" si="592"/>
        <v>y</v>
      </c>
      <c r="Y2145" s="273" t="str">
        <f t="shared" si="593"/>
        <v/>
      </c>
      <c r="AA2145" s="86" t="str">
        <f t="shared" si="583"/>
        <v/>
      </c>
      <c r="AB2145" s="87" t="str">
        <f t="shared" si="584"/>
        <v/>
      </c>
      <c r="AC2145" s="87" t="str">
        <f t="shared" si="594"/>
        <v/>
      </c>
      <c r="AD2145" s="87">
        <f t="shared" si="595"/>
        <v>1</v>
      </c>
      <c r="AE2145" s="87" t="str">
        <f t="shared" si="596"/>
        <v/>
      </c>
      <c r="AF2145" s="94">
        <f t="shared" si="585"/>
        <v>1</v>
      </c>
      <c r="AH2145" s="324" t="str">
        <f t="shared" si="586"/>
        <v/>
      </c>
      <c r="AI2145" s="280" t="str">
        <f t="shared" si="587"/>
        <v/>
      </c>
      <c r="AJ2145" s="280" t="str">
        <f t="shared" si="588"/>
        <v/>
      </c>
      <c r="AK2145" s="280">
        <f t="shared" si="589"/>
        <v>590285.67798429495</v>
      </c>
      <c r="AL2145" s="327" t="str">
        <f t="shared" si="590"/>
        <v/>
      </c>
    </row>
    <row r="2146" spans="2:38">
      <c r="B2146" s="176" t="s">
        <v>1911</v>
      </c>
      <c r="C2146" s="167"/>
      <c r="D2146" s="167" t="s">
        <v>2229</v>
      </c>
      <c r="E2146" s="167" t="s">
        <v>118</v>
      </c>
      <c r="F2146" s="167" t="s">
        <v>2233</v>
      </c>
      <c r="G2146" s="188"/>
      <c r="H2146" s="285">
        <v>8759.3799999999992</v>
      </c>
      <c r="I2146" s="143">
        <f t="shared" si="591"/>
        <v>78.771744394390126</v>
      </c>
      <c r="J2146" s="165">
        <v>689991.64241333294</v>
      </c>
      <c r="K2146" s="167"/>
      <c r="L2146" s="167">
        <v>1</v>
      </c>
      <c r="M2146" s="171">
        <f t="shared" si="597"/>
        <v>689991.64241333294</v>
      </c>
      <c r="N2146" s="170"/>
      <c r="O2146" s="285"/>
      <c r="P2146" s="114">
        <f t="shared" si="598"/>
        <v>0</v>
      </c>
      <c r="Q2146" s="173"/>
      <c r="R2146" s="177">
        <v>2016</v>
      </c>
      <c r="S2146" s="98">
        <f>IFERROR(('General Input Sheet'!$G$38/(VLOOKUP(R2146,'General Input Sheet'!$E$38:$G$44,3,FALSE))),1)</f>
        <v>1</v>
      </c>
      <c r="T2146" s="199">
        <v>689991.64241333294</v>
      </c>
      <c r="U2146" s="115" t="str">
        <f t="shared" si="592"/>
        <v/>
      </c>
      <c r="V2146" s="115" t="str">
        <f t="shared" si="592"/>
        <v/>
      </c>
      <c r="W2146" s="115" t="str">
        <f t="shared" si="592"/>
        <v/>
      </c>
      <c r="X2146" s="115" t="str">
        <f t="shared" si="592"/>
        <v>y</v>
      </c>
      <c r="Y2146" s="273" t="str">
        <f t="shared" si="593"/>
        <v/>
      </c>
      <c r="AA2146" s="86" t="str">
        <f t="shared" si="583"/>
        <v/>
      </c>
      <c r="AB2146" s="87" t="str">
        <f t="shared" si="584"/>
        <v/>
      </c>
      <c r="AC2146" s="87" t="str">
        <f t="shared" si="594"/>
        <v/>
      </c>
      <c r="AD2146" s="87">
        <f t="shared" si="595"/>
        <v>1</v>
      </c>
      <c r="AE2146" s="87" t="str">
        <f t="shared" si="596"/>
        <v/>
      </c>
      <c r="AF2146" s="94">
        <f t="shared" si="585"/>
        <v>1</v>
      </c>
      <c r="AH2146" s="324" t="str">
        <f t="shared" si="586"/>
        <v/>
      </c>
      <c r="AI2146" s="280" t="str">
        <f t="shared" si="587"/>
        <v/>
      </c>
      <c r="AJ2146" s="280" t="str">
        <f t="shared" si="588"/>
        <v/>
      </c>
      <c r="AK2146" s="280">
        <f t="shared" si="589"/>
        <v>689991.64241333294</v>
      </c>
      <c r="AL2146" s="327" t="str">
        <f t="shared" si="590"/>
        <v/>
      </c>
    </row>
    <row r="2147" spans="2:38">
      <c r="B2147" s="176" t="s">
        <v>1912</v>
      </c>
      <c r="C2147" s="167"/>
      <c r="D2147" s="167" t="s">
        <v>2229</v>
      </c>
      <c r="E2147" s="167" t="s">
        <v>118</v>
      </c>
      <c r="F2147" s="167" t="s">
        <v>2232</v>
      </c>
      <c r="G2147" s="188"/>
      <c r="H2147" s="285">
        <v>29816.25</v>
      </c>
      <c r="I2147" s="143">
        <f t="shared" si="591"/>
        <v>19.797448639057393</v>
      </c>
      <c r="J2147" s="165">
        <v>590285.67798429495</v>
      </c>
      <c r="K2147" s="167"/>
      <c r="L2147" s="167">
        <v>1</v>
      </c>
      <c r="M2147" s="171">
        <f t="shared" si="597"/>
        <v>590285.67798429495</v>
      </c>
      <c r="N2147" s="170"/>
      <c r="O2147" s="285"/>
      <c r="P2147" s="114">
        <f t="shared" si="598"/>
        <v>0</v>
      </c>
      <c r="Q2147" s="173"/>
      <c r="R2147" s="177">
        <v>2016</v>
      </c>
      <c r="S2147" s="98">
        <f>IFERROR(('General Input Sheet'!$G$38/(VLOOKUP(R2147,'General Input Sheet'!$E$38:$G$44,3,FALSE))),1)</f>
        <v>1</v>
      </c>
      <c r="T2147" s="199">
        <v>590285.67798429495</v>
      </c>
      <c r="U2147" s="115" t="str">
        <f t="shared" si="592"/>
        <v/>
      </c>
      <c r="V2147" s="115" t="str">
        <f t="shared" si="592"/>
        <v/>
      </c>
      <c r="W2147" s="115" t="str">
        <f t="shared" si="592"/>
        <v/>
      </c>
      <c r="X2147" s="115" t="str">
        <f t="shared" si="592"/>
        <v>y</v>
      </c>
      <c r="Y2147" s="273" t="str">
        <f t="shared" si="593"/>
        <v/>
      </c>
      <c r="AA2147" s="86" t="str">
        <f t="shared" si="583"/>
        <v/>
      </c>
      <c r="AB2147" s="87" t="str">
        <f t="shared" si="584"/>
        <v/>
      </c>
      <c r="AC2147" s="87" t="str">
        <f t="shared" si="594"/>
        <v/>
      </c>
      <c r="AD2147" s="87">
        <f t="shared" si="595"/>
        <v>1</v>
      </c>
      <c r="AE2147" s="87" t="str">
        <f t="shared" si="596"/>
        <v/>
      </c>
      <c r="AF2147" s="94">
        <f t="shared" si="585"/>
        <v>1</v>
      </c>
      <c r="AH2147" s="324" t="str">
        <f t="shared" si="586"/>
        <v/>
      </c>
      <c r="AI2147" s="280" t="str">
        <f t="shared" si="587"/>
        <v/>
      </c>
      <c r="AJ2147" s="280" t="str">
        <f t="shared" si="588"/>
        <v/>
      </c>
      <c r="AK2147" s="280">
        <f t="shared" si="589"/>
        <v>590285.67798429495</v>
      </c>
      <c r="AL2147" s="327" t="str">
        <f t="shared" si="590"/>
        <v/>
      </c>
    </row>
    <row r="2148" spans="2:38">
      <c r="B2148" s="176" t="s">
        <v>1913</v>
      </c>
      <c r="C2148" s="167"/>
      <c r="D2148" s="167" t="s">
        <v>2229</v>
      </c>
      <c r="E2148" s="167" t="s">
        <v>117</v>
      </c>
      <c r="F2148" s="167" t="s">
        <v>2232</v>
      </c>
      <c r="G2148" s="188"/>
      <c r="H2148" s="285">
        <v>450.07221120000003</v>
      </c>
      <c r="I2148" s="143">
        <f t="shared" si="591"/>
        <v>493.92001865806816</v>
      </c>
      <c r="J2148" s="165">
        <v>222299.674953382</v>
      </c>
      <c r="K2148" s="167"/>
      <c r="L2148" s="167">
        <v>1</v>
      </c>
      <c r="M2148" s="171">
        <f t="shared" si="597"/>
        <v>222299.674953382</v>
      </c>
      <c r="N2148" s="170"/>
      <c r="O2148" s="285"/>
      <c r="P2148" s="114">
        <f t="shared" si="598"/>
        <v>0</v>
      </c>
      <c r="Q2148" s="173"/>
      <c r="R2148" s="177">
        <v>2016</v>
      </c>
      <c r="S2148" s="98">
        <f>IFERROR(('General Input Sheet'!$G$38/(VLOOKUP(R2148,'General Input Sheet'!$E$38:$G$44,3,FALSE))),1)</f>
        <v>1</v>
      </c>
      <c r="T2148" s="199">
        <v>222299.674953382</v>
      </c>
      <c r="U2148" s="115" t="str">
        <f t="shared" si="592"/>
        <v/>
      </c>
      <c r="V2148" s="115" t="str">
        <f t="shared" si="592"/>
        <v/>
      </c>
      <c r="W2148" s="115" t="str">
        <f t="shared" si="592"/>
        <v>y</v>
      </c>
      <c r="X2148" s="115" t="str">
        <f t="shared" si="592"/>
        <v/>
      </c>
      <c r="Y2148" s="273" t="str">
        <f t="shared" si="593"/>
        <v/>
      </c>
      <c r="AA2148" s="86" t="str">
        <f t="shared" si="583"/>
        <v/>
      </c>
      <c r="AB2148" s="87" t="str">
        <f t="shared" si="584"/>
        <v/>
      </c>
      <c r="AC2148" s="87">
        <f t="shared" si="594"/>
        <v>1</v>
      </c>
      <c r="AD2148" s="87" t="str">
        <f t="shared" si="595"/>
        <v/>
      </c>
      <c r="AE2148" s="87" t="str">
        <f t="shared" si="596"/>
        <v/>
      </c>
      <c r="AF2148" s="94">
        <f t="shared" si="585"/>
        <v>1</v>
      </c>
      <c r="AH2148" s="324" t="str">
        <f t="shared" si="586"/>
        <v/>
      </c>
      <c r="AI2148" s="280" t="str">
        <f t="shared" si="587"/>
        <v/>
      </c>
      <c r="AJ2148" s="280">
        <f t="shared" si="588"/>
        <v>222299.674953382</v>
      </c>
      <c r="AK2148" s="280" t="str">
        <f t="shared" si="589"/>
        <v/>
      </c>
      <c r="AL2148" s="327" t="str">
        <f t="shared" si="590"/>
        <v/>
      </c>
    </row>
    <row r="2149" spans="2:38">
      <c r="B2149" s="176" t="s">
        <v>1914</v>
      </c>
      <c r="C2149" s="167"/>
      <c r="D2149" s="167" t="s">
        <v>2230</v>
      </c>
      <c r="E2149" s="167" t="s">
        <v>116</v>
      </c>
      <c r="F2149" s="167" t="s">
        <v>2232</v>
      </c>
      <c r="G2149" s="188"/>
      <c r="H2149" s="171">
        <v>1777.44</v>
      </c>
      <c r="I2149" s="143">
        <f t="shared" si="591"/>
        <v>594.51920466628974</v>
      </c>
      <c r="J2149" s="165">
        <v>1056722.2151420501</v>
      </c>
      <c r="K2149" s="167"/>
      <c r="L2149" s="167"/>
      <c r="M2149" s="167">
        <v>1068948.22485526</v>
      </c>
      <c r="N2149" s="170"/>
      <c r="O2149" s="171"/>
      <c r="P2149" s="114">
        <f t="shared" si="598"/>
        <v>0</v>
      </c>
      <c r="Q2149" s="173"/>
      <c r="R2149" s="177">
        <v>2016</v>
      </c>
      <c r="S2149" s="32"/>
      <c r="T2149" s="195">
        <v>1056722.2151420501</v>
      </c>
      <c r="U2149" s="115" t="str">
        <f t="shared" si="592"/>
        <v/>
      </c>
      <c r="V2149" s="115" t="str">
        <f t="shared" si="592"/>
        <v/>
      </c>
      <c r="W2149" s="115" t="str">
        <f t="shared" si="592"/>
        <v/>
      </c>
      <c r="X2149" s="115" t="str">
        <f t="shared" si="592"/>
        <v/>
      </c>
      <c r="Y2149" s="273" t="str">
        <f t="shared" si="593"/>
        <v>y</v>
      </c>
      <c r="AA2149" s="86" t="str">
        <f t="shared" si="583"/>
        <v/>
      </c>
      <c r="AB2149" s="87" t="str">
        <f t="shared" si="584"/>
        <v/>
      </c>
      <c r="AC2149" s="87" t="str">
        <f t="shared" si="594"/>
        <v/>
      </c>
      <c r="AD2149" s="87" t="str">
        <f t="shared" si="595"/>
        <v/>
      </c>
      <c r="AE2149" s="87">
        <f t="shared" si="596"/>
        <v>1</v>
      </c>
      <c r="AF2149" s="94">
        <f t="shared" si="585"/>
        <v>1</v>
      </c>
      <c r="AH2149" s="324" t="str">
        <f t="shared" si="586"/>
        <v/>
      </c>
      <c r="AI2149" s="280" t="str">
        <f t="shared" si="587"/>
        <v/>
      </c>
      <c r="AJ2149" s="280" t="str">
        <f t="shared" si="588"/>
        <v/>
      </c>
      <c r="AK2149" s="280" t="str">
        <f t="shared" si="589"/>
        <v/>
      </c>
      <c r="AL2149" s="327">
        <f t="shared" si="590"/>
        <v>1056722.2151420501</v>
      </c>
    </row>
    <row r="2150" spans="2:38">
      <c r="B2150" s="176" t="s">
        <v>1915</v>
      </c>
      <c r="C2150" s="167"/>
      <c r="D2150" s="167" t="s">
        <v>2229</v>
      </c>
      <c r="E2150" s="167" t="s">
        <v>115</v>
      </c>
      <c r="F2150" s="167" t="s">
        <v>2232</v>
      </c>
      <c r="G2150" s="188"/>
      <c r="H2150" s="285">
        <v>34386.29</v>
      </c>
      <c r="I2150" s="143">
        <f t="shared" si="591"/>
        <v>17.166308955816255</v>
      </c>
      <c r="J2150" s="165">
        <v>590285.67798429495</v>
      </c>
      <c r="K2150" s="167"/>
      <c r="L2150" s="167">
        <v>1</v>
      </c>
      <c r="M2150" s="171">
        <f t="shared" ref="M2150:M2210" si="599">IFERROR(J2150/100*100*L2150,0)</f>
        <v>590285.67798429495</v>
      </c>
      <c r="N2150" s="170"/>
      <c r="O2150" s="285">
        <v>15363.6437687629</v>
      </c>
      <c r="P2150" s="114">
        <f t="shared" si="598"/>
        <v>54.643367331055948</v>
      </c>
      <c r="Q2150" s="173">
        <v>839521.23</v>
      </c>
      <c r="R2150" s="177">
        <v>2016</v>
      </c>
      <c r="S2150" s="98">
        <f>IFERROR(('General Input Sheet'!$G$38/(VLOOKUP(R2150,'General Input Sheet'!$E$38:$G$44,3,FALSE))),1)</f>
        <v>1</v>
      </c>
      <c r="T2150" s="199">
        <v>1429806.9079842949</v>
      </c>
      <c r="U2150" s="115" t="str">
        <f t="shared" si="592"/>
        <v>y</v>
      </c>
      <c r="V2150" s="115" t="str">
        <f t="shared" si="592"/>
        <v/>
      </c>
      <c r="W2150" s="115" t="str">
        <f t="shared" si="592"/>
        <v/>
      </c>
      <c r="X2150" s="115" t="str">
        <f t="shared" si="592"/>
        <v/>
      </c>
      <c r="Y2150" s="273" t="str">
        <f t="shared" si="593"/>
        <v/>
      </c>
      <c r="AA2150" s="86">
        <f t="shared" si="583"/>
        <v>1</v>
      </c>
      <c r="AB2150" s="87" t="str">
        <f t="shared" si="584"/>
        <v/>
      </c>
      <c r="AC2150" s="87" t="str">
        <f t="shared" si="594"/>
        <v/>
      </c>
      <c r="AD2150" s="87" t="str">
        <f t="shared" si="595"/>
        <v/>
      </c>
      <c r="AE2150" s="87" t="str">
        <f t="shared" si="596"/>
        <v/>
      </c>
      <c r="AF2150" s="94">
        <f t="shared" si="585"/>
        <v>1</v>
      </c>
      <c r="AH2150" s="324">
        <f t="shared" si="586"/>
        <v>1429806.9079842949</v>
      </c>
      <c r="AI2150" s="280" t="str">
        <f t="shared" si="587"/>
        <v/>
      </c>
      <c r="AJ2150" s="280" t="str">
        <f t="shared" si="588"/>
        <v/>
      </c>
      <c r="AK2150" s="280" t="str">
        <f t="shared" si="589"/>
        <v/>
      </c>
      <c r="AL2150" s="327" t="str">
        <f t="shared" si="590"/>
        <v/>
      </c>
    </row>
    <row r="2151" spans="2:38">
      <c r="B2151" s="176" t="s">
        <v>1916</v>
      </c>
      <c r="C2151" s="167"/>
      <c r="D2151" s="167" t="s">
        <v>2229</v>
      </c>
      <c r="E2151" s="167" t="s">
        <v>117</v>
      </c>
      <c r="F2151" s="167" t="s">
        <v>2233</v>
      </c>
      <c r="G2151" s="188"/>
      <c r="H2151" s="285">
        <v>2957.57</v>
      </c>
      <c r="I2151" s="143">
        <f t="shared" si="591"/>
        <v>170.41230589350073</v>
      </c>
      <c r="J2151" s="165">
        <v>504006.323541441</v>
      </c>
      <c r="K2151" s="167"/>
      <c r="L2151" s="167">
        <v>1</v>
      </c>
      <c r="M2151" s="171">
        <f t="shared" si="599"/>
        <v>504006.323541441</v>
      </c>
      <c r="N2151" s="170"/>
      <c r="O2151" s="285"/>
      <c r="P2151" s="114">
        <f t="shared" si="598"/>
        <v>0</v>
      </c>
      <c r="Q2151" s="173"/>
      <c r="R2151" s="177">
        <v>2016</v>
      </c>
      <c r="S2151" s="98">
        <f>IFERROR(('General Input Sheet'!$G$38/(VLOOKUP(R2151,'General Input Sheet'!$E$38:$G$44,3,FALSE))),1)</f>
        <v>1</v>
      </c>
      <c r="T2151" s="199">
        <v>504006.323541441</v>
      </c>
      <c r="U2151" s="115" t="str">
        <f t="shared" si="592"/>
        <v/>
      </c>
      <c r="V2151" s="115" t="str">
        <f t="shared" si="592"/>
        <v/>
      </c>
      <c r="W2151" s="115" t="str">
        <f t="shared" si="592"/>
        <v>y</v>
      </c>
      <c r="X2151" s="115" t="str">
        <f t="shared" si="592"/>
        <v/>
      </c>
      <c r="Y2151" s="273" t="str">
        <f t="shared" si="593"/>
        <v/>
      </c>
      <c r="AA2151" s="86" t="str">
        <f t="shared" si="583"/>
        <v/>
      </c>
      <c r="AB2151" s="87" t="str">
        <f t="shared" si="584"/>
        <v/>
      </c>
      <c r="AC2151" s="87">
        <f t="shared" si="594"/>
        <v>1</v>
      </c>
      <c r="AD2151" s="87" t="str">
        <f t="shared" si="595"/>
        <v/>
      </c>
      <c r="AE2151" s="87" t="str">
        <f t="shared" si="596"/>
        <v/>
      </c>
      <c r="AF2151" s="94">
        <f t="shared" si="585"/>
        <v>1</v>
      </c>
      <c r="AH2151" s="324" t="str">
        <f t="shared" si="586"/>
        <v/>
      </c>
      <c r="AI2151" s="280" t="str">
        <f t="shared" si="587"/>
        <v/>
      </c>
      <c r="AJ2151" s="280">
        <f t="shared" si="588"/>
        <v>504006.323541441</v>
      </c>
      <c r="AK2151" s="280" t="str">
        <f t="shared" si="589"/>
        <v/>
      </c>
      <c r="AL2151" s="327" t="str">
        <f t="shared" si="590"/>
        <v/>
      </c>
    </row>
    <row r="2152" spans="2:38">
      <c r="B2152" s="176" t="s">
        <v>1917</v>
      </c>
      <c r="C2152" s="167"/>
      <c r="D2152" s="167" t="s">
        <v>2229</v>
      </c>
      <c r="E2152" s="167" t="s">
        <v>117</v>
      </c>
      <c r="F2152" s="167" t="s">
        <v>2233</v>
      </c>
      <c r="G2152" s="188"/>
      <c r="H2152" s="285">
        <v>6793.54</v>
      </c>
      <c r="I2152" s="143">
        <f t="shared" si="591"/>
        <v>95.015631414122524</v>
      </c>
      <c r="J2152" s="165">
        <v>645492.49263709795</v>
      </c>
      <c r="K2152" s="167"/>
      <c r="L2152" s="167">
        <v>1</v>
      </c>
      <c r="M2152" s="171">
        <f t="shared" si="599"/>
        <v>645492.49263709795</v>
      </c>
      <c r="N2152" s="170"/>
      <c r="O2152" s="285"/>
      <c r="P2152" s="114">
        <f t="shared" si="598"/>
        <v>0</v>
      </c>
      <c r="Q2152" s="173"/>
      <c r="R2152" s="177">
        <v>2016</v>
      </c>
      <c r="S2152" s="98">
        <f>IFERROR(('General Input Sheet'!$G$38/(VLOOKUP(R2152,'General Input Sheet'!$E$38:$G$44,3,FALSE))),1)</f>
        <v>1</v>
      </c>
      <c r="T2152" s="199">
        <v>645492.49263709795</v>
      </c>
      <c r="U2152" s="115" t="str">
        <f t="shared" si="592"/>
        <v/>
      </c>
      <c r="V2152" s="115" t="str">
        <f t="shared" si="592"/>
        <v/>
      </c>
      <c r="W2152" s="115" t="str">
        <f t="shared" si="592"/>
        <v>y</v>
      </c>
      <c r="X2152" s="115" t="str">
        <f t="shared" si="592"/>
        <v/>
      </c>
      <c r="Y2152" s="273" t="str">
        <f t="shared" si="593"/>
        <v/>
      </c>
      <c r="AA2152" s="86" t="str">
        <f t="shared" si="583"/>
        <v/>
      </c>
      <c r="AB2152" s="87" t="str">
        <f t="shared" si="584"/>
        <v/>
      </c>
      <c r="AC2152" s="87">
        <f t="shared" si="594"/>
        <v>1</v>
      </c>
      <c r="AD2152" s="87" t="str">
        <f t="shared" si="595"/>
        <v/>
      </c>
      <c r="AE2152" s="87" t="str">
        <f t="shared" si="596"/>
        <v/>
      </c>
      <c r="AF2152" s="94">
        <f t="shared" si="585"/>
        <v>1</v>
      </c>
      <c r="AH2152" s="324" t="str">
        <f t="shared" si="586"/>
        <v/>
      </c>
      <c r="AI2152" s="280" t="str">
        <f t="shared" si="587"/>
        <v/>
      </c>
      <c r="AJ2152" s="280">
        <f t="shared" si="588"/>
        <v>645492.49263709795</v>
      </c>
      <c r="AK2152" s="280" t="str">
        <f t="shared" si="589"/>
        <v/>
      </c>
      <c r="AL2152" s="327" t="str">
        <f t="shared" si="590"/>
        <v/>
      </c>
    </row>
    <row r="2153" spans="2:38">
      <c r="B2153" s="176" t="s">
        <v>1918</v>
      </c>
      <c r="C2153" s="167"/>
      <c r="D2153" s="167" t="s">
        <v>2229</v>
      </c>
      <c r="E2153" s="167" t="s">
        <v>115</v>
      </c>
      <c r="F2153" s="167" t="s">
        <v>2233</v>
      </c>
      <c r="G2153" s="188"/>
      <c r="H2153" s="285">
        <v>7144.31</v>
      </c>
      <c r="I2153" s="143">
        <f t="shared" si="591"/>
        <v>92.161498636735672</v>
      </c>
      <c r="J2153" s="165">
        <v>658430.31632541702</v>
      </c>
      <c r="K2153" s="167"/>
      <c r="L2153" s="167">
        <v>1</v>
      </c>
      <c r="M2153" s="171">
        <f t="shared" si="599"/>
        <v>658430.31632541702</v>
      </c>
      <c r="N2153" s="170"/>
      <c r="O2153" s="285"/>
      <c r="P2153" s="114">
        <f t="shared" si="598"/>
        <v>0</v>
      </c>
      <c r="Q2153" s="173"/>
      <c r="R2153" s="177">
        <v>2016</v>
      </c>
      <c r="S2153" s="98">
        <f>IFERROR(('General Input Sheet'!$G$38/(VLOOKUP(R2153,'General Input Sheet'!$E$38:$G$44,3,FALSE))),1)</f>
        <v>1</v>
      </c>
      <c r="T2153" s="199">
        <v>658430.31632541702</v>
      </c>
      <c r="U2153" s="115" t="str">
        <f t="shared" si="592"/>
        <v>y</v>
      </c>
      <c r="V2153" s="115" t="str">
        <f t="shared" si="592"/>
        <v/>
      </c>
      <c r="W2153" s="115" t="str">
        <f t="shared" si="592"/>
        <v/>
      </c>
      <c r="X2153" s="115" t="str">
        <f t="shared" si="592"/>
        <v/>
      </c>
      <c r="Y2153" s="273" t="str">
        <f t="shared" si="593"/>
        <v/>
      </c>
      <c r="AA2153" s="86">
        <f t="shared" si="583"/>
        <v>1</v>
      </c>
      <c r="AB2153" s="87" t="str">
        <f t="shared" si="584"/>
        <v/>
      </c>
      <c r="AC2153" s="87" t="str">
        <f t="shared" si="594"/>
        <v/>
      </c>
      <c r="AD2153" s="87" t="str">
        <f t="shared" si="595"/>
        <v/>
      </c>
      <c r="AE2153" s="87" t="str">
        <f t="shared" si="596"/>
        <v/>
      </c>
      <c r="AF2153" s="94">
        <f t="shared" si="585"/>
        <v>1</v>
      </c>
      <c r="AH2153" s="324">
        <f t="shared" si="586"/>
        <v>658430.31632541702</v>
      </c>
      <c r="AI2153" s="280" t="str">
        <f t="shared" si="587"/>
        <v/>
      </c>
      <c r="AJ2153" s="280" t="str">
        <f t="shared" si="588"/>
        <v/>
      </c>
      <c r="AK2153" s="280" t="str">
        <f t="shared" si="589"/>
        <v/>
      </c>
      <c r="AL2153" s="327" t="str">
        <f t="shared" si="590"/>
        <v/>
      </c>
    </row>
    <row r="2154" spans="2:38">
      <c r="B2154" s="176" t="s">
        <v>1919</v>
      </c>
      <c r="C2154" s="167"/>
      <c r="D2154" s="167" t="s">
        <v>2229</v>
      </c>
      <c r="E2154" s="167" t="s">
        <v>117</v>
      </c>
      <c r="F2154" s="167" t="s">
        <v>2233</v>
      </c>
      <c r="G2154" s="188"/>
      <c r="H2154" s="285">
        <v>9502.7999999999993</v>
      </c>
      <c r="I2154" s="143">
        <f t="shared" si="591"/>
        <v>72.609298566036642</v>
      </c>
      <c r="J2154" s="165">
        <v>689991.64241333294</v>
      </c>
      <c r="K2154" s="167"/>
      <c r="L2154" s="167">
        <v>1</v>
      </c>
      <c r="M2154" s="171">
        <f t="shared" si="599"/>
        <v>689991.64241333294</v>
      </c>
      <c r="N2154" s="170"/>
      <c r="O2154" s="285"/>
      <c r="P2154" s="114">
        <f t="shared" si="598"/>
        <v>0</v>
      </c>
      <c r="Q2154" s="173"/>
      <c r="R2154" s="177">
        <v>2016</v>
      </c>
      <c r="S2154" s="98">
        <f>IFERROR(('General Input Sheet'!$G$38/(VLOOKUP(R2154,'General Input Sheet'!$E$38:$G$44,3,FALSE))),1)</f>
        <v>1</v>
      </c>
      <c r="T2154" s="199">
        <v>689991.64241333294</v>
      </c>
      <c r="U2154" s="115" t="str">
        <f t="shared" si="592"/>
        <v/>
      </c>
      <c r="V2154" s="115" t="str">
        <f t="shared" si="592"/>
        <v/>
      </c>
      <c r="W2154" s="115" t="str">
        <f t="shared" si="592"/>
        <v>y</v>
      </c>
      <c r="X2154" s="115" t="str">
        <f t="shared" si="592"/>
        <v/>
      </c>
      <c r="Y2154" s="273" t="str">
        <f t="shared" si="593"/>
        <v/>
      </c>
      <c r="AA2154" s="86" t="str">
        <f t="shared" si="583"/>
        <v/>
      </c>
      <c r="AB2154" s="87" t="str">
        <f t="shared" si="584"/>
        <v/>
      </c>
      <c r="AC2154" s="87">
        <f t="shared" si="594"/>
        <v>1</v>
      </c>
      <c r="AD2154" s="87" t="str">
        <f t="shared" si="595"/>
        <v/>
      </c>
      <c r="AE2154" s="87" t="str">
        <f t="shared" si="596"/>
        <v/>
      </c>
      <c r="AF2154" s="94">
        <f t="shared" si="585"/>
        <v>1</v>
      </c>
      <c r="AH2154" s="324" t="str">
        <f t="shared" si="586"/>
        <v/>
      </c>
      <c r="AI2154" s="280" t="str">
        <f t="shared" si="587"/>
        <v/>
      </c>
      <c r="AJ2154" s="280">
        <f t="shared" si="588"/>
        <v>689991.64241333294</v>
      </c>
      <c r="AK2154" s="280" t="str">
        <f t="shared" si="589"/>
        <v/>
      </c>
      <c r="AL2154" s="327" t="str">
        <f t="shared" si="590"/>
        <v/>
      </c>
    </row>
    <row r="2155" spans="2:38">
      <c r="B2155" s="176" t="s">
        <v>1920</v>
      </c>
      <c r="C2155" s="167"/>
      <c r="D2155" s="167" t="s">
        <v>2229</v>
      </c>
      <c r="E2155" s="167" t="s">
        <v>115</v>
      </c>
      <c r="F2155" s="167" t="s">
        <v>2237</v>
      </c>
      <c r="G2155" s="188"/>
      <c r="H2155" s="285">
        <v>43100.94</v>
      </c>
      <c r="I2155" s="143">
        <f t="shared" si="591"/>
        <v>8.8498564404859845</v>
      </c>
      <c r="J2155" s="165">
        <v>381437.13144999999</v>
      </c>
      <c r="K2155" s="167"/>
      <c r="L2155" s="167">
        <v>1</v>
      </c>
      <c r="M2155" s="171">
        <f t="shared" si="599"/>
        <v>381437.13144999999</v>
      </c>
      <c r="N2155" s="170"/>
      <c r="O2155" s="285"/>
      <c r="P2155" s="114">
        <f t="shared" si="598"/>
        <v>0</v>
      </c>
      <c r="Q2155" s="173"/>
      <c r="R2155" s="177">
        <v>2016</v>
      </c>
      <c r="S2155" s="98">
        <f>IFERROR(('General Input Sheet'!$G$38/(VLOOKUP(R2155,'General Input Sheet'!$E$38:$G$44,3,FALSE))),1)</f>
        <v>1</v>
      </c>
      <c r="T2155" s="199">
        <v>381437.13144999999</v>
      </c>
      <c r="U2155" s="115" t="str">
        <f t="shared" si="592"/>
        <v>y</v>
      </c>
      <c r="V2155" s="115" t="str">
        <f t="shared" si="592"/>
        <v/>
      </c>
      <c r="W2155" s="115" t="str">
        <f t="shared" si="592"/>
        <v/>
      </c>
      <c r="X2155" s="115" t="str">
        <f t="shared" si="592"/>
        <v/>
      </c>
      <c r="Y2155" s="273" t="str">
        <f t="shared" si="593"/>
        <v/>
      </c>
      <c r="AA2155" s="86">
        <f t="shared" si="583"/>
        <v>1</v>
      </c>
      <c r="AB2155" s="87" t="str">
        <f t="shared" si="584"/>
        <v/>
      </c>
      <c r="AC2155" s="87" t="str">
        <f t="shared" si="594"/>
        <v/>
      </c>
      <c r="AD2155" s="87" t="str">
        <f t="shared" si="595"/>
        <v/>
      </c>
      <c r="AE2155" s="87" t="str">
        <f t="shared" si="596"/>
        <v/>
      </c>
      <c r="AF2155" s="94">
        <f t="shared" si="585"/>
        <v>1</v>
      </c>
      <c r="AH2155" s="324">
        <f t="shared" si="586"/>
        <v>381437.13144999999</v>
      </c>
      <c r="AI2155" s="280" t="str">
        <f t="shared" si="587"/>
        <v/>
      </c>
      <c r="AJ2155" s="280" t="str">
        <f t="shared" si="588"/>
        <v/>
      </c>
      <c r="AK2155" s="280" t="str">
        <f t="shared" si="589"/>
        <v/>
      </c>
      <c r="AL2155" s="327" t="str">
        <f t="shared" si="590"/>
        <v/>
      </c>
    </row>
    <row r="2156" spans="2:38">
      <c r="B2156" s="176" t="s">
        <v>1921</v>
      </c>
      <c r="C2156" s="167"/>
      <c r="D2156" s="167" t="s">
        <v>2229</v>
      </c>
      <c r="E2156" s="167" t="s">
        <v>115</v>
      </c>
      <c r="F2156" s="167" t="s">
        <v>2233</v>
      </c>
      <c r="G2156" s="188"/>
      <c r="H2156" s="285">
        <v>2625.03</v>
      </c>
      <c r="I2156" s="143">
        <f t="shared" si="591"/>
        <v>187.32772439510975</v>
      </c>
      <c r="J2156" s="165">
        <v>491740.89636889502</v>
      </c>
      <c r="K2156" s="167"/>
      <c r="L2156" s="167">
        <v>1</v>
      </c>
      <c r="M2156" s="171">
        <f t="shared" si="599"/>
        <v>491740.89636889502</v>
      </c>
      <c r="N2156" s="170"/>
      <c r="O2156" s="285"/>
      <c r="P2156" s="114">
        <f t="shared" si="598"/>
        <v>0</v>
      </c>
      <c r="Q2156" s="173"/>
      <c r="R2156" s="177">
        <v>2016</v>
      </c>
      <c r="S2156" s="98">
        <f>IFERROR(('General Input Sheet'!$G$38/(VLOOKUP(R2156,'General Input Sheet'!$E$38:$G$44,3,FALSE))),1)</f>
        <v>1</v>
      </c>
      <c r="T2156" s="199">
        <v>491740.89636889502</v>
      </c>
      <c r="U2156" s="115" t="str">
        <f t="shared" si="592"/>
        <v>y</v>
      </c>
      <c r="V2156" s="115" t="str">
        <f t="shared" si="592"/>
        <v/>
      </c>
      <c r="W2156" s="115" t="str">
        <f t="shared" si="592"/>
        <v/>
      </c>
      <c r="X2156" s="115" t="str">
        <f t="shared" si="592"/>
        <v/>
      </c>
      <c r="Y2156" s="273" t="str">
        <f t="shared" si="593"/>
        <v/>
      </c>
      <c r="AA2156" s="86">
        <f t="shared" si="583"/>
        <v>1</v>
      </c>
      <c r="AB2156" s="87" t="str">
        <f t="shared" si="584"/>
        <v/>
      </c>
      <c r="AC2156" s="87" t="str">
        <f t="shared" si="594"/>
        <v/>
      </c>
      <c r="AD2156" s="87" t="str">
        <f t="shared" si="595"/>
        <v/>
      </c>
      <c r="AE2156" s="87" t="str">
        <f t="shared" si="596"/>
        <v/>
      </c>
      <c r="AF2156" s="94">
        <f t="shared" si="585"/>
        <v>1</v>
      </c>
      <c r="AH2156" s="324">
        <f t="shared" si="586"/>
        <v>491740.89636889502</v>
      </c>
      <c r="AI2156" s="280" t="str">
        <f t="shared" si="587"/>
        <v/>
      </c>
      <c r="AJ2156" s="280" t="str">
        <f t="shared" si="588"/>
        <v/>
      </c>
      <c r="AK2156" s="280" t="str">
        <f t="shared" si="589"/>
        <v/>
      </c>
      <c r="AL2156" s="327" t="str">
        <f t="shared" si="590"/>
        <v/>
      </c>
    </row>
    <row r="2157" spans="2:38">
      <c r="B2157" s="176" t="s">
        <v>1922</v>
      </c>
      <c r="C2157" s="167"/>
      <c r="D2157" s="167" t="s">
        <v>2229</v>
      </c>
      <c r="E2157" s="167" t="s">
        <v>116</v>
      </c>
      <c r="F2157" s="167" t="s">
        <v>2233</v>
      </c>
      <c r="G2157" s="188"/>
      <c r="H2157" s="285">
        <v>2073.33</v>
      </c>
      <c r="I2157" s="143">
        <f t="shared" si="591"/>
        <v>227.35983050494758</v>
      </c>
      <c r="J2157" s="165">
        <v>471391.95738082298</v>
      </c>
      <c r="K2157" s="167"/>
      <c r="L2157" s="167">
        <v>1</v>
      </c>
      <c r="M2157" s="171">
        <f t="shared" si="599"/>
        <v>471391.95738082298</v>
      </c>
      <c r="N2157" s="170"/>
      <c r="O2157" s="285">
        <v>1324.39533091108</v>
      </c>
      <c r="P2157" s="114">
        <f t="shared" si="598"/>
        <v>687.03457250491556</v>
      </c>
      <c r="Q2157" s="173">
        <v>909905.38</v>
      </c>
      <c r="R2157" s="177">
        <v>2016</v>
      </c>
      <c r="S2157" s="98">
        <f>IFERROR(('General Input Sheet'!$G$38/(VLOOKUP(R2157,'General Input Sheet'!$E$38:$G$44,3,FALSE))),1)</f>
        <v>1</v>
      </c>
      <c r="T2157" s="199">
        <v>1381297.337380823</v>
      </c>
      <c r="U2157" s="115" t="str">
        <f t="shared" si="592"/>
        <v/>
      </c>
      <c r="V2157" s="115" t="str">
        <f t="shared" si="592"/>
        <v>y</v>
      </c>
      <c r="W2157" s="115" t="str">
        <f t="shared" si="592"/>
        <v/>
      </c>
      <c r="X2157" s="115" t="str">
        <f t="shared" si="592"/>
        <v/>
      </c>
      <c r="Y2157" s="273" t="str">
        <f t="shared" si="593"/>
        <v/>
      </c>
      <c r="AA2157" s="86" t="str">
        <f t="shared" si="583"/>
        <v/>
      </c>
      <c r="AB2157" s="87">
        <f t="shared" si="584"/>
        <v>1</v>
      </c>
      <c r="AC2157" s="87" t="str">
        <f t="shared" si="594"/>
        <v/>
      </c>
      <c r="AD2157" s="87" t="str">
        <f t="shared" si="595"/>
        <v/>
      </c>
      <c r="AE2157" s="87" t="str">
        <f t="shared" si="596"/>
        <v/>
      </c>
      <c r="AF2157" s="94">
        <f t="shared" si="585"/>
        <v>1</v>
      </c>
      <c r="AH2157" s="324" t="str">
        <f t="shared" si="586"/>
        <v/>
      </c>
      <c r="AI2157" s="280">
        <f t="shared" si="587"/>
        <v>1381297.337380823</v>
      </c>
      <c r="AJ2157" s="280" t="str">
        <f t="shared" si="588"/>
        <v/>
      </c>
      <c r="AK2157" s="280" t="str">
        <f t="shared" si="589"/>
        <v/>
      </c>
      <c r="AL2157" s="327" t="str">
        <f t="shared" si="590"/>
        <v/>
      </c>
    </row>
    <row r="2158" spans="2:38">
      <c r="B2158" s="176" t="s">
        <v>1923</v>
      </c>
      <c r="C2158" s="167"/>
      <c r="D2158" s="167" t="s">
        <v>2229</v>
      </c>
      <c r="E2158" s="167" t="s">
        <v>116</v>
      </c>
      <c r="F2158" s="167" t="s">
        <v>2232</v>
      </c>
      <c r="G2158" s="188"/>
      <c r="H2158" s="285">
        <v>416.46542449999998</v>
      </c>
      <c r="I2158" s="143">
        <f t="shared" si="591"/>
        <v>529.84391010548825</v>
      </c>
      <c r="J2158" s="165">
        <v>220661.66894082201</v>
      </c>
      <c r="K2158" s="167"/>
      <c r="L2158" s="167">
        <v>1</v>
      </c>
      <c r="M2158" s="171">
        <f t="shared" si="599"/>
        <v>220661.66894082204</v>
      </c>
      <c r="N2158" s="170"/>
      <c r="O2158" s="285">
        <v>416.46376698827402</v>
      </c>
      <c r="P2158" s="114">
        <f t="shared" si="598"/>
        <v>132.09792630423232</v>
      </c>
      <c r="Q2158" s="173">
        <v>55014</v>
      </c>
      <c r="R2158" s="177">
        <v>2016</v>
      </c>
      <c r="S2158" s="98">
        <f>IFERROR(('General Input Sheet'!$G$38/(VLOOKUP(R2158,'General Input Sheet'!$E$38:$G$44,3,FALSE))),1)</f>
        <v>1</v>
      </c>
      <c r="T2158" s="199">
        <v>275675.66894082201</v>
      </c>
      <c r="U2158" s="115" t="str">
        <f t="shared" si="592"/>
        <v/>
      </c>
      <c r="V2158" s="115" t="str">
        <f t="shared" si="592"/>
        <v>y</v>
      </c>
      <c r="W2158" s="115" t="str">
        <f t="shared" si="592"/>
        <v/>
      </c>
      <c r="X2158" s="115" t="str">
        <f t="shared" si="592"/>
        <v/>
      </c>
      <c r="Y2158" s="273" t="str">
        <f t="shared" si="593"/>
        <v/>
      </c>
      <c r="AA2158" s="86" t="str">
        <f t="shared" si="583"/>
        <v/>
      </c>
      <c r="AB2158" s="87">
        <f t="shared" si="584"/>
        <v>1</v>
      </c>
      <c r="AC2158" s="87" t="str">
        <f t="shared" si="594"/>
        <v/>
      </c>
      <c r="AD2158" s="87" t="str">
        <f t="shared" si="595"/>
        <v/>
      </c>
      <c r="AE2158" s="87" t="str">
        <f t="shared" si="596"/>
        <v/>
      </c>
      <c r="AF2158" s="94">
        <f t="shared" si="585"/>
        <v>1</v>
      </c>
      <c r="AH2158" s="324" t="str">
        <f t="shared" si="586"/>
        <v/>
      </c>
      <c r="AI2158" s="280">
        <f t="shared" si="587"/>
        <v>275675.66894082201</v>
      </c>
      <c r="AJ2158" s="280" t="str">
        <f t="shared" si="588"/>
        <v/>
      </c>
      <c r="AK2158" s="280" t="str">
        <f t="shared" si="589"/>
        <v/>
      </c>
      <c r="AL2158" s="327" t="str">
        <f t="shared" si="590"/>
        <v/>
      </c>
    </row>
    <row r="2159" spans="2:38">
      <c r="B2159" s="176" t="s">
        <v>1924</v>
      </c>
      <c r="C2159" s="167"/>
      <c r="D2159" s="167" t="s">
        <v>2229</v>
      </c>
      <c r="E2159" s="167" t="s">
        <v>116</v>
      </c>
      <c r="F2159" s="167" t="s">
        <v>2236</v>
      </c>
      <c r="G2159" s="188"/>
      <c r="H2159" s="285"/>
      <c r="I2159" s="143">
        <f t="shared" si="591"/>
        <v>0</v>
      </c>
      <c r="J2159" s="165"/>
      <c r="K2159" s="167"/>
      <c r="L2159" s="167">
        <v>1</v>
      </c>
      <c r="M2159" s="171">
        <f t="shared" si="599"/>
        <v>0</v>
      </c>
      <c r="N2159" s="170"/>
      <c r="O2159" s="285">
        <v>0</v>
      </c>
      <c r="P2159" s="114">
        <f t="shared" si="598"/>
        <v>0</v>
      </c>
      <c r="Q2159" s="173">
        <v>0</v>
      </c>
      <c r="R2159" s="177">
        <v>2016</v>
      </c>
      <c r="S2159" s="98">
        <f>IFERROR(('General Input Sheet'!$G$38/(VLOOKUP(R2159,'General Input Sheet'!$E$38:$G$44,3,FALSE))),1)</f>
        <v>1</v>
      </c>
      <c r="T2159" s="199">
        <v>0</v>
      </c>
      <c r="U2159" s="115" t="str">
        <f t="shared" si="592"/>
        <v/>
      </c>
      <c r="V2159" s="115" t="str">
        <f t="shared" si="592"/>
        <v>y</v>
      </c>
      <c r="W2159" s="115" t="str">
        <f t="shared" si="592"/>
        <v/>
      </c>
      <c r="X2159" s="115" t="str">
        <f t="shared" si="592"/>
        <v/>
      </c>
      <c r="Y2159" s="273" t="str">
        <f t="shared" si="593"/>
        <v/>
      </c>
      <c r="AA2159" s="86" t="str">
        <f t="shared" si="583"/>
        <v/>
      </c>
      <c r="AB2159" s="87">
        <f t="shared" si="584"/>
        <v>1</v>
      </c>
      <c r="AC2159" s="87" t="str">
        <f t="shared" si="594"/>
        <v/>
      </c>
      <c r="AD2159" s="87" t="str">
        <f t="shared" si="595"/>
        <v/>
      </c>
      <c r="AE2159" s="87" t="str">
        <f t="shared" si="596"/>
        <v/>
      </c>
      <c r="AF2159" s="94">
        <f t="shared" si="585"/>
        <v>1</v>
      </c>
      <c r="AH2159" s="324" t="str">
        <f t="shared" si="586"/>
        <v/>
      </c>
      <c r="AI2159" s="280">
        <f t="shared" si="587"/>
        <v>0</v>
      </c>
      <c r="AJ2159" s="280" t="str">
        <f t="shared" si="588"/>
        <v/>
      </c>
      <c r="AK2159" s="280" t="str">
        <f t="shared" si="589"/>
        <v/>
      </c>
      <c r="AL2159" s="327" t="str">
        <f t="shared" si="590"/>
        <v/>
      </c>
    </row>
    <row r="2160" spans="2:38">
      <c r="B2160" s="176" t="s">
        <v>1925</v>
      </c>
      <c r="C2160" s="167"/>
      <c r="D2160" s="167" t="s">
        <v>2229</v>
      </c>
      <c r="E2160" s="167" t="s">
        <v>118</v>
      </c>
      <c r="F2160" s="167" t="s">
        <v>2232</v>
      </c>
      <c r="G2160" s="188"/>
      <c r="H2160" s="285">
        <v>30035.78</v>
      </c>
      <c r="I2160" s="143">
        <f t="shared" si="591"/>
        <v>19.652750086207018</v>
      </c>
      <c r="J2160" s="165">
        <v>590285.67798429495</v>
      </c>
      <c r="K2160" s="167"/>
      <c r="L2160" s="167">
        <v>1</v>
      </c>
      <c r="M2160" s="171">
        <f t="shared" si="599"/>
        <v>590285.67798429495</v>
      </c>
      <c r="N2160" s="170"/>
      <c r="O2160" s="285"/>
      <c r="P2160" s="114">
        <f t="shared" si="598"/>
        <v>0</v>
      </c>
      <c r="Q2160" s="173"/>
      <c r="R2160" s="177">
        <v>2016</v>
      </c>
      <c r="S2160" s="98">
        <f>IFERROR(('General Input Sheet'!$G$38/(VLOOKUP(R2160,'General Input Sheet'!$E$38:$G$44,3,FALSE))),1)</f>
        <v>1</v>
      </c>
      <c r="T2160" s="199">
        <v>590285.67798429495</v>
      </c>
      <c r="U2160" s="115" t="str">
        <f t="shared" si="592"/>
        <v/>
      </c>
      <c r="V2160" s="115" t="str">
        <f t="shared" si="592"/>
        <v/>
      </c>
      <c r="W2160" s="115" t="str">
        <f t="shared" si="592"/>
        <v/>
      </c>
      <c r="X2160" s="115" t="str">
        <f t="shared" si="592"/>
        <v>y</v>
      </c>
      <c r="Y2160" s="273" t="str">
        <f t="shared" si="593"/>
        <v/>
      </c>
      <c r="AA2160" s="86" t="str">
        <f t="shared" si="583"/>
        <v/>
      </c>
      <c r="AB2160" s="87" t="str">
        <f t="shared" si="584"/>
        <v/>
      </c>
      <c r="AC2160" s="87" t="str">
        <f t="shared" si="594"/>
        <v/>
      </c>
      <c r="AD2160" s="87">
        <f t="shared" si="595"/>
        <v>1</v>
      </c>
      <c r="AE2160" s="87" t="str">
        <f t="shared" si="596"/>
        <v/>
      </c>
      <c r="AF2160" s="94">
        <f t="shared" si="585"/>
        <v>1</v>
      </c>
      <c r="AH2160" s="324" t="str">
        <f t="shared" si="586"/>
        <v/>
      </c>
      <c r="AI2160" s="280" t="str">
        <f t="shared" si="587"/>
        <v/>
      </c>
      <c r="AJ2160" s="280" t="str">
        <f t="shared" si="588"/>
        <v/>
      </c>
      <c r="AK2160" s="280">
        <f t="shared" si="589"/>
        <v>590285.67798429495</v>
      </c>
      <c r="AL2160" s="327" t="str">
        <f t="shared" si="590"/>
        <v/>
      </c>
    </row>
    <row r="2161" spans="2:38">
      <c r="B2161" s="176" t="s">
        <v>1926</v>
      </c>
      <c r="C2161" s="167"/>
      <c r="D2161" s="167" t="s">
        <v>2231</v>
      </c>
      <c r="E2161" s="167" t="s">
        <v>118</v>
      </c>
      <c r="F2161" s="167" t="s">
        <v>2232</v>
      </c>
      <c r="G2161" s="188"/>
      <c r="H2161" s="285">
        <v>1938.82</v>
      </c>
      <c r="I2161" s="143">
        <f t="shared" si="591"/>
        <v>546.72384130830608</v>
      </c>
      <c r="J2161" s="165">
        <v>1059999.11800537</v>
      </c>
      <c r="K2161" s="167"/>
      <c r="L2161" s="167">
        <v>1</v>
      </c>
      <c r="M2161" s="171">
        <f t="shared" si="599"/>
        <v>1059999.11800537</v>
      </c>
      <c r="N2161" s="170"/>
      <c r="O2161" s="285">
        <v>1938.8047419422501</v>
      </c>
      <c r="P2161" s="114">
        <f t="shared" si="598"/>
        <v>268.20648245324384</v>
      </c>
      <c r="Q2161" s="173">
        <v>520000</v>
      </c>
      <c r="R2161" s="177">
        <v>2016</v>
      </c>
      <c r="S2161" s="98">
        <f>IFERROR(('General Input Sheet'!$G$38/(VLOOKUP(R2161,'General Input Sheet'!$E$38:$G$44,3,FALSE))),1)</f>
        <v>1</v>
      </c>
      <c r="T2161" s="199">
        <v>1579999.11800537</v>
      </c>
      <c r="U2161" s="115" t="str">
        <f t="shared" si="592"/>
        <v/>
      </c>
      <c r="V2161" s="115" t="str">
        <f t="shared" si="592"/>
        <v/>
      </c>
      <c r="W2161" s="115" t="str">
        <f t="shared" si="592"/>
        <v/>
      </c>
      <c r="X2161" s="115" t="str">
        <f t="shared" si="592"/>
        <v/>
      </c>
      <c r="Y2161" s="273" t="str">
        <f t="shared" si="593"/>
        <v>y</v>
      </c>
      <c r="AA2161" s="86" t="str">
        <f t="shared" si="583"/>
        <v/>
      </c>
      <c r="AB2161" s="87" t="str">
        <f t="shared" si="584"/>
        <v/>
      </c>
      <c r="AC2161" s="87" t="str">
        <f t="shared" si="594"/>
        <v/>
      </c>
      <c r="AD2161" s="87" t="str">
        <f t="shared" si="595"/>
        <v/>
      </c>
      <c r="AE2161" s="87">
        <f t="shared" si="596"/>
        <v>1</v>
      </c>
      <c r="AF2161" s="94">
        <f t="shared" si="585"/>
        <v>1</v>
      </c>
      <c r="AH2161" s="324" t="str">
        <f t="shared" si="586"/>
        <v/>
      </c>
      <c r="AI2161" s="280" t="str">
        <f t="shared" si="587"/>
        <v/>
      </c>
      <c r="AJ2161" s="280" t="str">
        <f t="shared" si="588"/>
        <v/>
      </c>
      <c r="AK2161" s="280" t="str">
        <f t="shared" si="589"/>
        <v/>
      </c>
      <c r="AL2161" s="327">
        <f t="shared" si="590"/>
        <v>1579999.11800537</v>
      </c>
    </row>
    <row r="2162" spans="2:38">
      <c r="B2162" s="176" t="s">
        <v>1927</v>
      </c>
      <c r="C2162" s="167"/>
      <c r="D2162" s="167" t="s">
        <v>2231</v>
      </c>
      <c r="E2162" s="167" t="s">
        <v>116</v>
      </c>
      <c r="F2162" s="167" t="s">
        <v>2236</v>
      </c>
      <c r="G2162" s="188"/>
      <c r="H2162" s="285"/>
      <c r="I2162" s="143">
        <f t="shared" si="591"/>
        <v>0</v>
      </c>
      <c r="J2162" s="165"/>
      <c r="K2162" s="167"/>
      <c r="L2162" s="167">
        <v>1</v>
      </c>
      <c r="M2162" s="171">
        <f t="shared" si="599"/>
        <v>0</v>
      </c>
      <c r="N2162" s="170"/>
      <c r="O2162" s="285">
        <v>0</v>
      </c>
      <c r="P2162" s="114">
        <f t="shared" si="598"/>
        <v>0</v>
      </c>
      <c r="Q2162" s="173">
        <v>0</v>
      </c>
      <c r="R2162" s="177">
        <v>2016</v>
      </c>
      <c r="S2162" s="98">
        <f>IFERROR(('General Input Sheet'!$G$38/(VLOOKUP(R2162,'General Input Sheet'!$E$38:$G$44,3,FALSE))),1)</f>
        <v>1</v>
      </c>
      <c r="T2162" s="199">
        <v>0</v>
      </c>
      <c r="U2162" s="115" t="str">
        <f t="shared" si="592"/>
        <v/>
      </c>
      <c r="V2162" s="115" t="str">
        <f t="shared" si="592"/>
        <v/>
      </c>
      <c r="W2162" s="115" t="str">
        <f t="shared" si="592"/>
        <v/>
      </c>
      <c r="X2162" s="115" t="str">
        <f t="shared" si="592"/>
        <v/>
      </c>
      <c r="Y2162" s="273" t="str">
        <f t="shared" si="593"/>
        <v>y</v>
      </c>
      <c r="AA2162" s="86" t="str">
        <f t="shared" si="583"/>
        <v/>
      </c>
      <c r="AB2162" s="87" t="str">
        <f t="shared" si="584"/>
        <v/>
      </c>
      <c r="AC2162" s="87" t="str">
        <f t="shared" si="594"/>
        <v/>
      </c>
      <c r="AD2162" s="87" t="str">
        <f t="shared" si="595"/>
        <v/>
      </c>
      <c r="AE2162" s="87">
        <f t="shared" si="596"/>
        <v>1</v>
      </c>
      <c r="AF2162" s="94">
        <f t="shared" si="585"/>
        <v>1</v>
      </c>
      <c r="AH2162" s="324" t="str">
        <f t="shared" si="586"/>
        <v/>
      </c>
      <c r="AI2162" s="280" t="str">
        <f t="shared" si="587"/>
        <v/>
      </c>
      <c r="AJ2162" s="280" t="str">
        <f t="shared" si="588"/>
        <v/>
      </c>
      <c r="AK2162" s="280" t="str">
        <f t="shared" si="589"/>
        <v/>
      </c>
      <c r="AL2162" s="327">
        <f t="shared" si="590"/>
        <v>0</v>
      </c>
    </row>
    <row r="2163" spans="2:38">
      <c r="B2163" s="176" t="s">
        <v>1928</v>
      </c>
      <c r="C2163" s="167"/>
      <c r="D2163" s="167" t="s">
        <v>2229</v>
      </c>
      <c r="E2163" s="167" t="s">
        <v>116</v>
      </c>
      <c r="F2163" s="167" t="s">
        <v>2236</v>
      </c>
      <c r="G2163" s="188"/>
      <c r="H2163" s="285"/>
      <c r="I2163" s="143">
        <f t="shared" si="591"/>
        <v>0</v>
      </c>
      <c r="J2163" s="165"/>
      <c r="K2163" s="167"/>
      <c r="L2163" s="167">
        <v>1</v>
      </c>
      <c r="M2163" s="171">
        <f t="shared" si="599"/>
        <v>0</v>
      </c>
      <c r="N2163" s="170"/>
      <c r="O2163" s="285">
        <v>0</v>
      </c>
      <c r="P2163" s="114">
        <f t="shared" si="598"/>
        <v>0</v>
      </c>
      <c r="Q2163" s="173">
        <v>0</v>
      </c>
      <c r="R2163" s="177">
        <v>2016</v>
      </c>
      <c r="S2163" s="98">
        <f>IFERROR(('General Input Sheet'!$G$38/(VLOOKUP(R2163,'General Input Sheet'!$E$38:$G$44,3,FALSE))),1)</f>
        <v>1</v>
      </c>
      <c r="T2163" s="199">
        <v>0</v>
      </c>
      <c r="U2163" s="115" t="str">
        <f t="shared" si="592"/>
        <v/>
      </c>
      <c r="V2163" s="115" t="str">
        <f t="shared" si="592"/>
        <v>y</v>
      </c>
      <c r="W2163" s="115" t="str">
        <f t="shared" si="592"/>
        <v/>
      </c>
      <c r="X2163" s="115" t="str">
        <f t="shared" si="592"/>
        <v/>
      </c>
      <c r="Y2163" s="273" t="str">
        <f t="shared" si="593"/>
        <v/>
      </c>
      <c r="AA2163" s="86" t="str">
        <f t="shared" si="583"/>
        <v/>
      </c>
      <c r="AB2163" s="87">
        <f t="shared" si="584"/>
        <v>1</v>
      </c>
      <c r="AC2163" s="87" t="str">
        <f t="shared" si="594"/>
        <v/>
      </c>
      <c r="AD2163" s="87" t="str">
        <f t="shared" si="595"/>
        <v/>
      </c>
      <c r="AE2163" s="87" t="str">
        <f t="shared" si="596"/>
        <v/>
      </c>
      <c r="AF2163" s="94">
        <f t="shared" si="585"/>
        <v>1</v>
      </c>
      <c r="AH2163" s="324" t="str">
        <f t="shared" si="586"/>
        <v/>
      </c>
      <c r="AI2163" s="280">
        <f t="shared" si="587"/>
        <v>0</v>
      </c>
      <c r="AJ2163" s="280" t="str">
        <f t="shared" si="588"/>
        <v/>
      </c>
      <c r="AK2163" s="280" t="str">
        <f t="shared" si="589"/>
        <v/>
      </c>
      <c r="AL2163" s="327" t="str">
        <f t="shared" si="590"/>
        <v/>
      </c>
    </row>
    <row r="2164" spans="2:38">
      <c r="B2164" s="176" t="s">
        <v>1929</v>
      </c>
      <c r="C2164" s="167"/>
      <c r="D2164" s="167" t="s">
        <v>2229</v>
      </c>
      <c r="E2164" s="167" t="s">
        <v>117</v>
      </c>
      <c r="F2164" s="167" t="s">
        <v>2233</v>
      </c>
      <c r="G2164" s="188"/>
      <c r="H2164" s="285">
        <v>1673.43</v>
      </c>
      <c r="I2164" s="143">
        <f t="shared" si="591"/>
        <v>272.87787331999664</v>
      </c>
      <c r="J2164" s="165">
        <v>456642.01954988198</v>
      </c>
      <c r="K2164" s="167"/>
      <c r="L2164" s="167">
        <v>1</v>
      </c>
      <c r="M2164" s="171">
        <f t="shared" si="599"/>
        <v>456642.01954988204</v>
      </c>
      <c r="N2164" s="170"/>
      <c r="O2164" s="285">
        <v>1673.41882819237</v>
      </c>
      <c r="P2164" s="114">
        <f t="shared" si="598"/>
        <v>744.34443966756328</v>
      </c>
      <c r="Q2164" s="173">
        <v>1245600</v>
      </c>
      <c r="R2164" s="177">
        <v>2016</v>
      </c>
      <c r="S2164" s="98">
        <f>IFERROR(('General Input Sheet'!$G$38/(VLOOKUP(R2164,'General Input Sheet'!$E$38:$G$44,3,FALSE))),1)</f>
        <v>1</v>
      </c>
      <c r="T2164" s="199">
        <v>1702242.019549882</v>
      </c>
      <c r="U2164" s="115" t="str">
        <f t="shared" si="592"/>
        <v/>
      </c>
      <c r="V2164" s="115" t="str">
        <f t="shared" si="592"/>
        <v/>
      </c>
      <c r="W2164" s="115" t="str">
        <f t="shared" si="592"/>
        <v>y</v>
      </c>
      <c r="X2164" s="115" t="str">
        <f t="shared" si="592"/>
        <v/>
      </c>
      <c r="Y2164" s="273" t="str">
        <f t="shared" si="593"/>
        <v/>
      </c>
      <c r="AA2164" s="86" t="str">
        <f t="shared" si="583"/>
        <v/>
      </c>
      <c r="AB2164" s="87" t="str">
        <f t="shared" si="584"/>
        <v/>
      </c>
      <c r="AC2164" s="87">
        <f t="shared" si="594"/>
        <v>1</v>
      </c>
      <c r="AD2164" s="87" t="str">
        <f t="shared" si="595"/>
        <v/>
      </c>
      <c r="AE2164" s="87" t="str">
        <f t="shared" si="596"/>
        <v/>
      </c>
      <c r="AF2164" s="94">
        <f t="shared" si="585"/>
        <v>1</v>
      </c>
      <c r="AH2164" s="324" t="str">
        <f t="shared" si="586"/>
        <v/>
      </c>
      <c r="AI2164" s="280" t="str">
        <f t="shared" si="587"/>
        <v/>
      </c>
      <c r="AJ2164" s="280">
        <f t="shared" si="588"/>
        <v>1702242.019549882</v>
      </c>
      <c r="AK2164" s="280" t="str">
        <f t="shared" si="589"/>
        <v/>
      </c>
      <c r="AL2164" s="327" t="str">
        <f t="shared" si="590"/>
        <v/>
      </c>
    </row>
    <row r="2165" spans="2:38">
      <c r="B2165" s="176" t="s">
        <v>1930</v>
      </c>
      <c r="C2165" s="167"/>
      <c r="D2165" s="167" t="s">
        <v>2231</v>
      </c>
      <c r="E2165" s="167" t="s">
        <v>115</v>
      </c>
      <c r="F2165" s="167" t="s">
        <v>2233</v>
      </c>
      <c r="G2165" s="188"/>
      <c r="H2165" s="285">
        <v>56259.81</v>
      </c>
      <c r="I2165" s="143">
        <f t="shared" si="591"/>
        <v>145.06924061295871</v>
      </c>
      <c r="J2165" s="165">
        <v>8161567.9137293398</v>
      </c>
      <c r="K2165" s="167"/>
      <c r="L2165" s="167">
        <v>1</v>
      </c>
      <c r="M2165" s="171">
        <f t="shared" si="599"/>
        <v>8161567.9137293398</v>
      </c>
      <c r="N2165" s="170"/>
      <c r="O2165" s="285">
        <v>34293.814568171903</v>
      </c>
      <c r="P2165" s="114">
        <f t="shared" si="598"/>
        <v>116.95992558735685</v>
      </c>
      <c r="Q2165" s="173">
        <v>4011002</v>
      </c>
      <c r="R2165" s="177">
        <v>2016</v>
      </c>
      <c r="S2165" s="98">
        <f>IFERROR(('General Input Sheet'!$G$38/(VLOOKUP(R2165,'General Input Sheet'!$E$38:$G$44,3,FALSE))),1)</f>
        <v>1</v>
      </c>
      <c r="T2165" s="199">
        <v>12172569.91372934</v>
      </c>
      <c r="U2165" s="115" t="str">
        <f t="shared" si="592"/>
        <v/>
      </c>
      <c r="V2165" s="115" t="str">
        <f t="shared" si="592"/>
        <v/>
      </c>
      <c r="W2165" s="115" t="str">
        <f t="shared" si="592"/>
        <v/>
      </c>
      <c r="X2165" s="115" t="str">
        <f t="shared" si="592"/>
        <v/>
      </c>
      <c r="Y2165" s="273" t="str">
        <f t="shared" si="593"/>
        <v>y</v>
      </c>
      <c r="AA2165" s="86" t="str">
        <f t="shared" si="583"/>
        <v/>
      </c>
      <c r="AB2165" s="87" t="str">
        <f t="shared" si="584"/>
        <v/>
      </c>
      <c r="AC2165" s="87" t="str">
        <f t="shared" si="594"/>
        <v/>
      </c>
      <c r="AD2165" s="87" t="str">
        <f t="shared" si="595"/>
        <v/>
      </c>
      <c r="AE2165" s="87">
        <f t="shared" si="596"/>
        <v>1</v>
      </c>
      <c r="AF2165" s="94">
        <f t="shared" si="585"/>
        <v>1</v>
      </c>
      <c r="AH2165" s="324" t="str">
        <f t="shared" si="586"/>
        <v/>
      </c>
      <c r="AI2165" s="280" t="str">
        <f t="shared" si="587"/>
        <v/>
      </c>
      <c r="AJ2165" s="280" t="str">
        <f t="shared" si="588"/>
        <v/>
      </c>
      <c r="AK2165" s="280" t="str">
        <f t="shared" si="589"/>
        <v/>
      </c>
      <c r="AL2165" s="327">
        <f t="shared" si="590"/>
        <v>12172569.91372934</v>
      </c>
    </row>
    <row r="2166" spans="2:38">
      <c r="B2166" s="176" t="s">
        <v>1931</v>
      </c>
      <c r="C2166" s="167"/>
      <c r="D2166" s="167" t="s">
        <v>2229</v>
      </c>
      <c r="E2166" s="167" t="s">
        <v>117</v>
      </c>
      <c r="F2166" s="167" t="s">
        <v>2232</v>
      </c>
      <c r="G2166" s="188"/>
      <c r="H2166" s="285">
        <v>1190.42</v>
      </c>
      <c r="I2166" s="143">
        <f t="shared" si="591"/>
        <v>217.05320269043364</v>
      </c>
      <c r="J2166" s="165">
        <v>258384.47354674601</v>
      </c>
      <c r="K2166" s="167"/>
      <c r="L2166" s="167">
        <v>1</v>
      </c>
      <c r="M2166" s="171">
        <f t="shared" si="599"/>
        <v>258384.47354674598</v>
      </c>
      <c r="N2166" s="170"/>
      <c r="O2166" s="285">
        <v>1190.4027854332501</v>
      </c>
      <c r="P2166" s="114">
        <f t="shared" si="598"/>
        <v>461.78067350534087</v>
      </c>
      <c r="Q2166" s="173">
        <v>549705</v>
      </c>
      <c r="R2166" s="177">
        <v>2016</v>
      </c>
      <c r="S2166" s="98">
        <f>IFERROR(('General Input Sheet'!$G$38/(VLOOKUP(R2166,'General Input Sheet'!$E$38:$G$44,3,FALSE))),1)</f>
        <v>1</v>
      </c>
      <c r="T2166" s="199">
        <v>808089.47354674595</v>
      </c>
      <c r="U2166" s="115" t="str">
        <f t="shared" si="592"/>
        <v/>
      </c>
      <c r="V2166" s="115" t="str">
        <f t="shared" si="592"/>
        <v/>
      </c>
      <c r="W2166" s="115" t="str">
        <f t="shared" si="592"/>
        <v>y</v>
      </c>
      <c r="X2166" s="115" t="str">
        <f t="shared" si="592"/>
        <v/>
      </c>
      <c r="Y2166" s="273" t="str">
        <f t="shared" si="593"/>
        <v/>
      </c>
      <c r="AA2166" s="86" t="str">
        <f t="shared" si="583"/>
        <v/>
      </c>
      <c r="AB2166" s="87" t="str">
        <f t="shared" si="584"/>
        <v/>
      </c>
      <c r="AC2166" s="87">
        <f t="shared" si="594"/>
        <v>1</v>
      </c>
      <c r="AD2166" s="87" t="str">
        <f t="shared" si="595"/>
        <v/>
      </c>
      <c r="AE2166" s="87" t="str">
        <f t="shared" si="596"/>
        <v/>
      </c>
      <c r="AF2166" s="94">
        <f t="shared" si="585"/>
        <v>1</v>
      </c>
      <c r="AH2166" s="324" t="str">
        <f t="shared" si="586"/>
        <v/>
      </c>
      <c r="AI2166" s="280" t="str">
        <f t="shared" si="587"/>
        <v/>
      </c>
      <c r="AJ2166" s="280">
        <f t="shared" si="588"/>
        <v>808089.47354674595</v>
      </c>
      <c r="AK2166" s="280" t="str">
        <f t="shared" si="589"/>
        <v/>
      </c>
      <c r="AL2166" s="327" t="str">
        <f t="shared" si="590"/>
        <v/>
      </c>
    </row>
    <row r="2167" spans="2:38">
      <c r="B2167" s="176" t="s">
        <v>1932</v>
      </c>
      <c r="C2167" s="167"/>
      <c r="D2167" s="167" t="s">
        <v>2229</v>
      </c>
      <c r="E2167" s="167" t="s">
        <v>117</v>
      </c>
      <c r="F2167" s="167" t="s">
        <v>2233</v>
      </c>
      <c r="G2167" s="188"/>
      <c r="H2167" s="285">
        <v>1679.28</v>
      </c>
      <c r="I2167" s="143">
        <f t="shared" si="591"/>
        <v>272.05575683245559</v>
      </c>
      <c r="J2167" s="165">
        <v>456857.791333606</v>
      </c>
      <c r="K2167" s="167"/>
      <c r="L2167" s="167">
        <v>1</v>
      </c>
      <c r="M2167" s="171">
        <f t="shared" si="599"/>
        <v>456857.791333606</v>
      </c>
      <c r="N2167" s="170"/>
      <c r="O2167" s="285">
        <v>1679.2800691170901</v>
      </c>
      <c r="P2167" s="114">
        <f t="shared" si="598"/>
        <v>1.1909865642909308E-3</v>
      </c>
      <c r="Q2167" s="173">
        <v>2</v>
      </c>
      <c r="R2167" s="177">
        <v>2016</v>
      </c>
      <c r="S2167" s="98">
        <f>IFERROR(('General Input Sheet'!$G$38/(VLOOKUP(R2167,'General Input Sheet'!$E$38:$G$44,3,FALSE))),1)</f>
        <v>1</v>
      </c>
      <c r="T2167" s="199">
        <v>456859.791333606</v>
      </c>
      <c r="U2167" s="115" t="str">
        <f t="shared" si="592"/>
        <v/>
      </c>
      <c r="V2167" s="115" t="str">
        <f t="shared" si="592"/>
        <v/>
      </c>
      <c r="W2167" s="115" t="str">
        <f t="shared" si="592"/>
        <v>y</v>
      </c>
      <c r="X2167" s="115" t="str">
        <f t="shared" si="592"/>
        <v/>
      </c>
      <c r="Y2167" s="273" t="str">
        <f t="shared" si="593"/>
        <v/>
      </c>
      <c r="AA2167" s="86" t="str">
        <f t="shared" si="583"/>
        <v/>
      </c>
      <c r="AB2167" s="87" t="str">
        <f t="shared" si="584"/>
        <v/>
      </c>
      <c r="AC2167" s="87">
        <f t="shared" si="594"/>
        <v>1</v>
      </c>
      <c r="AD2167" s="87" t="str">
        <f t="shared" si="595"/>
        <v/>
      </c>
      <c r="AE2167" s="87" t="str">
        <f t="shared" si="596"/>
        <v/>
      </c>
      <c r="AF2167" s="94">
        <f t="shared" si="585"/>
        <v>1</v>
      </c>
      <c r="AH2167" s="324" t="str">
        <f t="shared" si="586"/>
        <v/>
      </c>
      <c r="AI2167" s="280" t="str">
        <f t="shared" si="587"/>
        <v/>
      </c>
      <c r="AJ2167" s="280">
        <f t="shared" si="588"/>
        <v>456859.791333606</v>
      </c>
      <c r="AK2167" s="280" t="str">
        <f t="shared" si="589"/>
        <v/>
      </c>
      <c r="AL2167" s="327" t="str">
        <f t="shared" si="590"/>
        <v/>
      </c>
    </row>
    <row r="2168" spans="2:38">
      <c r="B2168" s="176" t="s">
        <v>1933</v>
      </c>
      <c r="C2168" s="167"/>
      <c r="D2168" s="167" t="s">
        <v>2229</v>
      </c>
      <c r="E2168" s="167" t="s">
        <v>118</v>
      </c>
      <c r="F2168" s="167" t="s">
        <v>2236</v>
      </c>
      <c r="G2168" s="188"/>
      <c r="H2168" s="285"/>
      <c r="I2168" s="143">
        <f t="shared" si="591"/>
        <v>0</v>
      </c>
      <c r="J2168" s="165"/>
      <c r="K2168" s="167"/>
      <c r="L2168" s="167">
        <v>1</v>
      </c>
      <c r="M2168" s="171">
        <f t="shared" si="599"/>
        <v>0</v>
      </c>
      <c r="N2168" s="170"/>
      <c r="O2168" s="285">
        <v>0</v>
      </c>
      <c r="P2168" s="114">
        <f t="shared" si="598"/>
        <v>0</v>
      </c>
      <c r="Q2168" s="173">
        <v>0</v>
      </c>
      <c r="R2168" s="177">
        <v>2016</v>
      </c>
      <c r="S2168" s="98">
        <f>IFERROR(('General Input Sheet'!$G$38/(VLOOKUP(R2168,'General Input Sheet'!$E$38:$G$44,3,FALSE))),1)</f>
        <v>1</v>
      </c>
      <c r="T2168" s="199">
        <v>0</v>
      </c>
      <c r="U2168" s="115" t="str">
        <f t="shared" si="592"/>
        <v/>
      </c>
      <c r="V2168" s="115" t="str">
        <f t="shared" si="592"/>
        <v/>
      </c>
      <c r="W2168" s="115" t="str">
        <f t="shared" si="592"/>
        <v/>
      </c>
      <c r="X2168" s="115" t="str">
        <f t="shared" si="592"/>
        <v>y</v>
      </c>
      <c r="Y2168" s="273" t="str">
        <f t="shared" si="593"/>
        <v/>
      </c>
      <c r="AA2168" s="86" t="str">
        <f t="shared" si="583"/>
        <v/>
      </c>
      <c r="AB2168" s="87" t="str">
        <f t="shared" si="584"/>
        <v/>
      </c>
      <c r="AC2168" s="87" t="str">
        <f t="shared" si="594"/>
        <v/>
      </c>
      <c r="AD2168" s="87">
        <f t="shared" si="595"/>
        <v>1</v>
      </c>
      <c r="AE2168" s="87" t="str">
        <f t="shared" si="596"/>
        <v/>
      </c>
      <c r="AF2168" s="94">
        <f t="shared" si="585"/>
        <v>1</v>
      </c>
      <c r="AH2168" s="324" t="str">
        <f t="shared" si="586"/>
        <v/>
      </c>
      <c r="AI2168" s="280" t="str">
        <f t="shared" si="587"/>
        <v/>
      </c>
      <c r="AJ2168" s="280" t="str">
        <f t="shared" si="588"/>
        <v/>
      </c>
      <c r="AK2168" s="280">
        <f t="shared" si="589"/>
        <v>0</v>
      </c>
      <c r="AL2168" s="327" t="str">
        <f t="shared" si="590"/>
        <v/>
      </c>
    </row>
    <row r="2169" spans="2:38">
      <c r="B2169" s="176" t="s">
        <v>1934</v>
      </c>
      <c r="C2169" s="167"/>
      <c r="D2169" s="167" t="s">
        <v>2231</v>
      </c>
      <c r="E2169" s="167" t="s">
        <v>118</v>
      </c>
      <c r="F2169" s="167" t="s">
        <v>2232</v>
      </c>
      <c r="G2169" s="188"/>
      <c r="H2169" s="285">
        <v>3684.1</v>
      </c>
      <c r="I2169" s="143">
        <f t="shared" si="591"/>
        <v>308.82450367987292</v>
      </c>
      <c r="J2169" s="165">
        <v>1137740.3540070199</v>
      </c>
      <c r="K2169" s="167"/>
      <c r="L2169" s="167">
        <v>1</v>
      </c>
      <c r="M2169" s="171">
        <f t="shared" si="599"/>
        <v>1137740.3540070199</v>
      </c>
      <c r="N2169" s="170"/>
      <c r="O2169" s="285">
        <v>3684.08835132481</v>
      </c>
      <c r="P2169" s="114">
        <f t="shared" si="598"/>
        <v>192.72067667559648</v>
      </c>
      <c r="Q2169" s="173">
        <v>710000</v>
      </c>
      <c r="R2169" s="177">
        <v>2016</v>
      </c>
      <c r="S2169" s="98">
        <f>IFERROR(('General Input Sheet'!$G$38/(VLOOKUP(R2169,'General Input Sheet'!$E$38:$G$44,3,FALSE))),1)</f>
        <v>1</v>
      </c>
      <c r="T2169" s="199">
        <v>1847740.3540070199</v>
      </c>
      <c r="U2169" s="115" t="str">
        <f t="shared" si="592"/>
        <v/>
      </c>
      <c r="V2169" s="115" t="str">
        <f t="shared" si="592"/>
        <v/>
      </c>
      <c r="W2169" s="115" t="str">
        <f t="shared" si="592"/>
        <v/>
      </c>
      <c r="X2169" s="115" t="str">
        <f t="shared" si="592"/>
        <v/>
      </c>
      <c r="Y2169" s="273" t="str">
        <f t="shared" si="593"/>
        <v>y</v>
      </c>
      <c r="AA2169" s="86" t="str">
        <f t="shared" si="583"/>
        <v/>
      </c>
      <c r="AB2169" s="87" t="str">
        <f t="shared" si="584"/>
        <v/>
      </c>
      <c r="AC2169" s="87" t="str">
        <f t="shared" si="594"/>
        <v/>
      </c>
      <c r="AD2169" s="87" t="str">
        <f t="shared" si="595"/>
        <v/>
      </c>
      <c r="AE2169" s="87">
        <f t="shared" si="596"/>
        <v>1</v>
      </c>
      <c r="AF2169" s="94">
        <f t="shared" si="585"/>
        <v>1</v>
      </c>
      <c r="AH2169" s="324" t="str">
        <f t="shared" si="586"/>
        <v/>
      </c>
      <c r="AI2169" s="280" t="str">
        <f t="shared" si="587"/>
        <v/>
      </c>
      <c r="AJ2169" s="280" t="str">
        <f t="shared" si="588"/>
        <v/>
      </c>
      <c r="AK2169" s="280" t="str">
        <f t="shared" si="589"/>
        <v/>
      </c>
      <c r="AL2169" s="327">
        <f t="shared" si="590"/>
        <v>1847740.3540070199</v>
      </c>
    </row>
    <row r="2170" spans="2:38">
      <c r="B2170" s="176" t="s">
        <v>1935</v>
      </c>
      <c r="C2170" s="167"/>
      <c r="D2170" s="167" t="s">
        <v>2229</v>
      </c>
      <c r="E2170" s="167" t="s">
        <v>118</v>
      </c>
      <c r="F2170" s="167" t="s">
        <v>2236</v>
      </c>
      <c r="G2170" s="188"/>
      <c r="H2170" s="285"/>
      <c r="I2170" s="143">
        <f t="shared" si="591"/>
        <v>0</v>
      </c>
      <c r="J2170" s="165"/>
      <c r="K2170" s="167"/>
      <c r="L2170" s="167">
        <v>1</v>
      </c>
      <c r="M2170" s="171">
        <f t="shared" si="599"/>
        <v>0</v>
      </c>
      <c r="N2170" s="170"/>
      <c r="O2170" s="285">
        <v>0</v>
      </c>
      <c r="P2170" s="114">
        <f t="shared" si="598"/>
        <v>0</v>
      </c>
      <c r="Q2170" s="173">
        <v>0</v>
      </c>
      <c r="R2170" s="177">
        <v>2016</v>
      </c>
      <c r="S2170" s="98">
        <f>IFERROR(('General Input Sheet'!$G$38/(VLOOKUP(R2170,'General Input Sheet'!$E$38:$G$44,3,FALSE))),1)</f>
        <v>1</v>
      </c>
      <c r="T2170" s="199">
        <v>0</v>
      </c>
      <c r="U2170" s="115" t="str">
        <f t="shared" si="592"/>
        <v/>
      </c>
      <c r="V2170" s="115" t="str">
        <f t="shared" si="592"/>
        <v/>
      </c>
      <c r="W2170" s="115" t="str">
        <f t="shared" si="592"/>
        <v/>
      </c>
      <c r="X2170" s="115" t="str">
        <f t="shared" si="592"/>
        <v>y</v>
      </c>
      <c r="Y2170" s="273" t="str">
        <f t="shared" si="593"/>
        <v/>
      </c>
      <c r="AA2170" s="86" t="str">
        <f t="shared" si="583"/>
        <v/>
      </c>
      <c r="AB2170" s="87" t="str">
        <f t="shared" si="584"/>
        <v/>
      </c>
      <c r="AC2170" s="87" t="str">
        <f t="shared" si="594"/>
        <v/>
      </c>
      <c r="AD2170" s="87">
        <f t="shared" si="595"/>
        <v>1</v>
      </c>
      <c r="AE2170" s="87" t="str">
        <f t="shared" si="596"/>
        <v/>
      </c>
      <c r="AF2170" s="94">
        <f t="shared" si="585"/>
        <v>1</v>
      </c>
      <c r="AH2170" s="324" t="str">
        <f t="shared" si="586"/>
        <v/>
      </c>
      <c r="AI2170" s="280" t="str">
        <f t="shared" si="587"/>
        <v/>
      </c>
      <c r="AJ2170" s="280" t="str">
        <f t="shared" si="588"/>
        <v/>
      </c>
      <c r="AK2170" s="280">
        <f t="shared" si="589"/>
        <v>0</v>
      </c>
      <c r="AL2170" s="327" t="str">
        <f t="shared" si="590"/>
        <v/>
      </c>
    </row>
    <row r="2171" spans="2:38">
      <c r="B2171" s="176" t="s">
        <v>1936</v>
      </c>
      <c r="C2171" s="167"/>
      <c r="D2171" s="167" t="s">
        <v>2229</v>
      </c>
      <c r="E2171" s="167" t="s">
        <v>115</v>
      </c>
      <c r="F2171" s="167" t="s">
        <v>2232</v>
      </c>
      <c r="G2171" s="188"/>
      <c r="H2171" s="285">
        <v>6698.02</v>
      </c>
      <c r="I2171" s="143">
        <f t="shared" si="591"/>
        <v>78.654100430094857</v>
      </c>
      <c r="J2171" s="165">
        <v>526826.737762784</v>
      </c>
      <c r="K2171" s="167"/>
      <c r="L2171" s="167">
        <v>1</v>
      </c>
      <c r="M2171" s="171">
        <f t="shared" si="599"/>
        <v>526826.737762784</v>
      </c>
      <c r="N2171" s="170"/>
      <c r="O2171" s="285"/>
      <c r="P2171" s="114">
        <f t="shared" si="598"/>
        <v>0</v>
      </c>
      <c r="Q2171" s="173"/>
      <c r="R2171" s="177">
        <v>2016</v>
      </c>
      <c r="S2171" s="98">
        <f>IFERROR(('General Input Sheet'!$G$38/(VLOOKUP(R2171,'General Input Sheet'!$E$38:$G$44,3,FALSE))),1)</f>
        <v>1</v>
      </c>
      <c r="T2171" s="199">
        <v>526826.737762784</v>
      </c>
      <c r="U2171" s="115" t="str">
        <f t="shared" si="592"/>
        <v>y</v>
      </c>
      <c r="V2171" s="115" t="str">
        <f t="shared" si="592"/>
        <v/>
      </c>
      <c r="W2171" s="115" t="str">
        <f t="shared" si="592"/>
        <v/>
      </c>
      <c r="X2171" s="115" t="str">
        <f t="shared" si="592"/>
        <v/>
      </c>
      <c r="Y2171" s="273" t="str">
        <f t="shared" si="593"/>
        <v/>
      </c>
      <c r="AA2171" s="86">
        <f t="shared" si="583"/>
        <v>1</v>
      </c>
      <c r="AB2171" s="87" t="str">
        <f t="shared" si="584"/>
        <v/>
      </c>
      <c r="AC2171" s="87" t="str">
        <f t="shared" si="594"/>
        <v/>
      </c>
      <c r="AD2171" s="87" t="str">
        <f t="shared" si="595"/>
        <v/>
      </c>
      <c r="AE2171" s="87" t="str">
        <f t="shared" si="596"/>
        <v/>
      </c>
      <c r="AF2171" s="94">
        <f t="shared" si="585"/>
        <v>1</v>
      </c>
      <c r="AH2171" s="324">
        <f t="shared" si="586"/>
        <v>526826.737762784</v>
      </c>
      <c r="AI2171" s="280" t="str">
        <f t="shared" si="587"/>
        <v/>
      </c>
      <c r="AJ2171" s="280" t="str">
        <f t="shared" si="588"/>
        <v/>
      </c>
      <c r="AK2171" s="280" t="str">
        <f t="shared" si="589"/>
        <v/>
      </c>
      <c r="AL2171" s="327" t="str">
        <f t="shared" si="590"/>
        <v/>
      </c>
    </row>
    <row r="2172" spans="2:38">
      <c r="B2172" s="176" t="s">
        <v>1937</v>
      </c>
      <c r="C2172" s="167"/>
      <c r="D2172" s="167" t="s">
        <v>2229</v>
      </c>
      <c r="E2172" s="167" t="s">
        <v>117</v>
      </c>
      <c r="F2172" s="167" t="s">
        <v>2233</v>
      </c>
      <c r="G2172" s="188"/>
      <c r="H2172" s="285">
        <v>5951.8510078999998</v>
      </c>
      <c r="I2172" s="143">
        <f t="shared" si="591"/>
        <v>103.23638475280657</v>
      </c>
      <c r="J2172" s="165">
        <v>614447.58064294397</v>
      </c>
      <c r="K2172" s="167"/>
      <c r="L2172" s="167">
        <v>1</v>
      </c>
      <c r="M2172" s="171">
        <f t="shared" si="599"/>
        <v>614447.58064294397</v>
      </c>
      <c r="N2172" s="170"/>
      <c r="O2172" s="285"/>
      <c r="P2172" s="114">
        <f t="shared" si="598"/>
        <v>0</v>
      </c>
      <c r="Q2172" s="173"/>
      <c r="R2172" s="177">
        <v>2016</v>
      </c>
      <c r="S2172" s="98">
        <f>IFERROR(('General Input Sheet'!$G$38/(VLOOKUP(R2172,'General Input Sheet'!$E$38:$G$44,3,FALSE))),1)</f>
        <v>1</v>
      </c>
      <c r="T2172" s="199">
        <v>614447.58064294397</v>
      </c>
      <c r="U2172" s="115" t="str">
        <f t="shared" si="592"/>
        <v/>
      </c>
      <c r="V2172" s="115" t="str">
        <f t="shared" si="592"/>
        <v/>
      </c>
      <c r="W2172" s="115" t="str">
        <f t="shared" si="592"/>
        <v>y</v>
      </c>
      <c r="X2172" s="115" t="str">
        <f t="shared" si="592"/>
        <v/>
      </c>
      <c r="Y2172" s="273" t="str">
        <f t="shared" si="593"/>
        <v/>
      </c>
      <c r="AA2172" s="86" t="str">
        <f t="shared" si="583"/>
        <v/>
      </c>
      <c r="AB2172" s="87" t="str">
        <f t="shared" si="584"/>
        <v/>
      </c>
      <c r="AC2172" s="87">
        <f t="shared" si="594"/>
        <v>1</v>
      </c>
      <c r="AD2172" s="87" t="str">
        <f t="shared" si="595"/>
        <v/>
      </c>
      <c r="AE2172" s="87" t="str">
        <f t="shared" si="596"/>
        <v/>
      </c>
      <c r="AF2172" s="94">
        <f t="shared" si="585"/>
        <v>1</v>
      </c>
      <c r="AH2172" s="324" t="str">
        <f t="shared" si="586"/>
        <v/>
      </c>
      <c r="AI2172" s="280" t="str">
        <f t="shared" si="587"/>
        <v/>
      </c>
      <c r="AJ2172" s="280">
        <f t="shared" si="588"/>
        <v>614447.58064294397</v>
      </c>
      <c r="AK2172" s="280" t="str">
        <f t="shared" si="589"/>
        <v/>
      </c>
      <c r="AL2172" s="327" t="str">
        <f t="shared" si="590"/>
        <v/>
      </c>
    </row>
    <row r="2173" spans="2:38">
      <c r="B2173" s="176" t="s">
        <v>1938</v>
      </c>
      <c r="C2173" s="167"/>
      <c r="D2173" s="167" t="s">
        <v>2229</v>
      </c>
      <c r="E2173" s="167" t="s">
        <v>118</v>
      </c>
      <c r="F2173" s="167" t="s">
        <v>2232</v>
      </c>
      <c r="G2173" s="188"/>
      <c r="H2173" s="285">
        <v>1910.62</v>
      </c>
      <c r="I2173" s="143">
        <f t="shared" si="591"/>
        <v>153.60839004205809</v>
      </c>
      <c r="J2173" s="165">
        <v>293487.26218215702</v>
      </c>
      <c r="K2173" s="167"/>
      <c r="L2173" s="167">
        <v>1</v>
      </c>
      <c r="M2173" s="171">
        <f t="shared" si="599"/>
        <v>293487.26218215702</v>
      </c>
      <c r="N2173" s="170"/>
      <c r="O2173" s="285"/>
      <c r="P2173" s="114">
        <f t="shared" si="598"/>
        <v>0</v>
      </c>
      <c r="Q2173" s="173"/>
      <c r="R2173" s="177">
        <v>2016</v>
      </c>
      <c r="S2173" s="98">
        <f>IFERROR(('General Input Sheet'!$G$38/(VLOOKUP(R2173,'General Input Sheet'!$E$38:$G$44,3,FALSE))),1)</f>
        <v>1</v>
      </c>
      <c r="T2173" s="199">
        <v>293487.26218215702</v>
      </c>
      <c r="U2173" s="115" t="str">
        <f t="shared" si="592"/>
        <v/>
      </c>
      <c r="V2173" s="115" t="str">
        <f t="shared" si="592"/>
        <v/>
      </c>
      <c r="W2173" s="115" t="str">
        <f t="shared" si="592"/>
        <v/>
      </c>
      <c r="X2173" s="115" t="str">
        <f t="shared" si="592"/>
        <v>y</v>
      </c>
      <c r="Y2173" s="273" t="str">
        <f t="shared" si="593"/>
        <v/>
      </c>
      <c r="AA2173" s="86" t="str">
        <f t="shared" si="583"/>
        <v/>
      </c>
      <c r="AB2173" s="87" t="str">
        <f t="shared" si="584"/>
        <v/>
      </c>
      <c r="AC2173" s="87" t="str">
        <f t="shared" si="594"/>
        <v/>
      </c>
      <c r="AD2173" s="87">
        <f t="shared" si="595"/>
        <v>1</v>
      </c>
      <c r="AE2173" s="87" t="str">
        <f t="shared" si="596"/>
        <v/>
      </c>
      <c r="AF2173" s="94">
        <f t="shared" si="585"/>
        <v>1</v>
      </c>
      <c r="AH2173" s="324" t="str">
        <f t="shared" si="586"/>
        <v/>
      </c>
      <c r="AI2173" s="280" t="str">
        <f t="shared" si="587"/>
        <v/>
      </c>
      <c r="AJ2173" s="280" t="str">
        <f t="shared" si="588"/>
        <v/>
      </c>
      <c r="AK2173" s="280">
        <f t="shared" si="589"/>
        <v>293487.26218215702</v>
      </c>
      <c r="AL2173" s="327" t="str">
        <f t="shared" si="590"/>
        <v/>
      </c>
    </row>
    <row r="2174" spans="2:38">
      <c r="B2174" s="176" t="s">
        <v>1939</v>
      </c>
      <c r="C2174" s="167"/>
      <c r="D2174" s="167" t="s">
        <v>2229</v>
      </c>
      <c r="E2174" s="167" t="s">
        <v>117</v>
      </c>
      <c r="F2174" s="167" t="s">
        <v>2232</v>
      </c>
      <c r="G2174" s="188"/>
      <c r="H2174" s="285">
        <v>4335.04</v>
      </c>
      <c r="I2174" s="143">
        <f t="shared" si="591"/>
        <v>94.959747323376476</v>
      </c>
      <c r="J2174" s="165">
        <v>411654.30303672998</v>
      </c>
      <c r="K2174" s="167"/>
      <c r="L2174" s="167">
        <v>1</v>
      </c>
      <c r="M2174" s="171">
        <f t="shared" si="599"/>
        <v>411654.30303673004</v>
      </c>
      <c r="N2174" s="170"/>
      <c r="O2174" s="285"/>
      <c r="P2174" s="114">
        <f t="shared" si="598"/>
        <v>0</v>
      </c>
      <c r="Q2174" s="173"/>
      <c r="R2174" s="177">
        <v>2016</v>
      </c>
      <c r="S2174" s="98">
        <f>IFERROR(('General Input Sheet'!$G$38/(VLOOKUP(R2174,'General Input Sheet'!$E$38:$G$44,3,FALSE))),1)</f>
        <v>1</v>
      </c>
      <c r="T2174" s="199">
        <v>411654.30303672998</v>
      </c>
      <c r="U2174" s="115" t="str">
        <f t="shared" si="592"/>
        <v/>
      </c>
      <c r="V2174" s="115" t="str">
        <f t="shared" si="592"/>
        <v/>
      </c>
      <c r="W2174" s="115" t="str">
        <f t="shared" si="592"/>
        <v>y</v>
      </c>
      <c r="X2174" s="115" t="str">
        <f t="shared" si="592"/>
        <v/>
      </c>
      <c r="Y2174" s="273" t="str">
        <f t="shared" si="593"/>
        <v/>
      </c>
      <c r="AA2174" s="86" t="str">
        <f t="shared" si="583"/>
        <v/>
      </c>
      <c r="AB2174" s="87" t="str">
        <f t="shared" si="584"/>
        <v/>
      </c>
      <c r="AC2174" s="87">
        <f t="shared" si="594"/>
        <v>1</v>
      </c>
      <c r="AD2174" s="87" t="str">
        <f t="shared" si="595"/>
        <v/>
      </c>
      <c r="AE2174" s="87" t="str">
        <f t="shared" si="596"/>
        <v/>
      </c>
      <c r="AF2174" s="94">
        <f t="shared" si="585"/>
        <v>1</v>
      </c>
      <c r="AH2174" s="324" t="str">
        <f t="shared" si="586"/>
        <v/>
      </c>
      <c r="AI2174" s="280" t="str">
        <f t="shared" si="587"/>
        <v/>
      </c>
      <c r="AJ2174" s="280">
        <f t="shared" si="588"/>
        <v>411654.30303672998</v>
      </c>
      <c r="AK2174" s="280" t="str">
        <f t="shared" si="589"/>
        <v/>
      </c>
      <c r="AL2174" s="327" t="str">
        <f t="shared" si="590"/>
        <v/>
      </c>
    </row>
    <row r="2175" spans="2:38">
      <c r="B2175" s="176" t="s">
        <v>1939</v>
      </c>
      <c r="C2175" s="167"/>
      <c r="D2175" s="167" t="s">
        <v>2229</v>
      </c>
      <c r="E2175" s="167" t="s">
        <v>117</v>
      </c>
      <c r="F2175" s="167" t="s">
        <v>2234</v>
      </c>
      <c r="G2175" s="188"/>
      <c r="H2175" s="285">
        <v>647.33936979999999</v>
      </c>
      <c r="I2175" s="143">
        <f t="shared" si="591"/>
        <v>1196.8483839932996</v>
      </c>
      <c r="J2175" s="165">
        <v>774767.07864037098</v>
      </c>
      <c r="K2175" s="167"/>
      <c r="L2175" s="167">
        <v>1</v>
      </c>
      <c r="M2175" s="171">
        <f t="shared" si="599"/>
        <v>774767.07864037098</v>
      </c>
      <c r="N2175" s="170"/>
      <c r="O2175" s="285"/>
      <c r="P2175" s="114">
        <f t="shared" si="598"/>
        <v>0</v>
      </c>
      <c r="Q2175" s="173"/>
      <c r="R2175" s="177">
        <v>2016</v>
      </c>
      <c r="S2175" s="98">
        <f>IFERROR(('General Input Sheet'!$G$38/(VLOOKUP(R2175,'General Input Sheet'!$E$38:$G$44,3,FALSE))),1)</f>
        <v>1</v>
      </c>
      <c r="T2175" s="199">
        <v>774767.07864037098</v>
      </c>
      <c r="U2175" s="115" t="str">
        <f t="shared" si="592"/>
        <v/>
      </c>
      <c r="V2175" s="115" t="str">
        <f t="shared" si="592"/>
        <v/>
      </c>
      <c r="W2175" s="115" t="str">
        <f t="shared" si="592"/>
        <v>y</v>
      </c>
      <c r="X2175" s="115" t="str">
        <f t="shared" si="592"/>
        <v/>
      </c>
      <c r="Y2175" s="273" t="str">
        <f t="shared" si="593"/>
        <v/>
      </c>
      <c r="AA2175" s="86" t="str">
        <f t="shared" si="583"/>
        <v/>
      </c>
      <c r="AB2175" s="87" t="str">
        <f t="shared" si="584"/>
        <v/>
      </c>
      <c r="AC2175" s="87">
        <f t="shared" si="594"/>
        <v>1</v>
      </c>
      <c r="AD2175" s="87" t="str">
        <f t="shared" si="595"/>
        <v/>
      </c>
      <c r="AE2175" s="87" t="str">
        <f t="shared" si="596"/>
        <v/>
      </c>
      <c r="AF2175" s="94">
        <f t="shared" si="585"/>
        <v>1</v>
      </c>
      <c r="AH2175" s="324" t="str">
        <f t="shared" si="586"/>
        <v/>
      </c>
      <c r="AI2175" s="280" t="str">
        <f t="shared" si="587"/>
        <v/>
      </c>
      <c r="AJ2175" s="280">
        <f t="shared" si="588"/>
        <v>774767.07864037098</v>
      </c>
      <c r="AK2175" s="280" t="str">
        <f t="shared" si="589"/>
        <v/>
      </c>
      <c r="AL2175" s="327" t="str">
        <f t="shared" si="590"/>
        <v/>
      </c>
    </row>
    <row r="2176" spans="2:38">
      <c r="B2176" s="176" t="s">
        <v>1939</v>
      </c>
      <c r="C2176" s="167"/>
      <c r="D2176" s="167" t="s">
        <v>2229</v>
      </c>
      <c r="E2176" s="167" t="s">
        <v>117</v>
      </c>
      <c r="F2176" s="167" t="s">
        <v>2233</v>
      </c>
      <c r="G2176" s="188"/>
      <c r="H2176" s="285">
        <v>5405.35</v>
      </c>
      <c r="I2176" s="143">
        <f t="shared" si="591"/>
        <v>109.9448512345195</v>
      </c>
      <c r="J2176" s="165">
        <v>594290.40162051003</v>
      </c>
      <c r="K2176" s="167"/>
      <c r="L2176" s="167">
        <v>1</v>
      </c>
      <c r="M2176" s="171">
        <f t="shared" si="599"/>
        <v>594290.40162051003</v>
      </c>
      <c r="N2176" s="170"/>
      <c r="O2176" s="285"/>
      <c r="P2176" s="114">
        <f t="shared" si="598"/>
        <v>0</v>
      </c>
      <c r="Q2176" s="173"/>
      <c r="R2176" s="177">
        <v>2016</v>
      </c>
      <c r="S2176" s="98">
        <f>IFERROR(('General Input Sheet'!$G$38/(VLOOKUP(R2176,'General Input Sheet'!$E$38:$G$44,3,FALSE))),1)</f>
        <v>1</v>
      </c>
      <c r="T2176" s="199">
        <v>594290.40162051003</v>
      </c>
      <c r="U2176" s="115" t="str">
        <f t="shared" si="592"/>
        <v/>
      </c>
      <c r="V2176" s="115" t="str">
        <f t="shared" si="592"/>
        <v/>
      </c>
      <c r="W2176" s="115" t="str">
        <f t="shared" si="592"/>
        <v>y</v>
      </c>
      <c r="X2176" s="115" t="str">
        <f t="shared" si="592"/>
        <v/>
      </c>
      <c r="Y2176" s="273" t="str">
        <f t="shared" si="593"/>
        <v/>
      </c>
      <c r="AA2176" s="86" t="str">
        <f t="shared" si="583"/>
        <v/>
      </c>
      <c r="AB2176" s="87" t="str">
        <f t="shared" si="584"/>
        <v/>
      </c>
      <c r="AC2176" s="87">
        <f t="shared" si="594"/>
        <v>1</v>
      </c>
      <c r="AD2176" s="87" t="str">
        <f t="shared" si="595"/>
        <v/>
      </c>
      <c r="AE2176" s="87" t="str">
        <f t="shared" si="596"/>
        <v/>
      </c>
      <c r="AF2176" s="94">
        <f t="shared" si="585"/>
        <v>1</v>
      </c>
      <c r="AH2176" s="324" t="str">
        <f t="shared" si="586"/>
        <v/>
      </c>
      <c r="AI2176" s="280" t="str">
        <f t="shared" si="587"/>
        <v/>
      </c>
      <c r="AJ2176" s="280">
        <f t="shared" si="588"/>
        <v>594290.40162051003</v>
      </c>
      <c r="AK2176" s="280" t="str">
        <f t="shared" si="589"/>
        <v/>
      </c>
      <c r="AL2176" s="327" t="str">
        <f t="shared" si="590"/>
        <v/>
      </c>
    </row>
    <row r="2177" spans="2:38">
      <c r="B2177" s="176" t="s">
        <v>1940</v>
      </c>
      <c r="C2177" s="167"/>
      <c r="D2177" s="167" t="s">
        <v>2229</v>
      </c>
      <c r="E2177" s="167" t="s">
        <v>117</v>
      </c>
      <c r="F2177" s="167" t="s">
        <v>2232</v>
      </c>
      <c r="G2177" s="188"/>
      <c r="H2177" s="285">
        <v>9468.52</v>
      </c>
      <c r="I2177" s="143">
        <f t="shared" si="591"/>
        <v>62.341915947190785</v>
      </c>
      <c r="J2177" s="165">
        <v>590285.67798429495</v>
      </c>
      <c r="K2177" s="167"/>
      <c r="L2177" s="167">
        <v>1</v>
      </c>
      <c r="M2177" s="171">
        <f t="shared" si="599"/>
        <v>590285.67798429495</v>
      </c>
      <c r="N2177" s="170"/>
      <c r="O2177" s="285"/>
      <c r="P2177" s="114">
        <f t="shared" si="598"/>
        <v>0</v>
      </c>
      <c r="Q2177" s="173"/>
      <c r="R2177" s="177">
        <v>2016</v>
      </c>
      <c r="S2177" s="98">
        <f>IFERROR(('General Input Sheet'!$G$38/(VLOOKUP(R2177,'General Input Sheet'!$E$38:$G$44,3,FALSE))),1)</f>
        <v>1</v>
      </c>
      <c r="T2177" s="199">
        <v>590285.67798429495</v>
      </c>
      <c r="U2177" s="115" t="str">
        <f t="shared" si="592"/>
        <v/>
      </c>
      <c r="V2177" s="115" t="str">
        <f t="shared" si="592"/>
        <v/>
      </c>
      <c r="W2177" s="115" t="str">
        <f t="shared" si="592"/>
        <v>y</v>
      </c>
      <c r="X2177" s="115" t="str">
        <f t="shared" si="592"/>
        <v/>
      </c>
      <c r="Y2177" s="273" t="str">
        <f t="shared" si="593"/>
        <v/>
      </c>
      <c r="AA2177" s="86" t="str">
        <f t="shared" si="583"/>
        <v/>
      </c>
      <c r="AB2177" s="87" t="str">
        <f t="shared" si="584"/>
        <v/>
      </c>
      <c r="AC2177" s="87">
        <f t="shared" si="594"/>
        <v>1</v>
      </c>
      <c r="AD2177" s="87" t="str">
        <f t="shared" si="595"/>
        <v/>
      </c>
      <c r="AE2177" s="87" t="str">
        <f t="shared" si="596"/>
        <v/>
      </c>
      <c r="AF2177" s="94">
        <f t="shared" si="585"/>
        <v>1</v>
      </c>
      <c r="AH2177" s="324" t="str">
        <f t="shared" si="586"/>
        <v/>
      </c>
      <c r="AI2177" s="280" t="str">
        <f t="shared" si="587"/>
        <v/>
      </c>
      <c r="AJ2177" s="280">
        <f t="shared" si="588"/>
        <v>590285.67798429495</v>
      </c>
      <c r="AK2177" s="280" t="str">
        <f t="shared" si="589"/>
        <v/>
      </c>
      <c r="AL2177" s="327" t="str">
        <f t="shared" si="590"/>
        <v/>
      </c>
    </row>
    <row r="2178" spans="2:38">
      <c r="B2178" s="176" t="s">
        <v>1941</v>
      </c>
      <c r="C2178" s="167"/>
      <c r="D2178" s="167" t="s">
        <v>2229</v>
      </c>
      <c r="E2178" s="167" t="s">
        <v>117</v>
      </c>
      <c r="F2178" s="167" t="s">
        <v>2233</v>
      </c>
      <c r="G2178" s="188"/>
      <c r="H2178" s="285">
        <v>6360.82</v>
      </c>
      <c r="I2178" s="143">
        <f t="shared" si="591"/>
        <v>98.970261660190047</v>
      </c>
      <c r="J2178" s="165">
        <v>629532.01977337</v>
      </c>
      <c r="K2178" s="167"/>
      <c r="L2178" s="167">
        <v>1</v>
      </c>
      <c r="M2178" s="171">
        <f t="shared" si="599"/>
        <v>629532.01977337</v>
      </c>
      <c r="N2178" s="170"/>
      <c r="O2178" s="285"/>
      <c r="P2178" s="114">
        <f t="shared" si="598"/>
        <v>0</v>
      </c>
      <c r="Q2178" s="173"/>
      <c r="R2178" s="177">
        <v>2016</v>
      </c>
      <c r="S2178" s="98">
        <f>IFERROR(('General Input Sheet'!$G$38/(VLOOKUP(R2178,'General Input Sheet'!$E$38:$G$44,3,FALSE))),1)</f>
        <v>1</v>
      </c>
      <c r="T2178" s="199">
        <v>629532.01977337</v>
      </c>
      <c r="U2178" s="115" t="str">
        <f t="shared" si="592"/>
        <v/>
      </c>
      <c r="V2178" s="115" t="str">
        <f t="shared" si="592"/>
        <v/>
      </c>
      <c r="W2178" s="115" t="str">
        <f t="shared" si="592"/>
        <v>y</v>
      </c>
      <c r="X2178" s="115" t="str">
        <f t="shared" si="592"/>
        <v/>
      </c>
      <c r="Y2178" s="273" t="str">
        <f t="shared" si="593"/>
        <v/>
      </c>
      <c r="AA2178" s="86" t="str">
        <f t="shared" si="583"/>
        <v/>
      </c>
      <c r="AB2178" s="87" t="str">
        <f t="shared" si="584"/>
        <v/>
      </c>
      <c r="AC2178" s="87">
        <f t="shared" si="594"/>
        <v>1</v>
      </c>
      <c r="AD2178" s="87" t="str">
        <f t="shared" si="595"/>
        <v/>
      </c>
      <c r="AE2178" s="87" t="str">
        <f t="shared" si="596"/>
        <v/>
      </c>
      <c r="AF2178" s="94">
        <f t="shared" si="585"/>
        <v>1</v>
      </c>
      <c r="AH2178" s="324" t="str">
        <f t="shared" si="586"/>
        <v/>
      </c>
      <c r="AI2178" s="280" t="str">
        <f t="shared" si="587"/>
        <v/>
      </c>
      <c r="AJ2178" s="280">
        <f t="shared" si="588"/>
        <v>629532.01977337</v>
      </c>
      <c r="AK2178" s="280" t="str">
        <f t="shared" si="589"/>
        <v/>
      </c>
      <c r="AL2178" s="327" t="str">
        <f t="shared" si="590"/>
        <v/>
      </c>
    </row>
    <row r="2179" spans="2:38">
      <c r="B2179" s="176" t="s">
        <v>1942</v>
      </c>
      <c r="C2179" s="167"/>
      <c r="D2179" s="167" t="s">
        <v>2229</v>
      </c>
      <c r="E2179" s="167" t="s">
        <v>117</v>
      </c>
      <c r="F2179" s="167" t="s">
        <v>2236</v>
      </c>
      <c r="G2179" s="188"/>
      <c r="H2179" s="285"/>
      <c r="I2179" s="143">
        <f t="shared" si="591"/>
        <v>0</v>
      </c>
      <c r="J2179" s="165"/>
      <c r="K2179" s="167"/>
      <c r="L2179" s="167">
        <v>1</v>
      </c>
      <c r="M2179" s="171">
        <f t="shared" si="599"/>
        <v>0</v>
      </c>
      <c r="N2179" s="170"/>
      <c r="O2179" s="285">
        <v>0</v>
      </c>
      <c r="P2179" s="114">
        <f t="shared" si="598"/>
        <v>0</v>
      </c>
      <c r="Q2179" s="173">
        <v>0</v>
      </c>
      <c r="R2179" s="177">
        <v>2016</v>
      </c>
      <c r="S2179" s="98">
        <f>IFERROR(('General Input Sheet'!$G$38/(VLOOKUP(R2179,'General Input Sheet'!$E$38:$G$44,3,FALSE))),1)</f>
        <v>1</v>
      </c>
      <c r="T2179" s="199">
        <v>0</v>
      </c>
      <c r="U2179" s="115" t="str">
        <f t="shared" si="592"/>
        <v/>
      </c>
      <c r="V2179" s="115" t="str">
        <f t="shared" si="592"/>
        <v/>
      </c>
      <c r="W2179" s="115" t="str">
        <f t="shared" si="592"/>
        <v>y</v>
      </c>
      <c r="X2179" s="115" t="str">
        <f t="shared" si="592"/>
        <v/>
      </c>
      <c r="Y2179" s="273" t="str">
        <f t="shared" si="593"/>
        <v/>
      </c>
      <c r="AA2179" s="86" t="str">
        <f t="shared" si="583"/>
        <v/>
      </c>
      <c r="AB2179" s="87" t="str">
        <f t="shared" si="584"/>
        <v/>
      </c>
      <c r="AC2179" s="87">
        <f t="shared" si="594"/>
        <v>1</v>
      </c>
      <c r="AD2179" s="87" t="str">
        <f t="shared" si="595"/>
        <v/>
      </c>
      <c r="AE2179" s="87" t="str">
        <f t="shared" si="596"/>
        <v/>
      </c>
      <c r="AF2179" s="94">
        <f t="shared" si="585"/>
        <v>1</v>
      </c>
      <c r="AH2179" s="324" t="str">
        <f t="shared" si="586"/>
        <v/>
      </c>
      <c r="AI2179" s="280" t="str">
        <f t="shared" si="587"/>
        <v/>
      </c>
      <c r="AJ2179" s="280">
        <f t="shared" si="588"/>
        <v>0</v>
      </c>
      <c r="AK2179" s="280" t="str">
        <f t="shared" si="589"/>
        <v/>
      </c>
      <c r="AL2179" s="327" t="str">
        <f t="shared" si="590"/>
        <v/>
      </c>
    </row>
    <row r="2180" spans="2:38">
      <c r="B2180" s="176" t="s">
        <v>1943</v>
      </c>
      <c r="C2180" s="167"/>
      <c r="D2180" s="167" t="s">
        <v>2229</v>
      </c>
      <c r="E2180" s="167" t="s">
        <v>118</v>
      </c>
      <c r="F2180" s="167" t="s">
        <v>2232</v>
      </c>
      <c r="G2180" s="188"/>
      <c r="H2180" s="285">
        <v>932.20079410000005</v>
      </c>
      <c r="I2180" s="143">
        <f t="shared" si="591"/>
        <v>263.67579252225607</v>
      </c>
      <c r="J2180" s="165">
        <v>245798.78317419399</v>
      </c>
      <c r="K2180" s="167"/>
      <c r="L2180" s="167">
        <v>1</v>
      </c>
      <c r="M2180" s="171">
        <f t="shared" si="599"/>
        <v>245798.78317419399</v>
      </c>
      <c r="N2180" s="170"/>
      <c r="O2180" s="285">
        <v>852.40965186486301</v>
      </c>
      <c r="P2180" s="114">
        <f t="shared" si="598"/>
        <v>470.22673795761409</v>
      </c>
      <c r="Q2180" s="173">
        <v>400825.81</v>
      </c>
      <c r="R2180" s="177">
        <v>2016</v>
      </c>
      <c r="S2180" s="98">
        <f>IFERROR(('General Input Sheet'!$G$38/(VLOOKUP(R2180,'General Input Sheet'!$E$38:$G$44,3,FALSE))),1)</f>
        <v>1</v>
      </c>
      <c r="T2180" s="199">
        <v>646624.59317419399</v>
      </c>
      <c r="U2180" s="115" t="str">
        <f t="shared" si="592"/>
        <v/>
      </c>
      <c r="V2180" s="115" t="str">
        <f t="shared" si="592"/>
        <v/>
      </c>
      <c r="W2180" s="115" t="str">
        <f t="shared" si="592"/>
        <v/>
      </c>
      <c r="X2180" s="115" t="str">
        <f t="shared" si="592"/>
        <v>y</v>
      </c>
      <c r="Y2180" s="273" t="str">
        <f t="shared" si="593"/>
        <v/>
      </c>
      <c r="AA2180" s="86" t="str">
        <f t="shared" si="583"/>
        <v/>
      </c>
      <c r="AB2180" s="87" t="str">
        <f t="shared" si="584"/>
        <v/>
      </c>
      <c r="AC2180" s="87" t="str">
        <f t="shared" si="594"/>
        <v/>
      </c>
      <c r="AD2180" s="87">
        <f t="shared" si="595"/>
        <v>1</v>
      </c>
      <c r="AE2180" s="87" t="str">
        <f t="shared" si="596"/>
        <v/>
      </c>
      <c r="AF2180" s="94">
        <f t="shared" si="585"/>
        <v>1</v>
      </c>
      <c r="AH2180" s="324" t="str">
        <f t="shared" si="586"/>
        <v/>
      </c>
      <c r="AI2180" s="280" t="str">
        <f t="shared" si="587"/>
        <v/>
      </c>
      <c r="AJ2180" s="280" t="str">
        <f t="shared" si="588"/>
        <v/>
      </c>
      <c r="AK2180" s="280">
        <f t="shared" si="589"/>
        <v>646624.59317419399</v>
      </c>
      <c r="AL2180" s="327" t="str">
        <f t="shared" si="590"/>
        <v/>
      </c>
    </row>
    <row r="2181" spans="2:38">
      <c r="B2181" s="176" t="s">
        <v>1944</v>
      </c>
      <c r="C2181" s="167"/>
      <c r="D2181" s="167" t="s">
        <v>2229</v>
      </c>
      <c r="E2181" s="167" t="s">
        <v>116</v>
      </c>
      <c r="F2181" s="167" t="s">
        <v>2233</v>
      </c>
      <c r="G2181" s="188"/>
      <c r="H2181" s="285">
        <v>1486.9</v>
      </c>
      <c r="I2181" s="143">
        <f t="shared" si="591"/>
        <v>302.4830417611675</v>
      </c>
      <c r="J2181" s="165">
        <v>449762.03479468002</v>
      </c>
      <c r="K2181" s="167"/>
      <c r="L2181" s="167">
        <v>1</v>
      </c>
      <c r="M2181" s="171">
        <f t="shared" si="599"/>
        <v>449762.03479468002</v>
      </c>
      <c r="N2181" s="170"/>
      <c r="O2181" s="285">
        <v>1486.9316900546401</v>
      </c>
      <c r="P2181" s="114">
        <f t="shared" si="598"/>
        <v>188.4820949573691</v>
      </c>
      <c r="Q2181" s="173">
        <v>280260</v>
      </c>
      <c r="R2181" s="177">
        <v>2016</v>
      </c>
      <c r="S2181" s="98">
        <f>IFERROR(('General Input Sheet'!$G$38/(VLOOKUP(R2181,'General Input Sheet'!$E$38:$G$44,3,FALSE))),1)</f>
        <v>1</v>
      </c>
      <c r="T2181" s="199">
        <v>730022.03479468008</v>
      </c>
      <c r="U2181" s="115" t="str">
        <f t="shared" si="592"/>
        <v/>
      </c>
      <c r="V2181" s="115" t="str">
        <f t="shared" si="592"/>
        <v>y</v>
      </c>
      <c r="W2181" s="115" t="str">
        <f t="shared" si="592"/>
        <v/>
      </c>
      <c r="X2181" s="115" t="str">
        <f t="shared" si="592"/>
        <v/>
      </c>
      <c r="Y2181" s="273" t="str">
        <f t="shared" si="593"/>
        <v/>
      </c>
      <c r="AA2181" s="86" t="str">
        <f t="shared" si="583"/>
        <v/>
      </c>
      <c r="AB2181" s="87">
        <f t="shared" si="584"/>
        <v>1</v>
      </c>
      <c r="AC2181" s="87" t="str">
        <f t="shared" si="594"/>
        <v/>
      </c>
      <c r="AD2181" s="87" t="str">
        <f t="shared" si="595"/>
        <v/>
      </c>
      <c r="AE2181" s="87" t="str">
        <f t="shared" si="596"/>
        <v/>
      </c>
      <c r="AF2181" s="94">
        <f t="shared" si="585"/>
        <v>1</v>
      </c>
      <c r="AH2181" s="324" t="str">
        <f t="shared" si="586"/>
        <v/>
      </c>
      <c r="AI2181" s="280">
        <f t="shared" si="587"/>
        <v>730022.03479468008</v>
      </c>
      <c r="AJ2181" s="280" t="str">
        <f t="shared" si="588"/>
        <v/>
      </c>
      <c r="AK2181" s="280" t="str">
        <f t="shared" si="589"/>
        <v/>
      </c>
      <c r="AL2181" s="327" t="str">
        <f t="shared" si="590"/>
        <v/>
      </c>
    </row>
    <row r="2182" spans="2:38">
      <c r="B2182" s="176" t="s">
        <v>1945</v>
      </c>
      <c r="C2182" s="167"/>
      <c r="D2182" s="167" t="s">
        <v>2231</v>
      </c>
      <c r="E2182" s="167" t="s">
        <v>115</v>
      </c>
      <c r="F2182" s="167" t="s">
        <v>2236</v>
      </c>
      <c r="G2182" s="188"/>
      <c r="H2182" s="285"/>
      <c r="I2182" s="143">
        <f t="shared" si="591"/>
        <v>0</v>
      </c>
      <c r="J2182" s="165"/>
      <c r="K2182" s="167"/>
      <c r="L2182" s="167">
        <v>1</v>
      </c>
      <c r="M2182" s="171">
        <f t="shared" si="599"/>
        <v>0</v>
      </c>
      <c r="N2182" s="170"/>
      <c r="O2182" s="285">
        <v>0</v>
      </c>
      <c r="P2182" s="114">
        <f t="shared" si="598"/>
        <v>0</v>
      </c>
      <c r="Q2182" s="173">
        <v>0</v>
      </c>
      <c r="R2182" s="177">
        <v>2016</v>
      </c>
      <c r="S2182" s="98">
        <f>IFERROR(('General Input Sheet'!$G$38/(VLOOKUP(R2182,'General Input Sheet'!$E$38:$G$44,3,FALSE))),1)</f>
        <v>1</v>
      </c>
      <c r="T2182" s="199">
        <v>0</v>
      </c>
      <c r="U2182" s="115" t="str">
        <f t="shared" si="592"/>
        <v/>
      </c>
      <c r="V2182" s="115" t="str">
        <f t="shared" si="592"/>
        <v/>
      </c>
      <c r="W2182" s="115" t="str">
        <f t="shared" si="592"/>
        <v/>
      </c>
      <c r="X2182" s="115" t="str">
        <f t="shared" si="592"/>
        <v/>
      </c>
      <c r="Y2182" s="273" t="str">
        <f t="shared" si="593"/>
        <v>y</v>
      </c>
      <c r="AA2182" s="86" t="str">
        <f t="shared" si="583"/>
        <v/>
      </c>
      <c r="AB2182" s="87" t="str">
        <f t="shared" si="584"/>
        <v/>
      </c>
      <c r="AC2182" s="87" t="str">
        <f t="shared" si="594"/>
        <v/>
      </c>
      <c r="AD2182" s="87" t="str">
        <f t="shared" si="595"/>
        <v/>
      </c>
      <c r="AE2182" s="87">
        <f t="shared" si="596"/>
        <v>1</v>
      </c>
      <c r="AF2182" s="94">
        <f t="shared" si="585"/>
        <v>1</v>
      </c>
      <c r="AH2182" s="324" t="str">
        <f t="shared" si="586"/>
        <v/>
      </c>
      <c r="AI2182" s="280" t="str">
        <f t="shared" si="587"/>
        <v/>
      </c>
      <c r="AJ2182" s="280" t="str">
        <f t="shared" si="588"/>
        <v/>
      </c>
      <c r="AK2182" s="280" t="str">
        <f t="shared" si="589"/>
        <v/>
      </c>
      <c r="AL2182" s="327">
        <f t="shared" si="590"/>
        <v>0</v>
      </c>
    </row>
    <row r="2183" spans="2:38">
      <c r="B2183" s="176" t="s">
        <v>1946</v>
      </c>
      <c r="C2183" s="167"/>
      <c r="D2183" s="167" t="s">
        <v>2229</v>
      </c>
      <c r="E2183" s="167" t="s">
        <v>117</v>
      </c>
      <c r="F2183" s="167" t="s">
        <v>2232</v>
      </c>
      <c r="G2183" s="188"/>
      <c r="H2183" s="285">
        <v>2406.65</v>
      </c>
      <c r="I2183" s="143">
        <f t="shared" si="591"/>
        <v>131.99423685089522</v>
      </c>
      <c r="J2183" s="165">
        <v>317663.930117207</v>
      </c>
      <c r="K2183" s="167"/>
      <c r="L2183" s="167">
        <v>1</v>
      </c>
      <c r="M2183" s="171">
        <f t="shared" si="599"/>
        <v>317663.930117207</v>
      </c>
      <c r="N2183" s="170"/>
      <c r="O2183" s="285"/>
      <c r="P2183" s="114">
        <f t="shared" si="598"/>
        <v>0</v>
      </c>
      <c r="Q2183" s="173"/>
      <c r="R2183" s="177">
        <v>2016</v>
      </c>
      <c r="S2183" s="98">
        <f>IFERROR(('General Input Sheet'!$G$38/(VLOOKUP(R2183,'General Input Sheet'!$E$38:$G$44,3,FALSE))),1)</f>
        <v>1</v>
      </c>
      <c r="T2183" s="199">
        <v>317663.930117207</v>
      </c>
      <c r="U2183" s="115" t="str">
        <f t="shared" si="592"/>
        <v/>
      </c>
      <c r="V2183" s="115" t="str">
        <f t="shared" si="592"/>
        <v/>
      </c>
      <c r="W2183" s="115" t="str">
        <f t="shared" si="592"/>
        <v>y</v>
      </c>
      <c r="X2183" s="115" t="str">
        <f t="shared" si="592"/>
        <v/>
      </c>
      <c r="Y2183" s="273" t="str">
        <f t="shared" si="593"/>
        <v/>
      </c>
      <c r="AA2183" s="86" t="str">
        <f t="shared" si="583"/>
        <v/>
      </c>
      <c r="AB2183" s="87" t="str">
        <f t="shared" si="584"/>
        <v/>
      </c>
      <c r="AC2183" s="87">
        <f t="shared" si="594"/>
        <v>1</v>
      </c>
      <c r="AD2183" s="87" t="str">
        <f t="shared" si="595"/>
        <v/>
      </c>
      <c r="AE2183" s="87" t="str">
        <f t="shared" si="596"/>
        <v/>
      </c>
      <c r="AF2183" s="94">
        <f t="shared" si="585"/>
        <v>1</v>
      </c>
      <c r="AH2183" s="324" t="str">
        <f t="shared" si="586"/>
        <v/>
      </c>
      <c r="AI2183" s="280" t="str">
        <f t="shared" si="587"/>
        <v/>
      </c>
      <c r="AJ2183" s="280">
        <f t="shared" si="588"/>
        <v>317663.930117207</v>
      </c>
      <c r="AK2183" s="280" t="str">
        <f t="shared" si="589"/>
        <v/>
      </c>
      <c r="AL2183" s="327" t="str">
        <f t="shared" si="590"/>
        <v/>
      </c>
    </row>
    <row r="2184" spans="2:38">
      <c r="B2184" s="176" t="s">
        <v>1946</v>
      </c>
      <c r="C2184" s="167"/>
      <c r="D2184" s="167" t="s">
        <v>2229</v>
      </c>
      <c r="E2184" s="167" t="s">
        <v>117</v>
      </c>
      <c r="F2184" s="167" t="s">
        <v>2233</v>
      </c>
      <c r="G2184" s="188"/>
      <c r="H2184" s="285">
        <v>14583.74</v>
      </c>
      <c r="I2184" s="143">
        <f t="shared" si="591"/>
        <v>47.312393282747287</v>
      </c>
      <c r="J2184" s="165">
        <v>689991.64241333294</v>
      </c>
      <c r="K2184" s="167"/>
      <c r="L2184" s="167">
        <v>1</v>
      </c>
      <c r="M2184" s="171">
        <f t="shared" si="599"/>
        <v>689991.64241333294</v>
      </c>
      <c r="N2184" s="170"/>
      <c r="O2184" s="285"/>
      <c r="P2184" s="114">
        <f t="shared" si="598"/>
        <v>0</v>
      </c>
      <c r="Q2184" s="173"/>
      <c r="R2184" s="177">
        <v>2016</v>
      </c>
      <c r="S2184" s="98">
        <f>IFERROR(('General Input Sheet'!$G$38/(VLOOKUP(R2184,'General Input Sheet'!$E$38:$G$44,3,FALSE))),1)</f>
        <v>1</v>
      </c>
      <c r="T2184" s="199">
        <v>689991.64241333294</v>
      </c>
      <c r="U2184" s="115" t="str">
        <f t="shared" si="592"/>
        <v/>
      </c>
      <c r="V2184" s="115" t="str">
        <f t="shared" si="592"/>
        <v/>
      </c>
      <c r="W2184" s="115" t="str">
        <f t="shared" si="592"/>
        <v>y</v>
      </c>
      <c r="X2184" s="115" t="str">
        <f t="shared" si="592"/>
        <v/>
      </c>
      <c r="Y2184" s="273" t="str">
        <f t="shared" si="593"/>
        <v/>
      </c>
      <c r="AA2184" s="86" t="str">
        <f t="shared" si="583"/>
        <v/>
      </c>
      <c r="AB2184" s="87" t="str">
        <f t="shared" si="584"/>
        <v/>
      </c>
      <c r="AC2184" s="87">
        <f t="shared" si="594"/>
        <v>1</v>
      </c>
      <c r="AD2184" s="87" t="str">
        <f t="shared" si="595"/>
        <v/>
      </c>
      <c r="AE2184" s="87" t="str">
        <f t="shared" si="596"/>
        <v/>
      </c>
      <c r="AF2184" s="94">
        <f t="shared" si="585"/>
        <v>1</v>
      </c>
      <c r="AH2184" s="324" t="str">
        <f t="shared" si="586"/>
        <v/>
      </c>
      <c r="AI2184" s="280" t="str">
        <f t="shared" si="587"/>
        <v/>
      </c>
      <c r="AJ2184" s="280">
        <f t="shared" si="588"/>
        <v>689991.64241333294</v>
      </c>
      <c r="AK2184" s="280" t="str">
        <f t="shared" si="589"/>
        <v/>
      </c>
      <c r="AL2184" s="327" t="str">
        <f t="shared" si="590"/>
        <v/>
      </c>
    </row>
    <row r="2185" spans="2:38">
      <c r="B2185" s="176" t="s">
        <v>1947</v>
      </c>
      <c r="C2185" s="167"/>
      <c r="D2185" s="167" t="s">
        <v>2229</v>
      </c>
      <c r="E2185" s="167" t="s">
        <v>117</v>
      </c>
      <c r="F2185" s="167" t="s">
        <v>2232</v>
      </c>
      <c r="G2185" s="188"/>
      <c r="H2185" s="285">
        <v>16378.67</v>
      </c>
      <c r="I2185" s="143">
        <f t="shared" si="591"/>
        <v>36.03990299482772</v>
      </c>
      <c r="J2185" s="165">
        <v>590285.67798429495</v>
      </c>
      <c r="K2185" s="167"/>
      <c r="L2185" s="167">
        <v>1</v>
      </c>
      <c r="M2185" s="171">
        <f t="shared" si="599"/>
        <v>590285.67798429495</v>
      </c>
      <c r="N2185" s="170"/>
      <c r="O2185" s="285"/>
      <c r="P2185" s="114">
        <f t="shared" si="598"/>
        <v>0</v>
      </c>
      <c r="Q2185" s="173"/>
      <c r="R2185" s="177">
        <v>2016</v>
      </c>
      <c r="S2185" s="98">
        <f>IFERROR(('General Input Sheet'!$G$38/(VLOOKUP(R2185,'General Input Sheet'!$E$38:$G$44,3,FALSE))),1)</f>
        <v>1</v>
      </c>
      <c r="T2185" s="199">
        <v>590285.67798429495</v>
      </c>
      <c r="U2185" s="115" t="str">
        <f t="shared" si="592"/>
        <v/>
      </c>
      <c r="V2185" s="115" t="str">
        <f t="shared" si="592"/>
        <v/>
      </c>
      <c r="W2185" s="115" t="str">
        <f t="shared" si="592"/>
        <v>y</v>
      </c>
      <c r="X2185" s="115" t="str">
        <f t="shared" si="592"/>
        <v/>
      </c>
      <c r="Y2185" s="273" t="str">
        <f t="shared" si="593"/>
        <v/>
      </c>
      <c r="AA2185" s="86" t="str">
        <f t="shared" si="583"/>
        <v/>
      </c>
      <c r="AB2185" s="87" t="str">
        <f t="shared" si="584"/>
        <v/>
      </c>
      <c r="AC2185" s="87">
        <f t="shared" si="594"/>
        <v>1</v>
      </c>
      <c r="AD2185" s="87" t="str">
        <f t="shared" si="595"/>
        <v/>
      </c>
      <c r="AE2185" s="87" t="str">
        <f t="shared" si="596"/>
        <v/>
      </c>
      <c r="AF2185" s="94">
        <f t="shared" si="585"/>
        <v>1</v>
      </c>
      <c r="AH2185" s="324" t="str">
        <f t="shared" si="586"/>
        <v/>
      </c>
      <c r="AI2185" s="280" t="str">
        <f t="shared" si="587"/>
        <v/>
      </c>
      <c r="AJ2185" s="280">
        <f t="shared" si="588"/>
        <v>590285.67798429495</v>
      </c>
      <c r="AK2185" s="280" t="str">
        <f t="shared" si="589"/>
        <v/>
      </c>
      <c r="AL2185" s="327" t="str">
        <f t="shared" si="590"/>
        <v/>
      </c>
    </row>
    <row r="2186" spans="2:38">
      <c r="B2186" s="176" t="s">
        <v>1947</v>
      </c>
      <c r="C2186" s="167"/>
      <c r="D2186" s="167" t="s">
        <v>2229</v>
      </c>
      <c r="E2186" s="167" t="s">
        <v>117</v>
      </c>
      <c r="F2186" s="167" t="s">
        <v>2233</v>
      </c>
      <c r="G2186" s="188"/>
      <c r="H2186" s="285">
        <v>1221.3599999999999</v>
      </c>
      <c r="I2186" s="143">
        <f t="shared" si="591"/>
        <v>360.22781163368376</v>
      </c>
      <c r="J2186" s="165">
        <v>439967.84001691599</v>
      </c>
      <c r="K2186" s="167"/>
      <c r="L2186" s="167">
        <v>1</v>
      </c>
      <c r="M2186" s="171">
        <f t="shared" si="599"/>
        <v>439967.84001691593</v>
      </c>
      <c r="N2186" s="170"/>
      <c r="O2186" s="285"/>
      <c r="P2186" s="114">
        <f t="shared" si="598"/>
        <v>0</v>
      </c>
      <c r="Q2186" s="173"/>
      <c r="R2186" s="177">
        <v>2016</v>
      </c>
      <c r="S2186" s="98">
        <f>IFERROR(('General Input Sheet'!$G$38/(VLOOKUP(R2186,'General Input Sheet'!$E$38:$G$44,3,FALSE))),1)</f>
        <v>1</v>
      </c>
      <c r="T2186" s="199">
        <v>439967.84001691599</v>
      </c>
      <c r="U2186" s="115" t="str">
        <f t="shared" si="592"/>
        <v/>
      </c>
      <c r="V2186" s="115" t="str">
        <f t="shared" si="592"/>
        <v/>
      </c>
      <c r="W2186" s="115" t="str">
        <f t="shared" si="592"/>
        <v>y</v>
      </c>
      <c r="X2186" s="115" t="str">
        <f t="shared" si="592"/>
        <v/>
      </c>
      <c r="Y2186" s="273" t="str">
        <f t="shared" si="593"/>
        <v/>
      </c>
      <c r="AA2186" s="86" t="str">
        <f t="shared" si="583"/>
        <v/>
      </c>
      <c r="AB2186" s="87" t="str">
        <f t="shared" si="584"/>
        <v/>
      </c>
      <c r="AC2186" s="87">
        <f t="shared" si="594"/>
        <v>1</v>
      </c>
      <c r="AD2186" s="87" t="str">
        <f t="shared" si="595"/>
        <v/>
      </c>
      <c r="AE2186" s="87" t="str">
        <f t="shared" si="596"/>
        <v/>
      </c>
      <c r="AF2186" s="94">
        <f t="shared" si="585"/>
        <v>1</v>
      </c>
      <c r="AH2186" s="324" t="str">
        <f t="shared" si="586"/>
        <v/>
      </c>
      <c r="AI2186" s="280" t="str">
        <f t="shared" si="587"/>
        <v/>
      </c>
      <c r="AJ2186" s="280">
        <f t="shared" si="588"/>
        <v>439967.84001691599</v>
      </c>
      <c r="AK2186" s="280" t="str">
        <f t="shared" si="589"/>
        <v/>
      </c>
      <c r="AL2186" s="327" t="str">
        <f t="shared" si="590"/>
        <v/>
      </c>
    </row>
    <row r="2187" spans="2:38">
      <c r="B2187" s="176" t="s">
        <v>1948</v>
      </c>
      <c r="C2187" s="167"/>
      <c r="D2187" s="167" t="s">
        <v>2229</v>
      </c>
      <c r="E2187" s="167" t="s">
        <v>118</v>
      </c>
      <c r="F2187" s="167" t="s">
        <v>2233</v>
      </c>
      <c r="G2187" s="188"/>
      <c r="H2187" s="285">
        <v>1933.94</v>
      </c>
      <c r="I2187" s="143">
        <f t="shared" si="591"/>
        <v>241.08849678775454</v>
      </c>
      <c r="J2187" s="165">
        <v>466250.68747771002</v>
      </c>
      <c r="K2187" s="167"/>
      <c r="L2187" s="167">
        <v>1</v>
      </c>
      <c r="M2187" s="171">
        <f t="shared" si="599"/>
        <v>466250.68747771002</v>
      </c>
      <c r="N2187" s="170"/>
      <c r="O2187" s="285"/>
      <c r="P2187" s="114">
        <f t="shared" si="598"/>
        <v>0</v>
      </c>
      <c r="Q2187" s="173"/>
      <c r="R2187" s="177">
        <v>2016</v>
      </c>
      <c r="S2187" s="98">
        <f>IFERROR(('General Input Sheet'!$G$38/(VLOOKUP(R2187,'General Input Sheet'!$E$38:$G$44,3,FALSE))),1)</f>
        <v>1</v>
      </c>
      <c r="T2187" s="199">
        <v>466250.68747771002</v>
      </c>
      <c r="U2187" s="115" t="str">
        <f t="shared" si="592"/>
        <v/>
      </c>
      <c r="V2187" s="115" t="str">
        <f t="shared" si="592"/>
        <v/>
      </c>
      <c r="W2187" s="115" t="str">
        <f t="shared" si="592"/>
        <v/>
      </c>
      <c r="X2187" s="115" t="str">
        <f t="shared" si="592"/>
        <v>y</v>
      </c>
      <c r="Y2187" s="273" t="str">
        <f t="shared" si="593"/>
        <v/>
      </c>
      <c r="AA2187" s="86" t="str">
        <f t="shared" si="583"/>
        <v/>
      </c>
      <c r="AB2187" s="87" t="str">
        <f t="shared" si="584"/>
        <v/>
      </c>
      <c r="AC2187" s="87" t="str">
        <f t="shared" si="594"/>
        <v/>
      </c>
      <c r="AD2187" s="87">
        <f t="shared" si="595"/>
        <v>1</v>
      </c>
      <c r="AE2187" s="87" t="str">
        <f t="shared" si="596"/>
        <v/>
      </c>
      <c r="AF2187" s="94">
        <f t="shared" si="585"/>
        <v>1</v>
      </c>
      <c r="AH2187" s="324" t="str">
        <f t="shared" si="586"/>
        <v/>
      </c>
      <c r="AI2187" s="280" t="str">
        <f t="shared" si="587"/>
        <v/>
      </c>
      <c r="AJ2187" s="280" t="str">
        <f t="shared" si="588"/>
        <v/>
      </c>
      <c r="AK2187" s="280">
        <f t="shared" si="589"/>
        <v>466250.68747771002</v>
      </c>
      <c r="AL2187" s="327" t="str">
        <f t="shared" si="590"/>
        <v/>
      </c>
    </row>
    <row r="2188" spans="2:38">
      <c r="B2188" s="176" t="s">
        <v>1949</v>
      </c>
      <c r="C2188" s="167"/>
      <c r="D2188" s="167" t="s">
        <v>2229</v>
      </c>
      <c r="E2188" s="167" t="s">
        <v>117</v>
      </c>
      <c r="F2188" s="167" t="s">
        <v>2232</v>
      </c>
      <c r="G2188" s="188"/>
      <c r="H2188" s="285">
        <v>107636.7</v>
      </c>
      <c r="I2188" s="143">
        <f t="shared" si="591"/>
        <v>5.4840558841389129</v>
      </c>
      <c r="J2188" s="165">
        <v>590285.67798429495</v>
      </c>
      <c r="K2188" s="167"/>
      <c r="L2188" s="167">
        <v>1</v>
      </c>
      <c r="M2188" s="171">
        <f t="shared" si="599"/>
        <v>590285.67798429495</v>
      </c>
      <c r="N2188" s="170"/>
      <c r="O2188" s="285"/>
      <c r="P2188" s="114">
        <f t="shared" si="598"/>
        <v>0</v>
      </c>
      <c r="Q2188" s="173"/>
      <c r="R2188" s="177">
        <v>2016</v>
      </c>
      <c r="S2188" s="98">
        <f>IFERROR(('General Input Sheet'!$G$38/(VLOOKUP(R2188,'General Input Sheet'!$E$38:$G$44,3,FALSE))),1)</f>
        <v>1</v>
      </c>
      <c r="T2188" s="199">
        <v>590285.67798429495</v>
      </c>
      <c r="U2188" s="115" t="str">
        <f t="shared" si="592"/>
        <v/>
      </c>
      <c r="V2188" s="115" t="str">
        <f t="shared" si="592"/>
        <v/>
      </c>
      <c r="W2188" s="115" t="str">
        <f t="shared" si="592"/>
        <v>y</v>
      </c>
      <c r="X2188" s="115" t="str">
        <f t="shared" si="592"/>
        <v/>
      </c>
      <c r="Y2188" s="273" t="str">
        <f t="shared" si="593"/>
        <v/>
      </c>
      <c r="AA2188" s="86" t="str">
        <f t="shared" si="583"/>
        <v/>
      </c>
      <c r="AB2188" s="87" t="str">
        <f t="shared" si="584"/>
        <v/>
      </c>
      <c r="AC2188" s="87">
        <f t="shared" si="594"/>
        <v>1</v>
      </c>
      <c r="AD2188" s="87" t="str">
        <f t="shared" si="595"/>
        <v/>
      </c>
      <c r="AE2188" s="87" t="str">
        <f t="shared" si="596"/>
        <v/>
      </c>
      <c r="AF2188" s="94">
        <f t="shared" si="585"/>
        <v>1</v>
      </c>
      <c r="AH2188" s="324" t="str">
        <f t="shared" si="586"/>
        <v/>
      </c>
      <c r="AI2188" s="280" t="str">
        <f t="shared" si="587"/>
        <v/>
      </c>
      <c r="AJ2188" s="280">
        <f t="shared" si="588"/>
        <v>590285.67798429495</v>
      </c>
      <c r="AK2188" s="280" t="str">
        <f t="shared" si="589"/>
        <v/>
      </c>
      <c r="AL2188" s="327" t="str">
        <f t="shared" si="590"/>
        <v/>
      </c>
    </row>
    <row r="2189" spans="2:38">
      <c r="B2189" s="176" t="s">
        <v>1949</v>
      </c>
      <c r="C2189" s="167"/>
      <c r="D2189" s="167" t="s">
        <v>2229</v>
      </c>
      <c r="E2189" s="167" t="s">
        <v>117</v>
      </c>
      <c r="F2189" s="167" t="s">
        <v>2233</v>
      </c>
      <c r="G2189" s="188"/>
      <c r="H2189" s="285">
        <v>67227.789999999994</v>
      </c>
      <c r="I2189" s="143">
        <f t="shared" si="591"/>
        <v>10.2634883939117</v>
      </c>
      <c r="J2189" s="165">
        <v>689991.64241333294</v>
      </c>
      <c r="K2189" s="167"/>
      <c r="L2189" s="167">
        <v>1</v>
      </c>
      <c r="M2189" s="171">
        <f t="shared" si="599"/>
        <v>689991.64241333294</v>
      </c>
      <c r="N2189" s="170"/>
      <c r="O2189" s="285"/>
      <c r="P2189" s="114">
        <f t="shared" si="598"/>
        <v>0</v>
      </c>
      <c r="Q2189" s="173"/>
      <c r="R2189" s="177">
        <v>2016</v>
      </c>
      <c r="S2189" s="98">
        <f>IFERROR(('General Input Sheet'!$G$38/(VLOOKUP(R2189,'General Input Sheet'!$E$38:$G$44,3,FALSE))),1)</f>
        <v>1</v>
      </c>
      <c r="T2189" s="199">
        <v>689991.64241333294</v>
      </c>
      <c r="U2189" s="115" t="str">
        <f t="shared" si="592"/>
        <v/>
      </c>
      <c r="V2189" s="115" t="str">
        <f t="shared" si="592"/>
        <v/>
      </c>
      <c r="W2189" s="115" t="str">
        <f t="shared" si="592"/>
        <v>y</v>
      </c>
      <c r="X2189" s="115" t="str">
        <f t="shared" si="592"/>
        <v/>
      </c>
      <c r="Y2189" s="273" t="str">
        <f t="shared" si="593"/>
        <v/>
      </c>
      <c r="AA2189" s="86" t="str">
        <f t="shared" si="583"/>
        <v/>
      </c>
      <c r="AB2189" s="87" t="str">
        <f t="shared" si="584"/>
        <v/>
      </c>
      <c r="AC2189" s="87">
        <f t="shared" si="594"/>
        <v>1</v>
      </c>
      <c r="AD2189" s="87" t="str">
        <f t="shared" si="595"/>
        <v/>
      </c>
      <c r="AE2189" s="87" t="str">
        <f t="shared" si="596"/>
        <v/>
      </c>
      <c r="AF2189" s="94">
        <f t="shared" si="585"/>
        <v>1</v>
      </c>
      <c r="AH2189" s="324" t="str">
        <f t="shared" si="586"/>
        <v/>
      </c>
      <c r="AI2189" s="280" t="str">
        <f t="shared" si="587"/>
        <v/>
      </c>
      <c r="AJ2189" s="280">
        <f t="shared" si="588"/>
        <v>689991.64241333294</v>
      </c>
      <c r="AK2189" s="280" t="str">
        <f t="shared" si="589"/>
        <v/>
      </c>
      <c r="AL2189" s="327" t="str">
        <f t="shared" si="590"/>
        <v/>
      </c>
    </row>
    <row r="2190" spans="2:38">
      <c r="B2190" s="176" t="s">
        <v>1950</v>
      </c>
      <c r="C2190" s="167"/>
      <c r="D2190" s="167" t="s">
        <v>2229</v>
      </c>
      <c r="E2190" s="167" t="s">
        <v>117</v>
      </c>
      <c r="F2190" s="167" t="s">
        <v>2233</v>
      </c>
      <c r="G2190" s="188"/>
      <c r="H2190" s="285">
        <v>2436.87</v>
      </c>
      <c r="I2190" s="143">
        <f t="shared" si="591"/>
        <v>198.94405142119811</v>
      </c>
      <c r="J2190" s="165">
        <v>484800.79058677499</v>
      </c>
      <c r="K2190" s="167"/>
      <c r="L2190" s="167">
        <v>1</v>
      </c>
      <c r="M2190" s="171">
        <f t="shared" si="599"/>
        <v>484800.79058677499</v>
      </c>
      <c r="N2190" s="170"/>
      <c r="O2190" s="285"/>
      <c r="P2190" s="114">
        <f t="shared" si="598"/>
        <v>0</v>
      </c>
      <c r="Q2190" s="173"/>
      <c r="R2190" s="177">
        <v>2016</v>
      </c>
      <c r="S2190" s="98">
        <f>IFERROR(('General Input Sheet'!$G$38/(VLOOKUP(R2190,'General Input Sheet'!$E$38:$G$44,3,FALSE))),1)</f>
        <v>1</v>
      </c>
      <c r="T2190" s="199">
        <v>484800.79058677499</v>
      </c>
      <c r="U2190" s="115" t="str">
        <f t="shared" si="592"/>
        <v/>
      </c>
      <c r="V2190" s="115" t="str">
        <f t="shared" si="592"/>
        <v/>
      </c>
      <c r="W2190" s="115" t="str">
        <f t="shared" si="592"/>
        <v>y</v>
      </c>
      <c r="X2190" s="115" t="str">
        <f t="shared" ref="V2190:X2253" si="600">IF(AND(X$10=$E2190,$D2190="Local"),"y","")</f>
        <v/>
      </c>
      <c r="Y2190" s="273" t="str">
        <f t="shared" si="593"/>
        <v/>
      </c>
      <c r="AA2190" s="86" t="str">
        <f t="shared" ref="AA2190:AA2253" si="601">IF(U2190="y",1,"")</f>
        <v/>
      </c>
      <c r="AB2190" s="87" t="str">
        <f t="shared" ref="AB2190:AB2253" si="602">IF(V2190="y",1,"")</f>
        <v/>
      </c>
      <c r="AC2190" s="87">
        <f t="shared" si="594"/>
        <v>1</v>
      </c>
      <c r="AD2190" s="87" t="str">
        <f t="shared" si="595"/>
        <v/>
      </c>
      <c r="AE2190" s="87" t="str">
        <f t="shared" si="596"/>
        <v/>
      </c>
      <c r="AF2190" s="94">
        <f t="shared" ref="AF2190:AF2253" si="603">SUM(AA2190:AE2190)</f>
        <v>1</v>
      </c>
      <c r="AH2190" s="324" t="str">
        <f t="shared" ref="AH2190:AH2253" si="604">IF(AA2190="","",(AA2190/$AF2190)*$T2190)</f>
        <v/>
      </c>
      <c r="AI2190" s="280" t="str">
        <f t="shared" ref="AI2190:AI2253" si="605">IF(AB2190="","",(AB2190/$AF2190)*$T2190)</f>
        <v/>
      </c>
      <c r="AJ2190" s="280">
        <f t="shared" ref="AJ2190:AJ2253" si="606">IF(AC2190="","",(AC2190/$AF2190)*$T2190)</f>
        <v>484800.79058677499</v>
      </c>
      <c r="AK2190" s="280" t="str">
        <f t="shared" ref="AK2190:AK2253" si="607">IF(AD2190="","",(AD2190/$AF2190)*$T2190)</f>
        <v/>
      </c>
      <c r="AL2190" s="327" t="str">
        <f t="shared" ref="AL2190:AL2253" si="608">IF(AE2190="","",(AE2190/$AF2190)*$T2190)</f>
        <v/>
      </c>
    </row>
    <row r="2191" spans="2:38">
      <c r="B2191" s="176" t="s">
        <v>1951</v>
      </c>
      <c r="C2191" s="167"/>
      <c r="D2191" s="167" t="s">
        <v>2231</v>
      </c>
      <c r="E2191" s="167" t="s">
        <v>117</v>
      </c>
      <c r="F2191" s="167" t="s">
        <v>2234</v>
      </c>
      <c r="G2191" s="188"/>
      <c r="H2191" s="285">
        <v>119215.87</v>
      </c>
      <c r="I2191" s="143">
        <f t="shared" ref="I2191:I2254" si="609">IFERROR(J2191/H2191,0)</f>
        <v>70.462497534317947</v>
      </c>
      <c r="J2191" s="165">
        <v>8400247.9459265694</v>
      </c>
      <c r="K2191" s="167"/>
      <c r="L2191" s="167">
        <v>1</v>
      </c>
      <c r="M2191" s="171">
        <f t="shared" si="599"/>
        <v>8400247.9459265694</v>
      </c>
      <c r="N2191" s="170"/>
      <c r="O2191" s="285"/>
      <c r="P2191" s="114">
        <f t="shared" si="598"/>
        <v>0</v>
      </c>
      <c r="Q2191" s="173"/>
      <c r="R2191" s="177">
        <v>2016</v>
      </c>
      <c r="S2191" s="98">
        <f>IFERROR(('General Input Sheet'!$G$38/(VLOOKUP(R2191,'General Input Sheet'!$E$38:$G$44,3,FALSE))),1)</f>
        <v>1</v>
      </c>
      <c r="T2191" s="199">
        <v>8400247.9459265694</v>
      </c>
      <c r="U2191" s="115" t="str">
        <f t="shared" ref="U2191:X2254" si="610">IF(AND(U$10=$E2191,$D2191="Local"),"y","")</f>
        <v/>
      </c>
      <c r="V2191" s="115" t="str">
        <f t="shared" si="600"/>
        <v/>
      </c>
      <c r="W2191" s="115" t="str">
        <f t="shared" si="600"/>
        <v/>
      </c>
      <c r="X2191" s="115" t="str">
        <f t="shared" si="600"/>
        <v/>
      </c>
      <c r="Y2191" s="273" t="str">
        <f t="shared" ref="Y2191:Y2254" si="611">IF($D2191&lt;&gt;"Local","y","")</f>
        <v>y</v>
      </c>
      <c r="AA2191" s="86" t="str">
        <f t="shared" si="601"/>
        <v/>
      </c>
      <c r="AB2191" s="87" t="str">
        <f t="shared" si="602"/>
        <v/>
      </c>
      <c r="AC2191" s="87" t="str">
        <f t="shared" ref="AC2191:AC2254" si="612">IF(W2191="y",1,"")</f>
        <v/>
      </c>
      <c r="AD2191" s="87" t="str">
        <f t="shared" ref="AD2191:AD2254" si="613">IF(X2191="y",1,"")</f>
        <v/>
      </c>
      <c r="AE2191" s="87">
        <f t="shared" ref="AE2191:AE2254" si="614">IF(Y2191="y",1,"")</f>
        <v>1</v>
      </c>
      <c r="AF2191" s="94">
        <f t="shared" si="603"/>
        <v>1</v>
      </c>
      <c r="AH2191" s="324" t="str">
        <f t="shared" si="604"/>
        <v/>
      </c>
      <c r="AI2191" s="280" t="str">
        <f t="shared" si="605"/>
        <v/>
      </c>
      <c r="AJ2191" s="280" t="str">
        <f t="shared" si="606"/>
        <v/>
      </c>
      <c r="AK2191" s="280" t="str">
        <f t="shared" si="607"/>
        <v/>
      </c>
      <c r="AL2191" s="327">
        <f t="shared" si="608"/>
        <v>8400247.9459265694</v>
      </c>
    </row>
    <row r="2192" spans="2:38">
      <c r="B2192" s="176" t="s">
        <v>1952</v>
      </c>
      <c r="C2192" s="167"/>
      <c r="D2192" s="167" t="s">
        <v>2229</v>
      </c>
      <c r="E2192" s="167" t="s">
        <v>117</v>
      </c>
      <c r="F2192" s="167" t="s">
        <v>2236</v>
      </c>
      <c r="G2192" s="188"/>
      <c r="H2192" s="285"/>
      <c r="I2192" s="143">
        <f t="shared" si="609"/>
        <v>0</v>
      </c>
      <c r="J2192" s="165"/>
      <c r="K2192" s="167"/>
      <c r="L2192" s="167">
        <v>1</v>
      </c>
      <c r="M2192" s="171">
        <f t="shared" si="599"/>
        <v>0</v>
      </c>
      <c r="N2192" s="170"/>
      <c r="O2192" s="285">
        <v>118548.42563816</v>
      </c>
      <c r="P2192" s="114">
        <f t="shared" ref="P2192:P2255" si="615">IFERROR(Q2192/O2192,0)</f>
        <v>26.87999088006665</v>
      </c>
      <c r="Q2192" s="173">
        <v>3186580.6</v>
      </c>
      <c r="R2192" s="177">
        <v>2016</v>
      </c>
      <c r="S2192" s="98">
        <f>IFERROR(('General Input Sheet'!$G$38/(VLOOKUP(R2192,'General Input Sheet'!$E$38:$G$44,3,FALSE))),1)</f>
        <v>1</v>
      </c>
      <c r="T2192" s="199">
        <v>3186580.6</v>
      </c>
      <c r="U2192" s="115" t="str">
        <f t="shared" si="610"/>
        <v/>
      </c>
      <c r="V2192" s="115" t="str">
        <f t="shared" si="600"/>
        <v/>
      </c>
      <c r="W2192" s="115" t="str">
        <f t="shared" si="600"/>
        <v>y</v>
      </c>
      <c r="X2192" s="115" t="str">
        <f t="shared" si="600"/>
        <v/>
      </c>
      <c r="Y2192" s="273" t="str">
        <f t="shared" si="611"/>
        <v/>
      </c>
      <c r="AA2192" s="86" t="str">
        <f t="shared" si="601"/>
        <v/>
      </c>
      <c r="AB2192" s="87" t="str">
        <f t="shared" si="602"/>
        <v/>
      </c>
      <c r="AC2192" s="87">
        <f t="shared" si="612"/>
        <v>1</v>
      </c>
      <c r="AD2192" s="87" t="str">
        <f t="shared" si="613"/>
        <v/>
      </c>
      <c r="AE2192" s="87" t="str">
        <f t="shared" si="614"/>
        <v/>
      </c>
      <c r="AF2192" s="94">
        <f t="shared" si="603"/>
        <v>1</v>
      </c>
      <c r="AH2192" s="324" t="str">
        <f t="shared" si="604"/>
        <v/>
      </c>
      <c r="AI2192" s="280" t="str">
        <f t="shared" si="605"/>
        <v/>
      </c>
      <c r="AJ2192" s="280">
        <f t="shared" si="606"/>
        <v>3186580.6</v>
      </c>
      <c r="AK2192" s="280" t="str">
        <f t="shared" si="607"/>
        <v/>
      </c>
      <c r="AL2192" s="327" t="str">
        <f t="shared" si="608"/>
        <v/>
      </c>
    </row>
    <row r="2193" spans="2:38">
      <c r="B2193" s="176" t="s">
        <v>1953</v>
      </c>
      <c r="C2193" s="167"/>
      <c r="D2193" s="167" t="s">
        <v>2229</v>
      </c>
      <c r="E2193" s="167" t="s">
        <v>117</v>
      </c>
      <c r="F2193" s="167" t="s">
        <v>2232</v>
      </c>
      <c r="G2193" s="188"/>
      <c r="H2193" s="285">
        <v>2911.88</v>
      </c>
      <c r="I2193" s="143">
        <f t="shared" si="609"/>
        <v>117.5491466427837</v>
      </c>
      <c r="J2193" s="165">
        <v>342289.00912618899</v>
      </c>
      <c r="K2193" s="167"/>
      <c r="L2193" s="167">
        <v>1</v>
      </c>
      <c r="M2193" s="171">
        <f t="shared" si="599"/>
        <v>342289.00912618899</v>
      </c>
      <c r="N2193" s="170"/>
      <c r="O2193" s="285"/>
      <c r="P2193" s="114">
        <f t="shared" si="615"/>
        <v>0</v>
      </c>
      <c r="Q2193" s="173"/>
      <c r="R2193" s="177">
        <v>2016</v>
      </c>
      <c r="S2193" s="98">
        <f>IFERROR(('General Input Sheet'!$G$38/(VLOOKUP(R2193,'General Input Sheet'!$E$38:$G$44,3,FALSE))),1)</f>
        <v>1</v>
      </c>
      <c r="T2193" s="199">
        <v>342289.00912618899</v>
      </c>
      <c r="U2193" s="115" t="str">
        <f t="shared" si="610"/>
        <v/>
      </c>
      <c r="V2193" s="115" t="str">
        <f t="shared" si="600"/>
        <v/>
      </c>
      <c r="W2193" s="115" t="str">
        <f t="shared" si="600"/>
        <v>y</v>
      </c>
      <c r="X2193" s="115" t="str">
        <f t="shared" si="600"/>
        <v/>
      </c>
      <c r="Y2193" s="273" t="str">
        <f t="shared" si="611"/>
        <v/>
      </c>
      <c r="AA2193" s="86" t="str">
        <f t="shared" si="601"/>
        <v/>
      </c>
      <c r="AB2193" s="87" t="str">
        <f t="shared" si="602"/>
        <v/>
      </c>
      <c r="AC2193" s="87">
        <f t="shared" si="612"/>
        <v>1</v>
      </c>
      <c r="AD2193" s="87" t="str">
        <f t="shared" si="613"/>
        <v/>
      </c>
      <c r="AE2193" s="87" t="str">
        <f t="shared" si="614"/>
        <v/>
      </c>
      <c r="AF2193" s="94">
        <f t="shared" si="603"/>
        <v>1</v>
      </c>
      <c r="AH2193" s="324" t="str">
        <f t="shared" si="604"/>
        <v/>
      </c>
      <c r="AI2193" s="280" t="str">
        <f t="shared" si="605"/>
        <v/>
      </c>
      <c r="AJ2193" s="280">
        <f t="shared" si="606"/>
        <v>342289.00912618899</v>
      </c>
      <c r="AK2193" s="280" t="str">
        <f t="shared" si="607"/>
        <v/>
      </c>
      <c r="AL2193" s="327" t="str">
        <f t="shared" si="608"/>
        <v/>
      </c>
    </row>
    <row r="2194" spans="2:38">
      <c r="B2194" s="176" t="s">
        <v>1953</v>
      </c>
      <c r="C2194" s="167"/>
      <c r="D2194" s="167" t="s">
        <v>2229</v>
      </c>
      <c r="E2194" s="167" t="s">
        <v>117</v>
      </c>
      <c r="F2194" s="167" t="s">
        <v>2233</v>
      </c>
      <c r="G2194" s="188"/>
      <c r="H2194" s="285">
        <v>17410.669999999998</v>
      </c>
      <c r="I2194" s="143">
        <f t="shared" si="609"/>
        <v>39.630390008732178</v>
      </c>
      <c r="J2194" s="165">
        <v>689991.64241333294</v>
      </c>
      <c r="K2194" s="167"/>
      <c r="L2194" s="167">
        <v>1</v>
      </c>
      <c r="M2194" s="171">
        <f t="shared" si="599"/>
        <v>689991.64241333294</v>
      </c>
      <c r="N2194" s="170"/>
      <c r="O2194" s="285"/>
      <c r="P2194" s="114">
        <f t="shared" si="615"/>
        <v>0</v>
      </c>
      <c r="Q2194" s="173"/>
      <c r="R2194" s="177">
        <v>2016</v>
      </c>
      <c r="S2194" s="98">
        <f>IFERROR(('General Input Sheet'!$G$38/(VLOOKUP(R2194,'General Input Sheet'!$E$38:$G$44,3,FALSE))),1)</f>
        <v>1</v>
      </c>
      <c r="T2194" s="199">
        <v>689991.64241333294</v>
      </c>
      <c r="U2194" s="115" t="str">
        <f t="shared" si="610"/>
        <v/>
      </c>
      <c r="V2194" s="115" t="str">
        <f t="shared" si="600"/>
        <v/>
      </c>
      <c r="W2194" s="115" t="str">
        <f t="shared" si="600"/>
        <v>y</v>
      </c>
      <c r="X2194" s="115" t="str">
        <f t="shared" si="600"/>
        <v/>
      </c>
      <c r="Y2194" s="273" t="str">
        <f t="shared" si="611"/>
        <v/>
      </c>
      <c r="AA2194" s="86" t="str">
        <f t="shared" si="601"/>
        <v/>
      </c>
      <c r="AB2194" s="87" t="str">
        <f t="shared" si="602"/>
        <v/>
      </c>
      <c r="AC2194" s="87">
        <f t="shared" si="612"/>
        <v>1</v>
      </c>
      <c r="AD2194" s="87" t="str">
        <f t="shared" si="613"/>
        <v/>
      </c>
      <c r="AE2194" s="87" t="str">
        <f t="shared" si="614"/>
        <v/>
      </c>
      <c r="AF2194" s="94">
        <f t="shared" si="603"/>
        <v>1</v>
      </c>
      <c r="AH2194" s="324" t="str">
        <f t="shared" si="604"/>
        <v/>
      </c>
      <c r="AI2194" s="280" t="str">
        <f t="shared" si="605"/>
        <v/>
      </c>
      <c r="AJ2194" s="280">
        <f t="shared" si="606"/>
        <v>689991.64241333294</v>
      </c>
      <c r="AK2194" s="280" t="str">
        <f t="shared" si="607"/>
        <v/>
      </c>
      <c r="AL2194" s="327" t="str">
        <f t="shared" si="608"/>
        <v/>
      </c>
    </row>
    <row r="2195" spans="2:38">
      <c r="B2195" s="176" t="s">
        <v>1954</v>
      </c>
      <c r="C2195" s="167"/>
      <c r="D2195" s="167" t="s">
        <v>2229</v>
      </c>
      <c r="E2195" s="167" t="s">
        <v>116</v>
      </c>
      <c r="F2195" s="167" t="s">
        <v>2233</v>
      </c>
      <c r="G2195" s="188"/>
      <c r="H2195" s="285">
        <v>1316.76</v>
      </c>
      <c r="I2195" s="143">
        <f t="shared" si="609"/>
        <v>336.80137600972085</v>
      </c>
      <c r="J2195" s="165">
        <v>443486.57987456</v>
      </c>
      <c r="K2195" s="167"/>
      <c r="L2195" s="167">
        <v>1</v>
      </c>
      <c r="M2195" s="171">
        <f t="shared" si="599"/>
        <v>443486.57987456</v>
      </c>
      <c r="N2195" s="170"/>
      <c r="O2195" s="285"/>
      <c r="P2195" s="114">
        <f t="shared" si="615"/>
        <v>0</v>
      </c>
      <c r="Q2195" s="173"/>
      <c r="R2195" s="177">
        <v>2016</v>
      </c>
      <c r="S2195" s="98">
        <f>IFERROR(('General Input Sheet'!$G$38/(VLOOKUP(R2195,'General Input Sheet'!$E$38:$G$44,3,FALSE))),1)</f>
        <v>1</v>
      </c>
      <c r="T2195" s="199">
        <v>443486.57987456</v>
      </c>
      <c r="U2195" s="115" t="str">
        <f t="shared" si="610"/>
        <v/>
      </c>
      <c r="V2195" s="115" t="str">
        <f t="shared" si="600"/>
        <v>y</v>
      </c>
      <c r="W2195" s="115" t="str">
        <f t="shared" si="600"/>
        <v/>
      </c>
      <c r="X2195" s="115" t="str">
        <f t="shared" si="600"/>
        <v/>
      </c>
      <c r="Y2195" s="273" t="str">
        <f t="shared" si="611"/>
        <v/>
      </c>
      <c r="AA2195" s="86" t="str">
        <f t="shared" si="601"/>
        <v/>
      </c>
      <c r="AB2195" s="87">
        <f t="shared" si="602"/>
        <v>1</v>
      </c>
      <c r="AC2195" s="87" t="str">
        <f t="shared" si="612"/>
        <v/>
      </c>
      <c r="AD2195" s="87" t="str">
        <f t="shared" si="613"/>
        <v/>
      </c>
      <c r="AE2195" s="87" t="str">
        <f t="shared" si="614"/>
        <v/>
      </c>
      <c r="AF2195" s="94">
        <f t="shared" si="603"/>
        <v>1</v>
      </c>
      <c r="AH2195" s="324" t="str">
        <f t="shared" si="604"/>
        <v/>
      </c>
      <c r="AI2195" s="280">
        <f t="shared" si="605"/>
        <v>443486.57987456</v>
      </c>
      <c r="AJ2195" s="280" t="str">
        <f t="shared" si="606"/>
        <v/>
      </c>
      <c r="AK2195" s="280" t="str">
        <f t="shared" si="607"/>
        <v/>
      </c>
      <c r="AL2195" s="327" t="str">
        <f t="shared" si="608"/>
        <v/>
      </c>
    </row>
    <row r="2196" spans="2:38">
      <c r="B2196" s="176" t="s">
        <v>1955</v>
      </c>
      <c r="C2196" s="167"/>
      <c r="D2196" s="167" t="s">
        <v>2229</v>
      </c>
      <c r="E2196" s="167" t="s">
        <v>118</v>
      </c>
      <c r="F2196" s="167" t="s">
        <v>2236</v>
      </c>
      <c r="G2196" s="188"/>
      <c r="H2196" s="285"/>
      <c r="I2196" s="143">
        <f t="shared" si="609"/>
        <v>0</v>
      </c>
      <c r="J2196" s="165"/>
      <c r="K2196" s="167"/>
      <c r="L2196" s="167">
        <v>1</v>
      </c>
      <c r="M2196" s="171">
        <f t="shared" si="599"/>
        <v>0</v>
      </c>
      <c r="N2196" s="170"/>
      <c r="O2196" s="285">
        <v>0</v>
      </c>
      <c r="P2196" s="114">
        <f t="shared" si="615"/>
        <v>0</v>
      </c>
      <c r="Q2196" s="173">
        <v>0</v>
      </c>
      <c r="R2196" s="177">
        <v>2016</v>
      </c>
      <c r="S2196" s="98">
        <f>IFERROR(('General Input Sheet'!$G$38/(VLOOKUP(R2196,'General Input Sheet'!$E$38:$G$44,3,FALSE))),1)</f>
        <v>1</v>
      </c>
      <c r="T2196" s="199">
        <v>0</v>
      </c>
      <c r="U2196" s="115" t="str">
        <f t="shared" si="610"/>
        <v/>
      </c>
      <c r="V2196" s="115" t="str">
        <f t="shared" si="600"/>
        <v/>
      </c>
      <c r="W2196" s="115" t="str">
        <f t="shared" si="600"/>
        <v/>
      </c>
      <c r="X2196" s="115" t="str">
        <f t="shared" si="600"/>
        <v>y</v>
      </c>
      <c r="Y2196" s="273" t="str">
        <f t="shared" si="611"/>
        <v/>
      </c>
      <c r="AA2196" s="86" t="str">
        <f t="shared" si="601"/>
        <v/>
      </c>
      <c r="AB2196" s="87" t="str">
        <f t="shared" si="602"/>
        <v/>
      </c>
      <c r="AC2196" s="87" t="str">
        <f t="shared" si="612"/>
        <v/>
      </c>
      <c r="AD2196" s="87">
        <f t="shared" si="613"/>
        <v>1</v>
      </c>
      <c r="AE2196" s="87" t="str">
        <f t="shared" si="614"/>
        <v/>
      </c>
      <c r="AF2196" s="94">
        <f t="shared" si="603"/>
        <v>1</v>
      </c>
      <c r="AH2196" s="324" t="str">
        <f t="shared" si="604"/>
        <v/>
      </c>
      <c r="AI2196" s="280" t="str">
        <f t="shared" si="605"/>
        <v/>
      </c>
      <c r="AJ2196" s="280" t="str">
        <f t="shared" si="606"/>
        <v/>
      </c>
      <c r="AK2196" s="280">
        <f t="shared" si="607"/>
        <v>0</v>
      </c>
      <c r="AL2196" s="327" t="str">
        <f t="shared" si="608"/>
        <v/>
      </c>
    </row>
    <row r="2197" spans="2:38">
      <c r="B2197" s="176" t="s">
        <v>1956</v>
      </c>
      <c r="C2197" s="167"/>
      <c r="D2197" s="167" t="s">
        <v>2229</v>
      </c>
      <c r="E2197" s="167" t="s">
        <v>118</v>
      </c>
      <c r="F2197" s="167" t="s">
        <v>2233</v>
      </c>
      <c r="G2197" s="188"/>
      <c r="H2197" s="285">
        <v>1999.85</v>
      </c>
      <c r="I2197" s="143">
        <f t="shared" si="609"/>
        <v>234.35843500312225</v>
      </c>
      <c r="J2197" s="165">
        <v>468681.71624099399</v>
      </c>
      <c r="K2197" s="167"/>
      <c r="L2197" s="167">
        <v>1</v>
      </c>
      <c r="M2197" s="171">
        <f t="shared" si="599"/>
        <v>468681.71624099393</v>
      </c>
      <c r="N2197" s="170"/>
      <c r="O2197" s="285"/>
      <c r="P2197" s="114">
        <f t="shared" si="615"/>
        <v>0</v>
      </c>
      <c r="Q2197" s="173"/>
      <c r="R2197" s="177">
        <v>2016</v>
      </c>
      <c r="S2197" s="98">
        <f>IFERROR(('General Input Sheet'!$G$38/(VLOOKUP(R2197,'General Input Sheet'!$E$38:$G$44,3,FALSE))),1)</f>
        <v>1</v>
      </c>
      <c r="T2197" s="199">
        <v>468681.71624099399</v>
      </c>
      <c r="U2197" s="115" t="str">
        <f t="shared" si="610"/>
        <v/>
      </c>
      <c r="V2197" s="115" t="str">
        <f t="shared" si="600"/>
        <v/>
      </c>
      <c r="W2197" s="115" t="str">
        <f t="shared" si="600"/>
        <v/>
      </c>
      <c r="X2197" s="115" t="str">
        <f t="shared" si="600"/>
        <v>y</v>
      </c>
      <c r="Y2197" s="273" t="str">
        <f t="shared" si="611"/>
        <v/>
      </c>
      <c r="AA2197" s="86" t="str">
        <f t="shared" si="601"/>
        <v/>
      </c>
      <c r="AB2197" s="87" t="str">
        <f t="shared" si="602"/>
        <v/>
      </c>
      <c r="AC2197" s="87" t="str">
        <f t="shared" si="612"/>
        <v/>
      </c>
      <c r="AD2197" s="87">
        <f t="shared" si="613"/>
        <v>1</v>
      </c>
      <c r="AE2197" s="87" t="str">
        <f t="shared" si="614"/>
        <v/>
      </c>
      <c r="AF2197" s="94">
        <f t="shared" si="603"/>
        <v>1</v>
      </c>
      <c r="AH2197" s="324" t="str">
        <f t="shared" si="604"/>
        <v/>
      </c>
      <c r="AI2197" s="280" t="str">
        <f t="shared" si="605"/>
        <v/>
      </c>
      <c r="AJ2197" s="280" t="str">
        <f t="shared" si="606"/>
        <v/>
      </c>
      <c r="AK2197" s="280">
        <f t="shared" si="607"/>
        <v>468681.71624099399</v>
      </c>
      <c r="AL2197" s="327" t="str">
        <f t="shared" si="608"/>
        <v/>
      </c>
    </row>
    <row r="2198" spans="2:38">
      <c r="B2198" s="176" t="s">
        <v>1957</v>
      </c>
      <c r="C2198" s="167"/>
      <c r="D2198" s="167" t="s">
        <v>2229</v>
      </c>
      <c r="E2198" s="167" t="s">
        <v>117</v>
      </c>
      <c r="F2198" s="167" t="s">
        <v>2233</v>
      </c>
      <c r="G2198" s="188"/>
      <c r="H2198" s="285">
        <v>8499.7999999999993</v>
      </c>
      <c r="I2198" s="143">
        <f t="shared" si="609"/>
        <v>81.177397399154444</v>
      </c>
      <c r="J2198" s="165">
        <v>689991.64241333294</v>
      </c>
      <c r="K2198" s="167"/>
      <c r="L2198" s="167">
        <v>1</v>
      </c>
      <c r="M2198" s="171">
        <f t="shared" si="599"/>
        <v>689991.64241333294</v>
      </c>
      <c r="N2198" s="170"/>
      <c r="O2198" s="285"/>
      <c r="P2198" s="114">
        <f t="shared" si="615"/>
        <v>0</v>
      </c>
      <c r="Q2198" s="173"/>
      <c r="R2198" s="177">
        <v>2016</v>
      </c>
      <c r="S2198" s="98">
        <f>IFERROR(('General Input Sheet'!$G$38/(VLOOKUP(R2198,'General Input Sheet'!$E$38:$G$44,3,FALSE))),1)</f>
        <v>1</v>
      </c>
      <c r="T2198" s="199">
        <v>689991.64241333294</v>
      </c>
      <c r="U2198" s="115" t="str">
        <f t="shared" si="610"/>
        <v/>
      </c>
      <c r="V2198" s="115" t="str">
        <f t="shared" si="600"/>
        <v/>
      </c>
      <c r="W2198" s="115" t="str">
        <f t="shared" si="600"/>
        <v>y</v>
      </c>
      <c r="X2198" s="115" t="str">
        <f t="shared" si="600"/>
        <v/>
      </c>
      <c r="Y2198" s="273" t="str">
        <f t="shared" si="611"/>
        <v/>
      </c>
      <c r="AA2198" s="86" t="str">
        <f t="shared" si="601"/>
        <v/>
      </c>
      <c r="AB2198" s="87" t="str">
        <f t="shared" si="602"/>
        <v/>
      </c>
      <c r="AC2198" s="87">
        <f t="shared" si="612"/>
        <v>1</v>
      </c>
      <c r="AD2198" s="87" t="str">
        <f t="shared" si="613"/>
        <v/>
      </c>
      <c r="AE2198" s="87" t="str">
        <f t="shared" si="614"/>
        <v/>
      </c>
      <c r="AF2198" s="94">
        <f t="shared" si="603"/>
        <v>1</v>
      </c>
      <c r="AH2198" s="324" t="str">
        <f t="shared" si="604"/>
        <v/>
      </c>
      <c r="AI2198" s="280" t="str">
        <f t="shared" si="605"/>
        <v/>
      </c>
      <c r="AJ2198" s="280">
        <f t="shared" si="606"/>
        <v>689991.64241333294</v>
      </c>
      <c r="AK2198" s="280" t="str">
        <f t="shared" si="607"/>
        <v/>
      </c>
      <c r="AL2198" s="327" t="str">
        <f t="shared" si="608"/>
        <v/>
      </c>
    </row>
    <row r="2199" spans="2:38">
      <c r="B2199" s="176" t="s">
        <v>1958</v>
      </c>
      <c r="C2199" s="167"/>
      <c r="D2199" s="167" t="s">
        <v>2229</v>
      </c>
      <c r="E2199" s="167" t="s">
        <v>118</v>
      </c>
      <c r="F2199" s="167" t="s">
        <v>2233</v>
      </c>
      <c r="G2199" s="188"/>
      <c r="H2199" s="285">
        <v>10104.14</v>
      </c>
      <c r="I2199" s="143">
        <f t="shared" si="609"/>
        <v>68.288012875250445</v>
      </c>
      <c r="J2199" s="165">
        <v>689991.64241333294</v>
      </c>
      <c r="K2199" s="167"/>
      <c r="L2199" s="167">
        <v>1</v>
      </c>
      <c r="M2199" s="171">
        <f t="shared" si="599"/>
        <v>689991.64241333294</v>
      </c>
      <c r="N2199" s="170"/>
      <c r="O2199" s="285"/>
      <c r="P2199" s="114">
        <f t="shared" si="615"/>
        <v>0</v>
      </c>
      <c r="Q2199" s="173"/>
      <c r="R2199" s="177">
        <v>2016</v>
      </c>
      <c r="S2199" s="98">
        <f>IFERROR(('General Input Sheet'!$G$38/(VLOOKUP(R2199,'General Input Sheet'!$E$38:$G$44,3,FALSE))),1)</f>
        <v>1</v>
      </c>
      <c r="T2199" s="199">
        <v>689991.64241333294</v>
      </c>
      <c r="U2199" s="115" t="str">
        <f t="shared" si="610"/>
        <v/>
      </c>
      <c r="V2199" s="115" t="str">
        <f t="shared" si="600"/>
        <v/>
      </c>
      <c r="W2199" s="115" t="str">
        <f t="shared" si="600"/>
        <v/>
      </c>
      <c r="X2199" s="115" t="str">
        <f t="shared" si="600"/>
        <v>y</v>
      </c>
      <c r="Y2199" s="273" t="str">
        <f t="shared" si="611"/>
        <v/>
      </c>
      <c r="AA2199" s="86" t="str">
        <f t="shared" si="601"/>
        <v/>
      </c>
      <c r="AB2199" s="87" t="str">
        <f t="shared" si="602"/>
        <v/>
      </c>
      <c r="AC2199" s="87" t="str">
        <f t="shared" si="612"/>
        <v/>
      </c>
      <c r="AD2199" s="87">
        <f t="shared" si="613"/>
        <v>1</v>
      </c>
      <c r="AE2199" s="87" t="str">
        <f t="shared" si="614"/>
        <v/>
      </c>
      <c r="AF2199" s="94">
        <f t="shared" si="603"/>
        <v>1</v>
      </c>
      <c r="AH2199" s="324" t="str">
        <f t="shared" si="604"/>
        <v/>
      </c>
      <c r="AI2199" s="280" t="str">
        <f t="shared" si="605"/>
        <v/>
      </c>
      <c r="AJ2199" s="280" t="str">
        <f t="shared" si="606"/>
        <v/>
      </c>
      <c r="AK2199" s="280">
        <f t="shared" si="607"/>
        <v>689991.64241333294</v>
      </c>
      <c r="AL2199" s="327" t="str">
        <f t="shared" si="608"/>
        <v/>
      </c>
    </row>
    <row r="2200" spans="2:38">
      <c r="B2200" s="176" t="s">
        <v>1959</v>
      </c>
      <c r="C2200" s="167"/>
      <c r="D2200" s="167" t="s">
        <v>2231</v>
      </c>
      <c r="E2200" s="167" t="s">
        <v>117</v>
      </c>
      <c r="F2200" s="167" t="s">
        <v>2233</v>
      </c>
      <c r="G2200" s="188"/>
      <c r="H2200" s="285">
        <v>16631.53</v>
      </c>
      <c r="I2200" s="143">
        <f t="shared" si="609"/>
        <v>446.86403194020698</v>
      </c>
      <c r="J2200" s="165">
        <v>7432032.5531345103</v>
      </c>
      <c r="K2200" s="167"/>
      <c r="L2200" s="167">
        <v>1</v>
      </c>
      <c r="M2200" s="171">
        <f t="shared" si="599"/>
        <v>7432032.5531345112</v>
      </c>
      <c r="N2200" s="170"/>
      <c r="O2200" s="285"/>
      <c r="P2200" s="114">
        <f t="shared" si="615"/>
        <v>0</v>
      </c>
      <c r="Q2200" s="173"/>
      <c r="R2200" s="177">
        <v>2016</v>
      </c>
      <c r="S2200" s="98">
        <f>IFERROR(('General Input Sheet'!$G$38/(VLOOKUP(R2200,'General Input Sheet'!$E$38:$G$44,3,FALSE))),1)</f>
        <v>1</v>
      </c>
      <c r="T2200" s="199">
        <v>7432032.5531345103</v>
      </c>
      <c r="U2200" s="115" t="str">
        <f t="shared" si="610"/>
        <v/>
      </c>
      <c r="V2200" s="115" t="str">
        <f t="shared" si="600"/>
        <v/>
      </c>
      <c r="W2200" s="115" t="str">
        <f t="shared" si="600"/>
        <v/>
      </c>
      <c r="X2200" s="115" t="str">
        <f t="shared" si="600"/>
        <v/>
      </c>
      <c r="Y2200" s="273" t="str">
        <f t="shared" si="611"/>
        <v>y</v>
      </c>
      <c r="AA2200" s="86" t="str">
        <f t="shared" si="601"/>
        <v/>
      </c>
      <c r="AB2200" s="87" t="str">
        <f t="shared" si="602"/>
        <v/>
      </c>
      <c r="AC2200" s="87" t="str">
        <f t="shared" si="612"/>
        <v/>
      </c>
      <c r="AD2200" s="87" t="str">
        <f t="shared" si="613"/>
        <v/>
      </c>
      <c r="AE2200" s="87">
        <f t="shared" si="614"/>
        <v>1</v>
      </c>
      <c r="AF2200" s="94">
        <f t="shared" si="603"/>
        <v>1</v>
      </c>
      <c r="AH2200" s="324" t="str">
        <f t="shared" si="604"/>
        <v/>
      </c>
      <c r="AI2200" s="280" t="str">
        <f t="shared" si="605"/>
        <v/>
      </c>
      <c r="AJ2200" s="280" t="str">
        <f t="shared" si="606"/>
        <v/>
      </c>
      <c r="AK2200" s="280" t="str">
        <f t="shared" si="607"/>
        <v/>
      </c>
      <c r="AL2200" s="327">
        <f t="shared" si="608"/>
        <v>7432032.5531345103</v>
      </c>
    </row>
    <row r="2201" spans="2:38">
      <c r="B2201" s="176" t="s">
        <v>1960</v>
      </c>
      <c r="C2201" s="167"/>
      <c r="D2201" s="167" t="s">
        <v>2229</v>
      </c>
      <c r="E2201" s="167" t="s">
        <v>117</v>
      </c>
      <c r="F2201" s="167" t="s">
        <v>2233</v>
      </c>
      <c r="G2201" s="188"/>
      <c r="H2201" s="285">
        <v>2092.65</v>
      </c>
      <c r="I2201" s="143">
        <f t="shared" si="609"/>
        <v>225.60129860611855</v>
      </c>
      <c r="J2201" s="165">
        <v>472104.55752809398</v>
      </c>
      <c r="K2201" s="167"/>
      <c r="L2201" s="167">
        <v>1</v>
      </c>
      <c r="M2201" s="171">
        <f t="shared" si="599"/>
        <v>472104.55752809392</v>
      </c>
      <c r="N2201" s="170"/>
      <c r="O2201" s="285"/>
      <c r="P2201" s="114">
        <f t="shared" si="615"/>
        <v>0</v>
      </c>
      <c r="Q2201" s="173"/>
      <c r="R2201" s="177">
        <v>2016</v>
      </c>
      <c r="S2201" s="98">
        <f>IFERROR(('General Input Sheet'!$G$38/(VLOOKUP(R2201,'General Input Sheet'!$E$38:$G$44,3,FALSE))),1)</f>
        <v>1</v>
      </c>
      <c r="T2201" s="199">
        <v>472104.55752809398</v>
      </c>
      <c r="U2201" s="115" t="str">
        <f t="shared" si="610"/>
        <v/>
      </c>
      <c r="V2201" s="115" t="str">
        <f t="shared" si="600"/>
        <v/>
      </c>
      <c r="W2201" s="115" t="str">
        <f t="shared" si="600"/>
        <v>y</v>
      </c>
      <c r="X2201" s="115" t="str">
        <f t="shared" si="600"/>
        <v/>
      </c>
      <c r="Y2201" s="273" t="str">
        <f t="shared" si="611"/>
        <v/>
      </c>
      <c r="AA2201" s="86" t="str">
        <f t="shared" si="601"/>
        <v/>
      </c>
      <c r="AB2201" s="87" t="str">
        <f t="shared" si="602"/>
        <v/>
      </c>
      <c r="AC2201" s="87">
        <f t="shared" si="612"/>
        <v>1</v>
      </c>
      <c r="AD2201" s="87" t="str">
        <f t="shared" si="613"/>
        <v/>
      </c>
      <c r="AE2201" s="87" t="str">
        <f t="shared" si="614"/>
        <v/>
      </c>
      <c r="AF2201" s="94">
        <f t="shared" si="603"/>
        <v>1</v>
      </c>
      <c r="AH2201" s="324" t="str">
        <f t="shared" si="604"/>
        <v/>
      </c>
      <c r="AI2201" s="280" t="str">
        <f t="shared" si="605"/>
        <v/>
      </c>
      <c r="AJ2201" s="280">
        <f t="shared" si="606"/>
        <v>472104.55752809398</v>
      </c>
      <c r="AK2201" s="280" t="str">
        <f t="shared" si="607"/>
        <v/>
      </c>
      <c r="AL2201" s="327" t="str">
        <f t="shared" si="608"/>
        <v/>
      </c>
    </row>
    <row r="2202" spans="2:38">
      <c r="B2202" s="176" t="s">
        <v>1961</v>
      </c>
      <c r="C2202" s="167"/>
      <c r="D2202" s="167" t="s">
        <v>2229</v>
      </c>
      <c r="E2202" s="167" t="s">
        <v>117</v>
      </c>
      <c r="F2202" s="167" t="s">
        <v>2233</v>
      </c>
      <c r="G2202" s="188"/>
      <c r="H2202" s="285">
        <v>3579.53</v>
      </c>
      <c r="I2202" s="143">
        <f t="shared" si="609"/>
        <v>147.21115257537414</v>
      </c>
      <c r="J2202" s="165">
        <v>526946.73697812902</v>
      </c>
      <c r="K2202" s="167"/>
      <c r="L2202" s="167">
        <v>1</v>
      </c>
      <c r="M2202" s="171">
        <f t="shared" si="599"/>
        <v>526946.73697812902</v>
      </c>
      <c r="N2202" s="170"/>
      <c r="O2202" s="285"/>
      <c r="P2202" s="114">
        <f t="shared" si="615"/>
        <v>0</v>
      </c>
      <c r="Q2202" s="173"/>
      <c r="R2202" s="177">
        <v>2016</v>
      </c>
      <c r="S2202" s="98">
        <f>IFERROR(('General Input Sheet'!$G$38/(VLOOKUP(R2202,'General Input Sheet'!$E$38:$G$44,3,FALSE))),1)</f>
        <v>1</v>
      </c>
      <c r="T2202" s="199">
        <v>526946.73697812902</v>
      </c>
      <c r="U2202" s="115" t="str">
        <f t="shared" si="610"/>
        <v/>
      </c>
      <c r="V2202" s="115" t="str">
        <f t="shared" si="600"/>
        <v/>
      </c>
      <c r="W2202" s="115" t="str">
        <f t="shared" si="600"/>
        <v>y</v>
      </c>
      <c r="X2202" s="115" t="str">
        <f t="shared" si="600"/>
        <v/>
      </c>
      <c r="Y2202" s="273" t="str">
        <f t="shared" si="611"/>
        <v/>
      </c>
      <c r="AA2202" s="86" t="str">
        <f t="shared" si="601"/>
        <v/>
      </c>
      <c r="AB2202" s="87" t="str">
        <f t="shared" si="602"/>
        <v/>
      </c>
      <c r="AC2202" s="87">
        <f t="shared" si="612"/>
        <v>1</v>
      </c>
      <c r="AD2202" s="87" t="str">
        <f t="shared" si="613"/>
        <v/>
      </c>
      <c r="AE2202" s="87" t="str">
        <f t="shared" si="614"/>
        <v/>
      </c>
      <c r="AF2202" s="94">
        <f t="shared" si="603"/>
        <v>1</v>
      </c>
      <c r="AH2202" s="324" t="str">
        <f t="shared" si="604"/>
        <v/>
      </c>
      <c r="AI2202" s="280" t="str">
        <f t="shared" si="605"/>
        <v/>
      </c>
      <c r="AJ2202" s="280">
        <f t="shared" si="606"/>
        <v>526946.73697812902</v>
      </c>
      <c r="AK2202" s="280" t="str">
        <f t="shared" si="607"/>
        <v/>
      </c>
      <c r="AL2202" s="327" t="str">
        <f t="shared" si="608"/>
        <v/>
      </c>
    </row>
    <row r="2203" spans="2:38">
      <c r="B2203" s="176" t="s">
        <v>1962</v>
      </c>
      <c r="C2203" s="167"/>
      <c r="D2203" s="167" t="s">
        <v>2229</v>
      </c>
      <c r="E2203" s="167" t="s">
        <v>117</v>
      </c>
      <c r="F2203" s="167" t="s">
        <v>2232</v>
      </c>
      <c r="G2203" s="188"/>
      <c r="H2203" s="285">
        <v>15894.23</v>
      </c>
      <c r="I2203" s="143">
        <f t="shared" si="609"/>
        <v>37.138362662695513</v>
      </c>
      <c r="J2203" s="165">
        <v>590285.67798429495</v>
      </c>
      <c r="K2203" s="167"/>
      <c r="L2203" s="167">
        <v>1</v>
      </c>
      <c r="M2203" s="171">
        <f t="shared" si="599"/>
        <v>590285.67798429495</v>
      </c>
      <c r="N2203" s="170"/>
      <c r="O2203" s="285"/>
      <c r="P2203" s="114">
        <f t="shared" si="615"/>
        <v>0</v>
      </c>
      <c r="Q2203" s="173"/>
      <c r="R2203" s="177">
        <v>2016</v>
      </c>
      <c r="S2203" s="98">
        <f>IFERROR(('General Input Sheet'!$G$38/(VLOOKUP(R2203,'General Input Sheet'!$E$38:$G$44,3,FALSE))),1)</f>
        <v>1</v>
      </c>
      <c r="T2203" s="199">
        <v>590285.67798429495</v>
      </c>
      <c r="U2203" s="115" t="str">
        <f t="shared" si="610"/>
        <v/>
      </c>
      <c r="V2203" s="115" t="str">
        <f t="shared" si="600"/>
        <v/>
      </c>
      <c r="W2203" s="115" t="str">
        <f t="shared" si="600"/>
        <v>y</v>
      </c>
      <c r="X2203" s="115" t="str">
        <f t="shared" si="600"/>
        <v/>
      </c>
      <c r="Y2203" s="273" t="str">
        <f t="shared" si="611"/>
        <v/>
      </c>
      <c r="AA2203" s="86" t="str">
        <f t="shared" si="601"/>
        <v/>
      </c>
      <c r="AB2203" s="87" t="str">
        <f t="shared" si="602"/>
        <v/>
      </c>
      <c r="AC2203" s="87">
        <f t="shared" si="612"/>
        <v>1</v>
      </c>
      <c r="AD2203" s="87" t="str">
        <f t="shared" si="613"/>
        <v/>
      </c>
      <c r="AE2203" s="87" t="str">
        <f t="shared" si="614"/>
        <v/>
      </c>
      <c r="AF2203" s="94">
        <f t="shared" si="603"/>
        <v>1</v>
      </c>
      <c r="AH2203" s="324" t="str">
        <f t="shared" si="604"/>
        <v/>
      </c>
      <c r="AI2203" s="280" t="str">
        <f t="shared" si="605"/>
        <v/>
      </c>
      <c r="AJ2203" s="280">
        <f t="shared" si="606"/>
        <v>590285.67798429495</v>
      </c>
      <c r="AK2203" s="280" t="str">
        <f t="shared" si="607"/>
        <v/>
      </c>
      <c r="AL2203" s="327" t="str">
        <f t="shared" si="608"/>
        <v/>
      </c>
    </row>
    <row r="2204" spans="2:38">
      <c r="B2204" s="176" t="s">
        <v>1963</v>
      </c>
      <c r="C2204" s="167"/>
      <c r="D2204" s="167" t="s">
        <v>2229</v>
      </c>
      <c r="E2204" s="167" t="s">
        <v>117</v>
      </c>
      <c r="F2204" s="167" t="s">
        <v>2233</v>
      </c>
      <c r="G2204" s="188"/>
      <c r="H2204" s="285">
        <v>10022.85</v>
      </c>
      <c r="I2204" s="143">
        <f t="shared" si="609"/>
        <v>68.8418605898854</v>
      </c>
      <c r="J2204" s="165">
        <v>689991.64241333294</v>
      </c>
      <c r="K2204" s="167"/>
      <c r="L2204" s="167">
        <v>1</v>
      </c>
      <c r="M2204" s="171">
        <f t="shared" si="599"/>
        <v>689991.64241333294</v>
      </c>
      <c r="N2204" s="170"/>
      <c r="O2204" s="285"/>
      <c r="P2204" s="114">
        <f t="shared" si="615"/>
        <v>0</v>
      </c>
      <c r="Q2204" s="173"/>
      <c r="R2204" s="177">
        <v>2016</v>
      </c>
      <c r="S2204" s="98">
        <f>IFERROR(('General Input Sheet'!$G$38/(VLOOKUP(R2204,'General Input Sheet'!$E$38:$G$44,3,FALSE))),1)</f>
        <v>1</v>
      </c>
      <c r="T2204" s="199">
        <v>689991.64241333294</v>
      </c>
      <c r="U2204" s="115" t="str">
        <f t="shared" si="610"/>
        <v/>
      </c>
      <c r="V2204" s="115" t="str">
        <f t="shared" si="600"/>
        <v/>
      </c>
      <c r="W2204" s="115" t="str">
        <f t="shared" si="600"/>
        <v>y</v>
      </c>
      <c r="X2204" s="115" t="str">
        <f t="shared" si="600"/>
        <v/>
      </c>
      <c r="Y2204" s="273" t="str">
        <f t="shared" si="611"/>
        <v/>
      </c>
      <c r="AA2204" s="86" t="str">
        <f t="shared" si="601"/>
        <v/>
      </c>
      <c r="AB2204" s="87" t="str">
        <f t="shared" si="602"/>
        <v/>
      </c>
      <c r="AC2204" s="87">
        <f t="shared" si="612"/>
        <v>1</v>
      </c>
      <c r="AD2204" s="87" t="str">
        <f t="shared" si="613"/>
        <v/>
      </c>
      <c r="AE2204" s="87" t="str">
        <f t="shared" si="614"/>
        <v/>
      </c>
      <c r="AF2204" s="94">
        <f t="shared" si="603"/>
        <v>1</v>
      </c>
      <c r="AH2204" s="324" t="str">
        <f t="shared" si="604"/>
        <v/>
      </c>
      <c r="AI2204" s="280" t="str">
        <f t="shared" si="605"/>
        <v/>
      </c>
      <c r="AJ2204" s="280">
        <f t="shared" si="606"/>
        <v>689991.64241333294</v>
      </c>
      <c r="AK2204" s="280" t="str">
        <f t="shared" si="607"/>
        <v/>
      </c>
      <c r="AL2204" s="327" t="str">
        <f t="shared" si="608"/>
        <v/>
      </c>
    </row>
    <row r="2205" spans="2:38">
      <c r="B2205" s="176" t="s">
        <v>1964</v>
      </c>
      <c r="C2205" s="167"/>
      <c r="D2205" s="167" t="s">
        <v>2231</v>
      </c>
      <c r="E2205" s="167" t="s">
        <v>118</v>
      </c>
      <c r="F2205" s="167" t="s">
        <v>2232</v>
      </c>
      <c r="G2205" s="188"/>
      <c r="H2205" s="285">
        <v>9881.8799999999992</v>
      </c>
      <c r="I2205" s="143">
        <f t="shared" si="609"/>
        <v>143.07120029736953</v>
      </c>
      <c r="J2205" s="165">
        <v>1413812.43279457</v>
      </c>
      <c r="K2205" s="167"/>
      <c r="L2205" s="167">
        <v>1</v>
      </c>
      <c r="M2205" s="171">
        <f t="shared" si="599"/>
        <v>1413812.43279457</v>
      </c>
      <c r="N2205" s="170"/>
      <c r="O2205" s="285"/>
      <c r="P2205" s="114">
        <f t="shared" si="615"/>
        <v>0</v>
      </c>
      <c r="Q2205" s="173"/>
      <c r="R2205" s="177">
        <v>2016</v>
      </c>
      <c r="S2205" s="98">
        <f>IFERROR(('General Input Sheet'!$G$38/(VLOOKUP(R2205,'General Input Sheet'!$E$38:$G$44,3,FALSE))),1)</f>
        <v>1</v>
      </c>
      <c r="T2205" s="199">
        <v>1413812.43279457</v>
      </c>
      <c r="U2205" s="115" t="str">
        <f t="shared" si="610"/>
        <v/>
      </c>
      <c r="V2205" s="115" t="str">
        <f t="shared" si="600"/>
        <v/>
      </c>
      <c r="W2205" s="115" t="str">
        <f t="shared" si="600"/>
        <v/>
      </c>
      <c r="X2205" s="115" t="str">
        <f t="shared" si="600"/>
        <v/>
      </c>
      <c r="Y2205" s="273" t="str">
        <f t="shared" si="611"/>
        <v>y</v>
      </c>
      <c r="AA2205" s="86" t="str">
        <f t="shared" si="601"/>
        <v/>
      </c>
      <c r="AB2205" s="87" t="str">
        <f t="shared" si="602"/>
        <v/>
      </c>
      <c r="AC2205" s="87" t="str">
        <f t="shared" si="612"/>
        <v/>
      </c>
      <c r="AD2205" s="87" t="str">
        <f t="shared" si="613"/>
        <v/>
      </c>
      <c r="AE2205" s="87">
        <f t="shared" si="614"/>
        <v>1</v>
      </c>
      <c r="AF2205" s="94">
        <f t="shared" si="603"/>
        <v>1</v>
      </c>
      <c r="AH2205" s="324" t="str">
        <f t="shared" si="604"/>
        <v/>
      </c>
      <c r="AI2205" s="280" t="str">
        <f t="shared" si="605"/>
        <v/>
      </c>
      <c r="AJ2205" s="280" t="str">
        <f t="shared" si="606"/>
        <v/>
      </c>
      <c r="AK2205" s="280" t="str">
        <f t="shared" si="607"/>
        <v/>
      </c>
      <c r="AL2205" s="327">
        <f t="shared" si="608"/>
        <v>1413812.43279457</v>
      </c>
    </row>
    <row r="2206" spans="2:38">
      <c r="B2206" s="176" t="s">
        <v>1965</v>
      </c>
      <c r="C2206" s="167"/>
      <c r="D2206" s="167" t="s">
        <v>2229</v>
      </c>
      <c r="E2206" s="167" t="s">
        <v>117</v>
      </c>
      <c r="F2206" s="167" t="s">
        <v>2236</v>
      </c>
      <c r="G2206" s="188"/>
      <c r="H2206" s="285"/>
      <c r="I2206" s="143">
        <f t="shared" si="609"/>
        <v>0</v>
      </c>
      <c r="J2206" s="165"/>
      <c r="K2206" s="167"/>
      <c r="L2206" s="167">
        <v>1</v>
      </c>
      <c r="M2206" s="171">
        <f t="shared" si="599"/>
        <v>0</v>
      </c>
      <c r="N2206" s="170"/>
      <c r="O2206" s="285">
        <v>0</v>
      </c>
      <c r="P2206" s="114">
        <f t="shared" si="615"/>
        <v>0</v>
      </c>
      <c r="Q2206" s="173">
        <v>0</v>
      </c>
      <c r="R2206" s="177">
        <v>2016</v>
      </c>
      <c r="S2206" s="98">
        <f>IFERROR(('General Input Sheet'!$G$38/(VLOOKUP(R2206,'General Input Sheet'!$E$38:$G$44,3,FALSE))),1)</f>
        <v>1</v>
      </c>
      <c r="T2206" s="199">
        <v>0</v>
      </c>
      <c r="U2206" s="115" t="str">
        <f t="shared" si="610"/>
        <v/>
      </c>
      <c r="V2206" s="115" t="str">
        <f t="shared" si="600"/>
        <v/>
      </c>
      <c r="W2206" s="115" t="str">
        <f t="shared" si="600"/>
        <v>y</v>
      </c>
      <c r="X2206" s="115" t="str">
        <f t="shared" si="600"/>
        <v/>
      </c>
      <c r="Y2206" s="273" t="str">
        <f t="shared" si="611"/>
        <v/>
      </c>
      <c r="AA2206" s="86" t="str">
        <f t="shared" si="601"/>
        <v/>
      </c>
      <c r="AB2206" s="87" t="str">
        <f t="shared" si="602"/>
        <v/>
      </c>
      <c r="AC2206" s="87">
        <f t="shared" si="612"/>
        <v>1</v>
      </c>
      <c r="AD2206" s="87" t="str">
        <f t="shared" si="613"/>
        <v/>
      </c>
      <c r="AE2206" s="87" t="str">
        <f t="shared" si="614"/>
        <v/>
      </c>
      <c r="AF2206" s="94">
        <f t="shared" si="603"/>
        <v>1</v>
      </c>
      <c r="AH2206" s="324" t="str">
        <f t="shared" si="604"/>
        <v/>
      </c>
      <c r="AI2206" s="280" t="str">
        <f t="shared" si="605"/>
        <v/>
      </c>
      <c r="AJ2206" s="280">
        <f t="shared" si="606"/>
        <v>0</v>
      </c>
      <c r="AK2206" s="280" t="str">
        <f t="shared" si="607"/>
        <v/>
      </c>
      <c r="AL2206" s="327" t="str">
        <f t="shared" si="608"/>
        <v/>
      </c>
    </row>
    <row r="2207" spans="2:38">
      <c r="B2207" s="176" t="s">
        <v>1966</v>
      </c>
      <c r="C2207" s="167"/>
      <c r="D2207" s="167" t="s">
        <v>2229</v>
      </c>
      <c r="E2207" s="167" t="s">
        <v>118</v>
      </c>
      <c r="F2207" s="167" t="s">
        <v>2233</v>
      </c>
      <c r="G2207" s="188"/>
      <c r="H2207" s="285">
        <v>2222.44</v>
      </c>
      <c r="I2207" s="143">
        <f t="shared" si="609"/>
        <v>214.58025431575521</v>
      </c>
      <c r="J2207" s="165">
        <v>476891.74040150701</v>
      </c>
      <c r="K2207" s="167"/>
      <c r="L2207" s="167">
        <v>1</v>
      </c>
      <c r="M2207" s="171">
        <f t="shared" si="599"/>
        <v>476891.74040150701</v>
      </c>
      <c r="N2207" s="170"/>
      <c r="O2207" s="285"/>
      <c r="P2207" s="114">
        <f t="shared" si="615"/>
        <v>0</v>
      </c>
      <c r="Q2207" s="173"/>
      <c r="R2207" s="177">
        <v>2016</v>
      </c>
      <c r="S2207" s="98">
        <f>IFERROR(('General Input Sheet'!$G$38/(VLOOKUP(R2207,'General Input Sheet'!$E$38:$G$44,3,FALSE))),1)</f>
        <v>1</v>
      </c>
      <c r="T2207" s="199">
        <v>476891.74040150701</v>
      </c>
      <c r="U2207" s="115" t="str">
        <f t="shared" si="610"/>
        <v/>
      </c>
      <c r="V2207" s="115" t="str">
        <f t="shared" si="600"/>
        <v/>
      </c>
      <c r="W2207" s="115" t="str">
        <f t="shared" si="600"/>
        <v/>
      </c>
      <c r="X2207" s="115" t="str">
        <f t="shared" si="600"/>
        <v>y</v>
      </c>
      <c r="Y2207" s="273" t="str">
        <f t="shared" si="611"/>
        <v/>
      </c>
      <c r="AA2207" s="86" t="str">
        <f t="shared" si="601"/>
        <v/>
      </c>
      <c r="AB2207" s="87" t="str">
        <f t="shared" si="602"/>
        <v/>
      </c>
      <c r="AC2207" s="87" t="str">
        <f t="shared" si="612"/>
        <v/>
      </c>
      <c r="AD2207" s="87">
        <f t="shared" si="613"/>
        <v>1</v>
      </c>
      <c r="AE2207" s="87" t="str">
        <f t="shared" si="614"/>
        <v/>
      </c>
      <c r="AF2207" s="94">
        <f t="shared" si="603"/>
        <v>1</v>
      </c>
      <c r="AH2207" s="324" t="str">
        <f t="shared" si="604"/>
        <v/>
      </c>
      <c r="AI2207" s="280" t="str">
        <f t="shared" si="605"/>
        <v/>
      </c>
      <c r="AJ2207" s="280" t="str">
        <f t="shared" si="606"/>
        <v/>
      </c>
      <c r="AK2207" s="280">
        <f t="shared" si="607"/>
        <v>476891.74040150701</v>
      </c>
      <c r="AL2207" s="327" t="str">
        <f t="shared" si="608"/>
        <v/>
      </c>
    </row>
    <row r="2208" spans="2:38">
      <c r="B2208" s="176" t="s">
        <v>1967</v>
      </c>
      <c r="C2208" s="167"/>
      <c r="D2208" s="167" t="s">
        <v>2229</v>
      </c>
      <c r="E2208" s="167" t="s">
        <v>115</v>
      </c>
      <c r="F2208" s="167" t="s">
        <v>2232</v>
      </c>
      <c r="G2208" s="188"/>
      <c r="H2208" s="285">
        <v>16814.37</v>
      </c>
      <c r="I2208" s="143">
        <f t="shared" si="609"/>
        <v>35.106024072522196</v>
      </c>
      <c r="J2208" s="165">
        <v>590285.67798429495</v>
      </c>
      <c r="K2208" s="167"/>
      <c r="L2208" s="167">
        <v>1</v>
      </c>
      <c r="M2208" s="171">
        <f t="shared" si="599"/>
        <v>590285.67798429495</v>
      </c>
      <c r="N2208" s="170"/>
      <c r="O2208" s="285"/>
      <c r="P2208" s="114">
        <f t="shared" si="615"/>
        <v>0</v>
      </c>
      <c r="Q2208" s="173"/>
      <c r="R2208" s="177">
        <v>2016</v>
      </c>
      <c r="S2208" s="98">
        <f>IFERROR(('General Input Sheet'!$G$38/(VLOOKUP(R2208,'General Input Sheet'!$E$38:$G$44,3,FALSE))),1)</f>
        <v>1</v>
      </c>
      <c r="T2208" s="199">
        <v>590285.67798429495</v>
      </c>
      <c r="U2208" s="115" t="str">
        <f t="shared" si="610"/>
        <v>y</v>
      </c>
      <c r="V2208" s="115" t="str">
        <f t="shared" si="600"/>
        <v/>
      </c>
      <c r="W2208" s="115" t="str">
        <f t="shared" si="600"/>
        <v/>
      </c>
      <c r="X2208" s="115" t="str">
        <f t="shared" si="600"/>
        <v/>
      </c>
      <c r="Y2208" s="273" t="str">
        <f t="shared" si="611"/>
        <v/>
      </c>
      <c r="AA2208" s="86">
        <f t="shared" si="601"/>
        <v>1</v>
      </c>
      <c r="AB2208" s="87" t="str">
        <f t="shared" si="602"/>
        <v/>
      </c>
      <c r="AC2208" s="87" t="str">
        <f t="shared" si="612"/>
        <v/>
      </c>
      <c r="AD2208" s="87" t="str">
        <f t="shared" si="613"/>
        <v/>
      </c>
      <c r="AE2208" s="87" t="str">
        <f t="shared" si="614"/>
        <v/>
      </c>
      <c r="AF2208" s="94">
        <f t="shared" si="603"/>
        <v>1</v>
      </c>
      <c r="AH2208" s="324">
        <f t="shared" si="604"/>
        <v>590285.67798429495</v>
      </c>
      <c r="AI2208" s="280" t="str">
        <f t="shared" si="605"/>
        <v/>
      </c>
      <c r="AJ2208" s="280" t="str">
        <f t="shared" si="606"/>
        <v/>
      </c>
      <c r="AK2208" s="280" t="str">
        <f t="shared" si="607"/>
        <v/>
      </c>
      <c r="AL2208" s="327" t="str">
        <f t="shared" si="608"/>
        <v/>
      </c>
    </row>
    <row r="2209" spans="2:38">
      <c r="B2209" s="176" t="s">
        <v>1968</v>
      </c>
      <c r="C2209" s="167"/>
      <c r="D2209" s="167" t="s">
        <v>2231</v>
      </c>
      <c r="E2209" s="167" t="s">
        <v>117</v>
      </c>
      <c r="F2209" s="167" t="s">
        <v>2232</v>
      </c>
      <c r="G2209" s="188"/>
      <c r="H2209" s="285">
        <v>132015.95000000001</v>
      </c>
      <c r="I2209" s="143">
        <f t="shared" si="609"/>
        <v>17.497491919657584</v>
      </c>
      <c r="J2209" s="165">
        <v>2309948.01839092</v>
      </c>
      <c r="K2209" s="167"/>
      <c r="L2209" s="167">
        <v>1</v>
      </c>
      <c r="M2209" s="171">
        <f t="shared" si="599"/>
        <v>2309948.01839092</v>
      </c>
      <c r="N2209" s="170"/>
      <c r="O2209" s="285">
        <v>102205.04825224599</v>
      </c>
      <c r="P2209" s="114">
        <f t="shared" si="615"/>
        <v>7.4035546476381775</v>
      </c>
      <c r="Q2209" s="173">
        <v>756680.66</v>
      </c>
      <c r="R2209" s="177">
        <v>2016</v>
      </c>
      <c r="S2209" s="98">
        <f>IFERROR(('General Input Sheet'!$G$38/(VLOOKUP(R2209,'General Input Sheet'!$E$38:$G$44,3,FALSE))),1)</f>
        <v>1</v>
      </c>
      <c r="T2209" s="199">
        <v>3066628.6783909202</v>
      </c>
      <c r="U2209" s="115" t="str">
        <f t="shared" si="610"/>
        <v/>
      </c>
      <c r="V2209" s="115" t="str">
        <f t="shared" si="600"/>
        <v/>
      </c>
      <c r="W2209" s="115" t="str">
        <f t="shared" si="600"/>
        <v/>
      </c>
      <c r="X2209" s="115" t="str">
        <f t="shared" si="600"/>
        <v/>
      </c>
      <c r="Y2209" s="273" t="str">
        <f t="shared" si="611"/>
        <v>y</v>
      </c>
      <c r="AA2209" s="86" t="str">
        <f t="shared" si="601"/>
        <v/>
      </c>
      <c r="AB2209" s="87" t="str">
        <f t="shared" si="602"/>
        <v/>
      </c>
      <c r="AC2209" s="87" t="str">
        <f t="shared" si="612"/>
        <v/>
      </c>
      <c r="AD2209" s="87" t="str">
        <f t="shared" si="613"/>
        <v/>
      </c>
      <c r="AE2209" s="87">
        <f t="shared" si="614"/>
        <v>1</v>
      </c>
      <c r="AF2209" s="94">
        <f t="shared" si="603"/>
        <v>1</v>
      </c>
      <c r="AH2209" s="324" t="str">
        <f t="shared" si="604"/>
        <v/>
      </c>
      <c r="AI2209" s="280" t="str">
        <f t="shared" si="605"/>
        <v/>
      </c>
      <c r="AJ2209" s="280" t="str">
        <f t="shared" si="606"/>
        <v/>
      </c>
      <c r="AK2209" s="280" t="str">
        <f t="shared" si="607"/>
        <v/>
      </c>
      <c r="AL2209" s="327">
        <f t="shared" si="608"/>
        <v>3066628.6783909202</v>
      </c>
    </row>
    <row r="2210" spans="2:38">
      <c r="B2210" s="176" t="s">
        <v>1968</v>
      </c>
      <c r="C2210" s="167"/>
      <c r="D2210" s="167" t="s">
        <v>2231</v>
      </c>
      <c r="E2210" s="167" t="s">
        <v>117</v>
      </c>
      <c r="F2210" s="167" t="s">
        <v>2233</v>
      </c>
      <c r="G2210" s="188"/>
      <c r="H2210" s="285">
        <v>9860.4</v>
      </c>
      <c r="I2210" s="143">
        <f t="shared" si="609"/>
        <v>716.25115573350479</v>
      </c>
      <c r="J2210" s="165">
        <v>7062522.8959946502</v>
      </c>
      <c r="K2210" s="167"/>
      <c r="L2210" s="167">
        <v>1</v>
      </c>
      <c r="M2210" s="171">
        <f t="shared" si="599"/>
        <v>7062522.8959946502</v>
      </c>
      <c r="N2210" s="170"/>
      <c r="O2210" s="285"/>
      <c r="P2210" s="114">
        <f t="shared" si="615"/>
        <v>0</v>
      </c>
      <c r="Q2210" s="173"/>
      <c r="R2210" s="177">
        <v>2016</v>
      </c>
      <c r="S2210" s="98">
        <f>IFERROR(('General Input Sheet'!$G$38/(VLOOKUP(R2210,'General Input Sheet'!$E$38:$G$44,3,FALSE))),1)</f>
        <v>1</v>
      </c>
      <c r="T2210" s="199">
        <v>7062522.8959946502</v>
      </c>
      <c r="U2210" s="115" t="str">
        <f t="shared" si="610"/>
        <v/>
      </c>
      <c r="V2210" s="115" t="str">
        <f t="shared" si="600"/>
        <v/>
      </c>
      <c r="W2210" s="115" t="str">
        <f t="shared" si="600"/>
        <v/>
      </c>
      <c r="X2210" s="115" t="str">
        <f t="shared" si="600"/>
        <v/>
      </c>
      <c r="Y2210" s="273" t="str">
        <f t="shared" si="611"/>
        <v>y</v>
      </c>
      <c r="AA2210" s="86" t="str">
        <f t="shared" si="601"/>
        <v/>
      </c>
      <c r="AB2210" s="87" t="str">
        <f t="shared" si="602"/>
        <v/>
      </c>
      <c r="AC2210" s="87" t="str">
        <f t="shared" si="612"/>
        <v/>
      </c>
      <c r="AD2210" s="87" t="str">
        <f t="shared" si="613"/>
        <v/>
      </c>
      <c r="AE2210" s="87">
        <f t="shared" si="614"/>
        <v>1</v>
      </c>
      <c r="AF2210" s="94">
        <f t="shared" si="603"/>
        <v>1</v>
      </c>
      <c r="AH2210" s="324" t="str">
        <f t="shared" si="604"/>
        <v/>
      </c>
      <c r="AI2210" s="280" t="str">
        <f t="shared" si="605"/>
        <v/>
      </c>
      <c r="AJ2210" s="280" t="str">
        <f t="shared" si="606"/>
        <v/>
      </c>
      <c r="AK2210" s="280" t="str">
        <f t="shared" si="607"/>
        <v/>
      </c>
      <c r="AL2210" s="327">
        <f t="shared" si="608"/>
        <v>7062522.8959946502</v>
      </c>
    </row>
    <row r="2211" spans="2:38">
      <c r="B2211" s="176" t="s">
        <v>1969</v>
      </c>
      <c r="C2211" s="167"/>
      <c r="D2211" s="167" t="s">
        <v>2230</v>
      </c>
      <c r="E2211" s="167" t="s">
        <v>118</v>
      </c>
      <c r="F2211" s="167" t="s">
        <v>2232</v>
      </c>
      <c r="G2211" s="188"/>
      <c r="H2211" s="171">
        <v>245.07244729999999</v>
      </c>
      <c r="I2211" s="143">
        <f t="shared" si="609"/>
        <v>4034.1878808573192</v>
      </c>
      <c r="J2211" s="165">
        <v>988668.29682970396</v>
      </c>
      <c r="K2211" s="167"/>
      <c r="L2211" s="167"/>
      <c r="M2211" s="167">
        <v>590285.67798429495</v>
      </c>
      <c r="N2211" s="170"/>
      <c r="O2211" s="171"/>
      <c r="P2211" s="114">
        <f t="shared" si="615"/>
        <v>0</v>
      </c>
      <c r="Q2211" s="173"/>
      <c r="R2211" s="177">
        <v>2016</v>
      </c>
      <c r="S2211" s="32"/>
      <c r="T2211" s="195">
        <v>988668.29682970396</v>
      </c>
      <c r="U2211" s="115" t="str">
        <f t="shared" si="610"/>
        <v/>
      </c>
      <c r="V2211" s="115" t="str">
        <f t="shared" si="600"/>
        <v/>
      </c>
      <c r="W2211" s="115" t="str">
        <f t="shared" si="600"/>
        <v/>
      </c>
      <c r="X2211" s="115" t="str">
        <f t="shared" si="600"/>
        <v/>
      </c>
      <c r="Y2211" s="273" t="str">
        <f t="shared" si="611"/>
        <v>y</v>
      </c>
      <c r="AA2211" s="86" t="str">
        <f t="shared" si="601"/>
        <v/>
      </c>
      <c r="AB2211" s="87" t="str">
        <f t="shared" si="602"/>
        <v/>
      </c>
      <c r="AC2211" s="87" t="str">
        <f t="shared" si="612"/>
        <v/>
      </c>
      <c r="AD2211" s="87" t="str">
        <f t="shared" si="613"/>
        <v/>
      </c>
      <c r="AE2211" s="87">
        <f t="shared" si="614"/>
        <v>1</v>
      </c>
      <c r="AF2211" s="94">
        <f t="shared" si="603"/>
        <v>1</v>
      </c>
      <c r="AH2211" s="324" t="str">
        <f t="shared" si="604"/>
        <v/>
      </c>
      <c r="AI2211" s="280" t="str">
        <f t="shared" si="605"/>
        <v/>
      </c>
      <c r="AJ2211" s="280" t="str">
        <f t="shared" si="606"/>
        <v/>
      </c>
      <c r="AK2211" s="280" t="str">
        <f t="shared" si="607"/>
        <v/>
      </c>
      <c r="AL2211" s="327">
        <f t="shared" si="608"/>
        <v>988668.29682970396</v>
      </c>
    </row>
    <row r="2212" spans="2:38">
      <c r="B2212" s="176" t="s">
        <v>1970</v>
      </c>
      <c r="C2212" s="167"/>
      <c r="D2212" s="167" t="s">
        <v>2229</v>
      </c>
      <c r="E2212" s="167" t="s">
        <v>115</v>
      </c>
      <c r="F2212" s="167" t="s">
        <v>2233</v>
      </c>
      <c r="G2212" s="188"/>
      <c r="H2212" s="285">
        <v>2888.77</v>
      </c>
      <c r="I2212" s="143">
        <f t="shared" si="609"/>
        <v>173.59246316895809</v>
      </c>
      <c r="J2212" s="165">
        <v>501468.69982859102</v>
      </c>
      <c r="K2212" s="167"/>
      <c r="L2212" s="167">
        <v>1</v>
      </c>
      <c r="M2212" s="171">
        <f t="shared" ref="M2212:M2224" si="616">IFERROR(J2212/100*100*L2212,0)</f>
        <v>501468.69982859096</v>
      </c>
      <c r="N2212" s="170"/>
      <c r="O2212" s="285"/>
      <c r="P2212" s="114">
        <f t="shared" si="615"/>
        <v>0</v>
      </c>
      <c r="Q2212" s="173"/>
      <c r="R2212" s="177">
        <v>2016</v>
      </c>
      <c r="S2212" s="98">
        <f>IFERROR(('General Input Sheet'!$G$38/(VLOOKUP(R2212,'General Input Sheet'!$E$38:$G$44,3,FALSE))),1)</f>
        <v>1</v>
      </c>
      <c r="T2212" s="199">
        <v>501468.69982859102</v>
      </c>
      <c r="U2212" s="115" t="str">
        <f t="shared" si="610"/>
        <v>y</v>
      </c>
      <c r="V2212" s="115" t="str">
        <f t="shared" si="600"/>
        <v/>
      </c>
      <c r="W2212" s="115" t="str">
        <f t="shared" si="600"/>
        <v/>
      </c>
      <c r="X2212" s="115" t="str">
        <f t="shared" si="600"/>
        <v/>
      </c>
      <c r="Y2212" s="273" t="str">
        <f t="shared" si="611"/>
        <v/>
      </c>
      <c r="AA2212" s="86">
        <f t="shared" si="601"/>
        <v>1</v>
      </c>
      <c r="AB2212" s="87" t="str">
        <f t="shared" si="602"/>
        <v/>
      </c>
      <c r="AC2212" s="87" t="str">
        <f t="shared" si="612"/>
        <v/>
      </c>
      <c r="AD2212" s="87" t="str">
        <f t="shared" si="613"/>
        <v/>
      </c>
      <c r="AE2212" s="87" t="str">
        <f t="shared" si="614"/>
        <v/>
      </c>
      <c r="AF2212" s="94">
        <f t="shared" si="603"/>
        <v>1</v>
      </c>
      <c r="AH2212" s="324">
        <f t="shared" si="604"/>
        <v>501468.69982859102</v>
      </c>
      <c r="AI2212" s="280" t="str">
        <f t="shared" si="605"/>
        <v/>
      </c>
      <c r="AJ2212" s="280" t="str">
        <f t="shared" si="606"/>
        <v/>
      </c>
      <c r="AK2212" s="280" t="str">
        <f t="shared" si="607"/>
        <v/>
      </c>
      <c r="AL2212" s="327" t="str">
        <f t="shared" si="608"/>
        <v/>
      </c>
    </row>
    <row r="2213" spans="2:38">
      <c r="B2213" s="176" t="s">
        <v>1971</v>
      </c>
      <c r="C2213" s="167"/>
      <c r="D2213" s="167" t="s">
        <v>2229</v>
      </c>
      <c r="E2213" s="167" t="s">
        <v>117</v>
      </c>
      <c r="F2213" s="167" t="s">
        <v>2233</v>
      </c>
      <c r="G2213" s="188"/>
      <c r="H2213" s="285">
        <v>6387.59</v>
      </c>
      <c r="I2213" s="143">
        <f t="shared" si="609"/>
        <v>98.710062200190535</v>
      </c>
      <c r="J2213" s="165">
        <v>630519.40620931506</v>
      </c>
      <c r="K2213" s="167"/>
      <c r="L2213" s="167">
        <v>1</v>
      </c>
      <c r="M2213" s="171">
        <f t="shared" si="616"/>
        <v>630519.40620931506</v>
      </c>
      <c r="N2213" s="170"/>
      <c r="O2213" s="285"/>
      <c r="P2213" s="114">
        <f t="shared" si="615"/>
        <v>0</v>
      </c>
      <c r="Q2213" s="173"/>
      <c r="R2213" s="177">
        <v>2016</v>
      </c>
      <c r="S2213" s="98">
        <f>IFERROR(('General Input Sheet'!$G$38/(VLOOKUP(R2213,'General Input Sheet'!$E$38:$G$44,3,FALSE))),1)</f>
        <v>1</v>
      </c>
      <c r="T2213" s="199">
        <v>630519.40620931506</v>
      </c>
      <c r="U2213" s="115" t="str">
        <f t="shared" si="610"/>
        <v/>
      </c>
      <c r="V2213" s="115" t="str">
        <f t="shared" si="600"/>
        <v/>
      </c>
      <c r="W2213" s="115" t="str">
        <f t="shared" si="600"/>
        <v>y</v>
      </c>
      <c r="X2213" s="115" t="str">
        <f t="shared" si="600"/>
        <v/>
      </c>
      <c r="Y2213" s="273" t="str">
        <f t="shared" si="611"/>
        <v/>
      </c>
      <c r="AA2213" s="86" t="str">
        <f t="shared" si="601"/>
        <v/>
      </c>
      <c r="AB2213" s="87" t="str">
        <f t="shared" si="602"/>
        <v/>
      </c>
      <c r="AC2213" s="87">
        <f t="shared" si="612"/>
        <v>1</v>
      </c>
      <c r="AD2213" s="87" t="str">
        <f t="shared" si="613"/>
        <v/>
      </c>
      <c r="AE2213" s="87" t="str">
        <f t="shared" si="614"/>
        <v/>
      </c>
      <c r="AF2213" s="94">
        <f t="shared" si="603"/>
        <v>1</v>
      </c>
      <c r="AH2213" s="324" t="str">
        <f t="shared" si="604"/>
        <v/>
      </c>
      <c r="AI2213" s="280" t="str">
        <f t="shared" si="605"/>
        <v/>
      </c>
      <c r="AJ2213" s="280">
        <f t="shared" si="606"/>
        <v>630519.40620931506</v>
      </c>
      <c r="AK2213" s="280" t="str">
        <f t="shared" si="607"/>
        <v/>
      </c>
      <c r="AL2213" s="327" t="str">
        <f t="shared" si="608"/>
        <v/>
      </c>
    </row>
    <row r="2214" spans="2:38">
      <c r="B2214" s="176" t="s">
        <v>1972</v>
      </c>
      <c r="C2214" s="167"/>
      <c r="D2214" s="167" t="s">
        <v>2229</v>
      </c>
      <c r="E2214" s="167" t="s">
        <v>118</v>
      </c>
      <c r="F2214" s="167" t="s">
        <v>2232</v>
      </c>
      <c r="G2214" s="188"/>
      <c r="H2214" s="285">
        <v>4808.59</v>
      </c>
      <c r="I2214" s="143">
        <f t="shared" si="609"/>
        <v>90.408058965454316</v>
      </c>
      <c r="J2214" s="165">
        <v>434735.28826069401</v>
      </c>
      <c r="K2214" s="167"/>
      <c r="L2214" s="167">
        <v>1</v>
      </c>
      <c r="M2214" s="171">
        <f t="shared" si="616"/>
        <v>434735.28826069407</v>
      </c>
      <c r="N2214" s="170"/>
      <c r="O2214" s="285">
        <v>614.50436531627599</v>
      </c>
      <c r="P2214" s="114">
        <f t="shared" si="615"/>
        <v>3.20583564770296E-3</v>
      </c>
      <c r="Q2214" s="173">
        <v>1.97</v>
      </c>
      <c r="R2214" s="177">
        <v>2016</v>
      </c>
      <c r="S2214" s="98">
        <f>IFERROR(('General Input Sheet'!$G$38/(VLOOKUP(R2214,'General Input Sheet'!$E$38:$G$44,3,FALSE))),1)</f>
        <v>1</v>
      </c>
      <c r="T2214" s="199">
        <v>434737.25826069398</v>
      </c>
      <c r="U2214" s="115" t="str">
        <f t="shared" si="610"/>
        <v/>
      </c>
      <c r="V2214" s="115" t="str">
        <f t="shared" si="600"/>
        <v/>
      </c>
      <c r="W2214" s="115" t="str">
        <f t="shared" si="600"/>
        <v/>
      </c>
      <c r="X2214" s="115" t="str">
        <f t="shared" si="600"/>
        <v>y</v>
      </c>
      <c r="Y2214" s="273" t="str">
        <f t="shared" si="611"/>
        <v/>
      </c>
      <c r="AA2214" s="86" t="str">
        <f t="shared" si="601"/>
        <v/>
      </c>
      <c r="AB2214" s="87" t="str">
        <f t="shared" si="602"/>
        <v/>
      </c>
      <c r="AC2214" s="87" t="str">
        <f t="shared" si="612"/>
        <v/>
      </c>
      <c r="AD2214" s="87">
        <f t="shared" si="613"/>
        <v>1</v>
      </c>
      <c r="AE2214" s="87" t="str">
        <f t="shared" si="614"/>
        <v/>
      </c>
      <c r="AF2214" s="94">
        <f t="shared" si="603"/>
        <v>1</v>
      </c>
      <c r="AH2214" s="324" t="str">
        <f t="shared" si="604"/>
        <v/>
      </c>
      <c r="AI2214" s="280" t="str">
        <f t="shared" si="605"/>
        <v/>
      </c>
      <c r="AJ2214" s="280" t="str">
        <f t="shared" si="606"/>
        <v/>
      </c>
      <c r="AK2214" s="280">
        <f t="shared" si="607"/>
        <v>434737.25826069398</v>
      </c>
      <c r="AL2214" s="327" t="str">
        <f t="shared" si="608"/>
        <v/>
      </c>
    </row>
    <row r="2215" spans="2:38">
      <c r="B2215" s="176" t="s">
        <v>1973</v>
      </c>
      <c r="C2215" s="167"/>
      <c r="D2215" s="167" t="s">
        <v>2229</v>
      </c>
      <c r="E2215" s="167" t="s">
        <v>118</v>
      </c>
      <c r="F2215" s="167" t="s">
        <v>2232</v>
      </c>
      <c r="G2215" s="188"/>
      <c r="H2215" s="285">
        <v>3683.6</v>
      </c>
      <c r="I2215" s="143">
        <f t="shared" si="609"/>
        <v>103.13359207721223</v>
      </c>
      <c r="J2215" s="165">
        <v>379902.89977561898</v>
      </c>
      <c r="K2215" s="167"/>
      <c r="L2215" s="167">
        <v>1</v>
      </c>
      <c r="M2215" s="171">
        <f t="shared" si="616"/>
        <v>379902.89977561898</v>
      </c>
      <c r="N2215" s="170"/>
      <c r="O2215" s="285">
        <v>3683.5815215607699</v>
      </c>
      <c r="P2215" s="114">
        <f t="shared" si="615"/>
        <v>54.043055334812088</v>
      </c>
      <c r="Q2215" s="173">
        <v>199072</v>
      </c>
      <c r="R2215" s="177">
        <v>2016</v>
      </c>
      <c r="S2215" s="98">
        <f>IFERROR(('General Input Sheet'!$G$38/(VLOOKUP(R2215,'General Input Sheet'!$E$38:$G$44,3,FALSE))),1)</f>
        <v>1</v>
      </c>
      <c r="T2215" s="199">
        <v>578974.89977561892</v>
      </c>
      <c r="U2215" s="115" t="str">
        <f t="shared" si="610"/>
        <v/>
      </c>
      <c r="V2215" s="115" t="str">
        <f t="shared" si="600"/>
        <v/>
      </c>
      <c r="W2215" s="115" t="str">
        <f t="shared" si="600"/>
        <v/>
      </c>
      <c r="X2215" s="115" t="str">
        <f t="shared" si="600"/>
        <v>y</v>
      </c>
      <c r="Y2215" s="273" t="str">
        <f t="shared" si="611"/>
        <v/>
      </c>
      <c r="AA2215" s="86" t="str">
        <f t="shared" si="601"/>
        <v/>
      </c>
      <c r="AB2215" s="87" t="str">
        <f t="shared" si="602"/>
        <v/>
      </c>
      <c r="AC2215" s="87" t="str">
        <f t="shared" si="612"/>
        <v/>
      </c>
      <c r="AD2215" s="87">
        <f t="shared" si="613"/>
        <v>1</v>
      </c>
      <c r="AE2215" s="87" t="str">
        <f t="shared" si="614"/>
        <v/>
      </c>
      <c r="AF2215" s="94">
        <f t="shared" si="603"/>
        <v>1</v>
      </c>
      <c r="AH2215" s="324" t="str">
        <f t="shared" si="604"/>
        <v/>
      </c>
      <c r="AI2215" s="280" t="str">
        <f t="shared" si="605"/>
        <v/>
      </c>
      <c r="AJ2215" s="280" t="str">
        <f t="shared" si="606"/>
        <v/>
      </c>
      <c r="AK2215" s="280">
        <f t="shared" si="607"/>
        <v>578974.89977561892</v>
      </c>
      <c r="AL2215" s="327" t="str">
        <f t="shared" si="608"/>
        <v/>
      </c>
    </row>
    <row r="2216" spans="2:38">
      <c r="B2216" s="176" t="s">
        <v>1974</v>
      </c>
      <c r="C2216" s="167"/>
      <c r="D2216" s="167" t="s">
        <v>2229</v>
      </c>
      <c r="E2216" s="167" t="s">
        <v>115</v>
      </c>
      <c r="F2216" s="167" t="s">
        <v>2233</v>
      </c>
      <c r="G2216" s="188"/>
      <c r="H2216" s="285">
        <v>9156.85</v>
      </c>
      <c r="I2216" s="143">
        <f t="shared" si="609"/>
        <v>75.352511225293952</v>
      </c>
      <c r="J2216" s="165">
        <v>689991.64241333294</v>
      </c>
      <c r="K2216" s="167"/>
      <c r="L2216" s="167">
        <v>1</v>
      </c>
      <c r="M2216" s="171">
        <f t="shared" si="616"/>
        <v>689991.64241333294</v>
      </c>
      <c r="N2216" s="170"/>
      <c r="O2216" s="285"/>
      <c r="P2216" s="114">
        <f t="shared" si="615"/>
        <v>0</v>
      </c>
      <c r="Q2216" s="173"/>
      <c r="R2216" s="177">
        <v>2016</v>
      </c>
      <c r="S2216" s="98">
        <f>IFERROR(('General Input Sheet'!$G$38/(VLOOKUP(R2216,'General Input Sheet'!$E$38:$G$44,3,FALSE))),1)</f>
        <v>1</v>
      </c>
      <c r="T2216" s="199">
        <v>689991.64241333294</v>
      </c>
      <c r="U2216" s="115" t="str">
        <f t="shared" si="610"/>
        <v>y</v>
      </c>
      <c r="V2216" s="115" t="str">
        <f t="shared" si="600"/>
        <v/>
      </c>
      <c r="W2216" s="115" t="str">
        <f t="shared" si="600"/>
        <v/>
      </c>
      <c r="X2216" s="115" t="str">
        <f t="shared" si="600"/>
        <v/>
      </c>
      <c r="Y2216" s="273" t="str">
        <f t="shared" si="611"/>
        <v/>
      </c>
      <c r="AA2216" s="86">
        <f t="shared" si="601"/>
        <v>1</v>
      </c>
      <c r="AB2216" s="87" t="str">
        <f t="shared" si="602"/>
        <v/>
      </c>
      <c r="AC2216" s="87" t="str">
        <f t="shared" si="612"/>
        <v/>
      </c>
      <c r="AD2216" s="87" t="str">
        <f t="shared" si="613"/>
        <v/>
      </c>
      <c r="AE2216" s="87" t="str">
        <f t="shared" si="614"/>
        <v/>
      </c>
      <c r="AF2216" s="94">
        <f t="shared" si="603"/>
        <v>1</v>
      </c>
      <c r="AH2216" s="324">
        <f t="shared" si="604"/>
        <v>689991.64241333294</v>
      </c>
      <c r="AI2216" s="280" t="str">
        <f t="shared" si="605"/>
        <v/>
      </c>
      <c r="AJ2216" s="280" t="str">
        <f t="shared" si="606"/>
        <v/>
      </c>
      <c r="AK2216" s="280" t="str">
        <f t="shared" si="607"/>
        <v/>
      </c>
      <c r="AL2216" s="327" t="str">
        <f t="shared" si="608"/>
        <v/>
      </c>
    </row>
    <row r="2217" spans="2:38">
      <c r="B2217" s="176" t="s">
        <v>1975</v>
      </c>
      <c r="C2217" s="167"/>
      <c r="D2217" s="167" t="s">
        <v>2231</v>
      </c>
      <c r="E2217" s="167" t="s">
        <v>117</v>
      </c>
      <c r="F2217" s="167" t="s">
        <v>2236</v>
      </c>
      <c r="G2217" s="188"/>
      <c r="H2217" s="285"/>
      <c r="I2217" s="143">
        <f t="shared" si="609"/>
        <v>0</v>
      </c>
      <c r="J2217" s="165"/>
      <c r="K2217" s="167"/>
      <c r="L2217" s="167">
        <v>1</v>
      </c>
      <c r="M2217" s="171">
        <f t="shared" si="616"/>
        <v>0</v>
      </c>
      <c r="N2217" s="170"/>
      <c r="O2217" s="285">
        <v>0</v>
      </c>
      <c r="P2217" s="114">
        <f t="shared" si="615"/>
        <v>0</v>
      </c>
      <c r="Q2217" s="173">
        <v>0</v>
      </c>
      <c r="R2217" s="177">
        <v>2016</v>
      </c>
      <c r="S2217" s="98">
        <f>IFERROR(('General Input Sheet'!$G$38/(VLOOKUP(R2217,'General Input Sheet'!$E$38:$G$44,3,FALSE))),1)</f>
        <v>1</v>
      </c>
      <c r="T2217" s="199">
        <v>0</v>
      </c>
      <c r="U2217" s="115" t="str">
        <f t="shared" si="610"/>
        <v/>
      </c>
      <c r="V2217" s="115" t="str">
        <f t="shared" si="600"/>
        <v/>
      </c>
      <c r="W2217" s="115" t="str">
        <f t="shared" si="600"/>
        <v/>
      </c>
      <c r="X2217" s="115" t="str">
        <f t="shared" si="600"/>
        <v/>
      </c>
      <c r="Y2217" s="273" t="str">
        <f t="shared" si="611"/>
        <v>y</v>
      </c>
      <c r="AA2217" s="86" t="str">
        <f t="shared" si="601"/>
        <v/>
      </c>
      <c r="AB2217" s="87" t="str">
        <f t="shared" si="602"/>
        <v/>
      </c>
      <c r="AC2217" s="87" t="str">
        <f t="shared" si="612"/>
        <v/>
      </c>
      <c r="AD2217" s="87" t="str">
        <f t="shared" si="613"/>
        <v/>
      </c>
      <c r="AE2217" s="87">
        <f t="shared" si="614"/>
        <v>1</v>
      </c>
      <c r="AF2217" s="94">
        <f t="shared" si="603"/>
        <v>1</v>
      </c>
      <c r="AH2217" s="324" t="str">
        <f t="shared" si="604"/>
        <v/>
      </c>
      <c r="AI2217" s="280" t="str">
        <f t="shared" si="605"/>
        <v/>
      </c>
      <c r="AJ2217" s="280" t="str">
        <f t="shared" si="606"/>
        <v/>
      </c>
      <c r="AK2217" s="280" t="str">
        <f t="shared" si="607"/>
        <v/>
      </c>
      <c r="AL2217" s="327">
        <f t="shared" si="608"/>
        <v>0</v>
      </c>
    </row>
    <row r="2218" spans="2:38">
      <c r="B2218" s="176" t="s">
        <v>1976</v>
      </c>
      <c r="C2218" s="167"/>
      <c r="D2218" s="167" t="s">
        <v>2231</v>
      </c>
      <c r="E2218" s="167" t="s">
        <v>115</v>
      </c>
      <c r="F2218" s="167" t="s">
        <v>2236</v>
      </c>
      <c r="G2218" s="188"/>
      <c r="H2218" s="285"/>
      <c r="I2218" s="143">
        <f t="shared" si="609"/>
        <v>0</v>
      </c>
      <c r="J2218" s="165"/>
      <c r="K2218" s="167"/>
      <c r="L2218" s="167">
        <v>1</v>
      </c>
      <c r="M2218" s="171">
        <f t="shared" si="616"/>
        <v>0</v>
      </c>
      <c r="N2218" s="170"/>
      <c r="O2218" s="285">
        <v>0</v>
      </c>
      <c r="P2218" s="114">
        <f t="shared" si="615"/>
        <v>0</v>
      </c>
      <c r="Q2218" s="173">
        <v>0</v>
      </c>
      <c r="R2218" s="177">
        <v>2016</v>
      </c>
      <c r="S2218" s="98">
        <f>IFERROR(('General Input Sheet'!$G$38/(VLOOKUP(R2218,'General Input Sheet'!$E$38:$G$44,3,FALSE))),1)</f>
        <v>1</v>
      </c>
      <c r="T2218" s="199">
        <v>0</v>
      </c>
      <c r="U2218" s="115" t="str">
        <f t="shared" si="610"/>
        <v/>
      </c>
      <c r="V2218" s="115" t="str">
        <f t="shared" si="600"/>
        <v/>
      </c>
      <c r="W2218" s="115" t="str">
        <f t="shared" si="600"/>
        <v/>
      </c>
      <c r="X2218" s="115" t="str">
        <f t="shared" si="600"/>
        <v/>
      </c>
      <c r="Y2218" s="273" t="str">
        <f t="shared" si="611"/>
        <v>y</v>
      </c>
      <c r="AA2218" s="86" t="str">
        <f t="shared" si="601"/>
        <v/>
      </c>
      <c r="AB2218" s="87" t="str">
        <f t="shared" si="602"/>
        <v/>
      </c>
      <c r="AC2218" s="87" t="str">
        <f t="shared" si="612"/>
        <v/>
      </c>
      <c r="AD2218" s="87" t="str">
        <f t="shared" si="613"/>
        <v/>
      </c>
      <c r="AE2218" s="87">
        <f t="shared" si="614"/>
        <v>1</v>
      </c>
      <c r="AF2218" s="94">
        <f t="shared" si="603"/>
        <v>1</v>
      </c>
      <c r="AH2218" s="324" t="str">
        <f t="shared" si="604"/>
        <v/>
      </c>
      <c r="AI2218" s="280" t="str">
        <f t="shared" si="605"/>
        <v/>
      </c>
      <c r="AJ2218" s="280" t="str">
        <f t="shared" si="606"/>
        <v/>
      </c>
      <c r="AK2218" s="280" t="str">
        <f t="shared" si="607"/>
        <v/>
      </c>
      <c r="AL2218" s="327">
        <f t="shared" si="608"/>
        <v>0</v>
      </c>
    </row>
    <row r="2219" spans="2:38">
      <c r="B2219" s="176" t="s">
        <v>1977</v>
      </c>
      <c r="C2219" s="167"/>
      <c r="D2219" s="167" t="s">
        <v>2229</v>
      </c>
      <c r="E2219" s="167" t="s">
        <v>115</v>
      </c>
      <c r="F2219" s="167" t="s">
        <v>2232</v>
      </c>
      <c r="G2219" s="188"/>
      <c r="H2219" s="285">
        <v>40735.660000000003</v>
      </c>
      <c r="I2219" s="143">
        <f t="shared" si="609"/>
        <v>14.49063739201218</v>
      </c>
      <c r="J2219" s="165">
        <v>590285.67798429495</v>
      </c>
      <c r="K2219" s="167"/>
      <c r="L2219" s="167">
        <v>1</v>
      </c>
      <c r="M2219" s="171">
        <f t="shared" si="616"/>
        <v>590285.67798429495</v>
      </c>
      <c r="N2219" s="170"/>
      <c r="O2219" s="285"/>
      <c r="P2219" s="114">
        <f t="shared" si="615"/>
        <v>0</v>
      </c>
      <c r="Q2219" s="173"/>
      <c r="R2219" s="177">
        <v>2016</v>
      </c>
      <c r="S2219" s="98">
        <f>IFERROR(('General Input Sheet'!$G$38/(VLOOKUP(R2219,'General Input Sheet'!$E$38:$G$44,3,FALSE))),1)</f>
        <v>1</v>
      </c>
      <c r="T2219" s="199">
        <v>590285.67798429495</v>
      </c>
      <c r="U2219" s="115" t="str">
        <f t="shared" si="610"/>
        <v>y</v>
      </c>
      <c r="V2219" s="115" t="str">
        <f t="shared" si="600"/>
        <v/>
      </c>
      <c r="W2219" s="115" t="str">
        <f t="shared" si="600"/>
        <v/>
      </c>
      <c r="X2219" s="115" t="str">
        <f t="shared" si="600"/>
        <v/>
      </c>
      <c r="Y2219" s="273" t="str">
        <f t="shared" si="611"/>
        <v/>
      </c>
      <c r="AA2219" s="86">
        <f t="shared" si="601"/>
        <v>1</v>
      </c>
      <c r="AB2219" s="87" t="str">
        <f t="shared" si="602"/>
        <v/>
      </c>
      <c r="AC2219" s="87" t="str">
        <f t="shared" si="612"/>
        <v/>
      </c>
      <c r="AD2219" s="87" t="str">
        <f t="shared" si="613"/>
        <v/>
      </c>
      <c r="AE2219" s="87" t="str">
        <f t="shared" si="614"/>
        <v/>
      </c>
      <c r="AF2219" s="94">
        <f t="shared" si="603"/>
        <v>1</v>
      </c>
      <c r="AH2219" s="324">
        <f t="shared" si="604"/>
        <v>590285.67798429495</v>
      </c>
      <c r="AI2219" s="280" t="str">
        <f t="shared" si="605"/>
        <v/>
      </c>
      <c r="AJ2219" s="280" t="str">
        <f t="shared" si="606"/>
        <v/>
      </c>
      <c r="AK2219" s="280" t="str">
        <f t="shared" si="607"/>
        <v/>
      </c>
      <c r="AL2219" s="327" t="str">
        <f t="shared" si="608"/>
        <v/>
      </c>
    </row>
    <row r="2220" spans="2:38">
      <c r="B2220" s="176" t="s">
        <v>1978</v>
      </c>
      <c r="C2220" s="167"/>
      <c r="D2220" s="167" t="s">
        <v>2229</v>
      </c>
      <c r="E2220" s="167" t="s">
        <v>117</v>
      </c>
      <c r="F2220" s="167" t="s">
        <v>2233</v>
      </c>
      <c r="G2220" s="188"/>
      <c r="H2220" s="285">
        <v>16436.23</v>
      </c>
      <c r="I2220" s="143">
        <f t="shared" si="609"/>
        <v>41.979921333136183</v>
      </c>
      <c r="J2220" s="165">
        <v>689991.64241333294</v>
      </c>
      <c r="K2220" s="167"/>
      <c r="L2220" s="167">
        <v>1</v>
      </c>
      <c r="M2220" s="171">
        <f t="shared" si="616"/>
        <v>689991.64241333294</v>
      </c>
      <c r="N2220" s="170"/>
      <c r="O2220" s="285"/>
      <c r="P2220" s="114">
        <f t="shared" si="615"/>
        <v>0</v>
      </c>
      <c r="Q2220" s="173"/>
      <c r="R2220" s="177">
        <v>2016</v>
      </c>
      <c r="S2220" s="98">
        <f>IFERROR(('General Input Sheet'!$G$38/(VLOOKUP(R2220,'General Input Sheet'!$E$38:$G$44,3,FALSE))),1)</f>
        <v>1</v>
      </c>
      <c r="T2220" s="199">
        <v>689991.64241333294</v>
      </c>
      <c r="U2220" s="115" t="str">
        <f t="shared" si="610"/>
        <v/>
      </c>
      <c r="V2220" s="115" t="str">
        <f t="shared" si="600"/>
        <v/>
      </c>
      <c r="W2220" s="115" t="str">
        <f t="shared" si="600"/>
        <v>y</v>
      </c>
      <c r="X2220" s="115" t="str">
        <f t="shared" si="600"/>
        <v/>
      </c>
      <c r="Y2220" s="273" t="str">
        <f t="shared" si="611"/>
        <v/>
      </c>
      <c r="AA2220" s="86" t="str">
        <f t="shared" si="601"/>
        <v/>
      </c>
      <c r="AB2220" s="87" t="str">
        <f t="shared" si="602"/>
        <v/>
      </c>
      <c r="AC2220" s="87">
        <f t="shared" si="612"/>
        <v>1</v>
      </c>
      <c r="AD2220" s="87" t="str">
        <f t="shared" si="613"/>
        <v/>
      </c>
      <c r="AE2220" s="87" t="str">
        <f t="shared" si="614"/>
        <v/>
      </c>
      <c r="AF2220" s="94">
        <f t="shared" si="603"/>
        <v>1</v>
      </c>
      <c r="AH2220" s="324" t="str">
        <f t="shared" si="604"/>
        <v/>
      </c>
      <c r="AI2220" s="280" t="str">
        <f t="shared" si="605"/>
        <v/>
      </c>
      <c r="AJ2220" s="280">
        <f t="shared" si="606"/>
        <v>689991.64241333294</v>
      </c>
      <c r="AK2220" s="280" t="str">
        <f t="shared" si="607"/>
        <v/>
      </c>
      <c r="AL2220" s="327" t="str">
        <f t="shared" si="608"/>
        <v/>
      </c>
    </row>
    <row r="2221" spans="2:38">
      <c r="B2221" s="176" t="s">
        <v>1979</v>
      </c>
      <c r="C2221" s="167"/>
      <c r="D2221" s="167" t="s">
        <v>2229</v>
      </c>
      <c r="E2221" s="167" t="s">
        <v>115</v>
      </c>
      <c r="F2221" s="167" t="s">
        <v>2233</v>
      </c>
      <c r="G2221" s="188"/>
      <c r="H2221" s="285">
        <v>5600.16</v>
      </c>
      <c r="I2221" s="143">
        <f t="shared" si="609"/>
        <v>107.40332176916874</v>
      </c>
      <c r="J2221" s="165">
        <v>601475.78643882798</v>
      </c>
      <c r="K2221" s="167"/>
      <c r="L2221" s="167">
        <v>1</v>
      </c>
      <c r="M2221" s="171">
        <f t="shared" si="616"/>
        <v>601475.78643882798</v>
      </c>
      <c r="N2221" s="170"/>
      <c r="O2221" s="285"/>
      <c r="P2221" s="114">
        <f t="shared" si="615"/>
        <v>0</v>
      </c>
      <c r="Q2221" s="173"/>
      <c r="R2221" s="177">
        <v>2016</v>
      </c>
      <c r="S2221" s="98">
        <f>IFERROR(('General Input Sheet'!$G$38/(VLOOKUP(R2221,'General Input Sheet'!$E$38:$G$44,3,FALSE))),1)</f>
        <v>1</v>
      </c>
      <c r="T2221" s="199">
        <v>601475.78643882798</v>
      </c>
      <c r="U2221" s="115" t="str">
        <f t="shared" si="610"/>
        <v>y</v>
      </c>
      <c r="V2221" s="115" t="str">
        <f t="shared" si="600"/>
        <v/>
      </c>
      <c r="W2221" s="115" t="str">
        <f t="shared" si="600"/>
        <v/>
      </c>
      <c r="X2221" s="115" t="str">
        <f t="shared" si="600"/>
        <v/>
      </c>
      <c r="Y2221" s="273" t="str">
        <f t="shared" si="611"/>
        <v/>
      </c>
      <c r="AA2221" s="86">
        <f t="shared" si="601"/>
        <v>1</v>
      </c>
      <c r="AB2221" s="87" t="str">
        <f t="shared" si="602"/>
        <v/>
      </c>
      <c r="AC2221" s="87" t="str">
        <f t="shared" si="612"/>
        <v/>
      </c>
      <c r="AD2221" s="87" t="str">
        <f t="shared" si="613"/>
        <v/>
      </c>
      <c r="AE2221" s="87" t="str">
        <f t="shared" si="614"/>
        <v/>
      </c>
      <c r="AF2221" s="94">
        <f t="shared" si="603"/>
        <v>1</v>
      </c>
      <c r="AH2221" s="324">
        <f t="shared" si="604"/>
        <v>601475.78643882798</v>
      </c>
      <c r="AI2221" s="280" t="str">
        <f t="shared" si="605"/>
        <v/>
      </c>
      <c r="AJ2221" s="280" t="str">
        <f t="shared" si="606"/>
        <v/>
      </c>
      <c r="AK2221" s="280" t="str">
        <f t="shared" si="607"/>
        <v/>
      </c>
      <c r="AL2221" s="327" t="str">
        <f t="shared" si="608"/>
        <v/>
      </c>
    </row>
    <row r="2222" spans="2:38">
      <c r="B2222" s="176" t="s">
        <v>1980</v>
      </c>
      <c r="C2222" s="167"/>
      <c r="D2222" s="167" t="s">
        <v>2229</v>
      </c>
      <c r="E2222" s="167" t="s">
        <v>116</v>
      </c>
      <c r="F2222" s="167" t="s">
        <v>2232</v>
      </c>
      <c r="G2222" s="188"/>
      <c r="H2222" s="285">
        <v>22808.5</v>
      </c>
      <c r="I2222" s="143">
        <f t="shared" si="609"/>
        <v>25.880074445241682</v>
      </c>
      <c r="J2222" s="165">
        <v>590285.67798429495</v>
      </c>
      <c r="K2222" s="167"/>
      <c r="L2222" s="167">
        <v>1</v>
      </c>
      <c r="M2222" s="171">
        <f t="shared" si="616"/>
        <v>590285.67798429495</v>
      </c>
      <c r="N2222" s="170"/>
      <c r="O2222" s="285"/>
      <c r="P2222" s="114">
        <f t="shared" si="615"/>
        <v>0</v>
      </c>
      <c r="Q2222" s="173"/>
      <c r="R2222" s="177">
        <v>2016</v>
      </c>
      <c r="S2222" s="98">
        <f>IFERROR(('General Input Sheet'!$G$38/(VLOOKUP(R2222,'General Input Sheet'!$E$38:$G$44,3,FALSE))),1)</f>
        <v>1</v>
      </c>
      <c r="T2222" s="199">
        <v>590285.67798429495</v>
      </c>
      <c r="U2222" s="115" t="str">
        <f t="shared" si="610"/>
        <v/>
      </c>
      <c r="V2222" s="115" t="str">
        <f t="shared" si="600"/>
        <v>y</v>
      </c>
      <c r="W2222" s="115" t="str">
        <f t="shared" si="600"/>
        <v/>
      </c>
      <c r="X2222" s="115" t="str">
        <f t="shared" si="600"/>
        <v/>
      </c>
      <c r="Y2222" s="273" t="str">
        <f t="shared" si="611"/>
        <v/>
      </c>
      <c r="AA2222" s="86" t="str">
        <f t="shared" si="601"/>
        <v/>
      </c>
      <c r="AB2222" s="87">
        <f t="shared" si="602"/>
        <v>1</v>
      </c>
      <c r="AC2222" s="87" t="str">
        <f t="shared" si="612"/>
        <v/>
      </c>
      <c r="AD2222" s="87" t="str">
        <f t="shared" si="613"/>
        <v/>
      </c>
      <c r="AE2222" s="87" t="str">
        <f t="shared" si="614"/>
        <v/>
      </c>
      <c r="AF2222" s="94">
        <f t="shared" si="603"/>
        <v>1</v>
      </c>
      <c r="AH2222" s="324" t="str">
        <f t="shared" si="604"/>
        <v/>
      </c>
      <c r="AI2222" s="280">
        <f t="shared" si="605"/>
        <v>590285.67798429495</v>
      </c>
      <c r="AJ2222" s="280" t="str">
        <f t="shared" si="606"/>
        <v/>
      </c>
      <c r="AK2222" s="280" t="str">
        <f t="shared" si="607"/>
        <v/>
      </c>
      <c r="AL2222" s="327" t="str">
        <f t="shared" si="608"/>
        <v/>
      </c>
    </row>
    <row r="2223" spans="2:38">
      <c r="B2223" s="176" t="s">
        <v>1980</v>
      </c>
      <c r="C2223" s="167"/>
      <c r="D2223" s="167" t="s">
        <v>2229</v>
      </c>
      <c r="E2223" s="167" t="s">
        <v>116</v>
      </c>
      <c r="F2223" s="167" t="s">
        <v>2233</v>
      </c>
      <c r="G2223" s="188"/>
      <c r="H2223" s="285">
        <v>3607.17</v>
      </c>
      <c r="I2223" s="143">
        <f t="shared" si="609"/>
        <v>146.36576944007103</v>
      </c>
      <c r="J2223" s="165">
        <v>527966.21255114104</v>
      </c>
      <c r="K2223" s="167"/>
      <c r="L2223" s="167">
        <v>1</v>
      </c>
      <c r="M2223" s="171">
        <f t="shared" si="616"/>
        <v>527966.21255114104</v>
      </c>
      <c r="N2223" s="170"/>
      <c r="O2223" s="285"/>
      <c r="P2223" s="114">
        <f t="shared" si="615"/>
        <v>0</v>
      </c>
      <c r="Q2223" s="173"/>
      <c r="R2223" s="177">
        <v>2016</v>
      </c>
      <c r="S2223" s="98">
        <f>IFERROR(('General Input Sheet'!$G$38/(VLOOKUP(R2223,'General Input Sheet'!$E$38:$G$44,3,FALSE))),1)</f>
        <v>1</v>
      </c>
      <c r="T2223" s="199">
        <v>527966.21255114104</v>
      </c>
      <c r="U2223" s="115" t="str">
        <f t="shared" si="610"/>
        <v/>
      </c>
      <c r="V2223" s="115" t="str">
        <f t="shared" si="600"/>
        <v>y</v>
      </c>
      <c r="W2223" s="115" t="str">
        <f t="shared" si="600"/>
        <v/>
      </c>
      <c r="X2223" s="115" t="str">
        <f t="shared" si="600"/>
        <v/>
      </c>
      <c r="Y2223" s="273" t="str">
        <f t="shared" si="611"/>
        <v/>
      </c>
      <c r="AA2223" s="86" t="str">
        <f t="shared" si="601"/>
        <v/>
      </c>
      <c r="AB2223" s="87">
        <f t="shared" si="602"/>
        <v>1</v>
      </c>
      <c r="AC2223" s="87" t="str">
        <f t="shared" si="612"/>
        <v/>
      </c>
      <c r="AD2223" s="87" t="str">
        <f t="shared" si="613"/>
        <v/>
      </c>
      <c r="AE2223" s="87" t="str">
        <f t="shared" si="614"/>
        <v/>
      </c>
      <c r="AF2223" s="94">
        <f t="shared" si="603"/>
        <v>1</v>
      </c>
      <c r="AH2223" s="324" t="str">
        <f t="shared" si="604"/>
        <v/>
      </c>
      <c r="AI2223" s="280">
        <f t="shared" si="605"/>
        <v>527966.21255114104</v>
      </c>
      <c r="AJ2223" s="280" t="str">
        <f t="shared" si="606"/>
        <v/>
      </c>
      <c r="AK2223" s="280" t="str">
        <f t="shared" si="607"/>
        <v/>
      </c>
      <c r="AL2223" s="327" t="str">
        <f t="shared" si="608"/>
        <v/>
      </c>
    </row>
    <row r="2224" spans="2:38">
      <c r="B2224" s="176" t="s">
        <v>1981</v>
      </c>
      <c r="C2224" s="167"/>
      <c r="D2224" s="167" t="s">
        <v>2229</v>
      </c>
      <c r="E2224" s="167" t="s">
        <v>118</v>
      </c>
      <c r="F2224" s="167" t="s">
        <v>2233</v>
      </c>
      <c r="G2224" s="188"/>
      <c r="H2224" s="285">
        <v>6024.69</v>
      </c>
      <c r="I2224" s="143">
        <f t="shared" si="609"/>
        <v>102.43417981760771</v>
      </c>
      <c r="J2224" s="165">
        <v>617134.17880534299</v>
      </c>
      <c r="K2224" s="167"/>
      <c r="L2224" s="167">
        <v>1</v>
      </c>
      <c r="M2224" s="171">
        <f t="shared" si="616"/>
        <v>617134.17880534299</v>
      </c>
      <c r="N2224" s="170"/>
      <c r="O2224" s="285"/>
      <c r="P2224" s="114">
        <f t="shared" si="615"/>
        <v>0</v>
      </c>
      <c r="Q2224" s="173"/>
      <c r="R2224" s="177">
        <v>2016</v>
      </c>
      <c r="S2224" s="98">
        <f>IFERROR(('General Input Sheet'!$G$38/(VLOOKUP(R2224,'General Input Sheet'!$E$38:$G$44,3,FALSE))),1)</f>
        <v>1</v>
      </c>
      <c r="T2224" s="199">
        <v>617134.17880534299</v>
      </c>
      <c r="U2224" s="115" t="str">
        <f t="shared" si="610"/>
        <v/>
      </c>
      <c r="V2224" s="115" t="str">
        <f t="shared" si="600"/>
        <v/>
      </c>
      <c r="W2224" s="115" t="str">
        <f t="shared" si="600"/>
        <v/>
      </c>
      <c r="X2224" s="115" t="str">
        <f t="shared" si="600"/>
        <v>y</v>
      </c>
      <c r="Y2224" s="273" t="str">
        <f t="shared" si="611"/>
        <v/>
      </c>
      <c r="AA2224" s="86" t="str">
        <f t="shared" si="601"/>
        <v/>
      </c>
      <c r="AB2224" s="87" t="str">
        <f t="shared" si="602"/>
        <v/>
      </c>
      <c r="AC2224" s="87" t="str">
        <f t="shared" si="612"/>
        <v/>
      </c>
      <c r="AD2224" s="87">
        <f t="shared" si="613"/>
        <v>1</v>
      </c>
      <c r="AE2224" s="87" t="str">
        <f t="shared" si="614"/>
        <v/>
      </c>
      <c r="AF2224" s="94">
        <f t="shared" si="603"/>
        <v>1</v>
      </c>
      <c r="AH2224" s="324" t="str">
        <f t="shared" si="604"/>
        <v/>
      </c>
      <c r="AI2224" s="280" t="str">
        <f t="shared" si="605"/>
        <v/>
      </c>
      <c r="AJ2224" s="280" t="str">
        <f t="shared" si="606"/>
        <v/>
      </c>
      <c r="AK2224" s="280">
        <f t="shared" si="607"/>
        <v>617134.17880534299</v>
      </c>
      <c r="AL2224" s="327" t="str">
        <f t="shared" si="608"/>
        <v/>
      </c>
    </row>
    <row r="2225" spans="2:38">
      <c r="B2225" s="176" t="s">
        <v>1982</v>
      </c>
      <c r="C2225" s="167"/>
      <c r="D2225" s="167" t="s">
        <v>2230</v>
      </c>
      <c r="E2225" s="167" t="s">
        <v>115</v>
      </c>
      <c r="F2225" s="167" t="s">
        <v>2232</v>
      </c>
      <c r="G2225" s="188"/>
      <c r="H2225" s="171">
        <v>767.66261039000005</v>
      </c>
      <c r="I2225" s="143">
        <f t="shared" si="609"/>
        <v>1318.1272806625038</v>
      </c>
      <c r="J2225" s="165">
        <v>1011877.02909965</v>
      </c>
      <c r="K2225" s="167"/>
      <c r="L2225" s="167"/>
      <c r="M2225" s="167">
        <v>470098.80204110598</v>
      </c>
      <c r="N2225" s="170"/>
      <c r="O2225" s="171"/>
      <c r="P2225" s="114">
        <f t="shared" si="615"/>
        <v>0</v>
      </c>
      <c r="Q2225" s="173"/>
      <c r="R2225" s="177">
        <v>2016</v>
      </c>
      <c r="S2225" s="32"/>
      <c r="T2225" s="195">
        <v>1011877.02909965</v>
      </c>
      <c r="U2225" s="115" t="str">
        <f t="shared" si="610"/>
        <v/>
      </c>
      <c r="V2225" s="115" t="str">
        <f t="shared" si="600"/>
        <v/>
      </c>
      <c r="W2225" s="115" t="str">
        <f t="shared" si="600"/>
        <v/>
      </c>
      <c r="X2225" s="115" t="str">
        <f t="shared" si="600"/>
        <v/>
      </c>
      <c r="Y2225" s="273" t="str">
        <f t="shared" si="611"/>
        <v>y</v>
      </c>
      <c r="AA2225" s="86" t="str">
        <f t="shared" si="601"/>
        <v/>
      </c>
      <c r="AB2225" s="87" t="str">
        <f t="shared" si="602"/>
        <v/>
      </c>
      <c r="AC2225" s="87" t="str">
        <f t="shared" si="612"/>
        <v/>
      </c>
      <c r="AD2225" s="87" t="str">
        <f t="shared" si="613"/>
        <v/>
      </c>
      <c r="AE2225" s="87">
        <f t="shared" si="614"/>
        <v>1</v>
      </c>
      <c r="AF2225" s="94">
        <f t="shared" si="603"/>
        <v>1</v>
      </c>
      <c r="AH2225" s="324" t="str">
        <f t="shared" si="604"/>
        <v/>
      </c>
      <c r="AI2225" s="280" t="str">
        <f t="shared" si="605"/>
        <v/>
      </c>
      <c r="AJ2225" s="280" t="str">
        <f t="shared" si="606"/>
        <v/>
      </c>
      <c r="AK2225" s="280" t="str">
        <f t="shared" si="607"/>
        <v/>
      </c>
      <c r="AL2225" s="327">
        <f t="shared" si="608"/>
        <v>1011877.02909965</v>
      </c>
    </row>
    <row r="2226" spans="2:38">
      <c r="B2226" s="176" t="s">
        <v>1983</v>
      </c>
      <c r="C2226" s="167"/>
      <c r="D2226" s="167" t="s">
        <v>2229</v>
      </c>
      <c r="E2226" s="167" t="s">
        <v>115</v>
      </c>
      <c r="F2226" s="167" t="s">
        <v>2232</v>
      </c>
      <c r="G2226" s="188"/>
      <c r="H2226" s="285">
        <v>13650.42</v>
      </c>
      <c r="I2226" s="143">
        <f t="shared" si="609"/>
        <v>43.243041458379665</v>
      </c>
      <c r="J2226" s="165">
        <v>590285.67798429495</v>
      </c>
      <c r="K2226" s="167"/>
      <c r="L2226" s="167">
        <v>1</v>
      </c>
      <c r="M2226" s="171">
        <f t="shared" ref="M2226:M2249" si="617">IFERROR(J2226/100*100*L2226,0)</f>
        <v>590285.67798429495</v>
      </c>
      <c r="N2226" s="170"/>
      <c r="O2226" s="285"/>
      <c r="P2226" s="114">
        <f t="shared" si="615"/>
        <v>0</v>
      </c>
      <c r="Q2226" s="173"/>
      <c r="R2226" s="177">
        <v>2016</v>
      </c>
      <c r="S2226" s="98">
        <f>IFERROR(('General Input Sheet'!$G$38/(VLOOKUP(R2226,'General Input Sheet'!$E$38:$G$44,3,FALSE))),1)</f>
        <v>1</v>
      </c>
      <c r="T2226" s="199">
        <v>590285.67798429495</v>
      </c>
      <c r="U2226" s="115" t="str">
        <f t="shared" si="610"/>
        <v>y</v>
      </c>
      <c r="V2226" s="115" t="str">
        <f t="shared" si="600"/>
        <v/>
      </c>
      <c r="W2226" s="115" t="str">
        <f t="shared" si="600"/>
        <v/>
      </c>
      <c r="X2226" s="115" t="str">
        <f t="shared" si="600"/>
        <v/>
      </c>
      <c r="Y2226" s="273" t="str">
        <f t="shared" si="611"/>
        <v/>
      </c>
      <c r="AA2226" s="86">
        <f t="shared" si="601"/>
        <v>1</v>
      </c>
      <c r="AB2226" s="87" t="str">
        <f t="shared" si="602"/>
        <v/>
      </c>
      <c r="AC2226" s="87" t="str">
        <f t="shared" si="612"/>
        <v/>
      </c>
      <c r="AD2226" s="87" t="str">
        <f t="shared" si="613"/>
        <v/>
      </c>
      <c r="AE2226" s="87" t="str">
        <f t="shared" si="614"/>
        <v/>
      </c>
      <c r="AF2226" s="94">
        <f t="shared" si="603"/>
        <v>1</v>
      </c>
      <c r="AH2226" s="324">
        <f t="shared" si="604"/>
        <v>590285.67798429495</v>
      </c>
      <c r="AI2226" s="280" t="str">
        <f t="shared" si="605"/>
        <v/>
      </c>
      <c r="AJ2226" s="280" t="str">
        <f t="shared" si="606"/>
        <v/>
      </c>
      <c r="AK2226" s="280" t="str">
        <f t="shared" si="607"/>
        <v/>
      </c>
      <c r="AL2226" s="327" t="str">
        <f t="shared" si="608"/>
        <v/>
      </c>
    </row>
    <row r="2227" spans="2:38">
      <c r="B2227" s="176" t="s">
        <v>1984</v>
      </c>
      <c r="C2227" s="167"/>
      <c r="D2227" s="167" t="s">
        <v>2231</v>
      </c>
      <c r="E2227" s="167" t="s">
        <v>117</v>
      </c>
      <c r="F2227" s="167" t="s">
        <v>2232</v>
      </c>
      <c r="G2227" s="188"/>
      <c r="H2227" s="285">
        <v>13855.46</v>
      </c>
      <c r="I2227" s="143">
        <f t="shared" si="609"/>
        <v>114.81469433585748</v>
      </c>
      <c r="J2227" s="165">
        <v>1590810.4047826999</v>
      </c>
      <c r="K2227" s="167"/>
      <c r="L2227" s="167">
        <v>1</v>
      </c>
      <c r="M2227" s="171">
        <f t="shared" si="617"/>
        <v>1590810.4047826999</v>
      </c>
      <c r="N2227" s="170"/>
      <c r="O2227" s="285"/>
      <c r="P2227" s="114">
        <f t="shared" si="615"/>
        <v>0</v>
      </c>
      <c r="Q2227" s="173"/>
      <c r="R2227" s="177">
        <v>2016</v>
      </c>
      <c r="S2227" s="98">
        <f>IFERROR(('General Input Sheet'!$G$38/(VLOOKUP(R2227,'General Input Sheet'!$E$38:$G$44,3,FALSE))),1)</f>
        <v>1</v>
      </c>
      <c r="T2227" s="199">
        <v>1590810.4047826999</v>
      </c>
      <c r="U2227" s="115" t="str">
        <f t="shared" si="610"/>
        <v/>
      </c>
      <c r="V2227" s="115" t="str">
        <f t="shared" si="600"/>
        <v/>
      </c>
      <c r="W2227" s="115" t="str">
        <f t="shared" si="600"/>
        <v/>
      </c>
      <c r="X2227" s="115" t="str">
        <f t="shared" si="600"/>
        <v/>
      </c>
      <c r="Y2227" s="273" t="str">
        <f t="shared" si="611"/>
        <v>y</v>
      </c>
      <c r="AA2227" s="86" t="str">
        <f t="shared" si="601"/>
        <v/>
      </c>
      <c r="AB2227" s="87" t="str">
        <f t="shared" si="602"/>
        <v/>
      </c>
      <c r="AC2227" s="87" t="str">
        <f t="shared" si="612"/>
        <v/>
      </c>
      <c r="AD2227" s="87" t="str">
        <f t="shared" si="613"/>
        <v/>
      </c>
      <c r="AE2227" s="87">
        <f t="shared" si="614"/>
        <v>1</v>
      </c>
      <c r="AF2227" s="94">
        <f t="shared" si="603"/>
        <v>1</v>
      </c>
      <c r="AH2227" s="324" t="str">
        <f t="shared" si="604"/>
        <v/>
      </c>
      <c r="AI2227" s="280" t="str">
        <f t="shared" si="605"/>
        <v/>
      </c>
      <c r="AJ2227" s="280" t="str">
        <f t="shared" si="606"/>
        <v/>
      </c>
      <c r="AK2227" s="280" t="str">
        <f t="shared" si="607"/>
        <v/>
      </c>
      <c r="AL2227" s="327">
        <f t="shared" si="608"/>
        <v>1590810.4047826999</v>
      </c>
    </row>
    <row r="2228" spans="2:38">
      <c r="B2228" s="176" t="s">
        <v>1985</v>
      </c>
      <c r="C2228" s="167"/>
      <c r="D2228" s="167" t="s">
        <v>2229</v>
      </c>
      <c r="E2228" s="167" t="s">
        <v>117</v>
      </c>
      <c r="F2228" s="167" t="s">
        <v>2233</v>
      </c>
      <c r="G2228" s="188"/>
      <c r="H2228" s="285">
        <v>1158.45</v>
      </c>
      <c r="I2228" s="143">
        <f t="shared" si="609"/>
        <v>377.78709780345548</v>
      </c>
      <c r="J2228" s="165">
        <v>437647.46345041302</v>
      </c>
      <c r="K2228" s="167"/>
      <c r="L2228" s="167">
        <v>1</v>
      </c>
      <c r="M2228" s="171">
        <f t="shared" si="617"/>
        <v>437647.46345041302</v>
      </c>
      <c r="N2228" s="170"/>
      <c r="O2228" s="285"/>
      <c r="P2228" s="114">
        <f t="shared" si="615"/>
        <v>0</v>
      </c>
      <c r="Q2228" s="173"/>
      <c r="R2228" s="177">
        <v>2016</v>
      </c>
      <c r="S2228" s="98">
        <f>IFERROR(('General Input Sheet'!$G$38/(VLOOKUP(R2228,'General Input Sheet'!$E$38:$G$44,3,FALSE))),1)</f>
        <v>1</v>
      </c>
      <c r="T2228" s="199">
        <v>437647.46345041302</v>
      </c>
      <c r="U2228" s="115" t="str">
        <f t="shared" si="610"/>
        <v/>
      </c>
      <c r="V2228" s="115" t="str">
        <f t="shared" si="600"/>
        <v/>
      </c>
      <c r="W2228" s="115" t="str">
        <f t="shared" si="600"/>
        <v>y</v>
      </c>
      <c r="X2228" s="115" t="str">
        <f t="shared" si="600"/>
        <v/>
      </c>
      <c r="Y2228" s="273" t="str">
        <f t="shared" si="611"/>
        <v/>
      </c>
      <c r="AA2228" s="86" t="str">
        <f t="shared" si="601"/>
        <v/>
      </c>
      <c r="AB2228" s="87" t="str">
        <f t="shared" si="602"/>
        <v/>
      </c>
      <c r="AC2228" s="87">
        <f t="shared" si="612"/>
        <v>1</v>
      </c>
      <c r="AD2228" s="87" t="str">
        <f t="shared" si="613"/>
        <v/>
      </c>
      <c r="AE2228" s="87" t="str">
        <f t="shared" si="614"/>
        <v/>
      </c>
      <c r="AF2228" s="94">
        <f t="shared" si="603"/>
        <v>1</v>
      </c>
      <c r="AH2228" s="324" t="str">
        <f t="shared" si="604"/>
        <v/>
      </c>
      <c r="AI2228" s="280" t="str">
        <f t="shared" si="605"/>
        <v/>
      </c>
      <c r="AJ2228" s="280">
        <f t="shared" si="606"/>
        <v>437647.46345041302</v>
      </c>
      <c r="AK2228" s="280" t="str">
        <f t="shared" si="607"/>
        <v/>
      </c>
      <c r="AL2228" s="327" t="str">
        <f t="shared" si="608"/>
        <v/>
      </c>
    </row>
    <row r="2229" spans="2:38">
      <c r="B2229" s="176" t="s">
        <v>1986</v>
      </c>
      <c r="C2229" s="167"/>
      <c r="D2229" s="167" t="s">
        <v>2229</v>
      </c>
      <c r="E2229" s="167" t="s">
        <v>118</v>
      </c>
      <c r="F2229" s="167" t="s">
        <v>2232</v>
      </c>
      <c r="G2229" s="188"/>
      <c r="H2229" s="285">
        <v>14698.16</v>
      </c>
      <c r="I2229" s="143">
        <f t="shared" si="609"/>
        <v>40.160515192670033</v>
      </c>
      <c r="J2229" s="165">
        <v>590285.67798429495</v>
      </c>
      <c r="K2229" s="167"/>
      <c r="L2229" s="167">
        <v>1</v>
      </c>
      <c r="M2229" s="171">
        <f t="shared" si="617"/>
        <v>590285.67798429495</v>
      </c>
      <c r="N2229" s="170"/>
      <c r="O2229" s="285"/>
      <c r="P2229" s="114">
        <f t="shared" si="615"/>
        <v>0</v>
      </c>
      <c r="Q2229" s="173"/>
      <c r="R2229" s="177">
        <v>2016</v>
      </c>
      <c r="S2229" s="98">
        <f>IFERROR(('General Input Sheet'!$G$38/(VLOOKUP(R2229,'General Input Sheet'!$E$38:$G$44,3,FALSE))),1)</f>
        <v>1</v>
      </c>
      <c r="T2229" s="199">
        <v>590285.67798429495</v>
      </c>
      <c r="U2229" s="115" t="str">
        <f t="shared" si="610"/>
        <v/>
      </c>
      <c r="V2229" s="115" t="str">
        <f t="shared" si="600"/>
        <v/>
      </c>
      <c r="W2229" s="115" t="str">
        <f t="shared" si="600"/>
        <v/>
      </c>
      <c r="X2229" s="115" t="str">
        <f t="shared" si="600"/>
        <v>y</v>
      </c>
      <c r="Y2229" s="273" t="str">
        <f t="shared" si="611"/>
        <v/>
      </c>
      <c r="AA2229" s="86" t="str">
        <f t="shared" si="601"/>
        <v/>
      </c>
      <c r="AB2229" s="87" t="str">
        <f t="shared" si="602"/>
        <v/>
      </c>
      <c r="AC2229" s="87" t="str">
        <f t="shared" si="612"/>
        <v/>
      </c>
      <c r="AD2229" s="87">
        <f t="shared" si="613"/>
        <v>1</v>
      </c>
      <c r="AE2229" s="87" t="str">
        <f t="shared" si="614"/>
        <v/>
      </c>
      <c r="AF2229" s="94">
        <f t="shared" si="603"/>
        <v>1</v>
      </c>
      <c r="AH2229" s="324" t="str">
        <f t="shared" si="604"/>
        <v/>
      </c>
      <c r="AI2229" s="280" t="str">
        <f t="shared" si="605"/>
        <v/>
      </c>
      <c r="AJ2229" s="280" t="str">
        <f t="shared" si="606"/>
        <v/>
      </c>
      <c r="AK2229" s="280">
        <f t="shared" si="607"/>
        <v>590285.67798429495</v>
      </c>
      <c r="AL2229" s="327" t="str">
        <f t="shared" si="608"/>
        <v/>
      </c>
    </row>
    <row r="2230" spans="2:38">
      <c r="B2230" s="176" t="s">
        <v>1987</v>
      </c>
      <c r="C2230" s="167"/>
      <c r="D2230" s="167" t="s">
        <v>2231</v>
      </c>
      <c r="E2230" s="167" t="s">
        <v>118</v>
      </c>
      <c r="F2230" s="167" t="s">
        <v>2238</v>
      </c>
      <c r="G2230" s="188"/>
      <c r="H2230" s="285">
        <v>2240.29</v>
      </c>
      <c r="I2230" s="143">
        <f t="shared" si="609"/>
        <v>300.86178003351574</v>
      </c>
      <c r="J2230" s="165">
        <v>674017.63719128503</v>
      </c>
      <c r="K2230" s="167"/>
      <c r="L2230" s="167">
        <v>1</v>
      </c>
      <c r="M2230" s="171">
        <f t="shared" si="617"/>
        <v>674017.63719128503</v>
      </c>
      <c r="N2230" s="170"/>
      <c r="O2230" s="285"/>
      <c r="P2230" s="114">
        <f t="shared" si="615"/>
        <v>0</v>
      </c>
      <c r="Q2230" s="173"/>
      <c r="R2230" s="177">
        <v>2016</v>
      </c>
      <c r="S2230" s="98">
        <f>IFERROR(('General Input Sheet'!$G$38/(VLOOKUP(R2230,'General Input Sheet'!$E$38:$G$44,3,FALSE))),1)</f>
        <v>1</v>
      </c>
      <c r="T2230" s="199">
        <v>674017.63719128503</v>
      </c>
      <c r="U2230" s="115" t="str">
        <f t="shared" si="610"/>
        <v/>
      </c>
      <c r="V2230" s="115" t="str">
        <f t="shared" si="600"/>
        <v/>
      </c>
      <c r="W2230" s="115" t="str">
        <f t="shared" si="600"/>
        <v/>
      </c>
      <c r="X2230" s="115" t="str">
        <f t="shared" si="600"/>
        <v/>
      </c>
      <c r="Y2230" s="273" t="str">
        <f t="shared" si="611"/>
        <v>y</v>
      </c>
      <c r="AA2230" s="86" t="str">
        <f t="shared" si="601"/>
        <v/>
      </c>
      <c r="AB2230" s="87" t="str">
        <f t="shared" si="602"/>
        <v/>
      </c>
      <c r="AC2230" s="87" t="str">
        <f t="shared" si="612"/>
        <v/>
      </c>
      <c r="AD2230" s="87" t="str">
        <f t="shared" si="613"/>
        <v/>
      </c>
      <c r="AE2230" s="87">
        <f t="shared" si="614"/>
        <v>1</v>
      </c>
      <c r="AF2230" s="94">
        <f t="shared" si="603"/>
        <v>1</v>
      </c>
      <c r="AH2230" s="324" t="str">
        <f t="shared" si="604"/>
        <v/>
      </c>
      <c r="AI2230" s="280" t="str">
        <f t="shared" si="605"/>
        <v/>
      </c>
      <c r="AJ2230" s="280" t="str">
        <f t="shared" si="606"/>
        <v/>
      </c>
      <c r="AK2230" s="280" t="str">
        <f t="shared" si="607"/>
        <v/>
      </c>
      <c r="AL2230" s="327">
        <f t="shared" si="608"/>
        <v>674017.63719128503</v>
      </c>
    </row>
    <row r="2231" spans="2:38">
      <c r="B2231" s="176" t="s">
        <v>1988</v>
      </c>
      <c r="C2231" s="167"/>
      <c r="D2231" s="167" t="s">
        <v>2231</v>
      </c>
      <c r="E2231" s="167" t="s">
        <v>118</v>
      </c>
      <c r="F2231" s="167" t="s">
        <v>2238</v>
      </c>
      <c r="G2231" s="188"/>
      <c r="H2231" s="285">
        <v>1754.21</v>
      </c>
      <c r="I2231" s="143">
        <f t="shared" si="609"/>
        <v>384.2285913267425</v>
      </c>
      <c r="J2231" s="165">
        <v>674017.63719128503</v>
      </c>
      <c r="K2231" s="167"/>
      <c r="L2231" s="167">
        <v>1</v>
      </c>
      <c r="M2231" s="171">
        <f t="shared" si="617"/>
        <v>674017.63719128503</v>
      </c>
      <c r="N2231" s="170"/>
      <c r="O2231" s="285"/>
      <c r="P2231" s="114">
        <f t="shared" si="615"/>
        <v>0</v>
      </c>
      <c r="Q2231" s="173"/>
      <c r="R2231" s="177">
        <v>2016</v>
      </c>
      <c r="S2231" s="98">
        <f>IFERROR(('General Input Sheet'!$G$38/(VLOOKUP(R2231,'General Input Sheet'!$E$38:$G$44,3,FALSE))),1)</f>
        <v>1</v>
      </c>
      <c r="T2231" s="199">
        <v>674017.63719128503</v>
      </c>
      <c r="U2231" s="115" t="str">
        <f t="shared" si="610"/>
        <v/>
      </c>
      <c r="V2231" s="115" t="str">
        <f t="shared" si="600"/>
        <v/>
      </c>
      <c r="W2231" s="115" t="str">
        <f t="shared" si="600"/>
        <v/>
      </c>
      <c r="X2231" s="115" t="str">
        <f t="shared" si="600"/>
        <v/>
      </c>
      <c r="Y2231" s="273" t="str">
        <f t="shared" si="611"/>
        <v>y</v>
      </c>
      <c r="AA2231" s="86" t="str">
        <f t="shared" si="601"/>
        <v/>
      </c>
      <c r="AB2231" s="87" t="str">
        <f t="shared" si="602"/>
        <v/>
      </c>
      <c r="AC2231" s="87" t="str">
        <f t="shared" si="612"/>
        <v/>
      </c>
      <c r="AD2231" s="87" t="str">
        <f t="shared" si="613"/>
        <v/>
      </c>
      <c r="AE2231" s="87">
        <f t="shared" si="614"/>
        <v>1</v>
      </c>
      <c r="AF2231" s="94">
        <f t="shared" si="603"/>
        <v>1</v>
      </c>
      <c r="AH2231" s="324" t="str">
        <f t="shared" si="604"/>
        <v/>
      </c>
      <c r="AI2231" s="280" t="str">
        <f t="shared" si="605"/>
        <v/>
      </c>
      <c r="AJ2231" s="280" t="str">
        <f t="shared" si="606"/>
        <v/>
      </c>
      <c r="AK2231" s="280" t="str">
        <f t="shared" si="607"/>
        <v/>
      </c>
      <c r="AL2231" s="327">
        <f t="shared" si="608"/>
        <v>674017.63719128503</v>
      </c>
    </row>
    <row r="2232" spans="2:38">
      <c r="B2232" s="176" t="s">
        <v>1989</v>
      </c>
      <c r="C2232" s="167"/>
      <c r="D2232" s="167" t="s">
        <v>2231</v>
      </c>
      <c r="E2232" s="167" t="s">
        <v>118</v>
      </c>
      <c r="F2232" s="167" t="s">
        <v>2233</v>
      </c>
      <c r="G2232" s="188"/>
      <c r="H2232" s="285">
        <v>2797.53</v>
      </c>
      <c r="I2232" s="143">
        <f t="shared" si="609"/>
        <v>2386.7814090548804</v>
      </c>
      <c r="J2232" s="165">
        <v>6677092.5952733001</v>
      </c>
      <c r="K2232" s="167"/>
      <c r="L2232" s="167">
        <v>1</v>
      </c>
      <c r="M2232" s="171">
        <f t="shared" si="617"/>
        <v>6677092.5952733001</v>
      </c>
      <c r="N2232" s="170"/>
      <c r="O2232" s="285"/>
      <c r="P2232" s="114">
        <f t="shared" si="615"/>
        <v>0</v>
      </c>
      <c r="Q2232" s="173"/>
      <c r="R2232" s="177">
        <v>2016</v>
      </c>
      <c r="S2232" s="98">
        <f>IFERROR(('General Input Sheet'!$G$38/(VLOOKUP(R2232,'General Input Sheet'!$E$38:$G$44,3,FALSE))),1)</f>
        <v>1</v>
      </c>
      <c r="T2232" s="199">
        <v>6677092.5952733001</v>
      </c>
      <c r="U2232" s="115" t="str">
        <f t="shared" si="610"/>
        <v/>
      </c>
      <c r="V2232" s="115" t="str">
        <f t="shared" si="600"/>
        <v/>
      </c>
      <c r="W2232" s="115" t="str">
        <f t="shared" si="600"/>
        <v/>
      </c>
      <c r="X2232" s="115" t="str">
        <f t="shared" si="600"/>
        <v/>
      </c>
      <c r="Y2232" s="273" t="str">
        <f t="shared" si="611"/>
        <v>y</v>
      </c>
      <c r="AA2232" s="86" t="str">
        <f t="shared" si="601"/>
        <v/>
      </c>
      <c r="AB2232" s="87" t="str">
        <f t="shared" si="602"/>
        <v/>
      </c>
      <c r="AC2232" s="87" t="str">
        <f t="shared" si="612"/>
        <v/>
      </c>
      <c r="AD2232" s="87" t="str">
        <f t="shared" si="613"/>
        <v/>
      </c>
      <c r="AE2232" s="87">
        <f t="shared" si="614"/>
        <v>1</v>
      </c>
      <c r="AF2232" s="94">
        <f t="shared" si="603"/>
        <v>1</v>
      </c>
      <c r="AH2232" s="324" t="str">
        <f t="shared" si="604"/>
        <v/>
      </c>
      <c r="AI2232" s="280" t="str">
        <f t="shared" si="605"/>
        <v/>
      </c>
      <c r="AJ2232" s="280" t="str">
        <f t="shared" si="606"/>
        <v/>
      </c>
      <c r="AK2232" s="280" t="str">
        <f t="shared" si="607"/>
        <v/>
      </c>
      <c r="AL2232" s="327">
        <f t="shared" si="608"/>
        <v>6677092.5952733001</v>
      </c>
    </row>
    <row r="2233" spans="2:38">
      <c r="B2233" s="176" t="s">
        <v>1990</v>
      </c>
      <c r="C2233" s="167"/>
      <c r="D2233" s="167" t="s">
        <v>2229</v>
      </c>
      <c r="E2233" s="167" t="s">
        <v>115</v>
      </c>
      <c r="F2233" s="167" t="s">
        <v>2233</v>
      </c>
      <c r="G2233" s="188"/>
      <c r="H2233" s="285">
        <v>5058.93</v>
      </c>
      <c r="I2233" s="143">
        <f t="shared" si="609"/>
        <v>114.94782960379428</v>
      </c>
      <c r="J2233" s="165">
        <v>581513.02361752302</v>
      </c>
      <c r="K2233" s="167"/>
      <c r="L2233" s="167">
        <v>1</v>
      </c>
      <c r="M2233" s="171">
        <f t="shared" si="617"/>
        <v>581513.02361752302</v>
      </c>
      <c r="N2233" s="170"/>
      <c r="O2233" s="285"/>
      <c r="P2233" s="114">
        <f t="shared" si="615"/>
        <v>0</v>
      </c>
      <c r="Q2233" s="173"/>
      <c r="R2233" s="177">
        <v>2016</v>
      </c>
      <c r="S2233" s="98">
        <f>IFERROR(('General Input Sheet'!$G$38/(VLOOKUP(R2233,'General Input Sheet'!$E$38:$G$44,3,FALSE))),1)</f>
        <v>1</v>
      </c>
      <c r="T2233" s="199">
        <v>581513.02361752302</v>
      </c>
      <c r="U2233" s="115" t="str">
        <f t="shared" si="610"/>
        <v>y</v>
      </c>
      <c r="V2233" s="115" t="str">
        <f t="shared" si="600"/>
        <v/>
      </c>
      <c r="W2233" s="115" t="str">
        <f t="shared" si="600"/>
        <v/>
      </c>
      <c r="X2233" s="115" t="str">
        <f t="shared" si="600"/>
        <v/>
      </c>
      <c r="Y2233" s="273" t="str">
        <f t="shared" si="611"/>
        <v/>
      </c>
      <c r="AA2233" s="86">
        <f t="shared" si="601"/>
        <v>1</v>
      </c>
      <c r="AB2233" s="87" t="str">
        <f t="shared" si="602"/>
        <v/>
      </c>
      <c r="AC2233" s="87" t="str">
        <f t="shared" si="612"/>
        <v/>
      </c>
      <c r="AD2233" s="87" t="str">
        <f t="shared" si="613"/>
        <v/>
      </c>
      <c r="AE2233" s="87" t="str">
        <f t="shared" si="614"/>
        <v/>
      </c>
      <c r="AF2233" s="94">
        <f t="shared" si="603"/>
        <v>1</v>
      </c>
      <c r="AH2233" s="324">
        <f t="shared" si="604"/>
        <v>581513.02361752302</v>
      </c>
      <c r="AI2233" s="280" t="str">
        <f t="shared" si="605"/>
        <v/>
      </c>
      <c r="AJ2233" s="280" t="str">
        <f t="shared" si="606"/>
        <v/>
      </c>
      <c r="AK2233" s="280" t="str">
        <f t="shared" si="607"/>
        <v/>
      </c>
      <c r="AL2233" s="327" t="str">
        <f t="shared" si="608"/>
        <v/>
      </c>
    </row>
    <row r="2234" spans="2:38">
      <c r="B2234" s="176" t="s">
        <v>1991</v>
      </c>
      <c r="C2234" s="167"/>
      <c r="D2234" s="167" t="s">
        <v>2229</v>
      </c>
      <c r="E2234" s="167" t="s">
        <v>115</v>
      </c>
      <c r="F2234" s="167" t="s">
        <v>2233</v>
      </c>
      <c r="G2234" s="188"/>
      <c r="H2234" s="285">
        <v>3285.14</v>
      </c>
      <c r="I2234" s="143">
        <f t="shared" si="609"/>
        <v>157.09785181392118</v>
      </c>
      <c r="J2234" s="165">
        <v>516088.43690798501</v>
      </c>
      <c r="K2234" s="167"/>
      <c r="L2234" s="167">
        <v>1</v>
      </c>
      <c r="M2234" s="171">
        <f t="shared" si="617"/>
        <v>516088.43690798501</v>
      </c>
      <c r="N2234" s="170"/>
      <c r="O2234" s="285"/>
      <c r="P2234" s="114">
        <f t="shared" si="615"/>
        <v>0</v>
      </c>
      <c r="Q2234" s="173"/>
      <c r="R2234" s="177">
        <v>2016</v>
      </c>
      <c r="S2234" s="98">
        <f>IFERROR(('General Input Sheet'!$G$38/(VLOOKUP(R2234,'General Input Sheet'!$E$38:$G$44,3,FALSE))),1)</f>
        <v>1</v>
      </c>
      <c r="T2234" s="199">
        <v>516088.43690798501</v>
      </c>
      <c r="U2234" s="115" t="str">
        <f t="shared" si="610"/>
        <v>y</v>
      </c>
      <c r="V2234" s="115" t="str">
        <f t="shared" si="600"/>
        <v/>
      </c>
      <c r="W2234" s="115" t="str">
        <f t="shared" si="600"/>
        <v/>
      </c>
      <c r="X2234" s="115" t="str">
        <f t="shared" si="600"/>
        <v/>
      </c>
      <c r="Y2234" s="273" t="str">
        <f t="shared" si="611"/>
        <v/>
      </c>
      <c r="AA2234" s="86">
        <f t="shared" si="601"/>
        <v>1</v>
      </c>
      <c r="AB2234" s="87" t="str">
        <f t="shared" si="602"/>
        <v/>
      </c>
      <c r="AC2234" s="87" t="str">
        <f t="shared" si="612"/>
        <v/>
      </c>
      <c r="AD2234" s="87" t="str">
        <f t="shared" si="613"/>
        <v/>
      </c>
      <c r="AE2234" s="87" t="str">
        <f t="shared" si="614"/>
        <v/>
      </c>
      <c r="AF2234" s="94">
        <f t="shared" si="603"/>
        <v>1</v>
      </c>
      <c r="AH2234" s="324">
        <f t="shared" si="604"/>
        <v>516088.43690798501</v>
      </c>
      <c r="AI2234" s="280" t="str">
        <f t="shared" si="605"/>
        <v/>
      </c>
      <c r="AJ2234" s="280" t="str">
        <f t="shared" si="606"/>
        <v/>
      </c>
      <c r="AK2234" s="280" t="str">
        <f t="shared" si="607"/>
        <v/>
      </c>
      <c r="AL2234" s="327" t="str">
        <f t="shared" si="608"/>
        <v/>
      </c>
    </row>
    <row r="2235" spans="2:38">
      <c r="B2235" s="176" t="s">
        <v>1992</v>
      </c>
      <c r="C2235" s="167"/>
      <c r="D2235" s="167" t="s">
        <v>2231</v>
      </c>
      <c r="E2235" s="167" t="s">
        <v>117</v>
      </c>
      <c r="F2235" s="167" t="s">
        <v>2233</v>
      </c>
      <c r="G2235" s="188"/>
      <c r="H2235" s="285">
        <v>138294.63</v>
      </c>
      <c r="I2235" s="143">
        <f t="shared" si="609"/>
        <v>59.015797748107353</v>
      </c>
      <c r="J2235" s="165">
        <v>8161567.9137293398</v>
      </c>
      <c r="K2235" s="167"/>
      <c r="L2235" s="167">
        <v>1</v>
      </c>
      <c r="M2235" s="171">
        <f t="shared" si="617"/>
        <v>8161567.9137293398</v>
      </c>
      <c r="N2235" s="170"/>
      <c r="O2235" s="285">
        <v>117094.245691636</v>
      </c>
      <c r="P2235" s="114">
        <f t="shared" si="615"/>
        <v>51.414994515226084</v>
      </c>
      <c r="Q2235" s="173">
        <v>6020400</v>
      </c>
      <c r="R2235" s="177">
        <v>2016</v>
      </c>
      <c r="S2235" s="98">
        <f>IFERROR(('General Input Sheet'!$G$38/(VLOOKUP(R2235,'General Input Sheet'!$E$38:$G$44,3,FALSE))),1)</f>
        <v>1</v>
      </c>
      <c r="T2235" s="199">
        <v>14181967.91372934</v>
      </c>
      <c r="U2235" s="115" t="str">
        <f t="shared" si="610"/>
        <v/>
      </c>
      <c r="V2235" s="115" t="str">
        <f t="shared" si="600"/>
        <v/>
      </c>
      <c r="W2235" s="115" t="str">
        <f t="shared" si="600"/>
        <v/>
      </c>
      <c r="X2235" s="115" t="str">
        <f t="shared" si="600"/>
        <v/>
      </c>
      <c r="Y2235" s="273" t="str">
        <f t="shared" si="611"/>
        <v>y</v>
      </c>
      <c r="AA2235" s="86" t="str">
        <f t="shared" si="601"/>
        <v/>
      </c>
      <c r="AB2235" s="87" t="str">
        <f t="shared" si="602"/>
        <v/>
      </c>
      <c r="AC2235" s="87" t="str">
        <f t="shared" si="612"/>
        <v/>
      </c>
      <c r="AD2235" s="87" t="str">
        <f t="shared" si="613"/>
        <v/>
      </c>
      <c r="AE2235" s="87">
        <f t="shared" si="614"/>
        <v>1</v>
      </c>
      <c r="AF2235" s="94">
        <f t="shared" si="603"/>
        <v>1</v>
      </c>
      <c r="AH2235" s="324" t="str">
        <f t="shared" si="604"/>
        <v/>
      </c>
      <c r="AI2235" s="280" t="str">
        <f t="shared" si="605"/>
        <v/>
      </c>
      <c r="AJ2235" s="280" t="str">
        <f t="shared" si="606"/>
        <v/>
      </c>
      <c r="AK2235" s="280" t="str">
        <f t="shared" si="607"/>
        <v/>
      </c>
      <c r="AL2235" s="327">
        <f t="shared" si="608"/>
        <v>14181967.91372934</v>
      </c>
    </row>
    <row r="2236" spans="2:38">
      <c r="B2236" s="176" t="s">
        <v>1993</v>
      </c>
      <c r="C2236" s="167"/>
      <c r="D2236" s="167" t="s">
        <v>2229</v>
      </c>
      <c r="E2236" s="167" t="s">
        <v>117</v>
      </c>
      <c r="F2236" s="167" t="s">
        <v>2232</v>
      </c>
      <c r="G2236" s="188"/>
      <c r="H2236" s="285">
        <v>2227.2199999999998</v>
      </c>
      <c r="I2236" s="143">
        <f t="shared" si="609"/>
        <v>138.70136401680571</v>
      </c>
      <c r="J2236" s="165">
        <v>308918.45196550997</v>
      </c>
      <c r="K2236" s="167"/>
      <c r="L2236" s="167">
        <v>1</v>
      </c>
      <c r="M2236" s="171">
        <f t="shared" si="617"/>
        <v>308918.45196550997</v>
      </c>
      <c r="N2236" s="170"/>
      <c r="O2236" s="285"/>
      <c r="P2236" s="114">
        <f t="shared" si="615"/>
        <v>0</v>
      </c>
      <c r="Q2236" s="173"/>
      <c r="R2236" s="177">
        <v>2016</v>
      </c>
      <c r="S2236" s="98">
        <f>IFERROR(('General Input Sheet'!$G$38/(VLOOKUP(R2236,'General Input Sheet'!$E$38:$G$44,3,FALSE))),1)</f>
        <v>1</v>
      </c>
      <c r="T2236" s="199">
        <v>308918.45196550997</v>
      </c>
      <c r="U2236" s="115" t="str">
        <f t="shared" si="610"/>
        <v/>
      </c>
      <c r="V2236" s="115" t="str">
        <f t="shared" si="600"/>
        <v/>
      </c>
      <c r="W2236" s="115" t="str">
        <f t="shared" si="600"/>
        <v>y</v>
      </c>
      <c r="X2236" s="115" t="str">
        <f t="shared" si="600"/>
        <v/>
      </c>
      <c r="Y2236" s="273" t="str">
        <f t="shared" si="611"/>
        <v/>
      </c>
      <c r="AA2236" s="86" t="str">
        <f t="shared" si="601"/>
        <v/>
      </c>
      <c r="AB2236" s="87" t="str">
        <f t="shared" si="602"/>
        <v/>
      </c>
      <c r="AC2236" s="87">
        <f t="shared" si="612"/>
        <v>1</v>
      </c>
      <c r="AD2236" s="87" t="str">
        <f t="shared" si="613"/>
        <v/>
      </c>
      <c r="AE2236" s="87" t="str">
        <f t="shared" si="614"/>
        <v/>
      </c>
      <c r="AF2236" s="94">
        <f t="shared" si="603"/>
        <v>1</v>
      </c>
      <c r="AH2236" s="324" t="str">
        <f t="shared" si="604"/>
        <v/>
      </c>
      <c r="AI2236" s="280" t="str">
        <f t="shared" si="605"/>
        <v/>
      </c>
      <c r="AJ2236" s="280">
        <f t="shared" si="606"/>
        <v>308918.45196550997</v>
      </c>
      <c r="AK2236" s="280" t="str">
        <f t="shared" si="607"/>
        <v/>
      </c>
      <c r="AL2236" s="327" t="str">
        <f t="shared" si="608"/>
        <v/>
      </c>
    </row>
    <row r="2237" spans="2:38">
      <c r="B2237" s="176" t="s">
        <v>1994</v>
      </c>
      <c r="C2237" s="167"/>
      <c r="D2237" s="167" t="s">
        <v>2229</v>
      </c>
      <c r="E2237" s="167" t="s">
        <v>117</v>
      </c>
      <c r="F2237" s="167" t="s">
        <v>2232</v>
      </c>
      <c r="G2237" s="188"/>
      <c r="H2237" s="285">
        <v>883.26848480000001</v>
      </c>
      <c r="I2237" s="143">
        <f t="shared" si="609"/>
        <v>275.58303082059768</v>
      </c>
      <c r="J2237" s="165">
        <v>243413.80606950101</v>
      </c>
      <c r="K2237" s="167"/>
      <c r="L2237" s="167">
        <v>1</v>
      </c>
      <c r="M2237" s="171">
        <f t="shared" si="617"/>
        <v>243413.80606950101</v>
      </c>
      <c r="N2237" s="170"/>
      <c r="O2237" s="285"/>
      <c r="P2237" s="114">
        <f t="shared" si="615"/>
        <v>0</v>
      </c>
      <c r="Q2237" s="173"/>
      <c r="R2237" s="177">
        <v>2016</v>
      </c>
      <c r="S2237" s="98">
        <f>IFERROR(('General Input Sheet'!$G$38/(VLOOKUP(R2237,'General Input Sheet'!$E$38:$G$44,3,FALSE))),1)</f>
        <v>1</v>
      </c>
      <c r="T2237" s="199">
        <v>243413.80606950101</v>
      </c>
      <c r="U2237" s="115" t="str">
        <f t="shared" si="610"/>
        <v/>
      </c>
      <c r="V2237" s="115" t="str">
        <f t="shared" si="600"/>
        <v/>
      </c>
      <c r="W2237" s="115" t="str">
        <f t="shared" si="600"/>
        <v>y</v>
      </c>
      <c r="X2237" s="115" t="str">
        <f t="shared" si="600"/>
        <v/>
      </c>
      <c r="Y2237" s="273" t="str">
        <f t="shared" si="611"/>
        <v/>
      </c>
      <c r="AA2237" s="86" t="str">
        <f t="shared" si="601"/>
        <v/>
      </c>
      <c r="AB2237" s="87" t="str">
        <f t="shared" si="602"/>
        <v/>
      </c>
      <c r="AC2237" s="87">
        <f t="shared" si="612"/>
        <v>1</v>
      </c>
      <c r="AD2237" s="87" t="str">
        <f t="shared" si="613"/>
        <v/>
      </c>
      <c r="AE2237" s="87" t="str">
        <f t="shared" si="614"/>
        <v/>
      </c>
      <c r="AF2237" s="94">
        <f t="shared" si="603"/>
        <v>1</v>
      </c>
      <c r="AH2237" s="324" t="str">
        <f t="shared" si="604"/>
        <v/>
      </c>
      <c r="AI2237" s="280" t="str">
        <f t="shared" si="605"/>
        <v/>
      </c>
      <c r="AJ2237" s="280">
        <f t="shared" si="606"/>
        <v>243413.80606950101</v>
      </c>
      <c r="AK2237" s="280" t="str">
        <f t="shared" si="607"/>
        <v/>
      </c>
      <c r="AL2237" s="327" t="str">
        <f t="shared" si="608"/>
        <v/>
      </c>
    </row>
    <row r="2238" spans="2:38">
      <c r="B2238" s="176" t="s">
        <v>1995</v>
      </c>
      <c r="C2238" s="167"/>
      <c r="D2238" s="167" t="s">
        <v>2231</v>
      </c>
      <c r="E2238" s="167" t="s">
        <v>115</v>
      </c>
      <c r="F2238" s="167" t="s">
        <v>2236</v>
      </c>
      <c r="G2238" s="188"/>
      <c r="H2238" s="285"/>
      <c r="I2238" s="143">
        <f t="shared" si="609"/>
        <v>0</v>
      </c>
      <c r="J2238" s="165"/>
      <c r="K2238" s="167"/>
      <c r="L2238" s="167">
        <v>1</v>
      </c>
      <c r="M2238" s="171">
        <f t="shared" si="617"/>
        <v>0</v>
      </c>
      <c r="N2238" s="170"/>
      <c r="O2238" s="285">
        <v>0</v>
      </c>
      <c r="P2238" s="114">
        <f t="shared" si="615"/>
        <v>0</v>
      </c>
      <c r="Q2238" s="173">
        <v>0</v>
      </c>
      <c r="R2238" s="177">
        <v>2016</v>
      </c>
      <c r="S2238" s="98">
        <f>IFERROR(('General Input Sheet'!$G$38/(VLOOKUP(R2238,'General Input Sheet'!$E$38:$G$44,3,FALSE))),1)</f>
        <v>1</v>
      </c>
      <c r="T2238" s="199">
        <v>0</v>
      </c>
      <c r="U2238" s="115" t="str">
        <f t="shared" si="610"/>
        <v/>
      </c>
      <c r="V2238" s="115" t="str">
        <f t="shared" si="600"/>
        <v/>
      </c>
      <c r="W2238" s="115" t="str">
        <f t="shared" si="600"/>
        <v/>
      </c>
      <c r="X2238" s="115" t="str">
        <f t="shared" si="600"/>
        <v/>
      </c>
      <c r="Y2238" s="273" t="str">
        <f t="shared" si="611"/>
        <v>y</v>
      </c>
      <c r="AA2238" s="86" t="str">
        <f t="shared" si="601"/>
        <v/>
      </c>
      <c r="AB2238" s="87" t="str">
        <f t="shared" si="602"/>
        <v/>
      </c>
      <c r="AC2238" s="87" t="str">
        <f t="shared" si="612"/>
        <v/>
      </c>
      <c r="AD2238" s="87" t="str">
        <f t="shared" si="613"/>
        <v/>
      </c>
      <c r="AE2238" s="87">
        <f t="shared" si="614"/>
        <v>1</v>
      </c>
      <c r="AF2238" s="94">
        <f t="shared" si="603"/>
        <v>1</v>
      </c>
      <c r="AH2238" s="324" t="str">
        <f t="shared" si="604"/>
        <v/>
      </c>
      <c r="AI2238" s="280" t="str">
        <f t="shared" si="605"/>
        <v/>
      </c>
      <c r="AJ2238" s="280" t="str">
        <f t="shared" si="606"/>
        <v/>
      </c>
      <c r="AK2238" s="280" t="str">
        <f t="shared" si="607"/>
        <v/>
      </c>
      <c r="AL2238" s="327">
        <f t="shared" si="608"/>
        <v>0</v>
      </c>
    </row>
    <row r="2239" spans="2:38">
      <c r="B2239" s="176" t="s">
        <v>1996</v>
      </c>
      <c r="C2239" s="167"/>
      <c r="D2239" s="167" t="s">
        <v>2229</v>
      </c>
      <c r="E2239" s="167" t="s">
        <v>117</v>
      </c>
      <c r="F2239" s="167" t="s">
        <v>2233</v>
      </c>
      <c r="G2239" s="188"/>
      <c r="H2239" s="285">
        <v>10954.74</v>
      </c>
      <c r="I2239" s="143">
        <f t="shared" si="609"/>
        <v>62.985670350307991</v>
      </c>
      <c r="J2239" s="165">
        <v>689991.64241333294</v>
      </c>
      <c r="K2239" s="167"/>
      <c r="L2239" s="167">
        <v>1</v>
      </c>
      <c r="M2239" s="171">
        <f t="shared" si="617"/>
        <v>689991.64241333294</v>
      </c>
      <c r="N2239" s="170"/>
      <c r="O2239" s="285"/>
      <c r="P2239" s="114">
        <f t="shared" si="615"/>
        <v>0</v>
      </c>
      <c r="Q2239" s="173"/>
      <c r="R2239" s="177">
        <v>2016</v>
      </c>
      <c r="S2239" s="98">
        <f>IFERROR(('General Input Sheet'!$G$38/(VLOOKUP(R2239,'General Input Sheet'!$E$38:$G$44,3,FALSE))),1)</f>
        <v>1</v>
      </c>
      <c r="T2239" s="199">
        <v>689991.64241333294</v>
      </c>
      <c r="U2239" s="115" t="str">
        <f t="shared" si="610"/>
        <v/>
      </c>
      <c r="V2239" s="115" t="str">
        <f t="shared" si="600"/>
        <v/>
      </c>
      <c r="W2239" s="115" t="str">
        <f t="shared" si="600"/>
        <v>y</v>
      </c>
      <c r="X2239" s="115" t="str">
        <f t="shared" si="600"/>
        <v/>
      </c>
      <c r="Y2239" s="273" t="str">
        <f t="shared" si="611"/>
        <v/>
      </c>
      <c r="AA2239" s="86" t="str">
        <f t="shared" si="601"/>
        <v/>
      </c>
      <c r="AB2239" s="87" t="str">
        <f t="shared" si="602"/>
        <v/>
      </c>
      <c r="AC2239" s="87">
        <f t="shared" si="612"/>
        <v>1</v>
      </c>
      <c r="AD2239" s="87" t="str">
        <f t="shared" si="613"/>
        <v/>
      </c>
      <c r="AE2239" s="87" t="str">
        <f t="shared" si="614"/>
        <v/>
      </c>
      <c r="AF2239" s="94">
        <f t="shared" si="603"/>
        <v>1</v>
      </c>
      <c r="AH2239" s="324" t="str">
        <f t="shared" si="604"/>
        <v/>
      </c>
      <c r="AI2239" s="280" t="str">
        <f t="shared" si="605"/>
        <v/>
      </c>
      <c r="AJ2239" s="280">
        <f t="shared" si="606"/>
        <v>689991.64241333294</v>
      </c>
      <c r="AK2239" s="280" t="str">
        <f t="shared" si="607"/>
        <v/>
      </c>
      <c r="AL2239" s="327" t="str">
        <f t="shared" si="608"/>
        <v/>
      </c>
    </row>
    <row r="2240" spans="2:38">
      <c r="B2240" s="176" t="s">
        <v>1997</v>
      </c>
      <c r="C2240" s="167"/>
      <c r="D2240" s="167" t="s">
        <v>2229</v>
      </c>
      <c r="E2240" s="167" t="s">
        <v>116</v>
      </c>
      <c r="F2240" s="167" t="s">
        <v>2232</v>
      </c>
      <c r="G2240" s="188"/>
      <c r="H2240" s="285">
        <v>22333.55</v>
      </c>
      <c r="I2240" s="143">
        <f t="shared" si="609"/>
        <v>26.430445584526193</v>
      </c>
      <c r="J2240" s="165">
        <v>590285.67798429495</v>
      </c>
      <c r="K2240" s="167"/>
      <c r="L2240" s="167">
        <v>1</v>
      </c>
      <c r="M2240" s="171">
        <f t="shared" si="617"/>
        <v>590285.67798429495</v>
      </c>
      <c r="N2240" s="170"/>
      <c r="O2240" s="285"/>
      <c r="P2240" s="114">
        <f t="shared" si="615"/>
        <v>0</v>
      </c>
      <c r="Q2240" s="173"/>
      <c r="R2240" s="177">
        <v>2016</v>
      </c>
      <c r="S2240" s="98">
        <f>IFERROR(('General Input Sheet'!$G$38/(VLOOKUP(R2240,'General Input Sheet'!$E$38:$G$44,3,FALSE))),1)</f>
        <v>1</v>
      </c>
      <c r="T2240" s="199">
        <v>590285.67798429495</v>
      </c>
      <c r="U2240" s="115" t="str">
        <f t="shared" si="610"/>
        <v/>
      </c>
      <c r="V2240" s="115" t="str">
        <f t="shared" si="600"/>
        <v>y</v>
      </c>
      <c r="W2240" s="115" t="str">
        <f t="shared" si="600"/>
        <v/>
      </c>
      <c r="X2240" s="115" t="str">
        <f t="shared" si="600"/>
        <v/>
      </c>
      <c r="Y2240" s="273" t="str">
        <f t="shared" si="611"/>
        <v/>
      </c>
      <c r="AA2240" s="86" t="str">
        <f t="shared" si="601"/>
        <v/>
      </c>
      <c r="AB2240" s="87">
        <f t="shared" si="602"/>
        <v>1</v>
      </c>
      <c r="AC2240" s="87" t="str">
        <f t="shared" si="612"/>
        <v/>
      </c>
      <c r="AD2240" s="87" t="str">
        <f t="shared" si="613"/>
        <v/>
      </c>
      <c r="AE2240" s="87" t="str">
        <f t="shared" si="614"/>
        <v/>
      </c>
      <c r="AF2240" s="94">
        <f t="shared" si="603"/>
        <v>1</v>
      </c>
      <c r="AH2240" s="324" t="str">
        <f t="shared" si="604"/>
        <v/>
      </c>
      <c r="AI2240" s="280">
        <f t="shared" si="605"/>
        <v>590285.67798429495</v>
      </c>
      <c r="AJ2240" s="280" t="str">
        <f t="shared" si="606"/>
        <v/>
      </c>
      <c r="AK2240" s="280" t="str">
        <f t="shared" si="607"/>
        <v/>
      </c>
      <c r="AL2240" s="327" t="str">
        <f t="shared" si="608"/>
        <v/>
      </c>
    </row>
    <row r="2241" spans="2:38">
      <c r="B2241" s="176" t="s">
        <v>1998</v>
      </c>
      <c r="C2241" s="167"/>
      <c r="D2241" s="167" t="s">
        <v>2229</v>
      </c>
      <c r="E2241" s="167" t="s">
        <v>115</v>
      </c>
      <c r="F2241" s="167" t="s">
        <v>2232</v>
      </c>
      <c r="G2241" s="188"/>
      <c r="H2241" s="285">
        <v>24407.02</v>
      </c>
      <c r="I2241" s="143">
        <f t="shared" si="609"/>
        <v>24.185077817131912</v>
      </c>
      <c r="J2241" s="165">
        <v>590285.67798429495</v>
      </c>
      <c r="K2241" s="167"/>
      <c r="L2241" s="167">
        <v>1</v>
      </c>
      <c r="M2241" s="171">
        <f t="shared" si="617"/>
        <v>590285.67798429495</v>
      </c>
      <c r="N2241" s="170"/>
      <c r="O2241" s="285">
        <v>24406.9047587692</v>
      </c>
      <c r="P2241" s="114">
        <f t="shared" si="615"/>
        <v>55.268006874789961</v>
      </c>
      <c r="Q2241" s="173">
        <v>1348920.98</v>
      </c>
      <c r="R2241" s="177">
        <v>2016</v>
      </c>
      <c r="S2241" s="98">
        <f>IFERROR(('General Input Sheet'!$G$38/(VLOOKUP(R2241,'General Input Sheet'!$E$38:$G$44,3,FALSE))),1)</f>
        <v>1</v>
      </c>
      <c r="T2241" s="199">
        <v>1939206.6579842949</v>
      </c>
      <c r="U2241" s="115" t="str">
        <f t="shared" si="610"/>
        <v>y</v>
      </c>
      <c r="V2241" s="115" t="str">
        <f t="shared" si="600"/>
        <v/>
      </c>
      <c r="W2241" s="115" t="str">
        <f t="shared" si="600"/>
        <v/>
      </c>
      <c r="X2241" s="115" t="str">
        <f t="shared" si="600"/>
        <v/>
      </c>
      <c r="Y2241" s="273" t="str">
        <f t="shared" si="611"/>
        <v/>
      </c>
      <c r="AA2241" s="86">
        <f t="shared" si="601"/>
        <v>1</v>
      </c>
      <c r="AB2241" s="87" t="str">
        <f t="shared" si="602"/>
        <v/>
      </c>
      <c r="AC2241" s="87" t="str">
        <f t="shared" si="612"/>
        <v/>
      </c>
      <c r="AD2241" s="87" t="str">
        <f t="shared" si="613"/>
        <v/>
      </c>
      <c r="AE2241" s="87" t="str">
        <f t="shared" si="614"/>
        <v/>
      </c>
      <c r="AF2241" s="94">
        <f t="shared" si="603"/>
        <v>1</v>
      </c>
      <c r="AH2241" s="324">
        <f t="shared" si="604"/>
        <v>1939206.6579842949</v>
      </c>
      <c r="AI2241" s="280" t="str">
        <f t="shared" si="605"/>
        <v/>
      </c>
      <c r="AJ2241" s="280" t="str">
        <f t="shared" si="606"/>
        <v/>
      </c>
      <c r="AK2241" s="280" t="str">
        <f t="shared" si="607"/>
        <v/>
      </c>
      <c r="AL2241" s="327" t="str">
        <f t="shared" si="608"/>
        <v/>
      </c>
    </row>
    <row r="2242" spans="2:38">
      <c r="B2242" s="176" t="s">
        <v>1999</v>
      </c>
      <c r="C2242" s="167"/>
      <c r="D2242" s="167" t="s">
        <v>2229</v>
      </c>
      <c r="E2242" s="167" t="s">
        <v>118</v>
      </c>
      <c r="F2242" s="167" t="s">
        <v>2233</v>
      </c>
      <c r="G2242" s="188"/>
      <c r="H2242" s="285">
        <v>5594.23</v>
      </c>
      <c r="I2242" s="143">
        <f t="shared" si="609"/>
        <v>107.4780736454985</v>
      </c>
      <c r="J2242" s="165">
        <v>601257.06392985699</v>
      </c>
      <c r="K2242" s="167"/>
      <c r="L2242" s="167">
        <v>1</v>
      </c>
      <c r="M2242" s="171">
        <f t="shared" si="617"/>
        <v>601257.06392985699</v>
      </c>
      <c r="N2242" s="170"/>
      <c r="O2242" s="285"/>
      <c r="P2242" s="114">
        <f t="shared" si="615"/>
        <v>0</v>
      </c>
      <c r="Q2242" s="173"/>
      <c r="R2242" s="177">
        <v>2016</v>
      </c>
      <c r="S2242" s="98">
        <f>IFERROR(('General Input Sheet'!$G$38/(VLOOKUP(R2242,'General Input Sheet'!$E$38:$G$44,3,FALSE))),1)</f>
        <v>1</v>
      </c>
      <c r="T2242" s="199">
        <v>601257.06392985699</v>
      </c>
      <c r="U2242" s="115" t="str">
        <f t="shared" si="610"/>
        <v/>
      </c>
      <c r="V2242" s="115" t="str">
        <f t="shared" si="600"/>
        <v/>
      </c>
      <c r="W2242" s="115" t="str">
        <f t="shared" si="600"/>
        <v/>
      </c>
      <c r="X2242" s="115" t="str">
        <f t="shared" si="600"/>
        <v>y</v>
      </c>
      <c r="Y2242" s="273" t="str">
        <f t="shared" si="611"/>
        <v/>
      </c>
      <c r="AA2242" s="86" t="str">
        <f t="shared" si="601"/>
        <v/>
      </c>
      <c r="AB2242" s="87" t="str">
        <f t="shared" si="602"/>
        <v/>
      </c>
      <c r="AC2242" s="87" t="str">
        <f t="shared" si="612"/>
        <v/>
      </c>
      <c r="AD2242" s="87">
        <f t="shared" si="613"/>
        <v>1</v>
      </c>
      <c r="AE2242" s="87" t="str">
        <f t="shared" si="614"/>
        <v/>
      </c>
      <c r="AF2242" s="94">
        <f t="shared" si="603"/>
        <v>1</v>
      </c>
      <c r="AH2242" s="324" t="str">
        <f t="shared" si="604"/>
        <v/>
      </c>
      <c r="AI2242" s="280" t="str">
        <f t="shared" si="605"/>
        <v/>
      </c>
      <c r="AJ2242" s="280" t="str">
        <f t="shared" si="606"/>
        <v/>
      </c>
      <c r="AK2242" s="280">
        <f t="shared" si="607"/>
        <v>601257.06392985699</v>
      </c>
      <c r="AL2242" s="327" t="str">
        <f t="shared" si="608"/>
        <v/>
      </c>
    </row>
    <row r="2243" spans="2:38">
      <c r="B2243" s="176" t="s">
        <v>2000</v>
      </c>
      <c r="C2243" s="167"/>
      <c r="D2243" s="167" t="s">
        <v>2231</v>
      </c>
      <c r="E2243" s="167" t="s">
        <v>117</v>
      </c>
      <c r="F2243" s="167" t="s">
        <v>2232</v>
      </c>
      <c r="G2243" s="188"/>
      <c r="H2243" s="285">
        <v>14603.73</v>
      </c>
      <c r="I2243" s="143">
        <f t="shared" si="609"/>
        <v>111.21412969815042</v>
      </c>
      <c r="J2243" s="165">
        <v>1624141.1222967701</v>
      </c>
      <c r="K2243" s="167"/>
      <c r="L2243" s="167">
        <v>1</v>
      </c>
      <c r="M2243" s="171">
        <f t="shared" si="617"/>
        <v>1624141.1222967701</v>
      </c>
      <c r="N2243" s="170"/>
      <c r="O2243" s="285"/>
      <c r="P2243" s="114">
        <f t="shared" si="615"/>
        <v>0</v>
      </c>
      <c r="Q2243" s="173"/>
      <c r="R2243" s="177">
        <v>2016</v>
      </c>
      <c r="S2243" s="98">
        <f>IFERROR(('General Input Sheet'!$G$38/(VLOOKUP(R2243,'General Input Sheet'!$E$38:$G$44,3,FALSE))),1)</f>
        <v>1</v>
      </c>
      <c r="T2243" s="199">
        <v>1624141.1222967701</v>
      </c>
      <c r="U2243" s="115" t="str">
        <f t="shared" si="610"/>
        <v/>
      </c>
      <c r="V2243" s="115" t="str">
        <f t="shared" si="600"/>
        <v/>
      </c>
      <c r="W2243" s="115" t="str">
        <f t="shared" si="600"/>
        <v/>
      </c>
      <c r="X2243" s="115" t="str">
        <f t="shared" si="600"/>
        <v/>
      </c>
      <c r="Y2243" s="273" t="str">
        <f t="shared" si="611"/>
        <v>y</v>
      </c>
      <c r="AA2243" s="86" t="str">
        <f t="shared" si="601"/>
        <v/>
      </c>
      <c r="AB2243" s="87" t="str">
        <f t="shared" si="602"/>
        <v/>
      </c>
      <c r="AC2243" s="87" t="str">
        <f t="shared" si="612"/>
        <v/>
      </c>
      <c r="AD2243" s="87" t="str">
        <f t="shared" si="613"/>
        <v/>
      </c>
      <c r="AE2243" s="87">
        <f t="shared" si="614"/>
        <v>1</v>
      </c>
      <c r="AF2243" s="94">
        <f t="shared" si="603"/>
        <v>1</v>
      </c>
      <c r="AH2243" s="324" t="str">
        <f t="shared" si="604"/>
        <v/>
      </c>
      <c r="AI2243" s="280" t="str">
        <f t="shared" si="605"/>
        <v/>
      </c>
      <c r="AJ2243" s="280" t="str">
        <f t="shared" si="606"/>
        <v/>
      </c>
      <c r="AK2243" s="280" t="str">
        <f t="shared" si="607"/>
        <v/>
      </c>
      <c r="AL2243" s="327">
        <f t="shared" si="608"/>
        <v>1624141.1222967701</v>
      </c>
    </row>
    <row r="2244" spans="2:38">
      <c r="B2244" s="176" t="s">
        <v>2001</v>
      </c>
      <c r="C2244" s="167"/>
      <c r="D2244" s="167" t="s">
        <v>2229</v>
      </c>
      <c r="E2244" s="167" t="s">
        <v>118</v>
      </c>
      <c r="F2244" s="167" t="s">
        <v>2232</v>
      </c>
      <c r="G2244" s="188"/>
      <c r="H2244" s="285">
        <v>1012.35</v>
      </c>
      <c r="I2244" s="143">
        <f t="shared" si="609"/>
        <v>246.6590430675715</v>
      </c>
      <c r="J2244" s="165">
        <v>249705.28224945601</v>
      </c>
      <c r="K2244" s="167"/>
      <c r="L2244" s="167">
        <v>1</v>
      </c>
      <c r="M2244" s="171">
        <f t="shared" si="617"/>
        <v>249705.28224945601</v>
      </c>
      <c r="N2244" s="170"/>
      <c r="O2244" s="285"/>
      <c r="P2244" s="114">
        <f t="shared" si="615"/>
        <v>0</v>
      </c>
      <c r="Q2244" s="173"/>
      <c r="R2244" s="177">
        <v>2016</v>
      </c>
      <c r="S2244" s="98">
        <f>IFERROR(('General Input Sheet'!$G$38/(VLOOKUP(R2244,'General Input Sheet'!$E$38:$G$44,3,FALSE))),1)</f>
        <v>1</v>
      </c>
      <c r="T2244" s="199">
        <v>249705.28224945601</v>
      </c>
      <c r="U2244" s="115" t="str">
        <f t="shared" si="610"/>
        <v/>
      </c>
      <c r="V2244" s="115" t="str">
        <f t="shared" si="600"/>
        <v/>
      </c>
      <c r="W2244" s="115" t="str">
        <f t="shared" si="600"/>
        <v/>
      </c>
      <c r="X2244" s="115" t="str">
        <f t="shared" si="600"/>
        <v>y</v>
      </c>
      <c r="Y2244" s="273" t="str">
        <f t="shared" si="611"/>
        <v/>
      </c>
      <c r="AA2244" s="86" t="str">
        <f t="shared" si="601"/>
        <v/>
      </c>
      <c r="AB2244" s="87" t="str">
        <f t="shared" si="602"/>
        <v/>
      </c>
      <c r="AC2244" s="87" t="str">
        <f t="shared" si="612"/>
        <v/>
      </c>
      <c r="AD2244" s="87">
        <f t="shared" si="613"/>
        <v>1</v>
      </c>
      <c r="AE2244" s="87" t="str">
        <f t="shared" si="614"/>
        <v/>
      </c>
      <c r="AF2244" s="94">
        <f t="shared" si="603"/>
        <v>1</v>
      </c>
      <c r="AH2244" s="324" t="str">
        <f t="shared" si="604"/>
        <v/>
      </c>
      <c r="AI2244" s="280" t="str">
        <f t="shared" si="605"/>
        <v/>
      </c>
      <c r="AJ2244" s="280" t="str">
        <f t="shared" si="606"/>
        <v/>
      </c>
      <c r="AK2244" s="280">
        <f t="shared" si="607"/>
        <v>249705.28224945601</v>
      </c>
      <c r="AL2244" s="327" t="str">
        <f t="shared" si="608"/>
        <v/>
      </c>
    </row>
    <row r="2245" spans="2:38">
      <c r="B2245" s="176" t="s">
        <v>2002</v>
      </c>
      <c r="C2245" s="167"/>
      <c r="D2245" s="167" t="s">
        <v>2229</v>
      </c>
      <c r="E2245" s="167" t="s">
        <v>116</v>
      </c>
      <c r="F2245" s="167" t="s">
        <v>2233</v>
      </c>
      <c r="G2245" s="188"/>
      <c r="H2245" s="285">
        <v>2825.44</v>
      </c>
      <c r="I2245" s="143">
        <f t="shared" si="609"/>
        <v>176.65667363473938</v>
      </c>
      <c r="J2245" s="165">
        <v>499132.83195453801</v>
      </c>
      <c r="K2245" s="167"/>
      <c r="L2245" s="167">
        <v>1</v>
      </c>
      <c r="M2245" s="171">
        <f t="shared" si="617"/>
        <v>499132.83195453807</v>
      </c>
      <c r="N2245" s="170"/>
      <c r="O2245" s="285"/>
      <c r="P2245" s="114">
        <f t="shared" si="615"/>
        <v>0</v>
      </c>
      <c r="Q2245" s="173"/>
      <c r="R2245" s="177">
        <v>2016</v>
      </c>
      <c r="S2245" s="98">
        <f>IFERROR(('General Input Sheet'!$G$38/(VLOOKUP(R2245,'General Input Sheet'!$E$38:$G$44,3,FALSE))),1)</f>
        <v>1</v>
      </c>
      <c r="T2245" s="199">
        <v>499132.83195453801</v>
      </c>
      <c r="U2245" s="115" t="str">
        <f t="shared" si="610"/>
        <v/>
      </c>
      <c r="V2245" s="115" t="str">
        <f t="shared" si="600"/>
        <v>y</v>
      </c>
      <c r="W2245" s="115" t="str">
        <f t="shared" si="600"/>
        <v/>
      </c>
      <c r="X2245" s="115" t="str">
        <f t="shared" si="600"/>
        <v/>
      </c>
      <c r="Y2245" s="273" t="str">
        <f t="shared" si="611"/>
        <v/>
      </c>
      <c r="AA2245" s="86" t="str">
        <f t="shared" si="601"/>
        <v/>
      </c>
      <c r="AB2245" s="87">
        <f t="shared" si="602"/>
        <v>1</v>
      </c>
      <c r="AC2245" s="87" t="str">
        <f t="shared" si="612"/>
        <v/>
      </c>
      <c r="AD2245" s="87" t="str">
        <f t="shared" si="613"/>
        <v/>
      </c>
      <c r="AE2245" s="87" t="str">
        <f t="shared" si="614"/>
        <v/>
      </c>
      <c r="AF2245" s="94">
        <f t="shared" si="603"/>
        <v>1</v>
      </c>
      <c r="AH2245" s="324" t="str">
        <f t="shared" si="604"/>
        <v/>
      </c>
      <c r="AI2245" s="280">
        <f t="shared" si="605"/>
        <v>499132.83195453801</v>
      </c>
      <c r="AJ2245" s="280" t="str">
        <f t="shared" si="606"/>
        <v/>
      </c>
      <c r="AK2245" s="280" t="str">
        <f t="shared" si="607"/>
        <v/>
      </c>
      <c r="AL2245" s="327" t="str">
        <f t="shared" si="608"/>
        <v/>
      </c>
    </row>
    <row r="2246" spans="2:38">
      <c r="B2246" s="176" t="s">
        <v>2003</v>
      </c>
      <c r="C2246" s="167"/>
      <c r="D2246" s="167" t="s">
        <v>2229</v>
      </c>
      <c r="E2246" s="167" t="s">
        <v>115</v>
      </c>
      <c r="F2246" s="167" t="s">
        <v>2234</v>
      </c>
      <c r="G2246" s="188"/>
      <c r="H2246" s="285">
        <v>48595.75</v>
      </c>
      <c r="I2246" s="143">
        <f t="shared" si="609"/>
        <v>21.996743024961237</v>
      </c>
      <c r="J2246" s="165">
        <v>1068948.22485526</v>
      </c>
      <c r="K2246" s="167"/>
      <c r="L2246" s="167">
        <v>1</v>
      </c>
      <c r="M2246" s="171">
        <f t="shared" si="617"/>
        <v>1068948.22485526</v>
      </c>
      <c r="N2246" s="170"/>
      <c r="O2246" s="285"/>
      <c r="P2246" s="114">
        <f t="shared" si="615"/>
        <v>0</v>
      </c>
      <c r="Q2246" s="173"/>
      <c r="R2246" s="177">
        <v>2016</v>
      </c>
      <c r="S2246" s="98">
        <f>IFERROR(('General Input Sheet'!$G$38/(VLOOKUP(R2246,'General Input Sheet'!$E$38:$G$44,3,FALSE))),1)</f>
        <v>1</v>
      </c>
      <c r="T2246" s="199">
        <v>1068948.22485526</v>
      </c>
      <c r="U2246" s="115" t="str">
        <f t="shared" si="610"/>
        <v>y</v>
      </c>
      <c r="V2246" s="115" t="str">
        <f t="shared" si="600"/>
        <v/>
      </c>
      <c r="W2246" s="115" t="str">
        <f t="shared" si="600"/>
        <v/>
      </c>
      <c r="X2246" s="115" t="str">
        <f t="shared" si="600"/>
        <v/>
      </c>
      <c r="Y2246" s="273" t="str">
        <f t="shared" si="611"/>
        <v/>
      </c>
      <c r="AA2246" s="86">
        <f t="shared" si="601"/>
        <v>1</v>
      </c>
      <c r="AB2246" s="87" t="str">
        <f t="shared" si="602"/>
        <v/>
      </c>
      <c r="AC2246" s="87" t="str">
        <f t="shared" si="612"/>
        <v/>
      </c>
      <c r="AD2246" s="87" t="str">
        <f t="shared" si="613"/>
        <v/>
      </c>
      <c r="AE2246" s="87" t="str">
        <f t="shared" si="614"/>
        <v/>
      </c>
      <c r="AF2246" s="94">
        <f t="shared" si="603"/>
        <v>1</v>
      </c>
      <c r="AH2246" s="324">
        <f t="shared" si="604"/>
        <v>1068948.22485526</v>
      </c>
      <c r="AI2246" s="280" t="str">
        <f t="shared" si="605"/>
        <v/>
      </c>
      <c r="AJ2246" s="280" t="str">
        <f t="shared" si="606"/>
        <v/>
      </c>
      <c r="AK2246" s="280" t="str">
        <f t="shared" si="607"/>
        <v/>
      </c>
      <c r="AL2246" s="327" t="str">
        <f t="shared" si="608"/>
        <v/>
      </c>
    </row>
    <row r="2247" spans="2:38">
      <c r="B2247" s="176" t="s">
        <v>2004</v>
      </c>
      <c r="C2247" s="167"/>
      <c r="D2247" s="167" t="s">
        <v>2229</v>
      </c>
      <c r="E2247" s="167" t="s">
        <v>118</v>
      </c>
      <c r="F2247" s="167" t="s">
        <v>2232</v>
      </c>
      <c r="G2247" s="188"/>
      <c r="H2247" s="285">
        <v>8668.52</v>
      </c>
      <c r="I2247" s="143">
        <f t="shared" si="609"/>
        <v>68.095323998132884</v>
      </c>
      <c r="J2247" s="165">
        <v>590285.67798429495</v>
      </c>
      <c r="K2247" s="167"/>
      <c r="L2247" s="167">
        <v>1</v>
      </c>
      <c r="M2247" s="171">
        <f t="shared" si="617"/>
        <v>590285.67798429495</v>
      </c>
      <c r="N2247" s="170"/>
      <c r="O2247" s="285"/>
      <c r="P2247" s="114">
        <f t="shared" si="615"/>
        <v>0</v>
      </c>
      <c r="Q2247" s="173"/>
      <c r="R2247" s="177">
        <v>2016</v>
      </c>
      <c r="S2247" s="98">
        <f>IFERROR(('General Input Sheet'!$G$38/(VLOOKUP(R2247,'General Input Sheet'!$E$38:$G$44,3,FALSE))),1)</f>
        <v>1</v>
      </c>
      <c r="T2247" s="199">
        <v>590285.67798429495</v>
      </c>
      <c r="U2247" s="115" t="str">
        <f t="shared" si="610"/>
        <v/>
      </c>
      <c r="V2247" s="115" t="str">
        <f t="shared" si="600"/>
        <v/>
      </c>
      <c r="W2247" s="115" t="str">
        <f t="shared" si="600"/>
        <v/>
      </c>
      <c r="X2247" s="115" t="str">
        <f t="shared" si="600"/>
        <v>y</v>
      </c>
      <c r="Y2247" s="273" t="str">
        <f t="shared" si="611"/>
        <v/>
      </c>
      <c r="AA2247" s="86" t="str">
        <f t="shared" si="601"/>
        <v/>
      </c>
      <c r="AB2247" s="87" t="str">
        <f t="shared" si="602"/>
        <v/>
      </c>
      <c r="AC2247" s="87" t="str">
        <f t="shared" si="612"/>
        <v/>
      </c>
      <c r="AD2247" s="87">
        <f t="shared" si="613"/>
        <v>1</v>
      </c>
      <c r="AE2247" s="87" t="str">
        <f t="shared" si="614"/>
        <v/>
      </c>
      <c r="AF2247" s="94">
        <f t="shared" si="603"/>
        <v>1</v>
      </c>
      <c r="AH2247" s="324" t="str">
        <f t="shared" si="604"/>
        <v/>
      </c>
      <c r="AI2247" s="280" t="str">
        <f t="shared" si="605"/>
        <v/>
      </c>
      <c r="AJ2247" s="280" t="str">
        <f t="shared" si="606"/>
        <v/>
      </c>
      <c r="AK2247" s="280">
        <f t="shared" si="607"/>
        <v>590285.67798429495</v>
      </c>
      <c r="AL2247" s="327" t="str">
        <f t="shared" si="608"/>
        <v/>
      </c>
    </row>
    <row r="2248" spans="2:38">
      <c r="B2248" s="176" t="s">
        <v>2004</v>
      </c>
      <c r="C2248" s="167"/>
      <c r="D2248" s="167" t="s">
        <v>2229</v>
      </c>
      <c r="E2248" s="167" t="s">
        <v>118</v>
      </c>
      <c r="F2248" s="167" t="s">
        <v>2233</v>
      </c>
      <c r="G2248" s="188"/>
      <c r="H2248" s="285">
        <v>4198.8500000000004</v>
      </c>
      <c r="I2248" s="143">
        <f t="shared" si="609"/>
        <v>130.93817985440083</v>
      </c>
      <c r="J2248" s="165">
        <v>549789.776481651</v>
      </c>
      <c r="K2248" s="167"/>
      <c r="L2248" s="167">
        <v>1</v>
      </c>
      <c r="M2248" s="171">
        <f t="shared" si="617"/>
        <v>549789.776481651</v>
      </c>
      <c r="N2248" s="170"/>
      <c r="O2248" s="285"/>
      <c r="P2248" s="114">
        <f t="shared" si="615"/>
        <v>0</v>
      </c>
      <c r="Q2248" s="173"/>
      <c r="R2248" s="177">
        <v>2016</v>
      </c>
      <c r="S2248" s="98">
        <f>IFERROR(('General Input Sheet'!$G$38/(VLOOKUP(R2248,'General Input Sheet'!$E$38:$G$44,3,FALSE))),1)</f>
        <v>1</v>
      </c>
      <c r="T2248" s="199">
        <v>549789.776481651</v>
      </c>
      <c r="U2248" s="115" t="str">
        <f t="shared" si="610"/>
        <v/>
      </c>
      <c r="V2248" s="115" t="str">
        <f t="shared" si="600"/>
        <v/>
      </c>
      <c r="W2248" s="115" t="str">
        <f t="shared" si="600"/>
        <v/>
      </c>
      <c r="X2248" s="115" t="str">
        <f t="shared" si="600"/>
        <v>y</v>
      </c>
      <c r="Y2248" s="273" t="str">
        <f t="shared" si="611"/>
        <v/>
      </c>
      <c r="AA2248" s="86" t="str">
        <f t="shared" si="601"/>
        <v/>
      </c>
      <c r="AB2248" s="87" t="str">
        <f t="shared" si="602"/>
        <v/>
      </c>
      <c r="AC2248" s="87" t="str">
        <f t="shared" si="612"/>
        <v/>
      </c>
      <c r="AD2248" s="87">
        <f t="shared" si="613"/>
        <v>1</v>
      </c>
      <c r="AE2248" s="87" t="str">
        <f t="shared" si="614"/>
        <v/>
      </c>
      <c r="AF2248" s="94">
        <f t="shared" si="603"/>
        <v>1</v>
      </c>
      <c r="AH2248" s="324" t="str">
        <f t="shared" si="604"/>
        <v/>
      </c>
      <c r="AI2248" s="280" t="str">
        <f t="shared" si="605"/>
        <v/>
      </c>
      <c r="AJ2248" s="280" t="str">
        <f t="shared" si="606"/>
        <v/>
      </c>
      <c r="AK2248" s="280">
        <f t="shared" si="607"/>
        <v>549789.776481651</v>
      </c>
      <c r="AL2248" s="327" t="str">
        <f t="shared" si="608"/>
        <v/>
      </c>
    </row>
    <row r="2249" spans="2:38">
      <c r="B2249" s="176" t="s">
        <v>2005</v>
      </c>
      <c r="C2249" s="167"/>
      <c r="D2249" s="167" t="s">
        <v>2229</v>
      </c>
      <c r="E2249" s="167" t="s">
        <v>115</v>
      </c>
      <c r="F2249" s="167" t="s">
        <v>2236</v>
      </c>
      <c r="G2249" s="188"/>
      <c r="H2249" s="285"/>
      <c r="I2249" s="143">
        <f t="shared" si="609"/>
        <v>0</v>
      </c>
      <c r="J2249" s="165"/>
      <c r="K2249" s="167"/>
      <c r="L2249" s="167">
        <v>1</v>
      </c>
      <c r="M2249" s="171">
        <f t="shared" si="617"/>
        <v>0</v>
      </c>
      <c r="N2249" s="170"/>
      <c r="O2249" s="285">
        <v>0</v>
      </c>
      <c r="P2249" s="114">
        <f t="shared" si="615"/>
        <v>0</v>
      </c>
      <c r="Q2249" s="173">
        <v>0</v>
      </c>
      <c r="R2249" s="177">
        <v>2016</v>
      </c>
      <c r="S2249" s="98">
        <f>IFERROR(('General Input Sheet'!$G$38/(VLOOKUP(R2249,'General Input Sheet'!$E$38:$G$44,3,FALSE))),1)</f>
        <v>1</v>
      </c>
      <c r="T2249" s="199">
        <v>0</v>
      </c>
      <c r="U2249" s="115" t="str">
        <f t="shared" si="610"/>
        <v>y</v>
      </c>
      <c r="V2249" s="115" t="str">
        <f t="shared" si="600"/>
        <v/>
      </c>
      <c r="W2249" s="115" t="str">
        <f t="shared" si="600"/>
        <v/>
      </c>
      <c r="X2249" s="115" t="str">
        <f t="shared" si="600"/>
        <v/>
      </c>
      <c r="Y2249" s="273" t="str">
        <f t="shared" si="611"/>
        <v/>
      </c>
      <c r="AA2249" s="86">
        <f t="shared" si="601"/>
        <v>1</v>
      </c>
      <c r="AB2249" s="87" t="str">
        <f t="shared" si="602"/>
        <v/>
      </c>
      <c r="AC2249" s="87" t="str">
        <f t="shared" si="612"/>
        <v/>
      </c>
      <c r="AD2249" s="87" t="str">
        <f t="shared" si="613"/>
        <v/>
      </c>
      <c r="AE2249" s="87" t="str">
        <f t="shared" si="614"/>
        <v/>
      </c>
      <c r="AF2249" s="94">
        <f t="shared" si="603"/>
        <v>1</v>
      </c>
      <c r="AH2249" s="324">
        <f t="shared" si="604"/>
        <v>0</v>
      </c>
      <c r="AI2249" s="280" t="str">
        <f t="shared" si="605"/>
        <v/>
      </c>
      <c r="AJ2249" s="280" t="str">
        <f t="shared" si="606"/>
        <v/>
      </c>
      <c r="AK2249" s="280" t="str">
        <f t="shared" si="607"/>
        <v/>
      </c>
      <c r="AL2249" s="327" t="str">
        <f t="shared" si="608"/>
        <v/>
      </c>
    </row>
    <row r="2250" spans="2:38">
      <c r="B2250" s="176" t="s">
        <v>2006</v>
      </c>
      <c r="C2250" s="167"/>
      <c r="D2250" s="167" t="s">
        <v>2230</v>
      </c>
      <c r="E2250" s="167" t="s">
        <v>115</v>
      </c>
      <c r="F2250" s="167" t="s">
        <v>2233</v>
      </c>
      <c r="G2250" s="188"/>
      <c r="H2250" s="171">
        <v>13403.61</v>
      </c>
      <c r="I2250" s="143">
        <f t="shared" si="609"/>
        <v>785.58661032646421</v>
      </c>
      <c r="J2250" s="165">
        <v>10529696.546037899</v>
      </c>
      <c r="K2250" s="167"/>
      <c r="L2250" s="167"/>
      <c r="M2250" s="167">
        <v>492463.82405453199</v>
      </c>
      <c r="N2250" s="170"/>
      <c r="O2250" s="171">
        <v>13403.595728718101</v>
      </c>
      <c r="P2250" s="114">
        <f t="shared" si="615"/>
        <v>916.69282248451611</v>
      </c>
      <c r="Q2250" s="173">
        <v>12286980</v>
      </c>
      <c r="R2250" s="177">
        <v>2016</v>
      </c>
      <c r="S2250" s="32"/>
      <c r="T2250" s="195">
        <v>22816676.546037897</v>
      </c>
      <c r="U2250" s="115" t="str">
        <f t="shared" si="610"/>
        <v/>
      </c>
      <c r="V2250" s="115" t="str">
        <f t="shared" si="600"/>
        <v/>
      </c>
      <c r="W2250" s="115" t="str">
        <f t="shared" si="600"/>
        <v/>
      </c>
      <c r="X2250" s="115" t="str">
        <f t="shared" si="600"/>
        <v/>
      </c>
      <c r="Y2250" s="273" t="str">
        <f t="shared" si="611"/>
        <v>y</v>
      </c>
      <c r="AA2250" s="86" t="str">
        <f t="shared" si="601"/>
        <v/>
      </c>
      <c r="AB2250" s="87" t="str">
        <f t="shared" si="602"/>
        <v/>
      </c>
      <c r="AC2250" s="87" t="str">
        <f t="shared" si="612"/>
        <v/>
      </c>
      <c r="AD2250" s="87" t="str">
        <f t="shared" si="613"/>
        <v/>
      </c>
      <c r="AE2250" s="87">
        <f t="shared" si="614"/>
        <v>1</v>
      </c>
      <c r="AF2250" s="94">
        <f t="shared" si="603"/>
        <v>1</v>
      </c>
      <c r="AH2250" s="324" t="str">
        <f t="shared" si="604"/>
        <v/>
      </c>
      <c r="AI2250" s="280" t="str">
        <f t="shared" si="605"/>
        <v/>
      </c>
      <c r="AJ2250" s="280" t="str">
        <f t="shared" si="606"/>
        <v/>
      </c>
      <c r="AK2250" s="280" t="str">
        <f t="shared" si="607"/>
        <v/>
      </c>
      <c r="AL2250" s="327">
        <f t="shared" si="608"/>
        <v>22816676.546037897</v>
      </c>
    </row>
    <row r="2251" spans="2:38">
      <c r="B2251" s="176" t="s">
        <v>2007</v>
      </c>
      <c r="C2251" s="167"/>
      <c r="D2251" s="167" t="s">
        <v>2229</v>
      </c>
      <c r="E2251" s="167" t="s">
        <v>116</v>
      </c>
      <c r="F2251" s="167" t="s">
        <v>2232</v>
      </c>
      <c r="G2251" s="188"/>
      <c r="H2251" s="285">
        <v>3583.53</v>
      </c>
      <c r="I2251" s="143">
        <f t="shared" si="609"/>
        <v>104.65252266338666</v>
      </c>
      <c r="J2251" s="165">
        <v>375025.45453992602</v>
      </c>
      <c r="K2251" s="167"/>
      <c r="L2251" s="167">
        <v>1</v>
      </c>
      <c r="M2251" s="171">
        <f t="shared" ref="M2251:M2294" si="618">IFERROR(J2251/100*100*L2251,0)</f>
        <v>375025.45453992602</v>
      </c>
      <c r="N2251" s="170"/>
      <c r="O2251" s="285"/>
      <c r="P2251" s="114">
        <f t="shared" si="615"/>
        <v>0</v>
      </c>
      <c r="Q2251" s="173"/>
      <c r="R2251" s="177">
        <v>2016</v>
      </c>
      <c r="S2251" s="98">
        <f>IFERROR(('General Input Sheet'!$G$38/(VLOOKUP(R2251,'General Input Sheet'!$E$38:$G$44,3,FALSE))),1)</f>
        <v>1</v>
      </c>
      <c r="T2251" s="199">
        <v>375025.45453992602</v>
      </c>
      <c r="U2251" s="115" t="str">
        <f t="shared" si="610"/>
        <v/>
      </c>
      <c r="V2251" s="115" t="str">
        <f t="shared" si="600"/>
        <v>y</v>
      </c>
      <c r="W2251" s="115" t="str">
        <f t="shared" si="600"/>
        <v/>
      </c>
      <c r="X2251" s="115" t="str">
        <f t="shared" si="600"/>
        <v/>
      </c>
      <c r="Y2251" s="273" t="str">
        <f t="shared" si="611"/>
        <v/>
      </c>
      <c r="AA2251" s="86" t="str">
        <f t="shared" si="601"/>
        <v/>
      </c>
      <c r="AB2251" s="87">
        <f t="shared" si="602"/>
        <v>1</v>
      </c>
      <c r="AC2251" s="87" t="str">
        <f t="shared" si="612"/>
        <v/>
      </c>
      <c r="AD2251" s="87" t="str">
        <f t="shared" si="613"/>
        <v/>
      </c>
      <c r="AE2251" s="87" t="str">
        <f t="shared" si="614"/>
        <v/>
      </c>
      <c r="AF2251" s="94">
        <f t="shared" si="603"/>
        <v>1</v>
      </c>
      <c r="AH2251" s="324" t="str">
        <f t="shared" si="604"/>
        <v/>
      </c>
      <c r="AI2251" s="280">
        <f t="shared" si="605"/>
        <v>375025.45453992602</v>
      </c>
      <c r="AJ2251" s="280" t="str">
        <f t="shared" si="606"/>
        <v/>
      </c>
      <c r="AK2251" s="280" t="str">
        <f t="shared" si="607"/>
        <v/>
      </c>
      <c r="AL2251" s="327" t="str">
        <f t="shared" si="608"/>
        <v/>
      </c>
    </row>
    <row r="2252" spans="2:38">
      <c r="B2252" s="176" t="s">
        <v>2008</v>
      </c>
      <c r="C2252" s="167"/>
      <c r="D2252" s="167" t="s">
        <v>2229</v>
      </c>
      <c r="E2252" s="167" t="s">
        <v>117</v>
      </c>
      <c r="F2252" s="167" t="s">
        <v>2233</v>
      </c>
      <c r="G2252" s="188"/>
      <c r="H2252" s="285">
        <v>5137.9799999999996</v>
      </c>
      <c r="I2252" s="143">
        <f t="shared" si="609"/>
        <v>113.7467855076721</v>
      </c>
      <c r="J2252" s="165">
        <v>584428.70900270902</v>
      </c>
      <c r="K2252" s="167"/>
      <c r="L2252" s="167">
        <v>1</v>
      </c>
      <c r="M2252" s="171">
        <f t="shared" si="618"/>
        <v>584428.70900270902</v>
      </c>
      <c r="N2252" s="170"/>
      <c r="O2252" s="285"/>
      <c r="P2252" s="114">
        <f t="shared" si="615"/>
        <v>0</v>
      </c>
      <c r="Q2252" s="173"/>
      <c r="R2252" s="177">
        <v>2016</v>
      </c>
      <c r="S2252" s="98">
        <f>IFERROR(('General Input Sheet'!$G$38/(VLOOKUP(R2252,'General Input Sheet'!$E$38:$G$44,3,FALSE))),1)</f>
        <v>1</v>
      </c>
      <c r="T2252" s="199">
        <v>584428.70900270902</v>
      </c>
      <c r="U2252" s="115" t="str">
        <f t="shared" si="610"/>
        <v/>
      </c>
      <c r="V2252" s="115" t="str">
        <f t="shared" si="600"/>
        <v/>
      </c>
      <c r="W2252" s="115" t="str">
        <f t="shared" si="600"/>
        <v>y</v>
      </c>
      <c r="X2252" s="115" t="str">
        <f t="shared" si="600"/>
        <v/>
      </c>
      <c r="Y2252" s="273" t="str">
        <f t="shared" si="611"/>
        <v/>
      </c>
      <c r="AA2252" s="86" t="str">
        <f t="shared" si="601"/>
        <v/>
      </c>
      <c r="AB2252" s="87" t="str">
        <f t="shared" si="602"/>
        <v/>
      </c>
      <c r="AC2252" s="87">
        <f t="shared" si="612"/>
        <v>1</v>
      </c>
      <c r="AD2252" s="87" t="str">
        <f t="shared" si="613"/>
        <v/>
      </c>
      <c r="AE2252" s="87" t="str">
        <f t="shared" si="614"/>
        <v/>
      </c>
      <c r="AF2252" s="94">
        <f t="shared" si="603"/>
        <v>1</v>
      </c>
      <c r="AH2252" s="324" t="str">
        <f t="shared" si="604"/>
        <v/>
      </c>
      <c r="AI2252" s="280" t="str">
        <f t="shared" si="605"/>
        <v/>
      </c>
      <c r="AJ2252" s="280">
        <f t="shared" si="606"/>
        <v>584428.70900270902</v>
      </c>
      <c r="AK2252" s="280" t="str">
        <f t="shared" si="607"/>
        <v/>
      </c>
      <c r="AL2252" s="327" t="str">
        <f t="shared" si="608"/>
        <v/>
      </c>
    </row>
    <row r="2253" spans="2:38">
      <c r="B2253" s="176" t="s">
        <v>2009</v>
      </c>
      <c r="C2253" s="167"/>
      <c r="D2253" s="167" t="s">
        <v>2229</v>
      </c>
      <c r="E2253" s="167" t="s">
        <v>116</v>
      </c>
      <c r="F2253" s="167" t="s">
        <v>2233</v>
      </c>
      <c r="G2253" s="188"/>
      <c r="H2253" s="285">
        <v>2680.1</v>
      </c>
      <c r="I2253" s="143">
        <f t="shared" si="609"/>
        <v>184.23644709568413</v>
      </c>
      <c r="J2253" s="165">
        <v>493772.10186114302</v>
      </c>
      <c r="K2253" s="167"/>
      <c r="L2253" s="167">
        <v>1</v>
      </c>
      <c r="M2253" s="171">
        <f t="shared" si="618"/>
        <v>493772.10186114296</v>
      </c>
      <c r="N2253" s="170"/>
      <c r="O2253" s="285"/>
      <c r="P2253" s="114">
        <f t="shared" si="615"/>
        <v>0</v>
      </c>
      <c r="Q2253" s="173"/>
      <c r="R2253" s="177">
        <v>2016</v>
      </c>
      <c r="S2253" s="98">
        <f>IFERROR(('General Input Sheet'!$G$38/(VLOOKUP(R2253,'General Input Sheet'!$E$38:$G$44,3,FALSE))),1)</f>
        <v>1</v>
      </c>
      <c r="T2253" s="199">
        <v>493772.10186114302</v>
      </c>
      <c r="U2253" s="115" t="str">
        <f t="shared" si="610"/>
        <v/>
      </c>
      <c r="V2253" s="115" t="str">
        <f t="shared" si="600"/>
        <v>y</v>
      </c>
      <c r="W2253" s="115" t="str">
        <f t="shared" si="600"/>
        <v/>
      </c>
      <c r="X2253" s="115" t="str">
        <f t="shared" si="600"/>
        <v/>
      </c>
      <c r="Y2253" s="273" t="str">
        <f t="shared" si="611"/>
        <v/>
      </c>
      <c r="AA2253" s="86" t="str">
        <f t="shared" si="601"/>
        <v/>
      </c>
      <c r="AB2253" s="87">
        <f t="shared" si="602"/>
        <v>1</v>
      </c>
      <c r="AC2253" s="87" t="str">
        <f t="shared" si="612"/>
        <v/>
      </c>
      <c r="AD2253" s="87" t="str">
        <f t="shared" si="613"/>
        <v/>
      </c>
      <c r="AE2253" s="87" t="str">
        <f t="shared" si="614"/>
        <v/>
      </c>
      <c r="AF2253" s="94">
        <f t="shared" si="603"/>
        <v>1</v>
      </c>
      <c r="AH2253" s="324" t="str">
        <f t="shared" si="604"/>
        <v/>
      </c>
      <c r="AI2253" s="280">
        <f t="shared" si="605"/>
        <v>493772.10186114302</v>
      </c>
      <c r="AJ2253" s="280" t="str">
        <f t="shared" si="606"/>
        <v/>
      </c>
      <c r="AK2253" s="280" t="str">
        <f t="shared" si="607"/>
        <v/>
      </c>
      <c r="AL2253" s="327" t="str">
        <f t="shared" si="608"/>
        <v/>
      </c>
    </row>
    <row r="2254" spans="2:38">
      <c r="B2254" s="176" t="s">
        <v>2010</v>
      </c>
      <c r="C2254" s="167"/>
      <c r="D2254" s="167" t="s">
        <v>2229</v>
      </c>
      <c r="E2254" s="167" t="s">
        <v>118</v>
      </c>
      <c r="F2254" s="167" t="s">
        <v>2232</v>
      </c>
      <c r="G2254" s="188"/>
      <c r="H2254" s="285">
        <v>5470.37</v>
      </c>
      <c r="I2254" s="143">
        <f t="shared" si="609"/>
        <v>85.367290800555907</v>
      </c>
      <c r="J2254" s="165">
        <v>466990.66657663701</v>
      </c>
      <c r="K2254" s="167"/>
      <c r="L2254" s="167">
        <v>1</v>
      </c>
      <c r="M2254" s="171">
        <f t="shared" si="618"/>
        <v>466990.66657663696</v>
      </c>
      <c r="N2254" s="170"/>
      <c r="O2254" s="285"/>
      <c r="P2254" s="114">
        <f t="shared" si="615"/>
        <v>0</v>
      </c>
      <c r="Q2254" s="173"/>
      <c r="R2254" s="177">
        <v>2016</v>
      </c>
      <c r="S2254" s="98">
        <f>IFERROR(('General Input Sheet'!$G$38/(VLOOKUP(R2254,'General Input Sheet'!$E$38:$G$44,3,FALSE))),1)</f>
        <v>1</v>
      </c>
      <c r="T2254" s="199">
        <v>466990.66657663701</v>
      </c>
      <c r="U2254" s="115" t="str">
        <f t="shared" si="610"/>
        <v/>
      </c>
      <c r="V2254" s="115" t="str">
        <f t="shared" si="610"/>
        <v/>
      </c>
      <c r="W2254" s="115" t="str">
        <f t="shared" si="610"/>
        <v/>
      </c>
      <c r="X2254" s="115" t="str">
        <f t="shared" si="610"/>
        <v>y</v>
      </c>
      <c r="Y2254" s="273" t="str">
        <f t="shared" si="611"/>
        <v/>
      </c>
      <c r="AA2254" s="86" t="str">
        <f t="shared" ref="AA2254:AA2317" si="619">IF(U2254="y",1,"")</f>
        <v/>
      </c>
      <c r="AB2254" s="87" t="str">
        <f t="shared" ref="AB2254:AB2317" si="620">IF(V2254="y",1,"")</f>
        <v/>
      </c>
      <c r="AC2254" s="87" t="str">
        <f t="shared" si="612"/>
        <v/>
      </c>
      <c r="AD2254" s="87">
        <f t="shared" si="613"/>
        <v>1</v>
      </c>
      <c r="AE2254" s="87" t="str">
        <f t="shared" si="614"/>
        <v/>
      </c>
      <c r="AF2254" s="94">
        <f t="shared" ref="AF2254:AF2317" si="621">SUM(AA2254:AE2254)</f>
        <v>1</v>
      </c>
      <c r="AH2254" s="324" t="str">
        <f t="shared" ref="AH2254:AH2317" si="622">IF(AA2254="","",(AA2254/$AF2254)*$T2254)</f>
        <v/>
      </c>
      <c r="AI2254" s="280" t="str">
        <f t="shared" ref="AI2254:AI2317" si="623">IF(AB2254="","",(AB2254/$AF2254)*$T2254)</f>
        <v/>
      </c>
      <c r="AJ2254" s="280" t="str">
        <f t="shared" ref="AJ2254:AJ2317" si="624">IF(AC2254="","",(AC2254/$AF2254)*$T2254)</f>
        <v/>
      </c>
      <c r="AK2254" s="280">
        <f t="shared" ref="AK2254:AK2317" si="625">IF(AD2254="","",(AD2254/$AF2254)*$T2254)</f>
        <v>466990.66657663701</v>
      </c>
      <c r="AL2254" s="327" t="str">
        <f t="shared" ref="AL2254:AL2317" si="626">IF(AE2254="","",(AE2254/$AF2254)*$T2254)</f>
        <v/>
      </c>
    </row>
    <row r="2255" spans="2:38">
      <c r="B2255" s="176" t="s">
        <v>2011</v>
      </c>
      <c r="C2255" s="167"/>
      <c r="D2255" s="167" t="s">
        <v>2229</v>
      </c>
      <c r="E2255" s="167" t="s">
        <v>115</v>
      </c>
      <c r="F2255" s="167" t="s">
        <v>2233</v>
      </c>
      <c r="G2255" s="188"/>
      <c r="H2255" s="285">
        <v>30478.73</v>
      </c>
      <c r="I2255" s="143">
        <f t="shared" ref="I2255:I2318" si="627">IFERROR(J2255/H2255,0)</f>
        <v>22.638464345900665</v>
      </c>
      <c r="J2255" s="165">
        <v>689991.64241333294</v>
      </c>
      <c r="K2255" s="167"/>
      <c r="L2255" s="167">
        <v>1</v>
      </c>
      <c r="M2255" s="171">
        <f t="shared" si="618"/>
        <v>689991.64241333294</v>
      </c>
      <c r="N2255" s="170"/>
      <c r="O2255" s="285"/>
      <c r="P2255" s="114">
        <f t="shared" si="615"/>
        <v>0</v>
      </c>
      <c r="Q2255" s="173"/>
      <c r="R2255" s="177">
        <v>2016</v>
      </c>
      <c r="S2255" s="98">
        <f>IFERROR(('General Input Sheet'!$G$38/(VLOOKUP(R2255,'General Input Sheet'!$E$38:$G$44,3,FALSE))),1)</f>
        <v>1</v>
      </c>
      <c r="T2255" s="199">
        <v>689991.64241333294</v>
      </c>
      <c r="U2255" s="115" t="str">
        <f t="shared" ref="U2255:X2318" si="628">IF(AND(U$10=$E2255,$D2255="Local"),"y","")</f>
        <v>y</v>
      </c>
      <c r="V2255" s="115" t="str">
        <f t="shared" si="628"/>
        <v/>
      </c>
      <c r="W2255" s="115" t="str">
        <f t="shared" si="628"/>
        <v/>
      </c>
      <c r="X2255" s="115" t="str">
        <f t="shared" si="628"/>
        <v/>
      </c>
      <c r="Y2255" s="273" t="str">
        <f t="shared" ref="Y2255:Y2318" si="629">IF($D2255&lt;&gt;"Local","y","")</f>
        <v/>
      </c>
      <c r="AA2255" s="86">
        <f t="shared" si="619"/>
        <v>1</v>
      </c>
      <c r="AB2255" s="87" t="str">
        <f t="shared" si="620"/>
        <v/>
      </c>
      <c r="AC2255" s="87" t="str">
        <f t="shared" ref="AC2255:AC2318" si="630">IF(W2255="y",1,"")</f>
        <v/>
      </c>
      <c r="AD2255" s="87" t="str">
        <f t="shared" ref="AD2255:AD2318" si="631">IF(X2255="y",1,"")</f>
        <v/>
      </c>
      <c r="AE2255" s="87" t="str">
        <f t="shared" ref="AE2255:AE2318" si="632">IF(Y2255="y",1,"")</f>
        <v/>
      </c>
      <c r="AF2255" s="94">
        <f t="shared" si="621"/>
        <v>1</v>
      </c>
      <c r="AH2255" s="324">
        <f t="shared" si="622"/>
        <v>689991.64241333294</v>
      </c>
      <c r="AI2255" s="280" t="str">
        <f t="shared" si="623"/>
        <v/>
      </c>
      <c r="AJ2255" s="280" t="str">
        <f t="shared" si="624"/>
        <v/>
      </c>
      <c r="AK2255" s="280" t="str">
        <f t="shared" si="625"/>
        <v/>
      </c>
      <c r="AL2255" s="327" t="str">
        <f t="shared" si="626"/>
        <v/>
      </c>
    </row>
    <row r="2256" spans="2:38">
      <c r="B2256" s="176" t="s">
        <v>2012</v>
      </c>
      <c r="C2256" s="167"/>
      <c r="D2256" s="167" t="s">
        <v>2231</v>
      </c>
      <c r="E2256" s="167" t="s">
        <v>117</v>
      </c>
      <c r="F2256" s="167" t="s">
        <v>2234</v>
      </c>
      <c r="G2256" s="188"/>
      <c r="H2256" s="285">
        <v>48283.63</v>
      </c>
      <c r="I2256" s="143">
        <f t="shared" si="627"/>
        <v>173.97714185794584</v>
      </c>
      <c r="J2256" s="165">
        <v>8400247.9459265694</v>
      </c>
      <c r="K2256" s="167"/>
      <c r="L2256" s="167">
        <v>1</v>
      </c>
      <c r="M2256" s="171">
        <f t="shared" si="618"/>
        <v>8400247.9459265694</v>
      </c>
      <c r="N2256" s="170"/>
      <c r="O2256" s="285"/>
      <c r="P2256" s="114">
        <f t="shared" ref="P2256:P2319" si="633">IFERROR(Q2256/O2256,0)</f>
        <v>0</v>
      </c>
      <c r="Q2256" s="173"/>
      <c r="R2256" s="177">
        <v>2016</v>
      </c>
      <c r="S2256" s="98">
        <f>IFERROR(('General Input Sheet'!$G$38/(VLOOKUP(R2256,'General Input Sheet'!$E$38:$G$44,3,FALSE))),1)</f>
        <v>1</v>
      </c>
      <c r="T2256" s="199">
        <v>8400247.9459265694</v>
      </c>
      <c r="U2256" s="115" t="str">
        <f t="shared" si="628"/>
        <v/>
      </c>
      <c r="V2256" s="115" t="str">
        <f t="shared" si="628"/>
        <v/>
      </c>
      <c r="W2256" s="115" t="str">
        <f t="shared" si="628"/>
        <v/>
      </c>
      <c r="X2256" s="115" t="str">
        <f t="shared" si="628"/>
        <v/>
      </c>
      <c r="Y2256" s="273" t="str">
        <f t="shared" si="629"/>
        <v>y</v>
      </c>
      <c r="AA2256" s="86" t="str">
        <f t="shared" si="619"/>
        <v/>
      </c>
      <c r="AB2256" s="87" t="str">
        <f t="shared" si="620"/>
        <v/>
      </c>
      <c r="AC2256" s="87" t="str">
        <f t="shared" si="630"/>
        <v/>
      </c>
      <c r="AD2256" s="87" t="str">
        <f t="shared" si="631"/>
        <v/>
      </c>
      <c r="AE2256" s="87">
        <f t="shared" si="632"/>
        <v>1</v>
      </c>
      <c r="AF2256" s="94">
        <f t="shared" si="621"/>
        <v>1</v>
      </c>
      <c r="AH2256" s="324" t="str">
        <f t="shared" si="622"/>
        <v/>
      </c>
      <c r="AI2256" s="280" t="str">
        <f t="shared" si="623"/>
        <v/>
      </c>
      <c r="AJ2256" s="280" t="str">
        <f t="shared" si="624"/>
        <v/>
      </c>
      <c r="AK2256" s="280" t="str">
        <f t="shared" si="625"/>
        <v/>
      </c>
      <c r="AL2256" s="327">
        <f t="shared" si="626"/>
        <v>8400247.9459265694</v>
      </c>
    </row>
    <row r="2257" spans="2:38">
      <c r="B2257" s="176" t="s">
        <v>2013</v>
      </c>
      <c r="C2257" s="167"/>
      <c r="D2257" s="167" t="s">
        <v>2229</v>
      </c>
      <c r="E2257" s="167" t="s">
        <v>115</v>
      </c>
      <c r="F2257" s="167" t="s">
        <v>2236</v>
      </c>
      <c r="G2257" s="188"/>
      <c r="H2257" s="285"/>
      <c r="I2257" s="143">
        <f t="shared" si="627"/>
        <v>0</v>
      </c>
      <c r="J2257" s="165"/>
      <c r="K2257" s="167"/>
      <c r="L2257" s="167">
        <v>1</v>
      </c>
      <c r="M2257" s="171">
        <f t="shared" si="618"/>
        <v>0</v>
      </c>
      <c r="N2257" s="170"/>
      <c r="O2257" s="285">
        <v>0</v>
      </c>
      <c r="P2257" s="114">
        <f t="shared" si="633"/>
        <v>0</v>
      </c>
      <c r="Q2257" s="173">
        <v>0</v>
      </c>
      <c r="R2257" s="177">
        <v>2016</v>
      </c>
      <c r="S2257" s="98">
        <f>IFERROR(('General Input Sheet'!$G$38/(VLOOKUP(R2257,'General Input Sheet'!$E$38:$G$44,3,FALSE))),1)</f>
        <v>1</v>
      </c>
      <c r="T2257" s="199">
        <v>0</v>
      </c>
      <c r="U2257" s="115" t="str">
        <f t="shared" si="628"/>
        <v>y</v>
      </c>
      <c r="V2257" s="115" t="str">
        <f t="shared" si="628"/>
        <v/>
      </c>
      <c r="W2257" s="115" t="str">
        <f t="shared" si="628"/>
        <v/>
      </c>
      <c r="X2257" s="115" t="str">
        <f t="shared" si="628"/>
        <v/>
      </c>
      <c r="Y2257" s="273" t="str">
        <f t="shared" si="629"/>
        <v/>
      </c>
      <c r="AA2257" s="86">
        <f t="shared" si="619"/>
        <v>1</v>
      </c>
      <c r="AB2257" s="87" t="str">
        <f t="shared" si="620"/>
        <v/>
      </c>
      <c r="AC2257" s="87" t="str">
        <f t="shared" si="630"/>
        <v/>
      </c>
      <c r="AD2257" s="87" t="str">
        <f t="shared" si="631"/>
        <v/>
      </c>
      <c r="AE2257" s="87" t="str">
        <f t="shared" si="632"/>
        <v/>
      </c>
      <c r="AF2257" s="94">
        <f t="shared" si="621"/>
        <v>1</v>
      </c>
      <c r="AH2257" s="324">
        <f t="shared" si="622"/>
        <v>0</v>
      </c>
      <c r="AI2257" s="280" t="str">
        <f t="shared" si="623"/>
        <v/>
      </c>
      <c r="AJ2257" s="280" t="str">
        <f t="shared" si="624"/>
        <v/>
      </c>
      <c r="AK2257" s="280" t="str">
        <f t="shared" si="625"/>
        <v/>
      </c>
      <c r="AL2257" s="327" t="str">
        <f t="shared" si="626"/>
        <v/>
      </c>
    </row>
    <row r="2258" spans="2:38">
      <c r="B2258" s="176" t="s">
        <v>2014</v>
      </c>
      <c r="C2258" s="167"/>
      <c r="D2258" s="167" t="s">
        <v>2231</v>
      </c>
      <c r="E2258" s="167" t="s">
        <v>118</v>
      </c>
      <c r="F2258" s="167" t="s">
        <v>2236</v>
      </c>
      <c r="G2258" s="188"/>
      <c r="H2258" s="285"/>
      <c r="I2258" s="143">
        <f t="shared" si="627"/>
        <v>0</v>
      </c>
      <c r="J2258" s="165"/>
      <c r="K2258" s="167"/>
      <c r="L2258" s="167">
        <v>1</v>
      </c>
      <c r="M2258" s="171">
        <f t="shared" si="618"/>
        <v>0</v>
      </c>
      <c r="N2258" s="170"/>
      <c r="O2258" s="285">
        <v>0</v>
      </c>
      <c r="P2258" s="114">
        <f t="shared" si="633"/>
        <v>0</v>
      </c>
      <c r="Q2258" s="173">
        <v>0</v>
      </c>
      <c r="R2258" s="177">
        <v>2016</v>
      </c>
      <c r="S2258" s="98">
        <f>IFERROR(('General Input Sheet'!$G$38/(VLOOKUP(R2258,'General Input Sheet'!$E$38:$G$44,3,FALSE))),1)</f>
        <v>1</v>
      </c>
      <c r="T2258" s="199">
        <v>0</v>
      </c>
      <c r="U2258" s="115" t="str">
        <f t="shared" si="628"/>
        <v/>
      </c>
      <c r="V2258" s="115" t="str">
        <f t="shared" si="628"/>
        <v/>
      </c>
      <c r="W2258" s="115" t="str">
        <f t="shared" si="628"/>
        <v/>
      </c>
      <c r="X2258" s="115" t="str">
        <f t="shared" si="628"/>
        <v/>
      </c>
      <c r="Y2258" s="273" t="str">
        <f t="shared" si="629"/>
        <v>y</v>
      </c>
      <c r="AA2258" s="86" t="str">
        <f t="shared" si="619"/>
        <v/>
      </c>
      <c r="AB2258" s="87" t="str">
        <f t="shared" si="620"/>
        <v/>
      </c>
      <c r="AC2258" s="87" t="str">
        <f t="shared" si="630"/>
        <v/>
      </c>
      <c r="AD2258" s="87" t="str">
        <f t="shared" si="631"/>
        <v/>
      </c>
      <c r="AE2258" s="87">
        <f t="shared" si="632"/>
        <v>1</v>
      </c>
      <c r="AF2258" s="94">
        <f t="shared" si="621"/>
        <v>1</v>
      </c>
      <c r="AH2258" s="324" t="str">
        <f t="shared" si="622"/>
        <v/>
      </c>
      <c r="AI2258" s="280" t="str">
        <f t="shared" si="623"/>
        <v/>
      </c>
      <c r="AJ2258" s="280" t="str">
        <f t="shared" si="624"/>
        <v/>
      </c>
      <c r="AK2258" s="280" t="str">
        <f t="shared" si="625"/>
        <v/>
      </c>
      <c r="AL2258" s="327">
        <f t="shared" si="626"/>
        <v>0</v>
      </c>
    </row>
    <row r="2259" spans="2:38">
      <c r="B2259" s="176" t="s">
        <v>2015</v>
      </c>
      <c r="C2259" s="167"/>
      <c r="D2259" s="167" t="s">
        <v>2229</v>
      </c>
      <c r="E2259" s="167" t="s">
        <v>118</v>
      </c>
      <c r="F2259" s="167" t="s">
        <v>2232</v>
      </c>
      <c r="G2259" s="188"/>
      <c r="H2259" s="285">
        <v>8880.75</v>
      </c>
      <c r="I2259" s="143">
        <f t="shared" si="627"/>
        <v>66.467998534391228</v>
      </c>
      <c r="J2259" s="165">
        <v>590285.67798429495</v>
      </c>
      <c r="K2259" s="167"/>
      <c r="L2259" s="167">
        <v>1</v>
      </c>
      <c r="M2259" s="171">
        <f t="shared" si="618"/>
        <v>590285.67798429495</v>
      </c>
      <c r="N2259" s="170"/>
      <c r="O2259" s="285"/>
      <c r="P2259" s="114">
        <f t="shared" si="633"/>
        <v>0</v>
      </c>
      <c r="Q2259" s="173"/>
      <c r="R2259" s="177">
        <v>2016</v>
      </c>
      <c r="S2259" s="98">
        <f>IFERROR(('General Input Sheet'!$G$38/(VLOOKUP(R2259,'General Input Sheet'!$E$38:$G$44,3,FALSE))),1)</f>
        <v>1</v>
      </c>
      <c r="T2259" s="199">
        <v>590285.67798429495</v>
      </c>
      <c r="U2259" s="115" t="str">
        <f t="shared" si="628"/>
        <v/>
      </c>
      <c r="V2259" s="115" t="str">
        <f t="shared" si="628"/>
        <v/>
      </c>
      <c r="W2259" s="115" t="str">
        <f t="shared" si="628"/>
        <v/>
      </c>
      <c r="X2259" s="115" t="str">
        <f t="shared" si="628"/>
        <v>y</v>
      </c>
      <c r="Y2259" s="273" t="str">
        <f t="shared" si="629"/>
        <v/>
      </c>
      <c r="AA2259" s="86" t="str">
        <f t="shared" si="619"/>
        <v/>
      </c>
      <c r="AB2259" s="87" t="str">
        <f t="shared" si="620"/>
        <v/>
      </c>
      <c r="AC2259" s="87" t="str">
        <f t="shared" si="630"/>
        <v/>
      </c>
      <c r="AD2259" s="87">
        <f t="shared" si="631"/>
        <v>1</v>
      </c>
      <c r="AE2259" s="87" t="str">
        <f t="shared" si="632"/>
        <v/>
      </c>
      <c r="AF2259" s="94">
        <f t="shared" si="621"/>
        <v>1</v>
      </c>
      <c r="AH2259" s="324" t="str">
        <f t="shared" si="622"/>
        <v/>
      </c>
      <c r="AI2259" s="280" t="str">
        <f t="shared" si="623"/>
        <v/>
      </c>
      <c r="AJ2259" s="280" t="str">
        <f t="shared" si="624"/>
        <v/>
      </c>
      <c r="AK2259" s="280">
        <f t="shared" si="625"/>
        <v>590285.67798429495</v>
      </c>
      <c r="AL2259" s="327" t="str">
        <f t="shared" si="626"/>
        <v/>
      </c>
    </row>
    <row r="2260" spans="2:38">
      <c r="B2260" s="176" t="s">
        <v>2016</v>
      </c>
      <c r="C2260" s="167"/>
      <c r="D2260" s="167" t="s">
        <v>2231</v>
      </c>
      <c r="E2260" s="167" t="s">
        <v>117</v>
      </c>
      <c r="F2260" s="167" t="s">
        <v>2232</v>
      </c>
      <c r="G2260" s="188"/>
      <c r="H2260" s="285">
        <v>1664.9</v>
      </c>
      <c r="I2260" s="143">
        <f t="shared" si="627"/>
        <v>629.34573041085343</v>
      </c>
      <c r="J2260" s="165">
        <v>1047797.70656103</v>
      </c>
      <c r="K2260" s="167"/>
      <c r="L2260" s="167">
        <v>1</v>
      </c>
      <c r="M2260" s="171">
        <f t="shared" si="618"/>
        <v>1047797.7065610299</v>
      </c>
      <c r="N2260" s="170"/>
      <c r="O2260" s="285"/>
      <c r="P2260" s="114">
        <f t="shared" si="633"/>
        <v>0</v>
      </c>
      <c r="Q2260" s="173"/>
      <c r="R2260" s="177">
        <v>2016</v>
      </c>
      <c r="S2260" s="98">
        <f>IFERROR(('General Input Sheet'!$G$38/(VLOOKUP(R2260,'General Input Sheet'!$E$38:$G$44,3,FALSE))),1)</f>
        <v>1</v>
      </c>
      <c r="T2260" s="199">
        <v>1047797.70656103</v>
      </c>
      <c r="U2260" s="115" t="str">
        <f t="shared" si="628"/>
        <v/>
      </c>
      <c r="V2260" s="115" t="str">
        <f t="shared" si="628"/>
        <v/>
      </c>
      <c r="W2260" s="115" t="str">
        <f t="shared" si="628"/>
        <v/>
      </c>
      <c r="X2260" s="115" t="str">
        <f t="shared" si="628"/>
        <v/>
      </c>
      <c r="Y2260" s="273" t="str">
        <f t="shared" si="629"/>
        <v>y</v>
      </c>
      <c r="AA2260" s="86" t="str">
        <f t="shared" si="619"/>
        <v/>
      </c>
      <c r="AB2260" s="87" t="str">
        <f t="shared" si="620"/>
        <v/>
      </c>
      <c r="AC2260" s="87" t="str">
        <f t="shared" si="630"/>
        <v/>
      </c>
      <c r="AD2260" s="87" t="str">
        <f t="shared" si="631"/>
        <v/>
      </c>
      <c r="AE2260" s="87">
        <f t="shared" si="632"/>
        <v>1</v>
      </c>
      <c r="AF2260" s="94">
        <f t="shared" si="621"/>
        <v>1</v>
      </c>
      <c r="AH2260" s="324" t="str">
        <f t="shared" si="622"/>
        <v/>
      </c>
      <c r="AI2260" s="280" t="str">
        <f t="shared" si="623"/>
        <v/>
      </c>
      <c r="AJ2260" s="280" t="str">
        <f t="shared" si="624"/>
        <v/>
      </c>
      <c r="AK2260" s="280" t="str">
        <f t="shared" si="625"/>
        <v/>
      </c>
      <c r="AL2260" s="327">
        <f t="shared" si="626"/>
        <v>1047797.70656103</v>
      </c>
    </row>
    <row r="2261" spans="2:38">
      <c r="B2261" s="176" t="s">
        <v>2017</v>
      </c>
      <c r="C2261" s="167"/>
      <c r="D2261" s="167" t="s">
        <v>2229</v>
      </c>
      <c r="E2261" s="167" t="s">
        <v>117</v>
      </c>
      <c r="F2261" s="167" t="s">
        <v>2233</v>
      </c>
      <c r="G2261" s="188"/>
      <c r="H2261" s="285">
        <v>2952.64</v>
      </c>
      <c r="I2261" s="143">
        <f t="shared" si="627"/>
        <v>170.63525695583039</v>
      </c>
      <c r="J2261" s="165">
        <v>503824.48509806301</v>
      </c>
      <c r="K2261" s="167"/>
      <c r="L2261" s="167">
        <v>1</v>
      </c>
      <c r="M2261" s="171">
        <f t="shared" si="618"/>
        <v>503824.48509806301</v>
      </c>
      <c r="N2261" s="170"/>
      <c r="O2261" s="285"/>
      <c r="P2261" s="114">
        <f t="shared" si="633"/>
        <v>0</v>
      </c>
      <c r="Q2261" s="173"/>
      <c r="R2261" s="177">
        <v>2016</v>
      </c>
      <c r="S2261" s="98">
        <f>IFERROR(('General Input Sheet'!$G$38/(VLOOKUP(R2261,'General Input Sheet'!$E$38:$G$44,3,FALSE))),1)</f>
        <v>1</v>
      </c>
      <c r="T2261" s="199">
        <v>503824.48509806301</v>
      </c>
      <c r="U2261" s="115" t="str">
        <f t="shared" si="628"/>
        <v/>
      </c>
      <c r="V2261" s="115" t="str">
        <f t="shared" si="628"/>
        <v/>
      </c>
      <c r="W2261" s="115" t="str">
        <f t="shared" si="628"/>
        <v>y</v>
      </c>
      <c r="X2261" s="115" t="str">
        <f t="shared" si="628"/>
        <v/>
      </c>
      <c r="Y2261" s="273" t="str">
        <f t="shared" si="629"/>
        <v/>
      </c>
      <c r="AA2261" s="86" t="str">
        <f t="shared" si="619"/>
        <v/>
      </c>
      <c r="AB2261" s="87" t="str">
        <f t="shared" si="620"/>
        <v/>
      </c>
      <c r="AC2261" s="87">
        <f t="shared" si="630"/>
        <v>1</v>
      </c>
      <c r="AD2261" s="87" t="str">
        <f t="shared" si="631"/>
        <v/>
      </c>
      <c r="AE2261" s="87" t="str">
        <f t="shared" si="632"/>
        <v/>
      </c>
      <c r="AF2261" s="94">
        <f t="shared" si="621"/>
        <v>1</v>
      </c>
      <c r="AH2261" s="324" t="str">
        <f t="shared" si="622"/>
        <v/>
      </c>
      <c r="AI2261" s="280" t="str">
        <f t="shared" si="623"/>
        <v/>
      </c>
      <c r="AJ2261" s="280">
        <f t="shared" si="624"/>
        <v>503824.48509806301</v>
      </c>
      <c r="AK2261" s="280" t="str">
        <f t="shared" si="625"/>
        <v/>
      </c>
      <c r="AL2261" s="327" t="str">
        <f t="shared" si="626"/>
        <v/>
      </c>
    </row>
    <row r="2262" spans="2:38">
      <c r="B2262" s="176" t="s">
        <v>2018</v>
      </c>
      <c r="C2262" s="167"/>
      <c r="D2262" s="167" t="s">
        <v>2229</v>
      </c>
      <c r="E2262" s="167" t="s">
        <v>118</v>
      </c>
      <c r="F2262" s="167" t="s">
        <v>2233</v>
      </c>
      <c r="G2262" s="188"/>
      <c r="H2262" s="285">
        <v>10816.91</v>
      </c>
      <c r="I2262" s="143">
        <f t="shared" si="627"/>
        <v>63.788239193386367</v>
      </c>
      <c r="J2262" s="165">
        <v>689991.64241333294</v>
      </c>
      <c r="K2262" s="167"/>
      <c r="L2262" s="167">
        <v>1</v>
      </c>
      <c r="M2262" s="171">
        <f t="shared" si="618"/>
        <v>689991.64241333294</v>
      </c>
      <c r="N2262" s="170"/>
      <c r="O2262" s="285">
        <v>11791.260942004301</v>
      </c>
      <c r="P2262" s="114">
        <f t="shared" si="633"/>
        <v>252.25788103832764</v>
      </c>
      <c r="Q2262" s="173">
        <v>2974438.5</v>
      </c>
      <c r="R2262" s="177">
        <v>2016</v>
      </c>
      <c r="S2262" s="98">
        <f>IFERROR(('General Input Sheet'!$G$38/(VLOOKUP(R2262,'General Input Sheet'!$E$38:$G$44,3,FALSE))),1)</f>
        <v>1</v>
      </c>
      <c r="T2262" s="199">
        <v>3664430.1424133331</v>
      </c>
      <c r="U2262" s="115" t="str">
        <f t="shared" si="628"/>
        <v/>
      </c>
      <c r="V2262" s="115" t="str">
        <f t="shared" si="628"/>
        <v/>
      </c>
      <c r="W2262" s="115" t="str">
        <f t="shared" si="628"/>
        <v/>
      </c>
      <c r="X2262" s="115" t="str">
        <f t="shared" si="628"/>
        <v>y</v>
      </c>
      <c r="Y2262" s="273" t="str">
        <f t="shared" si="629"/>
        <v/>
      </c>
      <c r="AA2262" s="86" t="str">
        <f t="shared" si="619"/>
        <v/>
      </c>
      <c r="AB2262" s="87" t="str">
        <f t="shared" si="620"/>
        <v/>
      </c>
      <c r="AC2262" s="87" t="str">
        <f t="shared" si="630"/>
        <v/>
      </c>
      <c r="AD2262" s="87">
        <f t="shared" si="631"/>
        <v>1</v>
      </c>
      <c r="AE2262" s="87" t="str">
        <f t="shared" si="632"/>
        <v/>
      </c>
      <c r="AF2262" s="94">
        <f t="shared" si="621"/>
        <v>1</v>
      </c>
      <c r="AH2262" s="324" t="str">
        <f t="shared" si="622"/>
        <v/>
      </c>
      <c r="AI2262" s="280" t="str">
        <f t="shared" si="623"/>
        <v/>
      </c>
      <c r="AJ2262" s="280" t="str">
        <f t="shared" si="624"/>
        <v/>
      </c>
      <c r="AK2262" s="280">
        <f t="shared" si="625"/>
        <v>3664430.1424133331</v>
      </c>
      <c r="AL2262" s="327" t="str">
        <f t="shared" si="626"/>
        <v/>
      </c>
    </row>
    <row r="2263" spans="2:38">
      <c r="B2263" s="176" t="s">
        <v>2019</v>
      </c>
      <c r="C2263" s="167"/>
      <c r="D2263" s="167" t="s">
        <v>2229</v>
      </c>
      <c r="E2263" s="167" t="s">
        <v>115</v>
      </c>
      <c r="F2263" s="167" t="s">
        <v>2232</v>
      </c>
      <c r="G2263" s="188"/>
      <c r="H2263" s="285">
        <v>20962.650000000001</v>
      </c>
      <c r="I2263" s="143">
        <f t="shared" si="627"/>
        <v>28.158924467292774</v>
      </c>
      <c r="J2263" s="165">
        <v>590285.67798429495</v>
      </c>
      <c r="K2263" s="167"/>
      <c r="L2263" s="167">
        <v>1</v>
      </c>
      <c r="M2263" s="171">
        <f t="shared" si="618"/>
        <v>590285.67798429495</v>
      </c>
      <c r="N2263" s="170"/>
      <c r="O2263" s="285"/>
      <c r="P2263" s="114">
        <f t="shared" si="633"/>
        <v>0</v>
      </c>
      <c r="Q2263" s="173"/>
      <c r="R2263" s="177">
        <v>2016</v>
      </c>
      <c r="S2263" s="98">
        <f>IFERROR(('General Input Sheet'!$G$38/(VLOOKUP(R2263,'General Input Sheet'!$E$38:$G$44,3,FALSE))),1)</f>
        <v>1</v>
      </c>
      <c r="T2263" s="199">
        <v>590285.67798429495</v>
      </c>
      <c r="U2263" s="115" t="str">
        <f t="shared" si="628"/>
        <v>y</v>
      </c>
      <c r="V2263" s="115" t="str">
        <f t="shared" si="628"/>
        <v/>
      </c>
      <c r="W2263" s="115" t="str">
        <f t="shared" si="628"/>
        <v/>
      </c>
      <c r="X2263" s="115" t="str">
        <f t="shared" si="628"/>
        <v/>
      </c>
      <c r="Y2263" s="273" t="str">
        <f t="shared" si="629"/>
        <v/>
      </c>
      <c r="AA2263" s="86">
        <f t="shared" si="619"/>
        <v>1</v>
      </c>
      <c r="AB2263" s="87" t="str">
        <f t="shared" si="620"/>
        <v/>
      </c>
      <c r="AC2263" s="87" t="str">
        <f t="shared" si="630"/>
        <v/>
      </c>
      <c r="AD2263" s="87" t="str">
        <f t="shared" si="631"/>
        <v/>
      </c>
      <c r="AE2263" s="87" t="str">
        <f t="shared" si="632"/>
        <v/>
      </c>
      <c r="AF2263" s="94">
        <f t="shared" si="621"/>
        <v>1</v>
      </c>
      <c r="AH2263" s="324">
        <f t="shared" si="622"/>
        <v>590285.67798429495</v>
      </c>
      <c r="AI2263" s="280" t="str">
        <f t="shared" si="623"/>
        <v/>
      </c>
      <c r="AJ2263" s="280" t="str">
        <f t="shared" si="624"/>
        <v/>
      </c>
      <c r="AK2263" s="280" t="str">
        <f t="shared" si="625"/>
        <v/>
      </c>
      <c r="AL2263" s="327" t="str">
        <f t="shared" si="626"/>
        <v/>
      </c>
    </row>
    <row r="2264" spans="2:38">
      <c r="B2264" s="176" t="s">
        <v>2020</v>
      </c>
      <c r="C2264" s="167"/>
      <c r="D2264" s="167" t="s">
        <v>2229</v>
      </c>
      <c r="E2264" s="167" t="s">
        <v>115</v>
      </c>
      <c r="F2264" s="167" t="s">
        <v>2232</v>
      </c>
      <c r="G2264" s="188"/>
      <c r="H2264" s="285">
        <v>4758.6099999999997</v>
      </c>
      <c r="I2264" s="143">
        <f t="shared" si="627"/>
        <v>90.845697874216427</v>
      </c>
      <c r="J2264" s="165">
        <v>432299.24636122503</v>
      </c>
      <c r="K2264" s="167"/>
      <c r="L2264" s="167">
        <v>1</v>
      </c>
      <c r="M2264" s="171">
        <f t="shared" si="618"/>
        <v>432299.24636122503</v>
      </c>
      <c r="N2264" s="170"/>
      <c r="O2264" s="285"/>
      <c r="P2264" s="114">
        <f t="shared" si="633"/>
        <v>0</v>
      </c>
      <c r="Q2264" s="173"/>
      <c r="R2264" s="177">
        <v>2016</v>
      </c>
      <c r="S2264" s="98">
        <f>IFERROR(('General Input Sheet'!$G$38/(VLOOKUP(R2264,'General Input Sheet'!$E$38:$G$44,3,FALSE))),1)</f>
        <v>1</v>
      </c>
      <c r="T2264" s="199">
        <v>432299.24636122503</v>
      </c>
      <c r="U2264" s="115" t="str">
        <f t="shared" si="628"/>
        <v>y</v>
      </c>
      <c r="V2264" s="115" t="str">
        <f t="shared" si="628"/>
        <v/>
      </c>
      <c r="W2264" s="115" t="str">
        <f t="shared" si="628"/>
        <v/>
      </c>
      <c r="X2264" s="115" t="str">
        <f t="shared" si="628"/>
        <v/>
      </c>
      <c r="Y2264" s="273" t="str">
        <f t="shared" si="629"/>
        <v/>
      </c>
      <c r="AA2264" s="86">
        <f t="shared" si="619"/>
        <v>1</v>
      </c>
      <c r="AB2264" s="87" t="str">
        <f t="shared" si="620"/>
        <v/>
      </c>
      <c r="AC2264" s="87" t="str">
        <f t="shared" si="630"/>
        <v/>
      </c>
      <c r="AD2264" s="87" t="str">
        <f t="shared" si="631"/>
        <v/>
      </c>
      <c r="AE2264" s="87" t="str">
        <f t="shared" si="632"/>
        <v/>
      </c>
      <c r="AF2264" s="94">
        <f t="shared" si="621"/>
        <v>1</v>
      </c>
      <c r="AH2264" s="324">
        <f t="shared" si="622"/>
        <v>432299.24636122503</v>
      </c>
      <c r="AI2264" s="280" t="str">
        <f t="shared" si="623"/>
        <v/>
      </c>
      <c r="AJ2264" s="280" t="str">
        <f t="shared" si="624"/>
        <v/>
      </c>
      <c r="AK2264" s="280" t="str">
        <f t="shared" si="625"/>
        <v/>
      </c>
      <c r="AL2264" s="327" t="str">
        <f t="shared" si="626"/>
        <v/>
      </c>
    </row>
    <row r="2265" spans="2:38">
      <c r="B2265" s="176" t="s">
        <v>2021</v>
      </c>
      <c r="C2265" s="167"/>
      <c r="D2265" s="167" t="s">
        <v>2229</v>
      </c>
      <c r="E2265" s="167" t="s">
        <v>115</v>
      </c>
      <c r="F2265" s="167" t="s">
        <v>2232</v>
      </c>
      <c r="G2265" s="188"/>
      <c r="H2265" s="285">
        <v>7596.96</v>
      </c>
      <c r="I2265" s="143">
        <f t="shared" si="627"/>
        <v>75.114437053682906</v>
      </c>
      <c r="J2265" s="165">
        <v>570641.37371934694</v>
      </c>
      <c r="K2265" s="167"/>
      <c r="L2265" s="167">
        <v>1</v>
      </c>
      <c r="M2265" s="171">
        <f t="shared" si="618"/>
        <v>570641.37371934694</v>
      </c>
      <c r="N2265" s="170"/>
      <c r="O2265" s="285"/>
      <c r="P2265" s="114">
        <f t="shared" si="633"/>
        <v>0</v>
      </c>
      <c r="Q2265" s="173"/>
      <c r="R2265" s="177">
        <v>2016</v>
      </c>
      <c r="S2265" s="98">
        <f>IFERROR(('General Input Sheet'!$G$38/(VLOOKUP(R2265,'General Input Sheet'!$E$38:$G$44,3,FALSE))),1)</f>
        <v>1</v>
      </c>
      <c r="T2265" s="199">
        <v>570641.37371934694</v>
      </c>
      <c r="U2265" s="115" t="str">
        <f t="shared" si="628"/>
        <v>y</v>
      </c>
      <c r="V2265" s="115" t="str">
        <f t="shared" si="628"/>
        <v/>
      </c>
      <c r="W2265" s="115" t="str">
        <f t="shared" si="628"/>
        <v/>
      </c>
      <c r="X2265" s="115" t="str">
        <f t="shared" si="628"/>
        <v/>
      </c>
      <c r="Y2265" s="273" t="str">
        <f t="shared" si="629"/>
        <v/>
      </c>
      <c r="AA2265" s="86">
        <f t="shared" si="619"/>
        <v>1</v>
      </c>
      <c r="AB2265" s="87" t="str">
        <f t="shared" si="620"/>
        <v/>
      </c>
      <c r="AC2265" s="87" t="str">
        <f t="shared" si="630"/>
        <v/>
      </c>
      <c r="AD2265" s="87" t="str">
        <f t="shared" si="631"/>
        <v/>
      </c>
      <c r="AE2265" s="87" t="str">
        <f t="shared" si="632"/>
        <v/>
      </c>
      <c r="AF2265" s="94">
        <f t="shared" si="621"/>
        <v>1</v>
      </c>
      <c r="AH2265" s="324">
        <f t="shared" si="622"/>
        <v>570641.37371934694</v>
      </c>
      <c r="AI2265" s="280" t="str">
        <f t="shared" si="623"/>
        <v/>
      </c>
      <c r="AJ2265" s="280" t="str">
        <f t="shared" si="624"/>
        <v/>
      </c>
      <c r="AK2265" s="280" t="str">
        <f t="shared" si="625"/>
        <v/>
      </c>
      <c r="AL2265" s="327" t="str">
        <f t="shared" si="626"/>
        <v/>
      </c>
    </row>
    <row r="2266" spans="2:38">
      <c r="B2266" s="176" t="s">
        <v>2022</v>
      </c>
      <c r="C2266" s="167"/>
      <c r="D2266" s="167" t="s">
        <v>2229</v>
      </c>
      <c r="E2266" s="167" t="s">
        <v>115</v>
      </c>
      <c r="F2266" s="167" t="s">
        <v>2232</v>
      </c>
      <c r="G2266" s="188"/>
      <c r="H2266" s="285">
        <v>971.66547609999998</v>
      </c>
      <c r="I2266" s="143">
        <f t="shared" si="627"/>
        <v>254.94608078000644</v>
      </c>
      <c r="J2266" s="165">
        <v>247722.30496093401</v>
      </c>
      <c r="K2266" s="167"/>
      <c r="L2266" s="167">
        <v>1</v>
      </c>
      <c r="M2266" s="171">
        <f t="shared" si="618"/>
        <v>247722.30496093404</v>
      </c>
      <c r="N2266" s="170"/>
      <c r="O2266" s="285"/>
      <c r="P2266" s="114">
        <f t="shared" si="633"/>
        <v>0</v>
      </c>
      <c r="Q2266" s="173"/>
      <c r="R2266" s="177">
        <v>2016</v>
      </c>
      <c r="S2266" s="98">
        <f>IFERROR(('General Input Sheet'!$G$38/(VLOOKUP(R2266,'General Input Sheet'!$E$38:$G$44,3,FALSE))),1)</f>
        <v>1</v>
      </c>
      <c r="T2266" s="199">
        <v>247722.30496093401</v>
      </c>
      <c r="U2266" s="115" t="str">
        <f t="shared" si="628"/>
        <v>y</v>
      </c>
      <c r="V2266" s="115" t="str">
        <f t="shared" si="628"/>
        <v/>
      </c>
      <c r="W2266" s="115" t="str">
        <f t="shared" si="628"/>
        <v/>
      </c>
      <c r="X2266" s="115" t="str">
        <f t="shared" si="628"/>
        <v/>
      </c>
      <c r="Y2266" s="273" t="str">
        <f t="shared" si="629"/>
        <v/>
      </c>
      <c r="AA2266" s="86">
        <f t="shared" si="619"/>
        <v>1</v>
      </c>
      <c r="AB2266" s="87" t="str">
        <f t="shared" si="620"/>
        <v/>
      </c>
      <c r="AC2266" s="87" t="str">
        <f t="shared" si="630"/>
        <v/>
      </c>
      <c r="AD2266" s="87" t="str">
        <f t="shared" si="631"/>
        <v/>
      </c>
      <c r="AE2266" s="87" t="str">
        <f t="shared" si="632"/>
        <v/>
      </c>
      <c r="AF2266" s="94">
        <f t="shared" si="621"/>
        <v>1</v>
      </c>
      <c r="AH2266" s="324">
        <f t="shared" si="622"/>
        <v>247722.30496093401</v>
      </c>
      <c r="AI2266" s="280" t="str">
        <f t="shared" si="623"/>
        <v/>
      </c>
      <c r="AJ2266" s="280" t="str">
        <f t="shared" si="624"/>
        <v/>
      </c>
      <c r="AK2266" s="280" t="str">
        <f t="shared" si="625"/>
        <v/>
      </c>
      <c r="AL2266" s="327" t="str">
        <f t="shared" si="626"/>
        <v/>
      </c>
    </row>
    <row r="2267" spans="2:38">
      <c r="B2267" s="176" t="s">
        <v>2023</v>
      </c>
      <c r="C2267" s="167"/>
      <c r="D2267" s="167" t="s">
        <v>2229</v>
      </c>
      <c r="E2267" s="167" t="s">
        <v>118</v>
      </c>
      <c r="F2267" s="167" t="s">
        <v>2233</v>
      </c>
      <c r="G2267" s="188"/>
      <c r="H2267" s="285">
        <v>1559.79</v>
      </c>
      <c r="I2267" s="143">
        <f t="shared" si="627"/>
        <v>290.07142906148198</v>
      </c>
      <c r="J2267" s="165">
        <v>452450.51433580898</v>
      </c>
      <c r="K2267" s="167"/>
      <c r="L2267" s="167">
        <v>1</v>
      </c>
      <c r="M2267" s="171">
        <f t="shared" si="618"/>
        <v>452450.51433580904</v>
      </c>
      <c r="N2267" s="170"/>
      <c r="O2267" s="285">
        <v>1559.78509816679</v>
      </c>
      <c r="P2267" s="114">
        <f t="shared" si="633"/>
        <v>287.34727657468193</v>
      </c>
      <c r="Q2267" s="173">
        <v>448200</v>
      </c>
      <c r="R2267" s="177">
        <v>2016</v>
      </c>
      <c r="S2267" s="98">
        <f>IFERROR(('General Input Sheet'!$G$38/(VLOOKUP(R2267,'General Input Sheet'!$E$38:$G$44,3,FALSE))),1)</f>
        <v>1</v>
      </c>
      <c r="T2267" s="199">
        <v>900650.51433580904</v>
      </c>
      <c r="U2267" s="115" t="str">
        <f t="shared" si="628"/>
        <v/>
      </c>
      <c r="V2267" s="115" t="str">
        <f t="shared" si="628"/>
        <v/>
      </c>
      <c r="W2267" s="115" t="str">
        <f t="shared" si="628"/>
        <v/>
      </c>
      <c r="X2267" s="115" t="str">
        <f t="shared" si="628"/>
        <v>y</v>
      </c>
      <c r="Y2267" s="273" t="str">
        <f t="shared" si="629"/>
        <v/>
      </c>
      <c r="AA2267" s="86" t="str">
        <f t="shared" si="619"/>
        <v/>
      </c>
      <c r="AB2267" s="87" t="str">
        <f t="shared" si="620"/>
        <v/>
      </c>
      <c r="AC2267" s="87" t="str">
        <f t="shared" si="630"/>
        <v/>
      </c>
      <c r="AD2267" s="87">
        <f t="shared" si="631"/>
        <v>1</v>
      </c>
      <c r="AE2267" s="87" t="str">
        <f t="shared" si="632"/>
        <v/>
      </c>
      <c r="AF2267" s="94">
        <f t="shared" si="621"/>
        <v>1</v>
      </c>
      <c r="AH2267" s="324" t="str">
        <f t="shared" si="622"/>
        <v/>
      </c>
      <c r="AI2267" s="280" t="str">
        <f t="shared" si="623"/>
        <v/>
      </c>
      <c r="AJ2267" s="280" t="str">
        <f t="shared" si="624"/>
        <v/>
      </c>
      <c r="AK2267" s="280">
        <f t="shared" si="625"/>
        <v>900650.51433580904</v>
      </c>
      <c r="AL2267" s="327" t="str">
        <f t="shared" si="626"/>
        <v/>
      </c>
    </row>
    <row r="2268" spans="2:38">
      <c r="B2268" s="176" t="s">
        <v>2024</v>
      </c>
      <c r="C2268" s="167"/>
      <c r="D2268" s="167" t="s">
        <v>2231</v>
      </c>
      <c r="E2268" s="167" t="s">
        <v>115</v>
      </c>
      <c r="F2268" s="167" t="s">
        <v>2234</v>
      </c>
      <c r="G2268" s="188"/>
      <c r="H2268" s="285">
        <v>21065.56</v>
      </c>
      <c r="I2268" s="143">
        <f t="shared" si="627"/>
        <v>357.95327686110124</v>
      </c>
      <c r="J2268" s="165">
        <v>7540486.2309141401</v>
      </c>
      <c r="K2268" s="167"/>
      <c r="L2268" s="167">
        <v>1</v>
      </c>
      <c r="M2268" s="171">
        <f t="shared" si="618"/>
        <v>7540486.2309141401</v>
      </c>
      <c r="N2268" s="170"/>
      <c r="O2268" s="285"/>
      <c r="P2268" s="114">
        <f t="shared" si="633"/>
        <v>0</v>
      </c>
      <c r="Q2268" s="173"/>
      <c r="R2268" s="177">
        <v>2016</v>
      </c>
      <c r="S2268" s="98">
        <f>IFERROR(('General Input Sheet'!$G$38/(VLOOKUP(R2268,'General Input Sheet'!$E$38:$G$44,3,FALSE))),1)</f>
        <v>1</v>
      </c>
      <c r="T2268" s="199">
        <v>7540486.2309141401</v>
      </c>
      <c r="U2268" s="115" t="str">
        <f t="shared" si="628"/>
        <v/>
      </c>
      <c r="V2268" s="115" t="str">
        <f t="shared" si="628"/>
        <v/>
      </c>
      <c r="W2268" s="115" t="str">
        <f t="shared" si="628"/>
        <v/>
      </c>
      <c r="X2268" s="115" t="str">
        <f t="shared" si="628"/>
        <v/>
      </c>
      <c r="Y2268" s="273" t="str">
        <f t="shared" si="629"/>
        <v>y</v>
      </c>
      <c r="AA2268" s="86" t="str">
        <f t="shared" si="619"/>
        <v/>
      </c>
      <c r="AB2268" s="87" t="str">
        <f t="shared" si="620"/>
        <v/>
      </c>
      <c r="AC2268" s="87" t="str">
        <f t="shared" si="630"/>
        <v/>
      </c>
      <c r="AD2268" s="87" t="str">
        <f t="shared" si="631"/>
        <v/>
      </c>
      <c r="AE2268" s="87">
        <f t="shared" si="632"/>
        <v>1</v>
      </c>
      <c r="AF2268" s="94">
        <f t="shared" si="621"/>
        <v>1</v>
      </c>
      <c r="AH2268" s="324" t="str">
        <f t="shared" si="622"/>
        <v/>
      </c>
      <c r="AI2268" s="280" t="str">
        <f t="shared" si="623"/>
        <v/>
      </c>
      <c r="AJ2268" s="280" t="str">
        <f t="shared" si="624"/>
        <v/>
      </c>
      <c r="AK2268" s="280" t="str">
        <f t="shared" si="625"/>
        <v/>
      </c>
      <c r="AL2268" s="327">
        <f t="shared" si="626"/>
        <v>7540486.2309141401</v>
      </c>
    </row>
    <row r="2269" spans="2:38">
      <c r="B2269" s="176" t="s">
        <v>2025</v>
      </c>
      <c r="C2269" s="167"/>
      <c r="D2269" s="167" t="s">
        <v>2229</v>
      </c>
      <c r="E2269" s="167" t="s">
        <v>116</v>
      </c>
      <c r="F2269" s="167" t="s">
        <v>2232</v>
      </c>
      <c r="G2269" s="188"/>
      <c r="H2269" s="285">
        <v>17972.54</v>
      </c>
      <c r="I2269" s="143">
        <f t="shared" si="627"/>
        <v>32.843753747900685</v>
      </c>
      <c r="J2269" s="165">
        <v>590285.67798429495</v>
      </c>
      <c r="K2269" s="167"/>
      <c r="L2269" s="167">
        <v>1</v>
      </c>
      <c r="M2269" s="171">
        <f t="shared" si="618"/>
        <v>590285.67798429495</v>
      </c>
      <c r="N2269" s="170"/>
      <c r="O2269" s="285"/>
      <c r="P2269" s="114">
        <f t="shared" si="633"/>
        <v>0</v>
      </c>
      <c r="Q2269" s="173"/>
      <c r="R2269" s="177">
        <v>2016</v>
      </c>
      <c r="S2269" s="98">
        <f>IFERROR(('General Input Sheet'!$G$38/(VLOOKUP(R2269,'General Input Sheet'!$E$38:$G$44,3,FALSE))),1)</f>
        <v>1</v>
      </c>
      <c r="T2269" s="199">
        <v>590285.67798429495</v>
      </c>
      <c r="U2269" s="115" t="str">
        <f t="shared" si="628"/>
        <v/>
      </c>
      <c r="V2269" s="115" t="str">
        <f t="shared" si="628"/>
        <v>y</v>
      </c>
      <c r="W2269" s="115" t="str">
        <f t="shared" si="628"/>
        <v/>
      </c>
      <c r="X2269" s="115" t="str">
        <f t="shared" si="628"/>
        <v/>
      </c>
      <c r="Y2269" s="273" t="str">
        <f t="shared" si="629"/>
        <v/>
      </c>
      <c r="AA2269" s="86" t="str">
        <f t="shared" si="619"/>
        <v/>
      </c>
      <c r="AB2269" s="87">
        <f t="shared" si="620"/>
        <v>1</v>
      </c>
      <c r="AC2269" s="87" t="str">
        <f t="shared" si="630"/>
        <v/>
      </c>
      <c r="AD2269" s="87" t="str">
        <f t="shared" si="631"/>
        <v/>
      </c>
      <c r="AE2269" s="87" t="str">
        <f t="shared" si="632"/>
        <v/>
      </c>
      <c r="AF2269" s="94">
        <f t="shared" si="621"/>
        <v>1</v>
      </c>
      <c r="AH2269" s="324" t="str">
        <f t="shared" si="622"/>
        <v/>
      </c>
      <c r="AI2269" s="280">
        <f t="shared" si="623"/>
        <v>590285.67798429495</v>
      </c>
      <c r="AJ2269" s="280" t="str">
        <f t="shared" si="624"/>
        <v/>
      </c>
      <c r="AK2269" s="280" t="str">
        <f t="shared" si="625"/>
        <v/>
      </c>
      <c r="AL2269" s="327" t="str">
        <f t="shared" si="626"/>
        <v/>
      </c>
    </row>
    <row r="2270" spans="2:38">
      <c r="B2270" s="176" t="s">
        <v>2026</v>
      </c>
      <c r="C2270" s="167"/>
      <c r="D2270" s="167" t="s">
        <v>2231</v>
      </c>
      <c r="E2270" s="167" t="s">
        <v>115</v>
      </c>
      <c r="F2270" s="167" t="s">
        <v>2232</v>
      </c>
      <c r="G2270" s="188"/>
      <c r="H2270" s="285">
        <v>8868.06</v>
      </c>
      <c r="I2270" s="143">
        <f t="shared" si="627"/>
        <v>154.33512342496556</v>
      </c>
      <c r="J2270" s="165">
        <v>1368653.1346400001</v>
      </c>
      <c r="K2270" s="167"/>
      <c r="L2270" s="167">
        <v>1</v>
      </c>
      <c r="M2270" s="171">
        <f t="shared" si="618"/>
        <v>1368653.1346400001</v>
      </c>
      <c r="N2270" s="170"/>
      <c r="O2270" s="285"/>
      <c r="P2270" s="114">
        <f t="shared" si="633"/>
        <v>0</v>
      </c>
      <c r="Q2270" s="173"/>
      <c r="R2270" s="177">
        <v>2016</v>
      </c>
      <c r="S2270" s="98">
        <f>IFERROR(('General Input Sheet'!$G$38/(VLOOKUP(R2270,'General Input Sheet'!$E$38:$G$44,3,FALSE))),1)</f>
        <v>1</v>
      </c>
      <c r="T2270" s="199">
        <v>1368653.1346400001</v>
      </c>
      <c r="U2270" s="115" t="str">
        <f t="shared" si="628"/>
        <v/>
      </c>
      <c r="V2270" s="115" t="str">
        <f t="shared" si="628"/>
        <v/>
      </c>
      <c r="W2270" s="115" t="str">
        <f t="shared" si="628"/>
        <v/>
      </c>
      <c r="X2270" s="115" t="str">
        <f t="shared" si="628"/>
        <v/>
      </c>
      <c r="Y2270" s="273" t="str">
        <f t="shared" si="629"/>
        <v>y</v>
      </c>
      <c r="AA2270" s="86" t="str">
        <f t="shared" si="619"/>
        <v/>
      </c>
      <c r="AB2270" s="87" t="str">
        <f t="shared" si="620"/>
        <v/>
      </c>
      <c r="AC2270" s="87" t="str">
        <f t="shared" si="630"/>
        <v/>
      </c>
      <c r="AD2270" s="87" t="str">
        <f t="shared" si="631"/>
        <v/>
      </c>
      <c r="AE2270" s="87">
        <f t="shared" si="632"/>
        <v>1</v>
      </c>
      <c r="AF2270" s="94">
        <f t="shared" si="621"/>
        <v>1</v>
      </c>
      <c r="AH2270" s="324" t="str">
        <f t="shared" si="622"/>
        <v/>
      </c>
      <c r="AI2270" s="280" t="str">
        <f t="shared" si="623"/>
        <v/>
      </c>
      <c r="AJ2270" s="280" t="str">
        <f t="shared" si="624"/>
        <v/>
      </c>
      <c r="AK2270" s="280" t="str">
        <f t="shared" si="625"/>
        <v/>
      </c>
      <c r="AL2270" s="327">
        <f t="shared" si="626"/>
        <v>1368653.1346400001</v>
      </c>
    </row>
    <row r="2271" spans="2:38">
      <c r="B2271" s="176" t="s">
        <v>2026</v>
      </c>
      <c r="C2271" s="167"/>
      <c r="D2271" s="167" t="s">
        <v>2231</v>
      </c>
      <c r="E2271" s="167" t="s">
        <v>115</v>
      </c>
      <c r="F2271" s="167" t="s">
        <v>2233</v>
      </c>
      <c r="G2271" s="188"/>
      <c r="H2271" s="285">
        <v>5474.37</v>
      </c>
      <c r="I2271" s="143">
        <f t="shared" si="627"/>
        <v>1246.3847618697805</v>
      </c>
      <c r="J2271" s="165">
        <v>6823171.3488370702</v>
      </c>
      <c r="K2271" s="167"/>
      <c r="L2271" s="167">
        <v>1</v>
      </c>
      <c r="M2271" s="171">
        <f t="shared" si="618"/>
        <v>6823171.3488370702</v>
      </c>
      <c r="N2271" s="170"/>
      <c r="O2271" s="285"/>
      <c r="P2271" s="114">
        <f t="shared" si="633"/>
        <v>0</v>
      </c>
      <c r="Q2271" s="173"/>
      <c r="R2271" s="177">
        <v>2016</v>
      </c>
      <c r="S2271" s="98">
        <f>IFERROR(('General Input Sheet'!$G$38/(VLOOKUP(R2271,'General Input Sheet'!$E$38:$G$44,3,FALSE))),1)</f>
        <v>1</v>
      </c>
      <c r="T2271" s="199">
        <v>6823171.3488370702</v>
      </c>
      <c r="U2271" s="115" t="str">
        <f t="shared" si="628"/>
        <v/>
      </c>
      <c r="V2271" s="115" t="str">
        <f t="shared" si="628"/>
        <v/>
      </c>
      <c r="W2271" s="115" t="str">
        <f t="shared" si="628"/>
        <v/>
      </c>
      <c r="X2271" s="115" t="str">
        <f t="shared" si="628"/>
        <v/>
      </c>
      <c r="Y2271" s="273" t="str">
        <f t="shared" si="629"/>
        <v>y</v>
      </c>
      <c r="AA2271" s="86" t="str">
        <f t="shared" si="619"/>
        <v/>
      </c>
      <c r="AB2271" s="87" t="str">
        <f t="shared" si="620"/>
        <v/>
      </c>
      <c r="AC2271" s="87" t="str">
        <f t="shared" si="630"/>
        <v/>
      </c>
      <c r="AD2271" s="87" t="str">
        <f t="shared" si="631"/>
        <v/>
      </c>
      <c r="AE2271" s="87">
        <f t="shared" si="632"/>
        <v>1</v>
      </c>
      <c r="AF2271" s="94">
        <f t="shared" si="621"/>
        <v>1</v>
      </c>
      <c r="AH2271" s="324" t="str">
        <f t="shared" si="622"/>
        <v/>
      </c>
      <c r="AI2271" s="280" t="str">
        <f t="shared" si="623"/>
        <v/>
      </c>
      <c r="AJ2271" s="280" t="str">
        <f t="shared" si="624"/>
        <v/>
      </c>
      <c r="AK2271" s="280" t="str">
        <f t="shared" si="625"/>
        <v/>
      </c>
      <c r="AL2271" s="327">
        <f t="shared" si="626"/>
        <v>6823171.3488370702</v>
      </c>
    </row>
    <row r="2272" spans="2:38">
      <c r="B2272" s="176" t="s">
        <v>2027</v>
      </c>
      <c r="C2272" s="167"/>
      <c r="D2272" s="167" t="s">
        <v>2231</v>
      </c>
      <c r="E2272" s="167" t="s">
        <v>117</v>
      </c>
      <c r="F2272" s="167" t="s">
        <v>2232</v>
      </c>
      <c r="G2272" s="188"/>
      <c r="H2272" s="285">
        <v>3885.71</v>
      </c>
      <c r="I2272" s="143">
        <f t="shared" si="627"/>
        <v>295.11229870559816</v>
      </c>
      <c r="J2272" s="165">
        <v>1146720.8102033299</v>
      </c>
      <c r="K2272" s="167"/>
      <c r="L2272" s="167">
        <v>1</v>
      </c>
      <c r="M2272" s="171">
        <f t="shared" si="618"/>
        <v>1146720.8102033299</v>
      </c>
      <c r="N2272" s="170"/>
      <c r="O2272" s="285"/>
      <c r="P2272" s="114">
        <f t="shared" si="633"/>
        <v>0</v>
      </c>
      <c r="Q2272" s="173"/>
      <c r="R2272" s="177">
        <v>2016</v>
      </c>
      <c r="S2272" s="98">
        <f>IFERROR(('General Input Sheet'!$G$38/(VLOOKUP(R2272,'General Input Sheet'!$E$38:$G$44,3,FALSE))),1)</f>
        <v>1</v>
      </c>
      <c r="T2272" s="199">
        <v>1146720.8102033299</v>
      </c>
      <c r="U2272" s="115" t="str">
        <f t="shared" si="628"/>
        <v/>
      </c>
      <c r="V2272" s="115" t="str">
        <f t="shared" si="628"/>
        <v/>
      </c>
      <c r="W2272" s="115" t="str">
        <f t="shared" si="628"/>
        <v/>
      </c>
      <c r="X2272" s="115" t="str">
        <f t="shared" si="628"/>
        <v/>
      </c>
      <c r="Y2272" s="273" t="str">
        <f t="shared" si="629"/>
        <v>y</v>
      </c>
      <c r="AA2272" s="86" t="str">
        <f t="shared" si="619"/>
        <v/>
      </c>
      <c r="AB2272" s="87" t="str">
        <f t="shared" si="620"/>
        <v/>
      </c>
      <c r="AC2272" s="87" t="str">
        <f t="shared" si="630"/>
        <v/>
      </c>
      <c r="AD2272" s="87" t="str">
        <f t="shared" si="631"/>
        <v/>
      </c>
      <c r="AE2272" s="87">
        <f t="shared" si="632"/>
        <v>1</v>
      </c>
      <c r="AF2272" s="94">
        <f t="shared" si="621"/>
        <v>1</v>
      </c>
      <c r="AH2272" s="324" t="str">
        <f t="shared" si="622"/>
        <v/>
      </c>
      <c r="AI2272" s="280" t="str">
        <f t="shared" si="623"/>
        <v/>
      </c>
      <c r="AJ2272" s="280" t="str">
        <f t="shared" si="624"/>
        <v/>
      </c>
      <c r="AK2272" s="280" t="str">
        <f t="shared" si="625"/>
        <v/>
      </c>
      <c r="AL2272" s="327">
        <f t="shared" si="626"/>
        <v>1146720.8102033299</v>
      </c>
    </row>
    <row r="2273" spans="2:38">
      <c r="B2273" s="176" t="s">
        <v>2028</v>
      </c>
      <c r="C2273" s="167"/>
      <c r="D2273" s="167" t="s">
        <v>2229</v>
      </c>
      <c r="E2273" s="167" t="s">
        <v>118</v>
      </c>
      <c r="F2273" s="167" t="s">
        <v>2232</v>
      </c>
      <c r="G2273" s="188"/>
      <c r="H2273" s="285">
        <v>18437.689999999999</v>
      </c>
      <c r="I2273" s="143">
        <f t="shared" si="627"/>
        <v>32.015164480165083</v>
      </c>
      <c r="J2273" s="165">
        <v>590285.67798429495</v>
      </c>
      <c r="K2273" s="167"/>
      <c r="L2273" s="167">
        <v>1</v>
      </c>
      <c r="M2273" s="171">
        <f t="shared" si="618"/>
        <v>590285.67798429495</v>
      </c>
      <c r="N2273" s="170"/>
      <c r="O2273" s="285"/>
      <c r="P2273" s="114">
        <f t="shared" si="633"/>
        <v>0</v>
      </c>
      <c r="Q2273" s="173"/>
      <c r="R2273" s="177">
        <v>2016</v>
      </c>
      <c r="S2273" s="98">
        <f>IFERROR(('General Input Sheet'!$G$38/(VLOOKUP(R2273,'General Input Sheet'!$E$38:$G$44,3,FALSE))),1)</f>
        <v>1</v>
      </c>
      <c r="T2273" s="199">
        <v>590285.67798429495</v>
      </c>
      <c r="U2273" s="115" t="str">
        <f t="shared" si="628"/>
        <v/>
      </c>
      <c r="V2273" s="115" t="str">
        <f t="shared" si="628"/>
        <v/>
      </c>
      <c r="W2273" s="115" t="str">
        <f t="shared" si="628"/>
        <v/>
      </c>
      <c r="X2273" s="115" t="str">
        <f t="shared" si="628"/>
        <v>y</v>
      </c>
      <c r="Y2273" s="273" t="str">
        <f t="shared" si="629"/>
        <v/>
      </c>
      <c r="AA2273" s="86" t="str">
        <f t="shared" si="619"/>
        <v/>
      </c>
      <c r="AB2273" s="87" t="str">
        <f t="shared" si="620"/>
        <v/>
      </c>
      <c r="AC2273" s="87" t="str">
        <f t="shared" si="630"/>
        <v/>
      </c>
      <c r="AD2273" s="87">
        <f t="shared" si="631"/>
        <v>1</v>
      </c>
      <c r="AE2273" s="87" t="str">
        <f t="shared" si="632"/>
        <v/>
      </c>
      <c r="AF2273" s="94">
        <f t="shared" si="621"/>
        <v>1</v>
      </c>
      <c r="AH2273" s="324" t="str">
        <f t="shared" si="622"/>
        <v/>
      </c>
      <c r="AI2273" s="280" t="str">
        <f t="shared" si="623"/>
        <v/>
      </c>
      <c r="AJ2273" s="280" t="str">
        <f t="shared" si="624"/>
        <v/>
      </c>
      <c r="AK2273" s="280">
        <f t="shared" si="625"/>
        <v>590285.67798429495</v>
      </c>
      <c r="AL2273" s="327" t="str">
        <f t="shared" si="626"/>
        <v/>
      </c>
    </row>
    <row r="2274" spans="2:38">
      <c r="B2274" s="176" t="s">
        <v>2029</v>
      </c>
      <c r="C2274" s="167"/>
      <c r="D2274" s="167" t="s">
        <v>2231</v>
      </c>
      <c r="E2274" s="167" t="s">
        <v>115</v>
      </c>
      <c r="F2274" s="167" t="s">
        <v>2236</v>
      </c>
      <c r="G2274" s="188"/>
      <c r="H2274" s="285"/>
      <c r="I2274" s="143">
        <f t="shared" si="627"/>
        <v>0</v>
      </c>
      <c r="J2274" s="165"/>
      <c r="K2274" s="167"/>
      <c r="L2274" s="167">
        <v>1</v>
      </c>
      <c r="M2274" s="171">
        <f t="shared" si="618"/>
        <v>0</v>
      </c>
      <c r="N2274" s="170"/>
      <c r="O2274" s="285">
        <v>0</v>
      </c>
      <c r="P2274" s="114">
        <f t="shared" si="633"/>
        <v>0</v>
      </c>
      <c r="Q2274" s="173">
        <v>0</v>
      </c>
      <c r="R2274" s="177">
        <v>2016</v>
      </c>
      <c r="S2274" s="98">
        <f>IFERROR(('General Input Sheet'!$G$38/(VLOOKUP(R2274,'General Input Sheet'!$E$38:$G$44,3,FALSE))),1)</f>
        <v>1</v>
      </c>
      <c r="T2274" s="199">
        <v>0</v>
      </c>
      <c r="U2274" s="115" t="str">
        <f t="shared" si="628"/>
        <v/>
      </c>
      <c r="V2274" s="115" t="str">
        <f t="shared" si="628"/>
        <v/>
      </c>
      <c r="W2274" s="115" t="str">
        <f t="shared" si="628"/>
        <v/>
      </c>
      <c r="X2274" s="115" t="str">
        <f t="shared" si="628"/>
        <v/>
      </c>
      <c r="Y2274" s="273" t="str">
        <f t="shared" si="629"/>
        <v>y</v>
      </c>
      <c r="AA2274" s="86" t="str">
        <f t="shared" si="619"/>
        <v/>
      </c>
      <c r="AB2274" s="87" t="str">
        <f t="shared" si="620"/>
        <v/>
      </c>
      <c r="AC2274" s="87" t="str">
        <f t="shared" si="630"/>
        <v/>
      </c>
      <c r="AD2274" s="87" t="str">
        <f t="shared" si="631"/>
        <v/>
      </c>
      <c r="AE2274" s="87">
        <f t="shared" si="632"/>
        <v>1</v>
      </c>
      <c r="AF2274" s="94">
        <f t="shared" si="621"/>
        <v>1</v>
      </c>
      <c r="AH2274" s="324" t="str">
        <f t="shared" si="622"/>
        <v/>
      </c>
      <c r="AI2274" s="280" t="str">
        <f t="shared" si="623"/>
        <v/>
      </c>
      <c r="AJ2274" s="280" t="str">
        <f t="shared" si="624"/>
        <v/>
      </c>
      <c r="AK2274" s="280" t="str">
        <f t="shared" si="625"/>
        <v/>
      </c>
      <c r="AL2274" s="327">
        <f t="shared" si="626"/>
        <v>0</v>
      </c>
    </row>
    <row r="2275" spans="2:38">
      <c r="B2275" s="176" t="s">
        <v>2030</v>
      </c>
      <c r="C2275" s="167"/>
      <c r="D2275" s="167" t="s">
        <v>2231</v>
      </c>
      <c r="E2275" s="167" t="s">
        <v>115</v>
      </c>
      <c r="F2275" s="167" t="s">
        <v>2236</v>
      </c>
      <c r="G2275" s="188"/>
      <c r="H2275" s="285"/>
      <c r="I2275" s="143">
        <f t="shared" si="627"/>
        <v>0</v>
      </c>
      <c r="J2275" s="165"/>
      <c r="K2275" s="167"/>
      <c r="L2275" s="167">
        <v>1</v>
      </c>
      <c r="M2275" s="171">
        <f t="shared" si="618"/>
        <v>0</v>
      </c>
      <c r="N2275" s="170"/>
      <c r="O2275" s="285">
        <v>0</v>
      </c>
      <c r="P2275" s="114">
        <f t="shared" si="633"/>
        <v>0</v>
      </c>
      <c r="Q2275" s="173">
        <v>0</v>
      </c>
      <c r="R2275" s="177">
        <v>2016</v>
      </c>
      <c r="S2275" s="98">
        <f>IFERROR(('General Input Sheet'!$G$38/(VLOOKUP(R2275,'General Input Sheet'!$E$38:$G$44,3,FALSE))),1)</f>
        <v>1</v>
      </c>
      <c r="T2275" s="199">
        <v>0</v>
      </c>
      <c r="U2275" s="115" t="str">
        <f t="shared" si="628"/>
        <v/>
      </c>
      <c r="V2275" s="115" t="str">
        <f t="shared" si="628"/>
        <v/>
      </c>
      <c r="W2275" s="115" t="str">
        <f t="shared" si="628"/>
        <v/>
      </c>
      <c r="X2275" s="115" t="str">
        <f t="shared" si="628"/>
        <v/>
      </c>
      <c r="Y2275" s="273" t="str">
        <f t="shared" si="629"/>
        <v>y</v>
      </c>
      <c r="AA2275" s="86" t="str">
        <f t="shared" si="619"/>
        <v/>
      </c>
      <c r="AB2275" s="87" t="str">
        <f t="shared" si="620"/>
        <v/>
      </c>
      <c r="AC2275" s="87" t="str">
        <f t="shared" si="630"/>
        <v/>
      </c>
      <c r="AD2275" s="87" t="str">
        <f t="shared" si="631"/>
        <v/>
      </c>
      <c r="AE2275" s="87">
        <f t="shared" si="632"/>
        <v>1</v>
      </c>
      <c r="AF2275" s="94">
        <f t="shared" si="621"/>
        <v>1</v>
      </c>
      <c r="AH2275" s="324" t="str">
        <f t="shared" si="622"/>
        <v/>
      </c>
      <c r="AI2275" s="280" t="str">
        <f t="shared" si="623"/>
        <v/>
      </c>
      <c r="AJ2275" s="280" t="str">
        <f t="shared" si="624"/>
        <v/>
      </c>
      <c r="AK2275" s="280" t="str">
        <f t="shared" si="625"/>
        <v/>
      </c>
      <c r="AL2275" s="327">
        <f t="shared" si="626"/>
        <v>0</v>
      </c>
    </row>
    <row r="2276" spans="2:38">
      <c r="B2276" s="176" t="s">
        <v>2031</v>
      </c>
      <c r="C2276" s="167"/>
      <c r="D2276" s="167" t="s">
        <v>2229</v>
      </c>
      <c r="E2276" s="167" t="s">
        <v>117</v>
      </c>
      <c r="F2276" s="167" t="s">
        <v>2233</v>
      </c>
      <c r="G2276" s="188"/>
      <c r="H2276" s="285">
        <v>3840.41</v>
      </c>
      <c r="I2276" s="143">
        <f t="shared" si="627"/>
        <v>139.7166063025112</v>
      </c>
      <c r="J2276" s="165">
        <v>536569.05201022699</v>
      </c>
      <c r="K2276" s="167"/>
      <c r="L2276" s="167">
        <v>1</v>
      </c>
      <c r="M2276" s="171">
        <f t="shared" si="618"/>
        <v>536569.05201022699</v>
      </c>
      <c r="N2276" s="170"/>
      <c r="O2276" s="285"/>
      <c r="P2276" s="114">
        <f t="shared" si="633"/>
        <v>0</v>
      </c>
      <c r="Q2276" s="173"/>
      <c r="R2276" s="177">
        <v>2016</v>
      </c>
      <c r="S2276" s="98">
        <f>IFERROR(('General Input Sheet'!$G$38/(VLOOKUP(R2276,'General Input Sheet'!$E$38:$G$44,3,FALSE))),1)</f>
        <v>1</v>
      </c>
      <c r="T2276" s="199">
        <v>536569.05201022699</v>
      </c>
      <c r="U2276" s="115" t="str">
        <f t="shared" si="628"/>
        <v/>
      </c>
      <c r="V2276" s="115" t="str">
        <f t="shared" si="628"/>
        <v/>
      </c>
      <c r="W2276" s="115" t="str">
        <f t="shared" si="628"/>
        <v>y</v>
      </c>
      <c r="X2276" s="115" t="str">
        <f t="shared" si="628"/>
        <v/>
      </c>
      <c r="Y2276" s="273" t="str">
        <f t="shared" si="629"/>
        <v/>
      </c>
      <c r="AA2276" s="86" t="str">
        <f t="shared" si="619"/>
        <v/>
      </c>
      <c r="AB2276" s="87" t="str">
        <f t="shared" si="620"/>
        <v/>
      </c>
      <c r="AC2276" s="87">
        <f t="shared" si="630"/>
        <v>1</v>
      </c>
      <c r="AD2276" s="87" t="str">
        <f t="shared" si="631"/>
        <v/>
      </c>
      <c r="AE2276" s="87" t="str">
        <f t="shared" si="632"/>
        <v/>
      </c>
      <c r="AF2276" s="94">
        <f t="shared" si="621"/>
        <v>1</v>
      </c>
      <c r="AH2276" s="324" t="str">
        <f t="shared" si="622"/>
        <v/>
      </c>
      <c r="AI2276" s="280" t="str">
        <f t="shared" si="623"/>
        <v/>
      </c>
      <c r="AJ2276" s="280">
        <f t="shared" si="624"/>
        <v>536569.05201022699</v>
      </c>
      <c r="AK2276" s="280" t="str">
        <f t="shared" si="625"/>
        <v/>
      </c>
      <c r="AL2276" s="327" t="str">
        <f t="shared" si="626"/>
        <v/>
      </c>
    </row>
    <row r="2277" spans="2:38">
      <c r="B2277" s="176" t="s">
        <v>2032</v>
      </c>
      <c r="C2277" s="167"/>
      <c r="D2277" s="167" t="s">
        <v>2229</v>
      </c>
      <c r="E2277" s="167" t="s">
        <v>118</v>
      </c>
      <c r="F2277" s="167" t="s">
        <v>2233</v>
      </c>
      <c r="G2277" s="188"/>
      <c r="H2277" s="285">
        <v>1032.3599999999999</v>
      </c>
      <c r="I2277" s="143">
        <f t="shared" si="627"/>
        <v>419.42418499331342</v>
      </c>
      <c r="J2277" s="165">
        <v>432996.75161969702</v>
      </c>
      <c r="K2277" s="167"/>
      <c r="L2277" s="167">
        <v>1</v>
      </c>
      <c r="M2277" s="171">
        <f t="shared" si="618"/>
        <v>432996.75161969697</v>
      </c>
      <c r="N2277" s="170"/>
      <c r="O2277" s="285"/>
      <c r="P2277" s="114">
        <f t="shared" si="633"/>
        <v>0</v>
      </c>
      <c r="Q2277" s="173"/>
      <c r="R2277" s="177">
        <v>2016</v>
      </c>
      <c r="S2277" s="98">
        <f>IFERROR(('General Input Sheet'!$G$38/(VLOOKUP(R2277,'General Input Sheet'!$E$38:$G$44,3,FALSE))),1)</f>
        <v>1</v>
      </c>
      <c r="T2277" s="199">
        <v>432996.75161969702</v>
      </c>
      <c r="U2277" s="115" t="str">
        <f t="shared" si="628"/>
        <v/>
      </c>
      <c r="V2277" s="115" t="str">
        <f t="shared" si="628"/>
        <v/>
      </c>
      <c r="W2277" s="115" t="str">
        <f t="shared" si="628"/>
        <v/>
      </c>
      <c r="X2277" s="115" t="str">
        <f t="shared" si="628"/>
        <v>y</v>
      </c>
      <c r="Y2277" s="273" t="str">
        <f t="shared" si="629"/>
        <v/>
      </c>
      <c r="AA2277" s="86" t="str">
        <f t="shared" si="619"/>
        <v/>
      </c>
      <c r="AB2277" s="87" t="str">
        <f t="shared" si="620"/>
        <v/>
      </c>
      <c r="AC2277" s="87" t="str">
        <f t="shared" si="630"/>
        <v/>
      </c>
      <c r="AD2277" s="87">
        <f t="shared" si="631"/>
        <v>1</v>
      </c>
      <c r="AE2277" s="87" t="str">
        <f t="shared" si="632"/>
        <v/>
      </c>
      <c r="AF2277" s="94">
        <f t="shared" si="621"/>
        <v>1</v>
      </c>
      <c r="AH2277" s="324" t="str">
        <f t="shared" si="622"/>
        <v/>
      </c>
      <c r="AI2277" s="280" t="str">
        <f t="shared" si="623"/>
        <v/>
      </c>
      <c r="AJ2277" s="280" t="str">
        <f t="shared" si="624"/>
        <v/>
      </c>
      <c r="AK2277" s="280">
        <f t="shared" si="625"/>
        <v>432996.75161969702</v>
      </c>
      <c r="AL2277" s="327" t="str">
        <f t="shared" si="626"/>
        <v/>
      </c>
    </row>
    <row r="2278" spans="2:38">
      <c r="B2278" s="176" t="s">
        <v>2033</v>
      </c>
      <c r="C2278" s="167"/>
      <c r="D2278" s="167" t="s">
        <v>2229</v>
      </c>
      <c r="E2278" s="167" t="s">
        <v>115</v>
      </c>
      <c r="F2278" s="167" t="s">
        <v>2233</v>
      </c>
      <c r="G2278" s="188"/>
      <c r="H2278" s="285">
        <v>3193.43</v>
      </c>
      <c r="I2278" s="143">
        <f t="shared" si="627"/>
        <v>160.55019187907109</v>
      </c>
      <c r="J2278" s="165">
        <v>512705.79925238201</v>
      </c>
      <c r="K2278" s="167"/>
      <c r="L2278" s="167">
        <v>1</v>
      </c>
      <c r="M2278" s="171">
        <f t="shared" si="618"/>
        <v>512705.79925238201</v>
      </c>
      <c r="N2278" s="170"/>
      <c r="O2278" s="285"/>
      <c r="P2278" s="114">
        <f t="shared" si="633"/>
        <v>0</v>
      </c>
      <c r="Q2278" s="173"/>
      <c r="R2278" s="177">
        <v>2016</v>
      </c>
      <c r="S2278" s="98">
        <f>IFERROR(('General Input Sheet'!$G$38/(VLOOKUP(R2278,'General Input Sheet'!$E$38:$G$44,3,FALSE))),1)</f>
        <v>1</v>
      </c>
      <c r="T2278" s="199">
        <v>512705.79925238201</v>
      </c>
      <c r="U2278" s="115" t="str">
        <f t="shared" si="628"/>
        <v>y</v>
      </c>
      <c r="V2278" s="115" t="str">
        <f t="shared" si="628"/>
        <v/>
      </c>
      <c r="W2278" s="115" t="str">
        <f t="shared" si="628"/>
        <v/>
      </c>
      <c r="X2278" s="115" t="str">
        <f t="shared" si="628"/>
        <v/>
      </c>
      <c r="Y2278" s="273" t="str">
        <f t="shared" si="629"/>
        <v/>
      </c>
      <c r="AA2278" s="86">
        <f t="shared" si="619"/>
        <v>1</v>
      </c>
      <c r="AB2278" s="87" t="str">
        <f t="shared" si="620"/>
        <v/>
      </c>
      <c r="AC2278" s="87" t="str">
        <f t="shared" si="630"/>
        <v/>
      </c>
      <c r="AD2278" s="87" t="str">
        <f t="shared" si="631"/>
        <v/>
      </c>
      <c r="AE2278" s="87" t="str">
        <f t="shared" si="632"/>
        <v/>
      </c>
      <c r="AF2278" s="94">
        <f t="shared" si="621"/>
        <v>1</v>
      </c>
      <c r="AH2278" s="324">
        <f t="shared" si="622"/>
        <v>512705.79925238201</v>
      </c>
      <c r="AI2278" s="280" t="str">
        <f t="shared" si="623"/>
        <v/>
      </c>
      <c r="AJ2278" s="280" t="str">
        <f t="shared" si="624"/>
        <v/>
      </c>
      <c r="AK2278" s="280" t="str">
        <f t="shared" si="625"/>
        <v/>
      </c>
      <c r="AL2278" s="327" t="str">
        <f t="shared" si="626"/>
        <v/>
      </c>
    </row>
    <row r="2279" spans="2:38">
      <c r="B2279" s="176" t="s">
        <v>2034</v>
      </c>
      <c r="C2279" s="167"/>
      <c r="D2279" s="167" t="s">
        <v>2231</v>
      </c>
      <c r="E2279" s="167" t="s">
        <v>118</v>
      </c>
      <c r="F2279" s="167" t="s">
        <v>2238</v>
      </c>
      <c r="G2279" s="188"/>
      <c r="H2279" s="285">
        <v>1234.3599999999999</v>
      </c>
      <c r="I2279" s="143">
        <f t="shared" si="627"/>
        <v>546.04624031180947</v>
      </c>
      <c r="J2279" s="165">
        <v>674017.63719128503</v>
      </c>
      <c r="K2279" s="167"/>
      <c r="L2279" s="167">
        <v>1</v>
      </c>
      <c r="M2279" s="171">
        <f t="shared" si="618"/>
        <v>674017.63719128503</v>
      </c>
      <c r="N2279" s="170"/>
      <c r="O2279" s="285"/>
      <c r="P2279" s="114">
        <f t="shared" si="633"/>
        <v>0</v>
      </c>
      <c r="Q2279" s="173"/>
      <c r="R2279" s="177">
        <v>2016</v>
      </c>
      <c r="S2279" s="98">
        <f>IFERROR(('General Input Sheet'!$G$38/(VLOOKUP(R2279,'General Input Sheet'!$E$38:$G$44,3,FALSE))),1)</f>
        <v>1</v>
      </c>
      <c r="T2279" s="199">
        <v>674017.63719128503</v>
      </c>
      <c r="U2279" s="115" t="str">
        <f t="shared" si="628"/>
        <v/>
      </c>
      <c r="V2279" s="115" t="str">
        <f t="shared" si="628"/>
        <v/>
      </c>
      <c r="W2279" s="115" t="str">
        <f t="shared" si="628"/>
        <v/>
      </c>
      <c r="X2279" s="115" t="str">
        <f t="shared" si="628"/>
        <v/>
      </c>
      <c r="Y2279" s="273" t="str">
        <f t="shared" si="629"/>
        <v>y</v>
      </c>
      <c r="AA2279" s="86" t="str">
        <f t="shared" si="619"/>
        <v/>
      </c>
      <c r="AB2279" s="87" t="str">
        <f t="shared" si="620"/>
        <v/>
      </c>
      <c r="AC2279" s="87" t="str">
        <f t="shared" si="630"/>
        <v/>
      </c>
      <c r="AD2279" s="87" t="str">
        <f t="shared" si="631"/>
        <v/>
      </c>
      <c r="AE2279" s="87">
        <f t="shared" si="632"/>
        <v>1</v>
      </c>
      <c r="AF2279" s="94">
        <f t="shared" si="621"/>
        <v>1</v>
      </c>
      <c r="AH2279" s="324" t="str">
        <f t="shared" si="622"/>
        <v/>
      </c>
      <c r="AI2279" s="280" t="str">
        <f t="shared" si="623"/>
        <v/>
      </c>
      <c r="AJ2279" s="280" t="str">
        <f t="shared" si="624"/>
        <v/>
      </c>
      <c r="AK2279" s="280" t="str">
        <f t="shared" si="625"/>
        <v/>
      </c>
      <c r="AL2279" s="327">
        <f t="shared" si="626"/>
        <v>674017.63719128503</v>
      </c>
    </row>
    <row r="2280" spans="2:38">
      <c r="B2280" s="176" t="s">
        <v>2035</v>
      </c>
      <c r="C2280" s="167"/>
      <c r="D2280" s="167" t="s">
        <v>2229</v>
      </c>
      <c r="E2280" s="167" t="s">
        <v>118</v>
      </c>
      <c r="F2280" s="167" t="s">
        <v>2233</v>
      </c>
      <c r="G2280" s="188"/>
      <c r="H2280" s="285">
        <v>1821.46</v>
      </c>
      <c r="I2280" s="143">
        <f t="shared" si="627"/>
        <v>253.69866358839886</v>
      </c>
      <c r="J2280" s="165">
        <v>462101.96777972498</v>
      </c>
      <c r="K2280" s="167"/>
      <c r="L2280" s="167">
        <v>1</v>
      </c>
      <c r="M2280" s="171">
        <f t="shared" si="618"/>
        <v>462101.96777972498</v>
      </c>
      <c r="N2280" s="170"/>
      <c r="O2280" s="285"/>
      <c r="P2280" s="114">
        <f t="shared" si="633"/>
        <v>0</v>
      </c>
      <c r="Q2280" s="173"/>
      <c r="R2280" s="177">
        <v>2016</v>
      </c>
      <c r="S2280" s="98">
        <f>IFERROR(('General Input Sheet'!$G$38/(VLOOKUP(R2280,'General Input Sheet'!$E$38:$G$44,3,FALSE))),1)</f>
        <v>1</v>
      </c>
      <c r="T2280" s="199">
        <v>462101.96777972498</v>
      </c>
      <c r="U2280" s="115" t="str">
        <f t="shared" si="628"/>
        <v/>
      </c>
      <c r="V2280" s="115" t="str">
        <f t="shared" si="628"/>
        <v/>
      </c>
      <c r="W2280" s="115" t="str">
        <f t="shared" si="628"/>
        <v/>
      </c>
      <c r="X2280" s="115" t="str">
        <f t="shared" si="628"/>
        <v>y</v>
      </c>
      <c r="Y2280" s="273" t="str">
        <f t="shared" si="629"/>
        <v/>
      </c>
      <c r="AA2280" s="86" t="str">
        <f t="shared" si="619"/>
        <v/>
      </c>
      <c r="AB2280" s="87" t="str">
        <f t="shared" si="620"/>
        <v/>
      </c>
      <c r="AC2280" s="87" t="str">
        <f t="shared" si="630"/>
        <v/>
      </c>
      <c r="AD2280" s="87">
        <f t="shared" si="631"/>
        <v>1</v>
      </c>
      <c r="AE2280" s="87" t="str">
        <f t="shared" si="632"/>
        <v/>
      </c>
      <c r="AF2280" s="94">
        <f t="shared" si="621"/>
        <v>1</v>
      </c>
      <c r="AH2280" s="324" t="str">
        <f t="shared" si="622"/>
        <v/>
      </c>
      <c r="AI2280" s="280" t="str">
        <f t="shared" si="623"/>
        <v/>
      </c>
      <c r="AJ2280" s="280" t="str">
        <f t="shared" si="624"/>
        <v/>
      </c>
      <c r="AK2280" s="280">
        <f t="shared" si="625"/>
        <v>462101.96777972498</v>
      </c>
      <c r="AL2280" s="327" t="str">
        <f t="shared" si="626"/>
        <v/>
      </c>
    </row>
    <row r="2281" spans="2:38">
      <c r="B2281" s="176" t="s">
        <v>2036</v>
      </c>
      <c r="C2281" s="167"/>
      <c r="D2281" s="167" t="s">
        <v>2229</v>
      </c>
      <c r="E2281" s="167" t="s">
        <v>118</v>
      </c>
      <c r="F2281" s="167" t="s">
        <v>2232</v>
      </c>
      <c r="G2281" s="188"/>
      <c r="H2281" s="285">
        <v>2440.38</v>
      </c>
      <c r="I2281" s="143">
        <f t="shared" si="627"/>
        <v>130.84353321498168</v>
      </c>
      <c r="J2281" s="165">
        <v>319307.94158717699</v>
      </c>
      <c r="K2281" s="167"/>
      <c r="L2281" s="167">
        <v>1</v>
      </c>
      <c r="M2281" s="171">
        <f t="shared" si="618"/>
        <v>319307.94158717699</v>
      </c>
      <c r="N2281" s="170"/>
      <c r="O2281" s="285"/>
      <c r="P2281" s="114">
        <f t="shared" si="633"/>
        <v>0</v>
      </c>
      <c r="Q2281" s="173"/>
      <c r="R2281" s="177">
        <v>2016</v>
      </c>
      <c r="S2281" s="98">
        <f>IFERROR(('General Input Sheet'!$G$38/(VLOOKUP(R2281,'General Input Sheet'!$E$38:$G$44,3,FALSE))),1)</f>
        <v>1</v>
      </c>
      <c r="T2281" s="199">
        <v>319307.94158717699</v>
      </c>
      <c r="U2281" s="115" t="str">
        <f t="shared" si="628"/>
        <v/>
      </c>
      <c r="V2281" s="115" t="str">
        <f t="shared" si="628"/>
        <v/>
      </c>
      <c r="W2281" s="115" t="str">
        <f t="shared" si="628"/>
        <v/>
      </c>
      <c r="X2281" s="115" t="str">
        <f t="shared" si="628"/>
        <v>y</v>
      </c>
      <c r="Y2281" s="273" t="str">
        <f t="shared" si="629"/>
        <v/>
      </c>
      <c r="AA2281" s="86" t="str">
        <f t="shared" si="619"/>
        <v/>
      </c>
      <c r="AB2281" s="87" t="str">
        <f t="shared" si="620"/>
        <v/>
      </c>
      <c r="AC2281" s="87" t="str">
        <f t="shared" si="630"/>
        <v/>
      </c>
      <c r="AD2281" s="87">
        <f t="shared" si="631"/>
        <v>1</v>
      </c>
      <c r="AE2281" s="87" t="str">
        <f t="shared" si="632"/>
        <v/>
      </c>
      <c r="AF2281" s="94">
        <f t="shared" si="621"/>
        <v>1</v>
      </c>
      <c r="AH2281" s="324" t="str">
        <f t="shared" si="622"/>
        <v/>
      </c>
      <c r="AI2281" s="280" t="str">
        <f t="shared" si="623"/>
        <v/>
      </c>
      <c r="AJ2281" s="280" t="str">
        <f t="shared" si="624"/>
        <v/>
      </c>
      <c r="AK2281" s="280">
        <f t="shared" si="625"/>
        <v>319307.94158717699</v>
      </c>
      <c r="AL2281" s="327" t="str">
        <f t="shared" si="626"/>
        <v/>
      </c>
    </row>
    <row r="2282" spans="2:38">
      <c r="B2282" s="176" t="s">
        <v>2037</v>
      </c>
      <c r="C2282" s="167"/>
      <c r="D2282" s="167" t="s">
        <v>2229</v>
      </c>
      <c r="E2282" s="167" t="s">
        <v>118</v>
      </c>
      <c r="F2282" s="167" t="s">
        <v>2232</v>
      </c>
      <c r="G2282" s="188"/>
      <c r="H2282" s="285">
        <v>6918.42</v>
      </c>
      <c r="I2282" s="143">
        <f t="shared" si="627"/>
        <v>77.701138034912745</v>
      </c>
      <c r="J2282" s="165">
        <v>537569.10740350105</v>
      </c>
      <c r="K2282" s="167"/>
      <c r="L2282" s="167">
        <v>1</v>
      </c>
      <c r="M2282" s="171">
        <f t="shared" si="618"/>
        <v>537569.10740350105</v>
      </c>
      <c r="N2282" s="170"/>
      <c r="O2282" s="285"/>
      <c r="P2282" s="114">
        <f t="shared" si="633"/>
        <v>0</v>
      </c>
      <c r="Q2282" s="173"/>
      <c r="R2282" s="177">
        <v>2016</v>
      </c>
      <c r="S2282" s="98">
        <f>IFERROR(('General Input Sheet'!$G$38/(VLOOKUP(R2282,'General Input Sheet'!$E$38:$G$44,3,FALSE))),1)</f>
        <v>1</v>
      </c>
      <c r="T2282" s="199">
        <v>537569.10740350105</v>
      </c>
      <c r="U2282" s="115" t="str">
        <f t="shared" si="628"/>
        <v/>
      </c>
      <c r="V2282" s="115" t="str">
        <f t="shared" si="628"/>
        <v/>
      </c>
      <c r="W2282" s="115" t="str">
        <f t="shared" si="628"/>
        <v/>
      </c>
      <c r="X2282" s="115" t="str">
        <f t="shared" si="628"/>
        <v>y</v>
      </c>
      <c r="Y2282" s="273" t="str">
        <f t="shared" si="629"/>
        <v/>
      </c>
      <c r="AA2282" s="86" t="str">
        <f t="shared" si="619"/>
        <v/>
      </c>
      <c r="AB2282" s="87" t="str">
        <f t="shared" si="620"/>
        <v/>
      </c>
      <c r="AC2282" s="87" t="str">
        <f t="shared" si="630"/>
        <v/>
      </c>
      <c r="AD2282" s="87">
        <f t="shared" si="631"/>
        <v>1</v>
      </c>
      <c r="AE2282" s="87" t="str">
        <f t="shared" si="632"/>
        <v/>
      </c>
      <c r="AF2282" s="94">
        <f t="shared" si="621"/>
        <v>1</v>
      </c>
      <c r="AH2282" s="324" t="str">
        <f t="shared" si="622"/>
        <v/>
      </c>
      <c r="AI2282" s="280" t="str">
        <f t="shared" si="623"/>
        <v/>
      </c>
      <c r="AJ2282" s="280" t="str">
        <f t="shared" si="624"/>
        <v/>
      </c>
      <c r="AK2282" s="280">
        <f t="shared" si="625"/>
        <v>537569.10740350105</v>
      </c>
      <c r="AL2282" s="327" t="str">
        <f t="shared" si="626"/>
        <v/>
      </c>
    </row>
    <row r="2283" spans="2:38">
      <c r="B2283" s="176" t="s">
        <v>2038</v>
      </c>
      <c r="C2283" s="167"/>
      <c r="D2283" s="167" t="s">
        <v>2229</v>
      </c>
      <c r="E2283" s="167" t="s">
        <v>118</v>
      </c>
      <c r="F2283" s="167" t="s">
        <v>2233</v>
      </c>
      <c r="G2283" s="188"/>
      <c r="H2283" s="285">
        <v>2085.11</v>
      </c>
      <c r="I2283" s="143">
        <f t="shared" si="627"/>
        <v>226.28372204512806</v>
      </c>
      <c r="J2283" s="165">
        <v>471826.451673517</v>
      </c>
      <c r="K2283" s="167"/>
      <c r="L2283" s="167">
        <v>1</v>
      </c>
      <c r="M2283" s="171">
        <f t="shared" si="618"/>
        <v>471826.451673517</v>
      </c>
      <c r="N2283" s="170"/>
      <c r="O2283" s="285">
        <v>2085.1284682835899</v>
      </c>
      <c r="P2283" s="114">
        <f t="shared" si="633"/>
        <v>184.40062847374921</v>
      </c>
      <c r="Q2283" s="173">
        <v>384499</v>
      </c>
      <c r="R2283" s="177">
        <v>2016</v>
      </c>
      <c r="S2283" s="98">
        <f>IFERROR(('General Input Sheet'!$G$38/(VLOOKUP(R2283,'General Input Sheet'!$E$38:$G$44,3,FALSE))),1)</f>
        <v>1</v>
      </c>
      <c r="T2283" s="199">
        <v>856325.451673517</v>
      </c>
      <c r="U2283" s="115" t="str">
        <f t="shared" si="628"/>
        <v/>
      </c>
      <c r="V2283" s="115" t="str">
        <f t="shared" si="628"/>
        <v/>
      </c>
      <c r="W2283" s="115" t="str">
        <f t="shared" si="628"/>
        <v/>
      </c>
      <c r="X2283" s="115" t="str">
        <f t="shared" si="628"/>
        <v>y</v>
      </c>
      <c r="Y2283" s="273" t="str">
        <f t="shared" si="629"/>
        <v/>
      </c>
      <c r="AA2283" s="86" t="str">
        <f t="shared" si="619"/>
        <v/>
      </c>
      <c r="AB2283" s="87" t="str">
        <f t="shared" si="620"/>
        <v/>
      </c>
      <c r="AC2283" s="87" t="str">
        <f t="shared" si="630"/>
        <v/>
      </c>
      <c r="AD2283" s="87">
        <f t="shared" si="631"/>
        <v>1</v>
      </c>
      <c r="AE2283" s="87" t="str">
        <f t="shared" si="632"/>
        <v/>
      </c>
      <c r="AF2283" s="94">
        <f t="shared" si="621"/>
        <v>1</v>
      </c>
      <c r="AH2283" s="324" t="str">
        <f t="shared" si="622"/>
        <v/>
      </c>
      <c r="AI2283" s="280" t="str">
        <f t="shared" si="623"/>
        <v/>
      </c>
      <c r="AJ2283" s="280" t="str">
        <f t="shared" si="624"/>
        <v/>
      </c>
      <c r="AK2283" s="280">
        <f t="shared" si="625"/>
        <v>856325.451673517</v>
      </c>
      <c r="AL2283" s="327" t="str">
        <f t="shared" si="626"/>
        <v/>
      </c>
    </row>
    <row r="2284" spans="2:38">
      <c r="B2284" s="176" t="s">
        <v>2039</v>
      </c>
      <c r="C2284" s="167"/>
      <c r="D2284" s="167" t="s">
        <v>2229</v>
      </c>
      <c r="E2284" s="167" t="s">
        <v>116</v>
      </c>
      <c r="F2284" s="167" t="s">
        <v>2232</v>
      </c>
      <c r="G2284" s="188"/>
      <c r="H2284" s="285">
        <v>5964.36</v>
      </c>
      <c r="I2284" s="143">
        <f t="shared" si="627"/>
        <v>82.333712959995211</v>
      </c>
      <c r="J2284" s="165">
        <v>491067.90423007699</v>
      </c>
      <c r="K2284" s="167"/>
      <c r="L2284" s="167">
        <v>1</v>
      </c>
      <c r="M2284" s="171">
        <f t="shared" si="618"/>
        <v>491067.90423007694</v>
      </c>
      <c r="N2284" s="170"/>
      <c r="O2284" s="285"/>
      <c r="P2284" s="114">
        <f t="shared" si="633"/>
        <v>0</v>
      </c>
      <c r="Q2284" s="173"/>
      <c r="R2284" s="177">
        <v>2016</v>
      </c>
      <c r="S2284" s="98">
        <f>IFERROR(('General Input Sheet'!$G$38/(VLOOKUP(R2284,'General Input Sheet'!$E$38:$G$44,3,FALSE))),1)</f>
        <v>1</v>
      </c>
      <c r="T2284" s="199">
        <v>491067.90423007699</v>
      </c>
      <c r="U2284" s="115" t="str">
        <f t="shared" si="628"/>
        <v/>
      </c>
      <c r="V2284" s="115" t="str">
        <f t="shared" si="628"/>
        <v>y</v>
      </c>
      <c r="W2284" s="115" t="str">
        <f t="shared" si="628"/>
        <v/>
      </c>
      <c r="X2284" s="115" t="str">
        <f t="shared" si="628"/>
        <v/>
      </c>
      <c r="Y2284" s="273" t="str">
        <f t="shared" si="629"/>
        <v/>
      </c>
      <c r="AA2284" s="86" t="str">
        <f t="shared" si="619"/>
        <v/>
      </c>
      <c r="AB2284" s="87">
        <f t="shared" si="620"/>
        <v>1</v>
      </c>
      <c r="AC2284" s="87" t="str">
        <f t="shared" si="630"/>
        <v/>
      </c>
      <c r="AD2284" s="87" t="str">
        <f t="shared" si="631"/>
        <v/>
      </c>
      <c r="AE2284" s="87" t="str">
        <f t="shared" si="632"/>
        <v/>
      </c>
      <c r="AF2284" s="94">
        <f t="shared" si="621"/>
        <v>1</v>
      </c>
      <c r="AH2284" s="324" t="str">
        <f t="shared" si="622"/>
        <v/>
      </c>
      <c r="AI2284" s="280">
        <f t="shared" si="623"/>
        <v>491067.90423007699</v>
      </c>
      <c r="AJ2284" s="280" t="str">
        <f t="shared" si="624"/>
        <v/>
      </c>
      <c r="AK2284" s="280" t="str">
        <f t="shared" si="625"/>
        <v/>
      </c>
      <c r="AL2284" s="327" t="str">
        <f t="shared" si="626"/>
        <v/>
      </c>
    </row>
    <row r="2285" spans="2:38">
      <c r="B2285" s="176" t="s">
        <v>2040</v>
      </c>
      <c r="C2285" s="167"/>
      <c r="D2285" s="167" t="s">
        <v>2231</v>
      </c>
      <c r="E2285" s="167" t="s">
        <v>115</v>
      </c>
      <c r="F2285" s="167" t="s">
        <v>2236</v>
      </c>
      <c r="G2285" s="188"/>
      <c r="H2285" s="285"/>
      <c r="I2285" s="143">
        <f t="shared" si="627"/>
        <v>0</v>
      </c>
      <c r="J2285" s="165"/>
      <c r="K2285" s="167"/>
      <c r="L2285" s="167">
        <v>1</v>
      </c>
      <c r="M2285" s="171">
        <f t="shared" si="618"/>
        <v>0</v>
      </c>
      <c r="N2285" s="170"/>
      <c r="O2285" s="285">
        <v>0</v>
      </c>
      <c r="P2285" s="114">
        <f t="shared" si="633"/>
        <v>0</v>
      </c>
      <c r="Q2285" s="173">
        <v>0</v>
      </c>
      <c r="R2285" s="177">
        <v>2016</v>
      </c>
      <c r="S2285" s="98">
        <f>IFERROR(('General Input Sheet'!$G$38/(VLOOKUP(R2285,'General Input Sheet'!$E$38:$G$44,3,FALSE))),1)</f>
        <v>1</v>
      </c>
      <c r="T2285" s="199">
        <v>0</v>
      </c>
      <c r="U2285" s="115" t="str">
        <f t="shared" si="628"/>
        <v/>
      </c>
      <c r="V2285" s="115" t="str">
        <f t="shared" si="628"/>
        <v/>
      </c>
      <c r="W2285" s="115" t="str">
        <f t="shared" si="628"/>
        <v/>
      </c>
      <c r="X2285" s="115" t="str">
        <f t="shared" si="628"/>
        <v/>
      </c>
      <c r="Y2285" s="273" t="str">
        <f t="shared" si="629"/>
        <v>y</v>
      </c>
      <c r="AA2285" s="86" t="str">
        <f t="shared" si="619"/>
        <v/>
      </c>
      <c r="AB2285" s="87" t="str">
        <f t="shared" si="620"/>
        <v/>
      </c>
      <c r="AC2285" s="87" t="str">
        <f t="shared" si="630"/>
        <v/>
      </c>
      <c r="AD2285" s="87" t="str">
        <f t="shared" si="631"/>
        <v/>
      </c>
      <c r="AE2285" s="87">
        <f t="shared" si="632"/>
        <v>1</v>
      </c>
      <c r="AF2285" s="94">
        <f t="shared" si="621"/>
        <v>1</v>
      </c>
      <c r="AH2285" s="324" t="str">
        <f t="shared" si="622"/>
        <v/>
      </c>
      <c r="AI2285" s="280" t="str">
        <f t="shared" si="623"/>
        <v/>
      </c>
      <c r="AJ2285" s="280" t="str">
        <f t="shared" si="624"/>
        <v/>
      </c>
      <c r="AK2285" s="280" t="str">
        <f t="shared" si="625"/>
        <v/>
      </c>
      <c r="AL2285" s="327">
        <f t="shared" si="626"/>
        <v>0</v>
      </c>
    </row>
    <row r="2286" spans="2:38">
      <c r="B2286" s="176" t="s">
        <v>2041</v>
      </c>
      <c r="C2286" s="167"/>
      <c r="D2286" s="167" t="s">
        <v>2229</v>
      </c>
      <c r="E2286" s="167" t="s">
        <v>117</v>
      </c>
      <c r="F2286" s="167" t="s">
        <v>2233</v>
      </c>
      <c r="G2286" s="188"/>
      <c r="H2286" s="285">
        <v>3519.77</v>
      </c>
      <c r="I2286" s="143">
        <f t="shared" si="627"/>
        <v>149.08432801525299</v>
      </c>
      <c r="J2286" s="165">
        <v>524742.54521824699</v>
      </c>
      <c r="K2286" s="167"/>
      <c r="L2286" s="167">
        <v>1</v>
      </c>
      <c r="M2286" s="171">
        <f t="shared" si="618"/>
        <v>524742.54521824699</v>
      </c>
      <c r="N2286" s="170"/>
      <c r="O2286" s="285"/>
      <c r="P2286" s="114">
        <f t="shared" si="633"/>
        <v>0</v>
      </c>
      <c r="Q2286" s="173"/>
      <c r="R2286" s="177">
        <v>2016</v>
      </c>
      <c r="S2286" s="98">
        <f>IFERROR(('General Input Sheet'!$G$38/(VLOOKUP(R2286,'General Input Sheet'!$E$38:$G$44,3,FALSE))),1)</f>
        <v>1</v>
      </c>
      <c r="T2286" s="199">
        <v>524742.54521824699</v>
      </c>
      <c r="U2286" s="115" t="str">
        <f t="shared" si="628"/>
        <v/>
      </c>
      <c r="V2286" s="115" t="str">
        <f t="shared" si="628"/>
        <v/>
      </c>
      <c r="W2286" s="115" t="str">
        <f t="shared" si="628"/>
        <v>y</v>
      </c>
      <c r="X2286" s="115" t="str">
        <f t="shared" si="628"/>
        <v/>
      </c>
      <c r="Y2286" s="273" t="str">
        <f t="shared" si="629"/>
        <v/>
      </c>
      <c r="AA2286" s="86" t="str">
        <f t="shared" si="619"/>
        <v/>
      </c>
      <c r="AB2286" s="87" t="str">
        <f t="shared" si="620"/>
        <v/>
      </c>
      <c r="AC2286" s="87">
        <f t="shared" si="630"/>
        <v>1</v>
      </c>
      <c r="AD2286" s="87" t="str">
        <f t="shared" si="631"/>
        <v/>
      </c>
      <c r="AE2286" s="87" t="str">
        <f t="shared" si="632"/>
        <v/>
      </c>
      <c r="AF2286" s="94">
        <f t="shared" si="621"/>
        <v>1</v>
      </c>
      <c r="AH2286" s="324" t="str">
        <f t="shared" si="622"/>
        <v/>
      </c>
      <c r="AI2286" s="280" t="str">
        <f t="shared" si="623"/>
        <v/>
      </c>
      <c r="AJ2286" s="280">
        <f t="shared" si="624"/>
        <v>524742.54521824699</v>
      </c>
      <c r="AK2286" s="280" t="str">
        <f t="shared" si="625"/>
        <v/>
      </c>
      <c r="AL2286" s="327" t="str">
        <f t="shared" si="626"/>
        <v/>
      </c>
    </row>
    <row r="2287" spans="2:38">
      <c r="B2287" s="176" t="s">
        <v>2042</v>
      </c>
      <c r="C2287" s="167"/>
      <c r="D2287" s="167" t="s">
        <v>2229</v>
      </c>
      <c r="E2287" s="167" t="s">
        <v>117</v>
      </c>
      <c r="F2287" s="167" t="s">
        <v>2233</v>
      </c>
      <c r="G2287" s="188"/>
      <c r="H2287" s="285">
        <v>1307.1400000000001</v>
      </c>
      <c r="I2287" s="143">
        <f t="shared" si="627"/>
        <v>339.00864112761292</v>
      </c>
      <c r="J2287" s="165">
        <v>443131.75516354799</v>
      </c>
      <c r="K2287" s="167"/>
      <c r="L2287" s="167">
        <v>1</v>
      </c>
      <c r="M2287" s="171">
        <f t="shared" si="618"/>
        <v>443131.75516354793</v>
      </c>
      <c r="N2287" s="170"/>
      <c r="O2287" s="285"/>
      <c r="P2287" s="114">
        <f t="shared" si="633"/>
        <v>0</v>
      </c>
      <c r="Q2287" s="173"/>
      <c r="R2287" s="177">
        <v>2016</v>
      </c>
      <c r="S2287" s="98">
        <f>IFERROR(('General Input Sheet'!$G$38/(VLOOKUP(R2287,'General Input Sheet'!$E$38:$G$44,3,FALSE))),1)</f>
        <v>1</v>
      </c>
      <c r="T2287" s="199">
        <v>443131.75516354799</v>
      </c>
      <c r="U2287" s="115" t="str">
        <f t="shared" si="628"/>
        <v/>
      </c>
      <c r="V2287" s="115" t="str">
        <f t="shared" si="628"/>
        <v/>
      </c>
      <c r="W2287" s="115" t="str">
        <f t="shared" si="628"/>
        <v>y</v>
      </c>
      <c r="X2287" s="115" t="str">
        <f t="shared" si="628"/>
        <v/>
      </c>
      <c r="Y2287" s="273" t="str">
        <f t="shared" si="629"/>
        <v/>
      </c>
      <c r="AA2287" s="86" t="str">
        <f t="shared" si="619"/>
        <v/>
      </c>
      <c r="AB2287" s="87" t="str">
        <f t="shared" si="620"/>
        <v/>
      </c>
      <c r="AC2287" s="87">
        <f t="shared" si="630"/>
        <v>1</v>
      </c>
      <c r="AD2287" s="87" t="str">
        <f t="shared" si="631"/>
        <v/>
      </c>
      <c r="AE2287" s="87" t="str">
        <f t="shared" si="632"/>
        <v/>
      </c>
      <c r="AF2287" s="94">
        <f t="shared" si="621"/>
        <v>1</v>
      </c>
      <c r="AH2287" s="324" t="str">
        <f t="shared" si="622"/>
        <v/>
      </c>
      <c r="AI2287" s="280" t="str">
        <f t="shared" si="623"/>
        <v/>
      </c>
      <c r="AJ2287" s="280">
        <f t="shared" si="624"/>
        <v>443131.75516354799</v>
      </c>
      <c r="AK2287" s="280" t="str">
        <f t="shared" si="625"/>
        <v/>
      </c>
      <c r="AL2287" s="327" t="str">
        <f t="shared" si="626"/>
        <v/>
      </c>
    </row>
    <row r="2288" spans="2:38">
      <c r="B2288" s="176" t="s">
        <v>2043</v>
      </c>
      <c r="C2288" s="167"/>
      <c r="D2288" s="167" t="s">
        <v>2231</v>
      </c>
      <c r="E2288" s="167" t="s">
        <v>115</v>
      </c>
      <c r="F2288" s="167" t="s">
        <v>2236</v>
      </c>
      <c r="G2288" s="188"/>
      <c r="H2288" s="285"/>
      <c r="I2288" s="143">
        <f t="shared" si="627"/>
        <v>0</v>
      </c>
      <c r="J2288" s="165"/>
      <c r="K2288" s="167"/>
      <c r="L2288" s="167">
        <v>1</v>
      </c>
      <c r="M2288" s="171">
        <f t="shared" si="618"/>
        <v>0</v>
      </c>
      <c r="N2288" s="170"/>
      <c r="O2288" s="285">
        <v>0</v>
      </c>
      <c r="P2288" s="114">
        <f t="shared" si="633"/>
        <v>0</v>
      </c>
      <c r="Q2288" s="173">
        <v>0</v>
      </c>
      <c r="R2288" s="177">
        <v>2016</v>
      </c>
      <c r="S2288" s="98">
        <f>IFERROR(('General Input Sheet'!$G$38/(VLOOKUP(R2288,'General Input Sheet'!$E$38:$G$44,3,FALSE))),1)</f>
        <v>1</v>
      </c>
      <c r="T2288" s="199">
        <v>0</v>
      </c>
      <c r="U2288" s="115" t="str">
        <f t="shared" si="628"/>
        <v/>
      </c>
      <c r="V2288" s="115" t="str">
        <f t="shared" si="628"/>
        <v/>
      </c>
      <c r="W2288" s="115" t="str">
        <f t="shared" si="628"/>
        <v/>
      </c>
      <c r="X2288" s="115" t="str">
        <f t="shared" si="628"/>
        <v/>
      </c>
      <c r="Y2288" s="273" t="str">
        <f t="shared" si="629"/>
        <v>y</v>
      </c>
      <c r="AA2288" s="86" t="str">
        <f t="shared" si="619"/>
        <v/>
      </c>
      <c r="AB2288" s="87" t="str">
        <f t="shared" si="620"/>
        <v/>
      </c>
      <c r="AC2288" s="87" t="str">
        <f t="shared" si="630"/>
        <v/>
      </c>
      <c r="AD2288" s="87" t="str">
        <f t="shared" si="631"/>
        <v/>
      </c>
      <c r="AE2288" s="87">
        <f t="shared" si="632"/>
        <v>1</v>
      </c>
      <c r="AF2288" s="94">
        <f t="shared" si="621"/>
        <v>1</v>
      </c>
      <c r="AH2288" s="324" t="str">
        <f t="shared" si="622"/>
        <v/>
      </c>
      <c r="AI2288" s="280" t="str">
        <f t="shared" si="623"/>
        <v/>
      </c>
      <c r="AJ2288" s="280" t="str">
        <f t="shared" si="624"/>
        <v/>
      </c>
      <c r="AK2288" s="280" t="str">
        <f t="shared" si="625"/>
        <v/>
      </c>
      <c r="AL2288" s="327">
        <f t="shared" si="626"/>
        <v>0</v>
      </c>
    </row>
    <row r="2289" spans="2:38">
      <c r="B2289" s="176" t="s">
        <v>2044</v>
      </c>
      <c r="C2289" s="167"/>
      <c r="D2289" s="167" t="s">
        <v>2231</v>
      </c>
      <c r="E2289" s="167" t="s">
        <v>116</v>
      </c>
      <c r="F2289" s="167" t="s">
        <v>2232</v>
      </c>
      <c r="G2289" s="188"/>
      <c r="H2289" s="285">
        <v>6720.08</v>
      </c>
      <c r="I2289" s="143">
        <f t="shared" si="627"/>
        <v>189.42842183008239</v>
      </c>
      <c r="J2289" s="165">
        <v>1272974.1489719001</v>
      </c>
      <c r="K2289" s="167"/>
      <c r="L2289" s="167">
        <v>1</v>
      </c>
      <c r="M2289" s="171">
        <f t="shared" si="618"/>
        <v>1272974.1489719001</v>
      </c>
      <c r="N2289" s="170"/>
      <c r="O2289" s="285">
        <v>5899.2289365501701</v>
      </c>
      <c r="P2289" s="114">
        <f t="shared" si="633"/>
        <v>5.0515076326952723E-4</v>
      </c>
      <c r="Q2289" s="173">
        <v>2.98</v>
      </c>
      <c r="R2289" s="177">
        <v>2016</v>
      </c>
      <c r="S2289" s="98">
        <f>IFERROR(('General Input Sheet'!$G$38/(VLOOKUP(R2289,'General Input Sheet'!$E$38:$G$44,3,FALSE))),1)</f>
        <v>1</v>
      </c>
      <c r="T2289" s="199">
        <v>1272977.1289719001</v>
      </c>
      <c r="U2289" s="115" t="str">
        <f t="shared" si="628"/>
        <v/>
      </c>
      <c r="V2289" s="115" t="str">
        <f t="shared" si="628"/>
        <v/>
      </c>
      <c r="W2289" s="115" t="str">
        <f t="shared" si="628"/>
        <v/>
      </c>
      <c r="X2289" s="115" t="str">
        <f t="shared" si="628"/>
        <v/>
      </c>
      <c r="Y2289" s="273" t="str">
        <f t="shared" si="629"/>
        <v>y</v>
      </c>
      <c r="AA2289" s="86" t="str">
        <f t="shared" si="619"/>
        <v/>
      </c>
      <c r="AB2289" s="87" t="str">
        <f t="shared" si="620"/>
        <v/>
      </c>
      <c r="AC2289" s="87" t="str">
        <f t="shared" si="630"/>
        <v/>
      </c>
      <c r="AD2289" s="87" t="str">
        <f t="shared" si="631"/>
        <v/>
      </c>
      <c r="AE2289" s="87">
        <f t="shared" si="632"/>
        <v>1</v>
      </c>
      <c r="AF2289" s="94">
        <f t="shared" si="621"/>
        <v>1</v>
      </c>
      <c r="AH2289" s="324" t="str">
        <f t="shared" si="622"/>
        <v/>
      </c>
      <c r="AI2289" s="280" t="str">
        <f t="shared" si="623"/>
        <v/>
      </c>
      <c r="AJ2289" s="280" t="str">
        <f t="shared" si="624"/>
        <v/>
      </c>
      <c r="AK2289" s="280" t="str">
        <f t="shared" si="625"/>
        <v/>
      </c>
      <c r="AL2289" s="327">
        <f t="shared" si="626"/>
        <v>1272977.1289719001</v>
      </c>
    </row>
    <row r="2290" spans="2:38">
      <c r="B2290" s="176" t="s">
        <v>2045</v>
      </c>
      <c r="C2290" s="167"/>
      <c r="D2290" s="167" t="s">
        <v>2229</v>
      </c>
      <c r="E2290" s="167" t="s">
        <v>117</v>
      </c>
      <c r="F2290" s="167" t="s">
        <v>2233</v>
      </c>
      <c r="G2290" s="188"/>
      <c r="H2290" s="285">
        <v>5002.0600000000004</v>
      </c>
      <c r="I2290" s="143">
        <f t="shared" si="627"/>
        <v>115.83536119262983</v>
      </c>
      <c r="J2290" s="165">
        <v>579415.42680720601</v>
      </c>
      <c r="K2290" s="167"/>
      <c r="L2290" s="167">
        <v>1</v>
      </c>
      <c r="M2290" s="171">
        <f t="shared" si="618"/>
        <v>579415.42680720601</v>
      </c>
      <c r="N2290" s="170"/>
      <c r="O2290" s="285"/>
      <c r="P2290" s="114">
        <f t="shared" si="633"/>
        <v>0</v>
      </c>
      <c r="Q2290" s="173"/>
      <c r="R2290" s="177">
        <v>2016</v>
      </c>
      <c r="S2290" s="98">
        <f>IFERROR(('General Input Sheet'!$G$38/(VLOOKUP(R2290,'General Input Sheet'!$E$38:$G$44,3,FALSE))),1)</f>
        <v>1</v>
      </c>
      <c r="T2290" s="199">
        <v>579415.42680720601</v>
      </c>
      <c r="U2290" s="115" t="str">
        <f t="shared" si="628"/>
        <v/>
      </c>
      <c r="V2290" s="115" t="str">
        <f t="shared" si="628"/>
        <v/>
      </c>
      <c r="W2290" s="115" t="str">
        <f t="shared" si="628"/>
        <v>y</v>
      </c>
      <c r="X2290" s="115" t="str">
        <f t="shared" si="628"/>
        <v/>
      </c>
      <c r="Y2290" s="273" t="str">
        <f t="shared" si="629"/>
        <v/>
      </c>
      <c r="AA2290" s="86" t="str">
        <f t="shared" si="619"/>
        <v/>
      </c>
      <c r="AB2290" s="87" t="str">
        <f t="shared" si="620"/>
        <v/>
      </c>
      <c r="AC2290" s="87">
        <f t="shared" si="630"/>
        <v>1</v>
      </c>
      <c r="AD2290" s="87" t="str">
        <f t="shared" si="631"/>
        <v/>
      </c>
      <c r="AE2290" s="87" t="str">
        <f t="shared" si="632"/>
        <v/>
      </c>
      <c r="AF2290" s="94">
        <f t="shared" si="621"/>
        <v>1</v>
      </c>
      <c r="AH2290" s="324" t="str">
        <f t="shared" si="622"/>
        <v/>
      </c>
      <c r="AI2290" s="280" t="str">
        <f t="shared" si="623"/>
        <v/>
      </c>
      <c r="AJ2290" s="280">
        <f t="shared" si="624"/>
        <v>579415.42680720601</v>
      </c>
      <c r="AK2290" s="280" t="str">
        <f t="shared" si="625"/>
        <v/>
      </c>
      <c r="AL2290" s="327" t="str">
        <f t="shared" si="626"/>
        <v/>
      </c>
    </row>
    <row r="2291" spans="2:38">
      <c r="B2291" s="176" t="s">
        <v>2046</v>
      </c>
      <c r="C2291" s="167"/>
      <c r="D2291" s="167" t="s">
        <v>2229</v>
      </c>
      <c r="E2291" s="167" t="s">
        <v>115</v>
      </c>
      <c r="F2291" s="167" t="s">
        <v>2233</v>
      </c>
      <c r="G2291" s="188"/>
      <c r="H2291" s="285">
        <v>3989.2</v>
      </c>
      <c r="I2291" s="143">
        <f t="shared" si="627"/>
        <v>135.88113710265745</v>
      </c>
      <c r="J2291" s="165">
        <v>542057.03212992102</v>
      </c>
      <c r="K2291" s="167"/>
      <c r="L2291" s="167">
        <v>1</v>
      </c>
      <c r="M2291" s="171">
        <f t="shared" si="618"/>
        <v>542057.03212992102</v>
      </c>
      <c r="N2291" s="170"/>
      <c r="O2291" s="285"/>
      <c r="P2291" s="114">
        <f t="shared" si="633"/>
        <v>0</v>
      </c>
      <c r="Q2291" s="173"/>
      <c r="R2291" s="177">
        <v>2016</v>
      </c>
      <c r="S2291" s="98">
        <f>IFERROR(('General Input Sheet'!$G$38/(VLOOKUP(R2291,'General Input Sheet'!$E$38:$G$44,3,FALSE))),1)</f>
        <v>1</v>
      </c>
      <c r="T2291" s="199">
        <v>542057.03212992102</v>
      </c>
      <c r="U2291" s="115" t="str">
        <f t="shared" si="628"/>
        <v>y</v>
      </c>
      <c r="V2291" s="115" t="str">
        <f t="shared" si="628"/>
        <v/>
      </c>
      <c r="W2291" s="115" t="str">
        <f t="shared" si="628"/>
        <v/>
      </c>
      <c r="X2291" s="115" t="str">
        <f t="shared" si="628"/>
        <v/>
      </c>
      <c r="Y2291" s="273" t="str">
        <f t="shared" si="629"/>
        <v/>
      </c>
      <c r="AA2291" s="86">
        <f t="shared" si="619"/>
        <v>1</v>
      </c>
      <c r="AB2291" s="87" t="str">
        <f t="shared" si="620"/>
        <v/>
      </c>
      <c r="AC2291" s="87" t="str">
        <f t="shared" si="630"/>
        <v/>
      </c>
      <c r="AD2291" s="87" t="str">
        <f t="shared" si="631"/>
        <v/>
      </c>
      <c r="AE2291" s="87" t="str">
        <f t="shared" si="632"/>
        <v/>
      </c>
      <c r="AF2291" s="94">
        <f t="shared" si="621"/>
        <v>1</v>
      </c>
      <c r="AH2291" s="324">
        <f t="shared" si="622"/>
        <v>542057.03212992102</v>
      </c>
      <c r="AI2291" s="280" t="str">
        <f t="shared" si="623"/>
        <v/>
      </c>
      <c r="AJ2291" s="280" t="str">
        <f t="shared" si="624"/>
        <v/>
      </c>
      <c r="AK2291" s="280" t="str">
        <f t="shared" si="625"/>
        <v/>
      </c>
      <c r="AL2291" s="327" t="str">
        <f t="shared" si="626"/>
        <v/>
      </c>
    </row>
    <row r="2292" spans="2:38">
      <c r="B2292" s="176" t="s">
        <v>2047</v>
      </c>
      <c r="C2292" s="167"/>
      <c r="D2292" s="167" t="s">
        <v>2229</v>
      </c>
      <c r="E2292" s="167" t="s">
        <v>115</v>
      </c>
      <c r="F2292" s="167" t="s">
        <v>2233</v>
      </c>
      <c r="G2292" s="188"/>
      <c r="H2292" s="285">
        <v>3304.32</v>
      </c>
      <c r="I2292" s="143">
        <f t="shared" si="627"/>
        <v>156.40006817925411</v>
      </c>
      <c r="J2292" s="165">
        <v>516795.87328607298</v>
      </c>
      <c r="K2292" s="167"/>
      <c r="L2292" s="167">
        <v>1</v>
      </c>
      <c r="M2292" s="171">
        <f t="shared" si="618"/>
        <v>516795.87328607292</v>
      </c>
      <c r="N2292" s="170"/>
      <c r="O2292" s="285"/>
      <c r="P2292" s="114">
        <f t="shared" si="633"/>
        <v>0</v>
      </c>
      <c r="Q2292" s="173"/>
      <c r="R2292" s="177">
        <v>2016</v>
      </c>
      <c r="S2292" s="98">
        <f>IFERROR(('General Input Sheet'!$G$38/(VLOOKUP(R2292,'General Input Sheet'!$E$38:$G$44,3,FALSE))),1)</f>
        <v>1</v>
      </c>
      <c r="T2292" s="199">
        <v>516795.87328607298</v>
      </c>
      <c r="U2292" s="115" t="str">
        <f t="shared" si="628"/>
        <v>y</v>
      </c>
      <c r="V2292" s="115" t="str">
        <f t="shared" si="628"/>
        <v/>
      </c>
      <c r="W2292" s="115" t="str">
        <f t="shared" si="628"/>
        <v/>
      </c>
      <c r="X2292" s="115" t="str">
        <f t="shared" si="628"/>
        <v/>
      </c>
      <c r="Y2292" s="273" t="str">
        <f t="shared" si="629"/>
        <v/>
      </c>
      <c r="AA2292" s="86">
        <f t="shared" si="619"/>
        <v>1</v>
      </c>
      <c r="AB2292" s="87" t="str">
        <f t="shared" si="620"/>
        <v/>
      </c>
      <c r="AC2292" s="87" t="str">
        <f t="shared" si="630"/>
        <v/>
      </c>
      <c r="AD2292" s="87" t="str">
        <f t="shared" si="631"/>
        <v/>
      </c>
      <c r="AE2292" s="87" t="str">
        <f t="shared" si="632"/>
        <v/>
      </c>
      <c r="AF2292" s="94">
        <f t="shared" si="621"/>
        <v>1</v>
      </c>
      <c r="AH2292" s="324">
        <f t="shared" si="622"/>
        <v>516795.87328607298</v>
      </c>
      <c r="AI2292" s="280" t="str">
        <f t="shared" si="623"/>
        <v/>
      </c>
      <c r="AJ2292" s="280" t="str">
        <f t="shared" si="624"/>
        <v/>
      </c>
      <c r="AK2292" s="280" t="str">
        <f t="shared" si="625"/>
        <v/>
      </c>
      <c r="AL2292" s="327" t="str">
        <f t="shared" si="626"/>
        <v/>
      </c>
    </row>
    <row r="2293" spans="2:38">
      <c r="B2293" s="176" t="s">
        <v>2048</v>
      </c>
      <c r="C2293" s="167"/>
      <c r="D2293" s="167" t="s">
        <v>2229</v>
      </c>
      <c r="E2293" s="167" t="s">
        <v>116</v>
      </c>
      <c r="F2293" s="167" t="s">
        <v>2232</v>
      </c>
      <c r="G2293" s="188"/>
      <c r="H2293" s="285">
        <v>9444.7000000000007</v>
      </c>
      <c r="I2293" s="143">
        <f t="shared" si="627"/>
        <v>62.499145339110285</v>
      </c>
      <c r="J2293" s="165">
        <v>590285.67798429495</v>
      </c>
      <c r="K2293" s="167"/>
      <c r="L2293" s="167">
        <v>1</v>
      </c>
      <c r="M2293" s="171">
        <f t="shared" si="618"/>
        <v>590285.67798429495</v>
      </c>
      <c r="N2293" s="170"/>
      <c r="O2293" s="285"/>
      <c r="P2293" s="114">
        <f t="shared" si="633"/>
        <v>0</v>
      </c>
      <c r="Q2293" s="173"/>
      <c r="R2293" s="177">
        <v>2016</v>
      </c>
      <c r="S2293" s="98">
        <f>IFERROR(('General Input Sheet'!$G$38/(VLOOKUP(R2293,'General Input Sheet'!$E$38:$G$44,3,FALSE))),1)</f>
        <v>1</v>
      </c>
      <c r="T2293" s="199">
        <v>590285.67798429495</v>
      </c>
      <c r="U2293" s="115" t="str">
        <f t="shared" si="628"/>
        <v/>
      </c>
      <c r="V2293" s="115" t="str">
        <f t="shared" si="628"/>
        <v>y</v>
      </c>
      <c r="W2293" s="115" t="str">
        <f t="shared" si="628"/>
        <v/>
      </c>
      <c r="X2293" s="115" t="str">
        <f t="shared" si="628"/>
        <v/>
      </c>
      <c r="Y2293" s="273" t="str">
        <f t="shared" si="629"/>
        <v/>
      </c>
      <c r="AA2293" s="86" t="str">
        <f t="shared" si="619"/>
        <v/>
      </c>
      <c r="AB2293" s="87">
        <f t="shared" si="620"/>
        <v>1</v>
      </c>
      <c r="AC2293" s="87" t="str">
        <f t="shared" si="630"/>
        <v/>
      </c>
      <c r="AD2293" s="87" t="str">
        <f t="shared" si="631"/>
        <v/>
      </c>
      <c r="AE2293" s="87" t="str">
        <f t="shared" si="632"/>
        <v/>
      </c>
      <c r="AF2293" s="94">
        <f t="shared" si="621"/>
        <v>1</v>
      </c>
      <c r="AH2293" s="324" t="str">
        <f t="shared" si="622"/>
        <v/>
      </c>
      <c r="AI2293" s="280">
        <f t="shared" si="623"/>
        <v>590285.67798429495</v>
      </c>
      <c r="AJ2293" s="280" t="str">
        <f t="shared" si="624"/>
        <v/>
      </c>
      <c r="AK2293" s="280" t="str">
        <f t="shared" si="625"/>
        <v/>
      </c>
      <c r="AL2293" s="327" t="str">
        <f t="shared" si="626"/>
        <v/>
      </c>
    </row>
    <row r="2294" spans="2:38">
      <c r="B2294" s="176" t="s">
        <v>2049</v>
      </c>
      <c r="C2294" s="167"/>
      <c r="D2294" s="167" t="s">
        <v>2229</v>
      </c>
      <c r="E2294" s="167" t="s">
        <v>118</v>
      </c>
      <c r="F2294" s="167" t="s">
        <v>2236</v>
      </c>
      <c r="G2294" s="188"/>
      <c r="H2294" s="285"/>
      <c r="I2294" s="143">
        <f t="shared" si="627"/>
        <v>0</v>
      </c>
      <c r="J2294" s="165"/>
      <c r="K2294" s="167"/>
      <c r="L2294" s="167">
        <v>1</v>
      </c>
      <c r="M2294" s="171">
        <f t="shared" si="618"/>
        <v>0</v>
      </c>
      <c r="N2294" s="170"/>
      <c r="O2294" s="285">
        <v>0</v>
      </c>
      <c r="P2294" s="114">
        <f t="shared" si="633"/>
        <v>0</v>
      </c>
      <c r="Q2294" s="173">
        <v>0</v>
      </c>
      <c r="R2294" s="177">
        <v>2016</v>
      </c>
      <c r="S2294" s="98">
        <f>IFERROR(('General Input Sheet'!$G$38/(VLOOKUP(R2294,'General Input Sheet'!$E$38:$G$44,3,FALSE))),1)</f>
        <v>1</v>
      </c>
      <c r="T2294" s="199">
        <v>0</v>
      </c>
      <c r="U2294" s="115" t="str">
        <f t="shared" si="628"/>
        <v/>
      </c>
      <c r="V2294" s="115" t="str">
        <f t="shared" si="628"/>
        <v/>
      </c>
      <c r="W2294" s="115" t="str">
        <f t="shared" si="628"/>
        <v/>
      </c>
      <c r="X2294" s="115" t="str">
        <f t="shared" si="628"/>
        <v>y</v>
      </c>
      <c r="Y2294" s="273" t="str">
        <f t="shared" si="629"/>
        <v/>
      </c>
      <c r="AA2294" s="86" t="str">
        <f t="shared" si="619"/>
        <v/>
      </c>
      <c r="AB2294" s="87" t="str">
        <f t="shared" si="620"/>
        <v/>
      </c>
      <c r="AC2294" s="87" t="str">
        <f t="shared" si="630"/>
        <v/>
      </c>
      <c r="AD2294" s="87">
        <f t="shared" si="631"/>
        <v>1</v>
      </c>
      <c r="AE2294" s="87" t="str">
        <f t="shared" si="632"/>
        <v/>
      </c>
      <c r="AF2294" s="94">
        <f t="shared" si="621"/>
        <v>1</v>
      </c>
      <c r="AH2294" s="324" t="str">
        <f t="shared" si="622"/>
        <v/>
      </c>
      <c r="AI2294" s="280" t="str">
        <f t="shared" si="623"/>
        <v/>
      </c>
      <c r="AJ2294" s="280" t="str">
        <f t="shared" si="624"/>
        <v/>
      </c>
      <c r="AK2294" s="280">
        <f t="shared" si="625"/>
        <v>0</v>
      </c>
      <c r="AL2294" s="327" t="str">
        <f t="shared" si="626"/>
        <v/>
      </c>
    </row>
    <row r="2295" spans="2:38">
      <c r="B2295" s="176" t="s">
        <v>2050</v>
      </c>
      <c r="C2295" s="167"/>
      <c r="D2295" s="167" t="s">
        <v>2230</v>
      </c>
      <c r="E2295" s="167" t="s">
        <v>116</v>
      </c>
      <c r="F2295" s="167" t="s">
        <v>2232</v>
      </c>
      <c r="G2295" s="188"/>
      <c r="H2295" s="171">
        <v>3968.56</v>
      </c>
      <c r="I2295" s="143">
        <f t="shared" si="627"/>
        <v>290.79362888736722</v>
      </c>
      <c r="J2295" s="165">
        <v>1154031.9638572501</v>
      </c>
      <c r="K2295" s="167"/>
      <c r="L2295" s="167"/>
      <c r="M2295" s="167">
        <v>223510.47258559999</v>
      </c>
      <c r="N2295" s="170"/>
      <c r="O2295" s="171">
        <v>23681.382635842001</v>
      </c>
      <c r="P2295" s="114">
        <f t="shared" si="633"/>
        <v>242.79788002317221</v>
      </c>
      <c r="Q2295" s="173">
        <v>5749789.5</v>
      </c>
      <c r="R2295" s="177">
        <v>2016</v>
      </c>
      <c r="S2295" s="32"/>
      <c r="T2295" s="195">
        <v>6903821.4638572503</v>
      </c>
      <c r="U2295" s="115" t="str">
        <f t="shared" si="628"/>
        <v/>
      </c>
      <c r="V2295" s="115" t="str">
        <f t="shared" si="628"/>
        <v/>
      </c>
      <c r="W2295" s="115" t="str">
        <f t="shared" si="628"/>
        <v/>
      </c>
      <c r="X2295" s="115" t="str">
        <f t="shared" si="628"/>
        <v/>
      </c>
      <c r="Y2295" s="273" t="str">
        <f t="shared" si="629"/>
        <v>y</v>
      </c>
      <c r="AA2295" s="86" t="str">
        <f t="shared" si="619"/>
        <v/>
      </c>
      <c r="AB2295" s="87" t="str">
        <f t="shared" si="620"/>
        <v/>
      </c>
      <c r="AC2295" s="87" t="str">
        <f t="shared" si="630"/>
        <v/>
      </c>
      <c r="AD2295" s="87" t="str">
        <f t="shared" si="631"/>
        <v/>
      </c>
      <c r="AE2295" s="87">
        <f t="shared" si="632"/>
        <v>1</v>
      </c>
      <c r="AF2295" s="94">
        <f t="shared" si="621"/>
        <v>1</v>
      </c>
      <c r="AH2295" s="324" t="str">
        <f t="shared" si="622"/>
        <v/>
      </c>
      <c r="AI2295" s="280" t="str">
        <f t="shared" si="623"/>
        <v/>
      </c>
      <c r="AJ2295" s="280" t="str">
        <f t="shared" si="624"/>
        <v/>
      </c>
      <c r="AK2295" s="280" t="str">
        <f t="shared" si="625"/>
        <v/>
      </c>
      <c r="AL2295" s="327">
        <f t="shared" si="626"/>
        <v>6903821.4638572503</v>
      </c>
    </row>
    <row r="2296" spans="2:38">
      <c r="B2296" s="176" t="s">
        <v>2050</v>
      </c>
      <c r="C2296" s="167"/>
      <c r="D2296" s="167" t="s">
        <v>2230</v>
      </c>
      <c r="E2296" s="167" t="s">
        <v>116</v>
      </c>
      <c r="F2296" s="167" t="s">
        <v>2233</v>
      </c>
      <c r="G2296" s="188"/>
      <c r="H2296" s="171">
        <v>24894.79</v>
      </c>
      <c r="I2296" s="143">
        <f t="shared" si="627"/>
        <v>452.99133132428108</v>
      </c>
      <c r="J2296" s="165">
        <v>11277124.0651384</v>
      </c>
      <c r="K2296" s="167"/>
      <c r="L2296" s="167"/>
      <c r="M2296" s="167">
        <v>7330865.7209191797</v>
      </c>
      <c r="N2296" s="170"/>
      <c r="O2296" s="171"/>
      <c r="P2296" s="114">
        <f t="shared" si="633"/>
        <v>0</v>
      </c>
      <c r="Q2296" s="173"/>
      <c r="R2296" s="177">
        <v>2016</v>
      </c>
      <c r="S2296" s="32"/>
      <c r="T2296" s="195">
        <v>11277124.0651384</v>
      </c>
      <c r="U2296" s="115" t="str">
        <f t="shared" si="628"/>
        <v/>
      </c>
      <c r="V2296" s="115" t="str">
        <f t="shared" si="628"/>
        <v/>
      </c>
      <c r="W2296" s="115" t="str">
        <f t="shared" si="628"/>
        <v/>
      </c>
      <c r="X2296" s="115" t="str">
        <f t="shared" si="628"/>
        <v/>
      </c>
      <c r="Y2296" s="273" t="str">
        <f t="shared" si="629"/>
        <v>y</v>
      </c>
      <c r="AA2296" s="86" t="str">
        <f t="shared" si="619"/>
        <v/>
      </c>
      <c r="AB2296" s="87" t="str">
        <f t="shared" si="620"/>
        <v/>
      </c>
      <c r="AC2296" s="87" t="str">
        <f t="shared" si="630"/>
        <v/>
      </c>
      <c r="AD2296" s="87" t="str">
        <f t="shared" si="631"/>
        <v/>
      </c>
      <c r="AE2296" s="87">
        <f t="shared" si="632"/>
        <v>1</v>
      </c>
      <c r="AF2296" s="94">
        <f t="shared" si="621"/>
        <v>1</v>
      </c>
      <c r="AH2296" s="324" t="str">
        <f t="shared" si="622"/>
        <v/>
      </c>
      <c r="AI2296" s="280" t="str">
        <f t="shared" si="623"/>
        <v/>
      </c>
      <c r="AJ2296" s="280" t="str">
        <f t="shared" si="624"/>
        <v/>
      </c>
      <c r="AK2296" s="280" t="str">
        <f t="shared" si="625"/>
        <v/>
      </c>
      <c r="AL2296" s="327">
        <f t="shared" si="626"/>
        <v>11277124.0651384</v>
      </c>
    </row>
    <row r="2297" spans="2:38">
      <c r="B2297" s="176" t="s">
        <v>2051</v>
      </c>
      <c r="C2297" s="167"/>
      <c r="D2297" s="167" t="s">
        <v>2230</v>
      </c>
      <c r="E2297" s="167" t="s">
        <v>118</v>
      </c>
      <c r="F2297" s="167" t="s">
        <v>2236</v>
      </c>
      <c r="G2297" s="188"/>
      <c r="H2297" s="171"/>
      <c r="I2297" s="143">
        <f t="shared" si="627"/>
        <v>0</v>
      </c>
      <c r="J2297" s="165"/>
      <c r="K2297" s="167"/>
      <c r="L2297" s="167"/>
      <c r="M2297" s="167">
        <v>7808834.5788278598</v>
      </c>
      <c r="N2297" s="170"/>
      <c r="O2297" s="171">
        <v>4943.2070130882103</v>
      </c>
      <c r="P2297" s="114">
        <f t="shared" si="633"/>
        <v>2265.7396241641354</v>
      </c>
      <c r="Q2297" s="173">
        <v>11200020</v>
      </c>
      <c r="R2297" s="177">
        <v>2016</v>
      </c>
      <c r="S2297" s="32"/>
      <c r="T2297" s="195">
        <v>11200020</v>
      </c>
      <c r="U2297" s="115" t="str">
        <f t="shared" si="628"/>
        <v/>
      </c>
      <c r="V2297" s="115" t="str">
        <f t="shared" si="628"/>
        <v/>
      </c>
      <c r="W2297" s="115" t="str">
        <f t="shared" si="628"/>
        <v/>
      </c>
      <c r="X2297" s="115" t="str">
        <f t="shared" si="628"/>
        <v/>
      </c>
      <c r="Y2297" s="273" t="str">
        <f t="shared" si="629"/>
        <v>y</v>
      </c>
      <c r="AA2297" s="86" t="str">
        <f t="shared" si="619"/>
        <v/>
      </c>
      <c r="AB2297" s="87" t="str">
        <f t="shared" si="620"/>
        <v/>
      </c>
      <c r="AC2297" s="87" t="str">
        <f t="shared" si="630"/>
        <v/>
      </c>
      <c r="AD2297" s="87" t="str">
        <f t="shared" si="631"/>
        <v/>
      </c>
      <c r="AE2297" s="87">
        <f t="shared" si="632"/>
        <v>1</v>
      </c>
      <c r="AF2297" s="94">
        <f t="shared" si="621"/>
        <v>1</v>
      </c>
      <c r="AH2297" s="324" t="str">
        <f t="shared" si="622"/>
        <v/>
      </c>
      <c r="AI2297" s="280" t="str">
        <f t="shared" si="623"/>
        <v/>
      </c>
      <c r="AJ2297" s="280" t="str">
        <f t="shared" si="624"/>
        <v/>
      </c>
      <c r="AK2297" s="280" t="str">
        <f t="shared" si="625"/>
        <v/>
      </c>
      <c r="AL2297" s="327">
        <f t="shared" si="626"/>
        <v>11200020</v>
      </c>
    </row>
    <row r="2298" spans="2:38">
      <c r="B2298" s="176" t="s">
        <v>2052</v>
      </c>
      <c r="C2298" s="167"/>
      <c r="D2298" s="167" t="s">
        <v>2229</v>
      </c>
      <c r="E2298" s="167" t="s">
        <v>117</v>
      </c>
      <c r="F2298" s="167" t="s">
        <v>2233</v>
      </c>
      <c r="G2298" s="188"/>
      <c r="H2298" s="285">
        <v>1165.18</v>
      </c>
      <c r="I2298" s="143">
        <f t="shared" si="627"/>
        <v>375.81806520182198</v>
      </c>
      <c r="J2298" s="165">
        <v>437895.69321185898</v>
      </c>
      <c r="K2298" s="167"/>
      <c r="L2298" s="167">
        <v>1</v>
      </c>
      <c r="M2298" s="171">
        <f t="shared" ref="M2298:M2313" si="634">IFERROR(J2298/100*100*L2298,0)</f>
        <v>437895.69321185898</v>
      </c>
      <c r="N2298" s="170"/>
      <c r="O2298" s="285"/>
      <c r="P2298" s="114">
        <f t="shared" si="633"/>
        <v>0</v>
      </c>
      <c r="Q2298" s="173"/>
      <c r="R2298" s="177">
        <v>2016</v>
      </c>
      <c r="S2298" s="98">
        <f>IFERROR(('General Input Sheet'!$G$38/(VLOOKUP(R2298,'General Input Sheet'!$E$38:$G$44,3,FALSE))),1)</f>
        <v>1</v>
      </c>
      <c r="T2298" s="199">
        <v>437895.69321185898</v>
      </c>
      <c r="U2298" s="115" t="str">
        <f t="shared" si="628"/>
        <v/>
      </c>
      <c r="V2298" s="115" t="str">
        <f t="shared" si="628"/>
        <v/>
      </c>
      <c r="W2298" s="115" t="str">
        <f t="shared" si="628"/>
        <v>y</v>
      </c>
      <c r="X2298" s="115" t="str">
        <f t="shared" si="628"/>
        <v/>
      </c>
      <c r="Y2298" s="273" t="str">
        <f t="shared" si="629"/>
        <v/>
      </c>
      <c r="AA2298" s="86" t="str">
        <f t="shared" si="619"/>
        <v/>
      </c>
      <c r="AB2298" s="87" t="str">
        <f t="shared" si="620"/>
        <v/>
      </c>
      <c r="AC2298" s="87">
        <f t="shared" si="630"/>
        <v>1</v>
      </c>
      <c r="AD2298" s="87" t="str">
        <f t="shared" si="631"/>
        <v/>
      </c>
      <c r="AE2298" s="87" t="str">
        <f t="shared" si="632"/>
        <v/>
      </c>
      <c r="AF2298" s="94">
        <f t="shared" si="621"/>
        <v>1</v>
      </c>
      <c r="AH2298" s="324" t="str">
        <f t="shared" si="622"/>
        <v/>
      </c>
      <c r="AI2298" s="280" t="str">
        <f t="shared" si="623"/>
        <v/>
      </c>
      <c r="AJ2298" s="280">
        <f t="shared" si="624"/>
        <v>437895.69321185898</v>
      </c>
      <c r="AK2298" s="280" t="str">
        <f t="shared" si="625"/>
        <v/>
      </c>
      <c r="AL2298" s="327" t="str">
        <f t="shared" si="626"/>
        <v/>
      </c>
    </row>
    <row r="2299" spans="2:38">
      <c r="B2299" s="176" t="s">
        <v>2053</v>
      </c>
      <c r="C2299" s="167"/>
      <c r="D2299" s="167" t="s">
        <v>2229</v>
      </c>
      <c r="E2299" s="167" t="s">
        <v>117</v>
      </c>
      <c r="F2299" s="167" t="s">
        <v>2233</v>
      </c>
      <c r="G2299" s="188"/>
      <c r="H2299" s="285">
        <v>4542.8500000000004</v>
      </c>
      <c r="I2299" s="143">
        <f t="shared" si="627"/>
        <v>123.81608352595858</v>
      </c>
      <c r="J2299" s="165">
        <v>562477.89504590095</v>
      </c>
      <c r="K2299" s="167"/>
      <c r="L2299" s="167">
        <v>1</v>
      </c>
      <c r="M2299" s="171">
        <f t="shared" si="634"/>
        <v>562477.89504590095</v>
      </c>
      <c r="N2299" s="170"/>
      <c r="O2299" s="285"/>
      <c r="P2299" s="114">
        <f t="shared" si="633"/>
        <v>0</v>
      </c>
      <c r="Q2299" s="173"/>
      <c r="R2299" s="177">
        <v>2016</v>
      </c>
      <c r="S2299" s="98">
        <f>IFERROR(('General Input Sheet'!$G$38/(VLOOKUP(R2299,'General Input Sheet'!$E$38:$G$44,3,FALSE))),1)</f>
        <v>1</v>
      </c>
      <c r="T2299" s="199">
        <v>562477.89504590095</v>
      </c>
      <c r="U2299" s="115" t="str">
        <f t="shared" si="628"/>
        <v/>
      </c>
      <c r="V2299" s="115" t="str">
        <f t="shared" si="628"/>
        <v/>
      </c>
      <c r="W2299" s="115" t="str">
        <f t="shared" si="628"/>
        <v>y</v>
      </c>
      <c r="X2299" s="115" t="str">
        <f t="shared" si="628"/>
        <v/>
      </c>
      <c r="Y2299" s="273" t="str">
        <f t="shared" si="629"/>
        <v/>
      </c>
      <c r="AA2299" s="86" t="str">
        <f t="shared" si="619"/>
        <v/>
      </c>
      <c r="AB2299" s="87" t="str">
        <f t="shared" si="620"/>
        <v/>
      </c>
      <c r="AC2299" s="87">
        <f t="shared" si="630"/>
        <v>1</v>
      </c>
      <c r="AD2299" s="87" t="str">
        <f t="shared" si="631"/>
        <v/>
      </c>
      <c r="AE2299" s="87" t="str">
        <f t="shared" si="632"/>
        <v/>
      </c>
      <c r="AF2299" s="94">
        <f t="shared" si="621"/>
        <v>1</v>
      </c>
      <c r="AH2299" s="324" t="str">
        <f t="shared" si="622"/>
        <v/>
      </c>
      <c r="AI2299" s="280" t="str">
        <f t="shared" si="623"/>
        <v/>
      </c>
      <c r="AJ2299" s="280">
        <f t="shared" si="624"/>
        <v>562477.89504590095</v>
      </c>
      <c r="AK2299" s="280" t="str">
        <f t="shared" si="625"/>
        <v/>
      </c>
      <c r="AL2299" s="327" t="str">
        <f t="shared" si="626"/>
        <v/>
      </c>
    </row>
    <row r="2300" spans="2:38">
      <c r="B2300" s="176" t="s">
        <v>2054</v>
      </c>
      <c r="C2300" s="167"/>
      <c r="D2300" s="167" t="s">
        <v>2229</v>
      </c>
      <c r="E2300" s="167" t="s">
        <v>115</v>
      </c>
      <c r="F2300" s="167" t="s">
        <v>2232</v>
      </c>
      <c r="G2300" s="188"/>
      <c r="H2300" s="285">
        <v>1249.71</v>
      </c>
      <c r="I2300" s="143">
        <f t="shared" si="627"/>
        <v>209.06793412623728</v>
      </c>
      <c r="J2300" s="165">
        <v>261274.28795689999</v>
      </c>
      <c r="K2300" s="167"/>
      <c r="L2300" s="167">
        <v>1</v>
      </c>
      <c r="M2300" s="171">
        <f t="shared" si="634"/>
        <v>261274.28795689999</v>
      </c>
      <c r="N2300" s="170"/>
      <c r="O2300" s="285"/>
      <c r="P2300" s="114">
        <f t="shared" si="633"/>
        <v>0</v>
      </c>
      <c r="Q2300" s="173"/>
      <c r="R2300" s="177">
        <v>2016</v>
      </c>
      <c r="S2300" s="98">
        <f>IFERROR(('General Input Sheet'!$G$38/(VLOOKUP(R2300,'General Input Sheet'!$E$38:$G$44,3,FALSE))),1)</f>
        <v>1</v>
      </c>
      <c r="T2300" s="199">
        <v>261274.28795689999</v>
      </c>
      <c r="U2300" s="115" t="str">
        <f t="shared" si="628"/>
        <v>y</v>
      </c>
      <c r="V2300" s="115" t="str">
        <f t="shared" si="628"/>
        <v/>
      </c>
      <c r="W2300" s="115" t="str">
        <f t="shared" si="628"/>
        <v/>
      </c>
      <c r="X2300" s="115" t="str">
        <f t="shared" si="628"/>
        <v/>
      </c>
      <c r="Y2300" s="273" t="str">
        <f t="shared" si="629"/>
        <v/>
      </c>
      <c r="AA2300" s="86">
        <f t="shared" si="619"/>
        <v>1</v>
      </c>
      <c r="AB2300" s="87" t="str">
        <f t="shared" si="620"/>
        <v/>
      </c>
      <c r="AC2300" s="87" t="str">
        <f t="shared" si="630"/>
        <v/>
      </c>
      <c r="AD2300" s="87" t="str">
        <f t="shared" si="631"/>
        <v/>
      </c>
      <c r="AE2300" s="87" t="str">
        <f t="shared" si="632"/>
        <v/>
      </c>
      <c r="AF2300" s="94">
        <f t="shared" si="621"/>
        <v>1</v>
      </c>
      <c r="AH2300" s="324">
        <f t="shared" si="622"/>
        <v>261274.28795689999</v>
      </c>
      <c r="AI2300" s="280" t="str">
        <f t="shared" si="623"/>
        <v/>
      </c>
      <c r="AJ2300" s="280" t="str">
        <f t="shared" si="624"/>
        <v/>
      </c>
      <c r="AK2300" s="280" t="str">
        <f t="shared" si="625"/>
        <v/>
      </c>
      <c r="AL2300" s="327" t="str">
        <f t="shared" si="626"/>
        <v/>
      </c>
    </row>
    <row r="2301" spans="2:38">
      <c r="B2301" s="176" t="s">
        <v>2055</v>
      </c>
      <c r="C2301" s="167"/>
      <c r="D2301" s="167" t="s">
        <v>2229</v>
      </c>
      <c r="E2301" s="167" t="s">
        <v>115</v>
      </c>
      <c r="F2301" s="167" t="s">
        <v>2232</v>
      </c>
      <c r="G2301" s="188"/>
      <c r="H2301" s="285">
        <v>1133.3699999999999</v>
      </c>
      <c r="I2301" s="143">
        <f t="shared" si="627"/>
        <v>225.52550136762576</v>
      </c>
      <c r="J2301" s="165">
        <v>255603.83748502599</v>
      </c>
      <c r="K2301" s="167"/>
      <c r="L2301" s="167">
        <v>1</v>
      </c>
      <c r="M2301" s="171">
        <f t="shared" si="634"/>
        <v>255603.83748502599</v>
      </c>
      <c r="N2301" s="170"/>
      <c r="O2301" s="285"/>
      <c r="P2301" s="114">
        <f t="shared" si="633"/>
        <v>0</v>
      </c>
      <c r="Q2301" s="173"/>
      <c r="R2301" s="177">
        <v>2016</v>
      </c>
      <c r="S2301" s="98">
        <f>IFERROR(('General Input Sheet'!$G$38/(VLOOKUP(R2301,'General Input Sheet'!$E$38:$G$44,3,FALSE))),1)</f>
        <v>1</v>
      </c>
      <c r="T2301" s="199">
        <v>255603.83748502599</v>
      </c>
      <c r="U2301" s="115" t="str">
        <f t="shared" si="628"/>
        <v>y</v>
      </c>
      <c r="V2301" s="115" t="str">
        <f t="shared" si="628"/>
        <v/>
      </c>
      <c r="W2301" s="115" t="str">
        <f t="shared" si="628"/>
        <v/>
      </c>
      <c r="X2301" s="115" t="str">
        <f t="shared" si="628"/>
        <v/>
      </c>
      <c r="Y2301" s="273" t="str">
        <f t="shared" si="629"/>
        <v/>
      </c>
      <c r="AA2301" s="86">
        <f t="shared" si="619"/>
        <v>1</v>
      </c>
      <c r="AB2301" s="87" t="str">
        <f t="shared" si="620"/>
        <v/>
      </c>
      <c r="AC2301" s="87" t="str">
        <f t="shared" si="630"/>
        <v/>
      </c>
      <c r="AD2301" s="87" t="str">
        <f t="shared" si="631"/>
        <v/>
      </c>
      <c r="AE2301" s="87" t="str">
        <f t="shared" si="632"/>
        <v/>
      </c>
      <c r="AF2301" s="94">
        <f t="shared" si="621"/>
        <v>1</v>
      </c>
      <c r="AH2301" s="324">
        <f t="shared" si="622"/>
        <v>255603.83748502599</v>
      </c>
      <c r="AI2301" s="280" t="str">
        <f t="shared" si="623"/>
        <v/>
      </c>
      <c r="AJ2301" s="280" t="str">
        <f t="shared" si="624"/>
        <v/>
      </c>
      <c r="AK2301" s="280" t="str">
        <f t="shared" si="625"/>
        <v/>
      </c>
      <c r="AL2301" s="327" t="str">
        <f t="shared" si="626"/>
        <v/>
      </c>
    </row>
    <row r="2302" spans="2:38">
      <c r="B2302" s="176" t="s">
        <v>2056</v>
      </c>
      <c r="C2302" s="167"/>
      <c r="D2302" s="167" t="s">
        <v>2229</v>
      </c>
      <c r="E2302" s="167" t="s">
        <v>117</v>
      </c>
      <c r="F2302" s="167" t="s">
        <v>2233</v>
      </c>
      <c r="G2302" s="188"/>
      <c r="H2302" s="285">
        <v>5775.64</v>
      </c>
      <c r="I2302" s="143">
        <f t="shared" si="627"/>
        <v>105.26075071666862</v>
      </c>
      <c r="J2302" s="165">
        <v>607948.20226922003</v>
      </c>
      <c r="K2302" s="167"/>
      <c r="L2302" s="167">
        <v>1</v>
      </c>
      <c r="M2302" s="171">
        <f t="shared" si="634"/>
        <v>607948.20226922003</v>
      </c>
      <c r="N2302" s="170"/>
      <c r="O2302" s="285"/>
      <c r="P2302" s="114">
        <f t="shared" si="633"/>
        <v>0</v>
      </c>
      <c r="Q2302" s="173"/>
      <c r="R2302" s="177">
        <v>2016</v>
      </c>
      <c r="S2302" s="98">
        <f>IFERROR(('General Input Sheet'!$G$38/(VLOOKUP(R2302,'General Input Sheet'!$E$38:$G$44,3,FALSE))),1)</f>
        <v>1</v>
      </c>
      <c r="T2302" s="199">
        <v>607948.20226922003</v>
      </c>
      <c r="U2302" s="115" t="str">
        <f t="shared" si="628"/>
        <v/>
      </c>
      <c r="V2302" s="115" t="str">
        <f t="shared" si="628"/>
        <v/>
      </c>
      <c r="W2302" s="115" t="str">
        <f t="shared" si="628"/>
        <v>y</v>
      </c>
      <c r="X2302" s="115" t="str">
        <f t="shared" si="628"/>
        <v/>
      </c>
      <c r="Y2302" s="273" t="str">
        <f t="shared" si="629"/>
        <v/>
      </c>
      <c r="AA2302" s="86" t="str">
        <f t="shared" si="619"/>
        <v/>
      </c>
      <c r="AB2302" s="87" t="str">
        <f t="shared" si="620"/>
        <v/>
      </c>
      <c r="AC2302" s="87">
        <f t="shared" si="630"/>
        <v>1</v>
      </c>
      <c r="AD2302" s="87" t="str">
        <f t="shared" si="631"/>
        <v/>
      </c>
      <c r="AE2302" s="87" t="str">
        <f t="shared" si="632"/>
        <v/>
      </c>
      <c r="AF2302" s="94">
        <f t="shared" si="621"/>
        <v>1</v>
      </c>
      <c r="AH2302" s="324" t="str">
        <f t="shared" si="622"/>
        <v/>
      </c>
      <c r="AI2302" s="280" t="str">
        <f t="shared" si="623"/>
        <v/>
      </c>
      <c r="AJ2302" s="280">
        <f t="shared" si="624"/>
        <v>607948.20226922003</v>
      </c>
      <c r="AK2302" s="280" t="str">
        <f t="shared" si="625"/>
        <v/>
      </c>
      <c r="AL2302" s="327" t="str">
        <f t="shared" si="626"/>
        <v/>
      </c>
    </row>
    <row r="2303" spans="2:38">
      <c r="B2303" s="176" t="s">
        <v>2057</v>
      </c>
      <c r="C2303" s="167"/>
      <c r="D2303" s="167" t="s">
        <v>2229</v>
      </c>
      <c r="E2303" s="167" t="s">
        <v>116</v>
      </c>
      <c r="F2303" s="167" t="s">
        <v>2233</v>
      </c>
      <c r="G2303" s="188"/>
      <c r="H2303" s="285">
        <v>154751.51</v>
      </c>
      <c r="I2303" s="143">
        <f t="shared" si="627"/>
        <v>4.4587070097948178</v>
      </c>
      <c r="J2303" s="165">
        <v>689991.64241333294</v>
      </c>
      <c r="K2303" s="167"/>
      <c r="L2303" s="167">
        <v>1</v>
      </c>
      <c r="M2303" s="171">
        <f t="shared" si="634"/>
        <v>689991.64241333294</v>
      </c>
      <c r="N2303" s="170"/>
      <c r="O2303" s="285"/>
      <c r="P2303" s="114">
        <f t="shared" si="633"/>
        <v>0</v>
      </c>
      <c r="Q2303" s="173"/>
      <c r="R2303" s="177">
        <v>2016</v>
      </c>
      <c r="S2303" s="98">
        <f>IFERROR(('General Input Sheet'!$G$38/(VLOOKUP(R2303,'General Input Sheet'!$E$38:$G$44,3,FALSE))),1)</f>
        <v>1</v>
      </c>
      <c r="T2303" s="199">
        <v>689991.64241333294</v>
      </c>
      <c r="U2303" s="115" t="str">
        <f t="shared" si="628"/>
        <v/>
      </c>
      <c r="V2303" s="115" t="str">
        <f t="shared" si="628"/>
        <v>y</v>
      </c>
      <c r="W2303" s="115" t="str">
        <f t="shared" si="628"/>
        <v/>
      </c>
      <c r="X2303" s="115" t="str">
        <f t="shared" si="628"/>
        <v/>
      </c>
      <c r="Y2303" s="273" t="str">
        <f t="shared" si="629"/>
        <v/>
      </c>
      <c r="AA2303" s="86" t="str">
        <f t="shared" si="619"/>
        <v/>
      </c>
      <c r="AB2303" s="87">
        <f t="shared" si="620"/>
        <v>1</v>
      </c>
      <c r="AC2303" s="87" t="str">
        <f t="shared" si="630"/>
        <v/>
      </c>
      <c r="AD2303" s="87" t="str">
        <f t="shared" si="631"/>
        <v/>
      </c>
      <c r="AE2303" s="87" t="str">
        <f t="shared" si="632"/>
        <v/>
      </c>
      <c r="AF2303" s="94">
        <f t="shared" si="621"/>
        <v>1</v>
      </c>
      <c r="AH2303" s="324" t="str">
        <f t="shared" si="622"/>
        <v/>
      </c>
      <c r="AI2303" s="280">
        <f t="shared" si="623"/>
        <v>689991.64241333294</v>
      </c>
      <c r="AJ2303" s="280" t="str">
        <f t="shared" si="624"/>
        <v/>
      </c>
      <c r="AK2303" s="280" t="str">
        <f t="shared" si="625"/>
        <v/>
      </c>
      <c r="AL2303" s="327" t="str">
        <f t="shared" si="626"/>
        <v/>
      </c>
    </row>
    <row r="2304" spans="2:38">
      <c r="B2304" s="176" t="s">
        <v>2058</v>
      </c>
      <c r="C2304" s="167"/>
      <c r="D2304" s="167" t="s">
        <v>2229</v>
      </c>
      <c r="E2304" s="167" t="s">
        <v>117</v>
      </c>
      <c r="F2304" s="167" t="s">
        <v>2233</v>
      </c>
      <c r="G2304" s="188"/>
      <c r="H2304" s="285">
        <v>1067.96</v>
      </c>
      <c r="I2304" s="143">
        <f t="shared" si="627"/>
        <v>406.67237008393101</v>
      </c>
      <c r="J2304" s="165">
        <v>434309.82435483497</v>
      </c>
      <c r="K2304" s="167"/>
      <c r="L2304" s="167">
        <v>1</v>
      </c>
      <c r="M2304" s="171">
        <f t="shared" si="634"/>
        <v>434309.82435483491</v>
      </c>
      <c r="N2304" s="170"/>
      <c r="O2304" s="285"/>
      <c r="P2304" s="114">
        <f t="shared" si="633"/>
        <v>0</v>
      </c>
      <c r="Q2304" s="173"/>
      <c r="R2304" s="177">
        <v>2016</v>
      </c>
      <c r="S2304" s="98">
        <f>IFERROR(('General Input Sheet'!$G$38/(VLOOKUP(R2304,'General Input Sheet'!$E$38:$G$44,3,FALSE))),1)</f>
        <v>1</v>
      </c>
      <c r="T2304" s="199">
        <v>434309.82435483497</v>
      </c>
      <c r="U2304" s="115" t="str">
        <f t="shared" si="628"/>
        <v/>
      </c>
      <c r="V2304" s="115" t="str">
        <f t="shared" si="628"/>
        <v/>
      </c>
      <c r="W2304" s="115" t="str">
        <f t="shared" si="628"/>
        <v>y</v>
      </c>
      <c r="X2304" s="115" t="str">
        <f t="shared" si="628"/>
        <v/>
      </c>
      <c r="Y2304" s="273" t="str">
        <f t="shared" si="629"/>
        <v/>
      </c>
      <c r="AA2304" s="86" t="str">
        <f t="shared" si="619"/>
        <v/>
      </c>
      <c r="AB2304" s="87" t="str">
        <f t="shared" si="620"/>
        <v/>
      </c>
      <c r="AC2304" s="87">
        <f t="shared" si="630"/>
        <v>1</v>
      </c>
      <c r="AD2304" s="87" t="str">
        <f t="shared" si="631"/>
        <v/>
      </c>
      <c r="AE2304" s="87" t="str">
        <f t="shared" si="632"/>
        <v/>
      </c>
      <c r="AF2304" s="94">
        <f t="shared" si="621"/>
        <v>1</v>
      </c>
      <c r="AH2304" s="324" t="str">
        <f t="shared" si="622"/>
        <v/>
      </c>
      <c r="AI2304" s="280" t="str">
        <f t="shared" si="623"/>
        <v/>
      </c>
      <c r="AJ2304" s="280">
        <f t="shared" si="624"/>
        <v>434309.82435483497</v>
      </c>
      <c r="AK2304" s="280" t="str">
        <f t="shared" si="625"/>
        <v/>
      </c>
      <c r="AL2304" s="327" t="str">
        <f t="shared" si="626"/>
        <v/>
      </c>
    </row>
    <row r="2305" spans="2:38">
      <c r="B2305" s="176" t="s">
        <v>2059</v>
      </c>
      <c r="C2305" s="167"/>
      <c r="D2305" s="167" t="s">
        <v>2229</v>
      </c>
      <c r="E2305" s="167" t="s">
        <v>117</v>
      </c>
      <c r="F2305" s="167" t="s">
        <v>2233</v>
      </c>
      <c r="G2305" s="188"/>
      <c r="H2305" s="285">
        <v>369.50248240000002</v>
      </c>
      <c r="I2305" s="143">
        <f t="shared" si="627"/>
        <v>1105.6701671058327</v>
      </c>
      <c r="J2305" s="165">
        <v>408547.871461228</v>
      </c>
      <c r="K2305" s="167"/>
      <c r="L2305" s="167">
        <v>1</v>
      </c>
      <c r="M2305" s="171">
        <f t="shared" si="634"/>
        <v>408547.871461228</v>
      </c>
      <c r="N2305" s="170"/>
      <c r="O2305" s="285"/>
      <c r="P2305" s="114">
        <f t="shared" si="633"/>
        <v>0</v>
      </c>
      <c r="Q2305" s="173"/>
      <c r="R2305" s="177">
        <v>2016</v>
      </c>
      <c r="S2305" s="98">
        <f>IFERROR(('General Input Sheet'!$G$38/(VLOOKUP(R2305,'General Input Sheet'!$E$38:$G$44,3,FALSE))),1)</f>
        <v>1</v>
      </c>
      <c r="T2305" s="199">
        <v>408547.871461228</v>
      </c>
      <c r="U2305" s="115" t="str">
        <f t="shared" si="628"/>
        <v/>
      </c>
      <c r="V2305" s="115" t="str">
        <f t="shared" si="628"/>
        <v/>
      </c>
      <c r="W2305" s="115" t="str">
        <f t="shared" si="628"/>
        <v>y</v>
      </c>
      <c r="X2305" s="115" t="str">
        <f t="shared" si="628"/>
        <v/>
      </c>
      <c r="Y2305" s="273" t="str">
        <f t="shared" si="629"/>
        <v/>
      </c>
      <c r="AA2305" s="86" t="str">
        <f t="shared" si="619"/>
        <v/>
      </c>
      <c r="AB2305" s="87" t="str">
        <f t="shared" si="620"/>
        <v/>
      </c>
      <c r="AC2305" s="87">
        <f t="shared" si="630"/>
        <v>1</v>
      </c>
      <c r="AD2305" s="87" t="str">
        <f t="shared" si="631"/>
        <v/>
      </c>
      <c r="AE2305" s="87" t="str">
        <f t="shared" si="632"/>
        <v/>
      </c>
      <c r="AF2305" s="94">
        <f t="shared" si="621"/>
        <v>1</v>
      </c>
      <c r="AH2305" s="324" t="str">
        <f t="shared" si="622"/>
        <v/>
      </c>
      <c r="AI2305" s="280" t="str">
        <f t="shared" si="623"/>
        <v/>
      </c>
      <c r="AJ2305" s="280">
        <f t="shared" si="624"/>
        <v>408547.871461228</v>
      </c>
      <c r="AK2305" s="280" t="str">
        <f t="shared" si="625"/>
        <v/>
      </c>
      <c r="AL2305" s="327" t="str">
        <f t="shared" si="626"/>
        <v/>
      </c>
    </row>
    <row r="2306" spans="2:38">
      <c r="B2306" s="176" t="s">
        <v>2060</v>
      </c>
      <c r="C2306" s="167"/>
      <c r="D2306" s="167" t="s">
        <v>2229</v>
      </c>
      <c r="E2306" s="167" t="s">
        <v>117</v>
      </c>
      <c r="F2306" s="167" t="s">
        <v>2233</v>
      </c>
      <c r="G2306" s="188"/>
      <c r="H2306" s="285">
        <v>1110.5999999999999</v>
      </c>
      <c r="I2306" s="143">
        <f t="shared" si="627"/>
        <v>392.47484324847113</v>
      </c>
      <c r="J2306" s="165">
        <v>435882.56091175199</v>
      </c>
      <c r="K2306" s="167"/>
      <c r="L2306" s="167">
        <v>1</v>
      </c>
      <c r="M2306" s="171">
        <f t="shared" si="634"/>
        <v>435882.56091175199</v>
      </c>
      <c r="N2306" s="170"/>
      <c r="O2306" s="285"/>
      <c r="P2306" s="114">
        <f t="shared" si="633"/>
        <v>0</v>
      </c>
      <c r="Q2306" s="173"/>
      <c r="R2306" s="177">
        <v>2016</v>
      </c>
      <c r="S2306" s="98">
        <f>IFERROR(('General Input Sheet'!$G$38/(VLOOKUP(R2306,'General Input Sheet'!$E$38:$G$44,3,FALSE))),1)</f>
        <v>1</v>
      </c>
      <c r="T2306" s="199">
        <v>435882.56091175199</v>
      </c>
      <c r="U2306" s="115" t="str">
        <f t="shared" si="628"/>
        <v/>
      </c>
      <c r="V2306" s="115" t="str">
        <f t="shared" si="628"/>
        <v/>
      </c>
      <c r="W2306" s="115" t="str">
        <f t="shared" si="628"/>
        <v>y</v>
      </c>
      <c r="X2306" s="115" t="str">
        <f t="shared" si="628"/>
        <v/>
      </c>
      <c r="Y2306" s="273" t="str">
        <f t="shared" si="629"/>
        <v/>
      </c>
      <c r="AA2306" s="86" t="str">
        <f t="shared" si="619"/>
        <v/>
      </c>
      <c r="AB2306" s="87" t="str">
        <f t="shared" si="620"/>
        <v/>
      </c>
      <c r="AC2306" s="87">
        <f t="shared" si="630"/>
        <v>1</v>
      </c>
      <c r="AD2306" s="87" t="str">
        <f t="shared" si="631"/>
        <v/>
      </c>
      <c r="AE2306" s="87" t="str">
        <f t="shared" si="632"/>
        <v/>
      </c>
      <c r="AF2306" s="94">
        <f t="shared" si="621"/>
        <v>1</v>
      </c>
      <c r="AH2306" s="324" t="str">
        <f t="shared" si="622"/>
        <v/>
      </c>
      <c r="AI2306" s="280" t="str">
        <f t="shared" si="623"/>
        <v/>
      </c>
      <c r="AJ2306" s="280">
        <f t="shared" si="624"/>
        <v>435882.56091175199</v>
      </c>
      <c r="AK2306" s="280" t="str">
        <f t="shared" si="625"/>
        <v/>
      </c>
      <c r="AL2306" s="327" t="str">
        <f t="shared" si="626"/>
        <v/>
      </c>
    </row>
    <row r="2307" spans="2:38">
      <c r="B2307" s="176" t="s">
        <v>2061</v>
      </c>
      <c r="C2307" s="167"/>
      <c r="D2307" s="167" t="s">
        <v>2229</v>
      </c>
      <c r="E2307" s="167" t="s">
        <v>117</v>
      </c>
      <c r="F2307" s="167" t="s">
        <v>2233</v>
      </c>
      <c r="G2307" s="188"/>
      <c r="H2307" s="285">
        <v>1420.77</v>
      </c>
      <c r="I2307" s="143">
        <f t="shared" si="627"/>
        <v>314.84539477675207</v>
      </c>
      <c r="J2307" s="165">
        <v>447322.89153696602</v>
      </c>
      <c r="K2307" s="167"/>
      <c r="L2307" s="167">
        <v>1</v>
      </c>
      <c r="M2307" s="171">
        <f t="shared" si="634"/>
        <v>447322.89153696602</v>
      </c>
      <c r="N2307" s="170"/>
      <c r="O2307" s="285"/>
      <c r="P2307" s="114">
        <f t="shared" si="633"/>
        <v>0</v>
      </c>
      <c r="Q2307" s="173"/>
      <c r="R2307" s="177">
        <v>2016</v>
      </c>
      <c r="S2307" s="98">
        <f>IFERROR(('General Input Sheet'!$G$38/(VLOOKUP(R2307,'General Input Sheet'!$E$38:$G$44,3,FALSE))),1)</f>
        <v>1</v>
      </c>
      <c r="T2307" s="199">
        <v>447322.89153696602</v>
      </c>
      <c r="U2307" s="115" t="str">
        <f t="shared" si="628"/>
        <v/>
      </c>
      <c r="V2307" s="115" t="str">
        <f t="shared" si="628"/>
        <v/>
      </c>
      <c r="W2307" s="115" t="str">
        <f t="shared" si="628"/>
        <v>y</v>
      </c>
      <c r="X2307" s="115" t="str">
        <f t="shared" si="628"/>
        <v/>
      </c>
      <c r="Y2307" s="273" t="str">
        <f t="shared" si="629"/>
        <v/>
      </c>
      <c r="AA2307" s="86" t="str">
        <f t="shared" si="619"/>
        <v/>
      </c>
      <c r="AB2307" s="87" t="str">
        <f t="shared" si="620"/>
        <v/>
      </c>
      <c r="AC2307" s="87">
        <f t="shared" si="630"/>
        <v>1</v>
      </c>
      <c r="AD2307" s="87" t="str">
        <f t="shared" si="631"/>
        <v/>
      </c>
      <c r="AE2307" s="87" t="str">
        <f t="shared" si="632"/>
        <v/>
      </c>
      <c r="AF2307" s="94">
        <f t="shared" si="621"/>
        <v>1</v>
      </c>
      <c r="AH2307" s="324" t="str">
        <f t="shared" si="622"/>
        <v/>
      </c>
      <c r="AI2307" s="280" t="str">
        <f t="shared" si="623"/>
        <v/>
      </c>
      <c r="AJ2307" s="280">
        <f t="shared" si="624"/>
        <v>447322.89153696602</v>
      </c>
      <c r="AK2307" s="280" t="str">
        <f t="shared" si="625"/>
        <v/>
      </c>
      <c r="AL2307" s="327" t="str">
        <f t="shared" si="626"/>
        <v/>
      </c>
    </row>
    <row r="2308" spans="2:38">
      <c r="B2308" s="176" t="s">
        <v>2062</v>
      </c>
      <c r="C2308" s="167"/>
      <c r="D2308" s="167" t="s">
        <v>2231</v>
      </c>
      <c r="E2308" s="167" t="s">
        <v>115</v>
      </c>
      <c r="F2308" s="167" t="s">
        <v>2236</v>
      </c>
      <c r="G2308" s="188"/>
      <c r="H2308" s="285"/>
      <c r="I2308" s="143">
        <f t="shared" si="627"/>
        <v>0</v>
      </c>
      <c r="J2308" s="165"/>
      <c r="K2308" s="167"/>
      <c r="L2308" s="167">
        <v>1</v>
      </c>
      <c r="M2308" s="171">
        <f t="shared" si="634"/>
        <v>0</v>
      </c>
      <c r="N2308" s="170"/>
      <c r="O2308" s="285">
        <v>32555.324850159301</v>
      </c>
      <c r="P2308" s="114">
        <f t="shared" si="633"/>
        <v>40.453703535799789</v>
      </c>
      <c r="Q2308" s="173">
        <v>1316983.46</v>
      </c>
      <c r="R2308" s="177">
        <v>2016</v>
      </c>
      <c r="S2308" s="98">
        <f>IFERROR(('General Input Sheet'!$G$38/(VLOOKUP(R2308,'General Input Sheet'!$E$38:$G$44,3,FALSE))),1)</f>
        <v>1</v>
      </c>
      <c r="T2308" s="199">
        <v>1316983.46</v>
      </c>
      <c r="U2308" s="115" t="str">
        <f t="shared" si="628"/>
        <v/>
      </c>
      <c r="V2308" s="115" t="str">
        <f t="shared" si="628"/>
        <v/>
      </c>
      <c r="W2308" s="115" t="str">
        <f t="shared" si="628"/>
        <v/>
      </c>
      <c r="X2308" s="115" t="str">
        <f t="shared" si="628"/>
        <v/>
      </c>
      <c r="Y2308" s="273" t="str">
        <f t="shared" si="629"/>
        <v>y</v>
      </c>
      <c r="AA2308" s="86" t="str">
        <f t="shared" si="619"/>
        <v/>
      </c>
      <c r="AB2308" s="87" t="str">
        <f t="shared" si="620"/>
        <v/>
      </c>
      <c r="AC2308" s="87" t="str">
        <f t="shared" si="630"/>
        <v/>
      </c>
      <c r="AD2308" s="87" t="str">
        <f t="shared" si="631"/>
        <v/>
      </c>
      <c r="AE2308" s="87">
        <f t="shared" si="632"/>
        <v>1</v>
      </c>
      <c r="AF2308" s="94">
        <f t="shared" si="621"/>
        <v>1</v>
      </c>
      <c r="AH2308" s="324" t="str">
        <f t="shared" si="622"/>
        <v/>
      </c>
      <c r="AI2308" s="280" t="str">
        <f t="shared" si="623"/>
        <v/>
      </c>
      <c r="AJ2308" s="280" t="str">
        <f t="shared" si="624"/>
        <v/>
      </c>
      <c r="AK2308" s="280" t="str">
        <f t="shared" si="625"/>
        <v/>
      </c>
      <c r="AL2308" s="327">
        <f t="shared" si="626"/>
        <v>1316983.46</v>
      </c>
    </row>
    <row r="2309" spans="2:38">
      <c r="B2309" s="176" t="s">
        <v>2063</v>
      </c>
      <c r="C2309" s="167"/>
      <c r="D2309" s="167" t="s">
        <v>2229</v>
      </c>
      <c r="E2309" s="167" t="s">
        <v>115</v>
      </c>
      <c r="F2309" s="167" t="s">
        <v>2233</v>
      </c>
      <c r="G2309" s="188"/>
      <c r="H2309" s="285">
        <v>32555.35</v>
      </c>
      <c r="I2309" s="143">
        <f t="shared" si="627"/>
        <v>21.194416352867744</v>
      </c>
      <c r="J2309" s="165">
        <v>689991.64241333294</v>
      </c>
      <c r="K2309" s="167"/>
      <c r="L2309" s="167">
        <v>1</v>
      </c>
      <c r="M2309" s="171">
        <f t="shared" si="634"/>
        <v>689991.64241333294</v>
      </c>
      <c r="N2309" s="170"/>
      <c r="O2309" s="285"/>
      <c r="P2309" s="114">
        <f t="shared" si="633"/>
        <v>0</v>
      </c>
      <c r="Q2309" s="173"/>
      <c r="R2309" s="177">
        <v>2016</v>
      </c>
      <c r="S2309" s="98">
        <f>IFERROR(('General Input Sheet'!$G$38/(VLOOKUP(R2309,'General Input Sheet'!$E$38:$G$44,3,FALSE))),1)</f>
        <v>1</v>
      </c>
      <c r="T2309" s="199">
        <v>689991.64241333294</v>
      </c>
      <c r="U2309" s="115" t="str">
        <f t="shared" si="628"/>
        <v>y</v>
      </c>
      <c r="V2309" s="115" t="str">
        <f t="shared" si="628"/>
        <v/>
      </c>
      <c r="W2309" s="115" t="str">
        <f t="shared" si="628"/>
        <v/>
      </c>
      <c r="X2309" s="115" t="str">
        <f t="shared" si="628"/>
        <v/>
      </c>
      <c r="Y2309" s="273" t="str">
        <f t="shared" si="629"/>
        <v/>
      </c>
      <c r="AA2309" s="86">
        <f t="shared" si="619"/>
        <v>1</v>
      </c>
      <c r="AB2309" s="87" t="str">
        <f t="shared" si="620"/>
        <v/>
      </c>
      <c r="AC2309" s="87" t="str">
        <f t="shared" si="630"/>
        <v/>
      </c>
      <c r="AD2309" s="87" t="str">
        <f t="shared" si="631"/>
        <v/>
      </c>
      <c r="AE2309" s="87" t="str">
        <f t="shared" si="632"/>
        <v/>
      </c>
      <c r="AF2309" s="94">
        <f t="shared" si="621"/>
        <v>1</v>
      </c>
      <c r="AH2309" s="324">
        <f t="shared" si="622"/>
        <v>689991.64241333294</v>
      </c>
      <c r="AI2309" s="280" t="str">
        <f t="shared" si="623"/>
        <v/>
      </c>
      <c r="AJ2309" s="280" t="str">
        <f t="shared" si="624"/>
        <v/>
      </c>
      <c r="AK2309" s="280" t="str">
        <f t="shared" si="625"/>
        <v/>
      </c>
      <c r="AL2309" s="327" t="str">
        <f t="shared" si="626"/>
        <v/>
      </c>
    </row>
    <row r="2310" spans="2:38">
      <c r="B2310" s="176" t="s">
        <v>2064</v>
      </c>
      <c r="C2310" s="167"/>
      <c r="D2310" s="167" t="s">
        <v>2229</v>
      </c>
      <c r="E2310" s="167" t="s">
        <v>117</v>
      </c>
      <c r="F2310" s="167" t="s">
        <v>2233</v>
      </c>
      <c r="G2310" s="188"/>
      <c r="H2310" s="285">
        <v>5610.64</v>
      </c>
      <c r="I2310" s="143">
        <f t="shared" si="627"/>
        <v>107.27160028913831</v>
      </c>
      <c r="J2310" s="165">
        <v>601862.33144625102</v>
      </c>
      <c r="K2310" s="167"/>
      <c r="L2310" s="167">
        <v>1</v>
      </c>
      <c r="M2310" s="171">
        <f t="shared" si="634"/>
        <v>601862.33144625102</v>
      </c>
      <c r="N2310" s="170"/>
      <c r="O2310" s="285">
        <v>5610.6459801146602</v>
      </c>
      <c r="P2310" s="114">
        <f t="shared" si="633"/>
        <v>112.27916219143202</v>
      </c>
      <c r="Q2310" s="173">
        <v>629958.63</v>
      </c>
      <c r="R2310" s="177">
        <v>2016</v>
      </c>
      <c r="S2310" s="98">
        <f>IFERROR(('General Input Sheet'!$G$38/(VLOOKUP(R2310,'General Input Sheet'!$E$38:$G$44,3,FALSE))),1)</f>
        <v>1</v>
      </c>
      <c r="T2310" s="199">
        <v>1231820.961446251</v>
      </c>
      <c r="U2310" s="115" t="str">
        <f t="shared" si="628"/>
        <v/>
      </c>
      <c r="V2310" s="115" t="str">
        <f t="shared" si="628"/>
        <v/>
      </c>
      <c r="W2310" s="115" t="str">
        <f t="shared" si="628"/>
        <v>y</v>
      </c>
      <c r="X2310" s="115" t="str">
        <f t="shared" si="628"/>
        <v/>
      </c>
      <c r="Y2310" s="273" t="str">
        <f t="shared" si="629"/>
        <v/>
      </c>
      <c r="AA2310" s="86" t="str">
        <f t="shared" si="619"/>
        <v/>
      </c>
      <c r="AB2310" s="87" t="str">
        <f t="shared" si="620"/>
        <v/>
      </c>
      <c r="AC2310" s="87">
        <f t="shared" si="630"/>
        <v>1</v>
      </c>
      <c r="AD2310" s="87" t="str">
        <f t="shared" si="631"/>
        <v/>
      </c>
      <c r="AE2310" s="87" t="str">
        <f t="shared" si="632"/>
        <v/>
      </c>
      <c r="AF2310" s="94">
        <f t="shared" si="621"/>
        <v>1</v>
      </c>
      <c r="AH2310" s="324" t="str">
        <f t="shared" si="622"/>
        <v/>
      </c>
      <c r="AI2310" s="280" t="str">
        <f t="shared" si="623"/>
        <v/>
      </c>
      <c r="AJ2310" s="280">
        <f t="shared" si="624"/>
        <v>1231820.961446251</v>
      </c>
      <c r="AK2310" s="280" t="str">
        <f t="shared" si="625"/>
        <v/>
      </c>
      <c r="AL2310" s="327" t="str">
        <f t="shared" si="626"/>
        <v/>
      </c>
    </row>
    <row r="2311" spans="2:38">
      <c r="B2311" s="176" t="s">
        <v>2065</v>
      </c>
      <c r="C2311" s="167"/>
      <c r="D2311" s="167" t="s">
        <v>2229</v>
      </c>
      <c r="E2311" s="167" t="s">
        <v>116</v>
      </c>
      <c r="F2311" s="167" t="s">
        <v>2233</v>
      </c>
      <c r="G2311" s="188"/>
      <c r="H2311" s="285">
        <v>4537.09</v>
      </c>
      <c r="I2311" s="143">
        <f t="shared" si="627"/>
        <v>123.92644686970745</v>
      </c>
      <c r="J2311" s="165">
        <v>562265.44282808097</v>
      </c>
      <c r="K2311" s="167"/>
      <c r="L2311" s="167">
        <v>1</v>
      </c>
      <c r="M2311" s="171">
        <f t="shared" si="634"/>
        <v>562265.44282808097</v>
      </c>
      <c r="N2311" s="170"/>
      <c r="O2311" s="285"/>
      <c r="P2311" s="114">
        <f t="shared" si="633"/>
        <v>0</v>
      </c>
      <c r="Q2311" s="173"/>
      <c r="R2311" s="177">
        <v>2016</v>
      </c>
      <c r="S2311" s="98">
        <f>IFERROR(('General Input Sheet'!$G$38/(VLOOKUP(R2311,'General Input Sheet'!$E$38:$G$44,3,FALSE))),1)</f>
        <v>1</v>
      </c>
      <c r="T2311" s="199">
        <v>562265.44282808097</v>
      </c>
      <c r="U2311" s="115" t="str">
        <f t="shared" si="628"/>
        <v/>
      </c>
      <c r="V2311" s="115" t="str">
        <f t="shared" si="628"/>
        <v>y</v>
      </c>
      <c r="W2311" s="115" t="str">
        <f t="shared" si="628"/>
        <v/>
      </c>
      <c r="X2311" s="115" t="str">
        <f t="shared" si="628"/>
        <v/>
      </c>
      <c r="Y2311" s="273" t="str">
        <f t="shared" si="629"/>
        <v/>
      </c>
      <c r="AA2311" s="86" t="str">
        <f t="shared" si="619"/>
        <v/>
      </c>
      <c r="AB2311" s="87">
        <f t="shared" si="620"/>
        <v>1</v>
      </c>
      <c r="AC2311" s="87" t="str">
        <f t="shared" si="630"/>
        <v/>
      </c>
      <c r="AD2311" s="87" t="str">
        <f t="shared" si="631"/>
        <v/>
      </c>
      <c r="AE2311" s="87" t="str">
        <f t="shared" si="632"/>
        <v/>
      </c>
      <c r="AF2311" s="94">
        <f t="shared" si="621"/>
        <v>1</v>
      </c>
      <c r="AH2311" s="324" t="str">
        <f t="shared" si="622"/>
        <v/>
      </c>
      <c r="AI2311" s="280">
        <f t="shared" si="623"/>
        <v>562265.44282808097</v>
      </c>
      <c r="AJ2311" s="280" t="str">
        <f t="shared" si="624"/>
        <v/>
      </c>
      <c r="AK2311" s="280" t="str">
        <f t="shared" si="625"/>
        <v/>
      </c>
      <c r="AL2311" s="327" t="str">
        <f t="shared" si="626"/>
        <v/>
      </c>
    </row>
    <row r="2312" spans="2:38">
      <c r="B2312" s="176" t="s">
        <v>2066</v>
      </c>
      <c r="C2312" s="167"/>
      <c r="D2312" s="167" t="s">
        <v>2229</v>
      </c>
      <c r="E2312" s="167" t="s">
        <v>117</v>
      </c>
      <c r="F2312" s="167" t="s">
        <v>2232</v>
      </c>
      <c r="G2312" s="188"/>
      <c r="H2312" s="285">
        <v>48335.26</v>
      </c>
      <c r="I2312" s="143">
        <f t="shared" si="627"/>
        <v>12.212320322354632</v>
      </c>
      <c r="J2312" s="165">
        <v>590285.67798429495</v>
      </c>
      <c r="K2312" s="167"/>
      <c r="L2312" s="167">
        <v>1</v>
      </c>
      <c r="M2312" s="171">
        <f t="shared" si="634"/>
        <v>590285.67798429495</v>
      </c>
      <c r="N2312" s="170"/>
      <c r="O2312" s="285"/>
      <c r="P2312" s="114">
        <f t="shared" si="633"/>
        <v>0</v>
      </c>
      <c r="Q2312" s="173"/>
      <c r="R2312" s="177">
        <v>2016</v>
      </c>
      <c r="S2312" s="98">
        <f>IFERROR(('General Input Sheet'!$G$38/(VLOOKUP(R2312,'General Input Sheet'!$E$38:$G$44,3,FALSE))),1)</f>
        <v>1</v>
      </c>
      <c r="T2312" s="199">
        <v>590285.67798429495</v>
      </c>
      <c r="U2312" s="115" t="str">
        <f t="shared" si="628"/>
        <v/>
      </c>
      <c r="V2312" s="115" t="str">
        <f t="shared" si="628"/>
        <v/>
      </c>
      <c r="W2312" s="115" t="str">
        <f t="shared" si="628"/>
        <v>y</v>
      </c>
      <c r="X2312" s="115" t="str">
        <f t="shared" si="628"/>
        <v/>
      </c>
      <c r="Y2312" s="273" t="str">
        <f t="shared" si="629"/>
        <v/>
      </c>
      <c r="AA2312" s="86" t="str">
        <f t="shared" si="619"/>
        <v/>
      </c>
      <c r="AB2312" s="87" t="str">
        <f t="shared" si="620"/>
        <v/>
      </c>
      <c r="AC2312" s="87">
        <f t="shared" si="630"/>
        <v>1</v>
      </c>
      <c r="AD2312" s="87" t="str">
        <f t="shared" si="631"/>
        <v/>
      </c>
      <c r="AE2312" s="87" t="str">
        <f t="shared" si="632"/>
        <v/>
      </c>
      <c r="AF2312" s="94">
        <f t="shared" si="621"/>
        <v>1</v>
      </c>
      <c r="AH2312" s="324" t="str">
        <f t="shared" si="622"/>
        <v/>
      </c>
      <c r="AI2312" s="280" t="str">
        <f t="shared" si="623"/>
        <v/>
      </c>
      <c r="AJ2312" s="280">
        <f t="shared" si="624"/>
        <v>590285.67798429495</v>
      </c>
      <c r="AK2312" s="280" t="str">
        <f t="shared" si="625"/>
        <v/>
      </c>
      <c r="AL2312" s="327" t="str">
        <f t="shared" si="626"/>
        <v/>
      </c>
    </row>
    <row r="2313" spans="2:38">
      <c r="B2313" s="176" t="s">
        <v>2067</v>
      </c>
      <c r="C2313" s="167"/>
      <c r="D2313" s="167" t="s">
        <v>2229</v>
      </c>
      <c r="E2313" s="167" t="s">
        <v>116</v>
      </c>
      <c r="F2313" s="167" t="s">
        <v>2236</v>
      </c>
      <c r="G2313" s="188"/>
      <c r="H2313" s="285"/>
      <c r="I2313" s="143">
        <f t="shared" si="627"/>
        <v>0</v>
      </c>
      <c r="J2313" s="165"/>
      <c r="K2313" s="167"/>
      <c r="L2313" s="167">
        <v>1</v>
      </c>
      <c r="M2313" s="171">
        <f t="shared" si="634"/>
        <v>0</v>
      </c>
      <c r="N2313" s="170"/>
      <c r="O2313" s="285">
        <v>0</v>
      </c>
      <c r="P2313" s="114">
        <f t="shared" si="633"/>
        <v>0</v>
      </c>
      <c r="Q2313" s="173">
        <v>0</v>
      </c>
      <c r="R2313" s="177">
        <v>2016</v>
      </c>
      <c r="S2313" s="98">
        <f>IFERROR(('General Input Sheet'!$G$38/(VLOOKUP(R2313,'General Input Sheet'!$E$38:$G$44,3,FALSE))),1)</f>
        <v>1</v>
      </c>
      <c r="T2313" s="199">
        <v>0</v>
      </c>
      <c r="U2313" s="115" t="str">
        <f t="shared" si="628"/>
        <v/>
      </c>
      <c r="V2313" s="115" t="str">
        <f t="shared" si="628"/>
        <v>y</v>
      </c>
      <c r="W2313" s="115" t="str">
        <f t="shared" si="628"/>
        <v/>
      </c>
      <c r="X2313" s="115" t="str">
        <f t="shared" si="628"/>
        <v/>
      </c>
      <c r="Y2313" s="273" t="str">
        <f t="shared" si="629"/>
        <v/>
      </c>
      <c r="AA2313" s="86" t="str">
        <f t="shared" si="619"/>
        <v/>
      </c>
      <c r="AB2313" s="87">
        <f t="shared" si="620"/>
        <v>1</v>
      </c>
      <c r="AC2313" s="87" t="str">
        <f t="shared" si="630"/>
        <v/>
      </c>
      <c r="AD2313" s="87" t="str">
        <f t="shared" si="631"/>
        <v/>
      </c>
      <c r="AE2313" s="87" t="str">
        <f t="shared" si="632"/>
        <v/>
      </c>
      <c r="AF2313" s="94">
        <f t="shared" si="621"/>
        <v>1</v>
      </c>
      <c r="AH2313" s="324" t="str">
        <f t="shared" si="622"/>
        <v/>
      </c>
      <c r="AI2313" s="280">
        <f t="shared" si="623"/>
        <v>0</v>
      </c>
      <c r="AJ2313" s="280" t="str">
        <f t="shared" si="624"/>
        <v/>
      </c>
      <c r="AK2313" s="280" t="str">
        <f t="shared" si="625"/>
        <v/>
      </c>
      <c r="AL2313" s="327" t="str">
        <f t="shared" si="626"/>
        <v/>
      </c>
    </row>
    <row r="2314" spans="2:38">
      <c r="B2314" s="176" t="s">
        <v>2068</v>
      </c>
      <c r="C2314" s="167"/>
      <c r="D2314" s="167" t="s">
        <v>2230</v>
      </c>
      <c r="E2314" s="167" t="s">
        <v>115</v>
      </c>
      <c r="F2314" s="167" t="s">
        <v>2232</v>
      </c>
      <c r="G2314" s="188"/>
      <c r="H2314" s="171">
        <v>433.20158199999997</v>
      </c>
      <c r="I2314" s="143">
        <f t="shared" si="627"/>
        <v>2301.5227419559446</v>
      </c>
      <c r="J2314" s="165">
        <v>997023.29282429302</v>
      </c>
      <c r="K2314" s="167"/>
      <c r="L2314" s="167"/>
      <c r="M2314" s="167">
        <v>590285.67798429495</v>
      </c>
      <c r="N2314" s="170"/>
      <c r="O2314" s="171"/>
      <c r="P2314" s="114">
        <f t="shared" si="633"/>
        <v>0</v>
      </c>
      <c r="Q2314" s="173"/>
      <c r="R2314" s="177">
        <v>2016</v>
      </c>
      <c r="S2314" s="32"/>
      <c r="T2314" s="195">
        <v>997023.29282429302</v>
      </c>
      <c r="U2314" s="115" t="str">
        <f t="shared" si="628"/>
        <v/>
      </c>
      <c r="V2314" s="115" t="str">
        <f t="shared" si="628"/>
        <v/>
      </c>
      <c r="W2314" s="115" t="str">
        <f t="shared" si="628"/>
        <v/>
      </c>
      <c r="X2314" s="115" t="str">
        <f t="shared" si="628"/>
        <v/>
      </c>
      <c r="Y2314" s="273" t="str">
        <f t="shared" si="629"/>
        <v>y</v>
      </c>
      <c r="AA2314" s="86" t="str">
        <f t="shared" si="619"/>
        <v/>
      </c>
      <c r="AB2314" s="87" t="str">
        <f t="shared" si="620"/>
        <v/>
      </c>
      <c r="AC2314" s="87" t="str">
        <f t="shared" si="630"/>
        <v/>
      </c>
      <c r="AD2314" s="87" t="str">
        <f t="shared" si="631"/>
        <v/>
      </c>
      <c r="AE2314" s="87">
        <f t="shared" si="632"/>
        <v>1</v>
      </c>
      <c r="AF2314" s="94">
        <f t="shared" si="621"/>
        <v>1</v>
      </c>
      <c r="AH2314" s="324" t="str">
        <f t="shared" si="622"/>
        <v/>
      </c>
      <c r="AI2314" s="280" t="str">
        <f t="shared" si="623"/>
        <v/>
      </c>
      <c r="AJ2314" s="280" t="str">
        <f t="shared" si="624"/>
        <v/>
      </c>
      <c r="AK2314" s="280" t="str">
        <f t="shared" si="625"/>
        <v/>
      </c>
      <c r="AL2314" s="327">
        <f t="shared" si="626"/>
        <v>997023.29282429302</v>
      </c>
    </row>
    <row r="2315" spans="2:38">
      <c r="B2315" s="176" t="s">
        <v>2069</v>
      </c>
      <c r="C2315" s="167"/>
      <c r="D2315" s="167" t="s">
        <v>2229</v>
      </c>
      <c r="E2315" s="167" t="s">
        <v>117</v>
      </c>
      <c r="F2315" s="167" t="s">
        <v>2234</v>
      </c>
      <c r="G2315" s="188"/>
      <c r="H2315" s="285">
        <v>739.47587810000005</v>
      </c>
      <c r="I2315" s="143">
        <f t="shared" si="627"/>
        <v>1051.6437230890858</v>
      </c>
      <c r="J2315" s="165">
        <v>777665.16557965497</v>
      </c>
      <c r="K2315" s="167"/>
      <c r="L2315" s="167">
        <v>1</v>
      </c>
      <c r="M2315" s="171">
        <f t="shared" ref="M2315:M2317" si="635">IFERROR(J2315/100*100*L2315,0)</f>
        <v>777665.16557965497</v>
      </c>
      <c r="N2315" s="170"/>
      <c r="O2315" s="285"/>
      <c r="P2315" s="114">
        <f t="shared" si="633"/>
        <v>0</v>
      </c>
      <c r="Q2315" s="173"/>
      <c r="R2315" s="177">
        <v>2016</v>
      </c>
      <c r="S2315" s="98">
        <f>IFERROR(('General Input Sheet'!$G$38/(VLOOKUP(R2315,'General Input Sheet'!$E$38:$G$44,3,FALSE))),1)</f>
        <v>1</v>
      </c>
      <c r="T2315" s="199">
        <v>777665.16557965497</v>
      </c>
      <c r="U2315" s="115" t="str">
        <f t="shared" si="628"/>
        <v/>
      </c>
      <c r="V2315" s="115" t="str">
        <f t="shared" si="628"/>
        <v/>
      </c>
      <c r="W2315" s="115" t="str">
        <f t="shared" si="628"/>
        <v>y</v>
      </c>
      <c r="X2315" s="115" t="str">
        <f t="shared" si="628"/>
        <v/>
      </c>
      <c r="Y2315" s="273" t="str">
        <f t="shared" si="629"/>
        <v/>
      </c>
      <c r="AA2315" s="86" t="str">
        <f t="shared" si="619"/>
        <v/>
      </c>
      <c r="AB2315" s="87" t="str">
        <f t="shared" si="620"/>
        <v/>
      </c>
      <c r="AC2315" s="87">
        <f t="shared" si="630"/>
        <v>1</v>
      </c>
      <c r="AD2315" s="87" t="str">
        <f t="shared" si="631"/>
        <v/>
      </c>
      <c r="AE2315" s="87" t="str">
        <f t="shared" si="632"/>
        <v/>
      </c>
      <c r="AF2315" s="94">
        <f t="shared" si="621"/>
        <v>1</v>
      </c>
      <c r="AH2315" s="324" t="str">
        <f t="shared" si="622"/>
        <v/>
      </c>
      <c r="AI2315" s="280" t="str">
        <f t="shared" si="623"/>
        <v/>
      </c>
      <c r="AJ2315" s="280">
        <f t="shared" si="624"/>
        <v>777665.16557965497</v>
      </c>
      <c r="AK2315" s="280" t="str">
        <f t="shared" si="625"/>
        <v/>
      </c>
      <c r="AL2315" s="327" t="str">
        <f t="shared" si="626"/>
        <v/>
      </c>
    </row>
    <row r="2316" spans="2:38">
      <c r="B2316" s="176" t="s">
        <v>2069</v>
      </c>
      <c r="C2316" s="167"/>
      <c r="D2316" s="167" t="s">
        <v>2229</v>
      </c>
      <c r="E2316" s="167" t="s">
        <v>117</v>
      </c>
      <c r="F2316" s="167" t="s">
        <v>2233</v>
      </c>
      <c r="G2316" s="188"/>
      <c r="H2316" s="285">
        <v>9260.14</v>
      </c>
      <c r="I2316" s="143">
        <f t="shared" si="627"/>
        <v>74.512009798267954</v>
      </c>
      <c r="J2316" s="165">
        <v>689991.64241333294</v>
      </c>
      <c r="K2316" s="167"/>
      <c r="L2316" s="167">
        <v>1</v>
      </c>
      <c r="M2316" s="171">
        <f t="shared" si="635"/>
        <v>689991.64241333294</v>
      </c>
      <c r="N2316" s="170"/>
      <c r="O2316" s="285"/>
      <c r="P2316" s="114">
        <f t="shared" si="633"/>
        <v>0</v>
      </c>
      <c r="Q2316" s="173"/>
      <c r="R2316" s="177">
        <v>2016</v>
      </c>
      <c r="S2316" s="98">
        <f>IFERROR(('General Input Sheet'!$G$38/(VLOOKUP(R2316,'General Input Sheet'!$E$38:$G$44,3,FALSE))),1)</f>
        <v>1</v>
      </c>
      <c r="T2316" s="199">
        <v>689991.64241333294</v>
      </c>
      <c r="U2316" s="115" t="str">
        <f t="shared" si="628"/>
        <v/>
      </c>
      <c r="V2316" s="115" t="str">
        <f t="shared" si="628"/>
        <v/>
      </c>
      <c r="W2316" s="115" t="str">
        <f t="shared" si="628"/>
        <v>y</v>
      </c>
      <c r="X2316" s="115" t="str">
        <f t="shared" si="628"/>
        <v/>
      </c>
      <c r="Y2316" s="273" t="str">
        <f t="shared" si="629"/>
        <v/>
      </c>
      <c r="AA2316" s="86" t="str">
        <f t="shared" si="619"/>
        <v/>
      </c>
      <c r="AB2316" s="87" t="str">
        <f t="shared" si="620"/>
        <v/>
      </c>
      <c r="AC2316" s="87">
        <f t="shared" si="630"/>
        <v>1</v>
      </c>
      <c r="AD2316" s="87" t="str">
        <f t="shared" si="631"/>
        <v/>
      </c>
      <c r="AE2316" s="87" t="str">
        <f t="shared" si="632"/>
        <v/>
      </c>
      <c r="AF2316" s="94">
        <f t="shared" si="621"/>
        <v>1</v>
      </c>
      <c r="AH2316" s="324" t="str">
        <f t="shared" si="622"/>
        <v/>
      </c>
      <c r="AI2316" s="280" t="str">
        <f t="shared" si="623"/>
        <v/>
      </c>
      <c r="AJ2316" s="280">
        <f t="shared" si="624"/>
        <v>689991.64241333294</v>
      </c>
      <c r="AK2316" s="280" t="str">
        <f t="shared" si="625"/>
        <v/>
      </c>
      <c r="AL2316" s="327" t="str">
        <f t="shared" si="626"/>
        <v/>
      </c>
    </row>
    <row r="2317" spans="2:38">
      <c r="B2317" s="176" t="s">
        <v>2070</v>
      </c>
      <c r="C2317" s="167"/>
      <c r="D2317" s="167" t="s">
        <v>2229</v>
      </c>
      <c r="E2317" s="167" t="s">
        <v>117</v>
      </c>
      <c r="F2317" s="167" t="s">
        <v>2232</v>
      </c>
      <c r="G2317" s="188"/>
      <c r="H2317" s="285">
        <v>2880.26</v>
      </c>
      <c r="I2317" s="143">
        <f t="shared" si="627"/>
        <v>118.30454186817092</v>
      </c>
      <c r="J2317" s="165">
        <v>340747.839761218</v>
      </c>
      <c r="K2317" s="167"/>
      <c r="L2317" s="167">
        <v>1</v>
      </c>
      <c r="M2317" s="171">
        <f t="shared" si="635"/>
        <v>340747.839761218</v>
      </c>
      <c r="N2317" s="170"/>
      <c r="O2317" s="285"/>
      <c r="P2317" s="114">
        <f t="shared" si="633"/>
        <v>0</v>
      </c>
      <c r="Q2317" s="173"/>
      <c r="R2317" s="177">
        <v>2016</v>
      </c>
      <c r="S2317" s="98">
        <f>IFERROR(('General Input Sheet'!$G$38/(VLOOKUP(R2317,'General Input Sheet'!$E$38:$G$44,3,FALSE))),1)</f>
        <v>1</v>
      </c>
      <c r="T2317" s="199">
        <v>340747.839761218</v>
      </c>
      <c r="U2317" s="115" t="str">
        <f t="shared" si="628"/>
        <v/>
      </c>
      <c r="V2317" s="115" t="str">
        <f t="shared" si="628"/>
        <v/>
      </c>
      <c r="W2317" s="115" t="str">
        <f t="shared" si="628"/>
        <v>y</v>
      </c>
      <c r="X2317" s="115" t="str">
        <f t="shared" si="628"/>
        <v/>
      </c>
      <c r="Y2317" s="273" t="str">
        <f t="shared" si="629"/>
        <v/>
      </c>
      <c r="AA2317" s="86" t="str">
        <f t="shared" si="619"/>
        <v/>
      </c>
      <c r="AB2317" s="87" t="str">
        <f t="shared" si="620"/>
        <v/>
      </c>
      <c r="AC2317" s="87">
        <f t="shared" si="630"/>
        <v>1</v>
      </c>
      <c r="AD2317" s="87" t="str">
        <f t="shared" si="631"/>
        <v/>
      </c>
      <c r="AE2317" s="87" t="str">
        <f t="shared" si="632"/>
        <v/>
      </c>
      <c r="AF2317" s="94">
        <f t="shared" si="621"/>
        <v>1</v>
      </c>
      <c r="AH2317" s="324" t="str">
        <f t="shared" si="622"/>
        <v/>
      </c>
      <c r="AI2317" s="280" t="str">
        <f t="shared" si="623"/>
        <v/>
      </c>
      <c r="AJ2317" s="280">
        <f t="shared" si="624"/>
        <v>340747.839761218</v>
      </c>
      <c r="AK2317" s="280" t="str">
        <f t="shared" si="625"/>
        <v/>
      </c>
      <c r="AL2317" s="327" t="str">
        <f t="shared" si="626"/>
        <v/>
      </c>
    </row>
    <row r="2318" spans="2:38">
      <c r="B2318" s="176" t="s">
        <v>2071</v>
      </c>
      <c r="C2318" s="167"/>
      <c r="D2318" s="167" t="s">
        <v>2230</v>
      </c>
      <c r="E2318" s="167" t="s">
        <v>116</v>
      </c>
      <c r="F2318" s="167" t="s">
        <v>2236</v>
      </c>
      <c r="G2318" s="188"/>
      <c r="H2318" s="171"/>
      <c r="I2318" s="143">
        <f t="shared" si="627"/>
        <v>0</v>
      </c>
      <c r="J2318" s="165"/>
      <c r="K2318" s="167"/>
      <c r="L2318" s="167"/>
      <c r="M2318" s="167">
        <v>1068948.22485526</v>
      </c>
      <c r="N2318" s="170"/>
      <c r="O2318" s="171">
        <v>0</v>
      </c>
      <c r="P2318" s="114">
        <f t="shared" si="633"/>
        <v>0</v>
      </c>
      <c r="Q2318" s="173">
        <v>0</v>
      </c>
      <c r="R2318" s="177">
        <v>2016</v>
      </c>
      <c r="S2318" s="32"/>
      <c r="T2318" s="195">
        <v>0</v>
      </c>
      <c r="U2318" s="115" t="str">
        <f t="shared" si="628"/>
        <v/>
      </c>
      <c r="V2318" s="115" t="str">
        <f t="shared" si="628"/>
        <v/>
      </c>
      <c r="W2318" s="115" t="str">
        <f t="shared" si="628"/>
        <v/>
      </c>
      <c r="X2318" s="115" t="str">
        <f t="shared" ref="V2318:X2381" si="636">IF(AND(X$10=$E2318,$D2318="Local"),"y","")</f>
        <v/>
      </c>
      <c r="Y2318" s="273" t="str">
        <f t="shared" si="629"/>
        <v>y</v>
      </c>
      <c r="AA2318" s="86" t="str">
        <f t="shared" ref="AA2318:AA2381" si="637">IF(U2318="y",1,"")</f>
        <v/>
      </c>
      <c r="AB2318" s="87" t="str">
        <f t="shared" ref="AB2318:AB2381" si="638">IF(V2318="y",1,"")</f>
        <v/>
      </c>
      <c r="AC2318" s="87" t="str">
        <f t="shared" si="630"/>
        <v/>
      </c>
      <c r="AD2318" s="87" t="str">
        <f t="shared" si="631"/>
        <v/>
      </c>
      <c r="AE2318" s="87">
        <f t="shared" si="632"/>
        <v>1</v>
      </c>
      <c r="AF2318" s="94">
        <f t="shared" ref="AF2318:AF2381" si="639">SUM(AA2318:AE2318)</f>
        <v>1</v>
      </c>
      <c r="AH2318" s="324" t="str">
        <f t="shared" ref="AH2318:AH2381" si="640">IF(AA2318="","",(AA2318/$AF2318)*$T2318)</f>
        <v/>
      </c>
      <c r="AI2318" s="280" t="str">
        <f t="shared" ref="AI2318:AI2381" si="641">IF(AB2318="","",(AB2318/$AF2318)*$T2318)</f>
        <v/>
      </c>
      <c r="AJ2318" s="280" t="str">
        <f t="shared" ref="AJ2318:AJ2381" si="642">IF(AC2318="","",(AC2318/$AF2318)*$T2318)</f>
        <v/>
      </c>
      <c r="AK2318" s="280" t="str">
        <f t="shared" ref="AK2318:AK2381" si="643">IF(AD2318="","",(AD2318/$AF2318)*$T2318)</f>
        <v/>
      </c>
      <c r="AL2318" s="327">
        <f t="shared" ref="AL2318:AL2381" si="644">IF(AE2318="","",(AE2318/$AF2318)*$T2318)</f>
        <v>0</v>
      </c>
    </row>
    <row r="2319" spans="2:38">
      <c r="B2319" s="176" t="s">
        <v>2072</v>
      </c>
      <c r="C2319" s="167"/>
      <c r="D2319" s="167" t="s">
        <v>2229</v>
      </c>
      <c r="E2319" s="167" t="s">
        <v>117</v>
      </c>
      <c r="F2319" s="167" t="s">
        <v>2232</v>
      </c>
      <c r="G2319" s="188"/>
      <c r="H2319" s="285">
        <v>105056.96000000001</v>
      </c>
      <c r="I2319" s="143">
        <f t="shared" ref="I2319:I2382" si="645">IFERROR(J2319/H2319,0)</f>
        <v>5.618720339749931</v>
      </c>
      <c r="J2319" s="165">
        <v>590285.67798429495</v>
      </c>
      <c r="K2319" s="167"/>
      <c r="L2319" s="167">
        <v>1</v>
      </c>
      <c r="M2319" s="171">
        <f t="shared" ref="M2319:M2345" si="646">IFERROR(J2319/100*100*L2319,0)</f>
        <v>590285.67798429495</v>
      </c>
      <c r="N2319" s="170"/>
      <c r="O2319" s="285">
        <v>109376.004786134</v>
      </c>
      <c r="P2319" s="114">
        <f t="shared" si="633"/>
        <v>23.53016134601279</v>
      </c>
      <c r="Q2319" s="173">
        <v>2573635.04</v>
      </c>
      <c r="R2319" s="177">
        <v>2016</v>
      </c>
      <c r="S2319" s="98">
        <f>IFERROR(('General Input Sheet'!$G$38/(VLOOKUP(R2319,'General Input Sheet'!$E$38:$G$44,3,FALSE))),1)</f>
        <v>1</v>
      </c>
      <c r="T2319" s="199">
        <v>3163920.717984295</v>
      </c>
      <c r="U2319" s="115" t="str">
        <f t="shared" ref="U2319:X2382" si="647">IF(AND(U$10=$E2319,$D2319="Local"),"y","")</f>
        <v/>
      </c>
      <c r="V2319" s="115" t="str">
        <f t="shared" si="636"/>
        <v/>
      </c>
      <c r="W2319" s="115" t="str">
        <f t="shared" si="636"/>
        <v>y</v>
      </c>
      <c r="X2319" s="115" t="str">
        <f t="shared" si="636"/>
        <v/>
      </c>
      <c r="Y2319" s="273" t="str">
        <f t="shared" ref="Y2319:Y2382" si="648">IF($D2319&lt;&gt;"Local","y","")</f>
        <v/>
      </c>
      <c r="AA2319" s="86" t="str">
        <f t="shared" si="637"/>
        <v/>
      </c>
      <c r="AB2319" s="87" t="str">
        <f t="shared" si="638"/>
        <v/>
      </c>
      <c r="AC2319" s="87">
        <f t="shared" ref="AC2319:AC2382" si="649">IF(W2319="y",1,"")</f>
        <v>1</v>
      </c>
      <c r="AD2319" s="87" t="str">
        <f t="shared" ref="AD2319:AD2382" si="650">IF(X2319="y",1,"")</f>
        <v/>
      </c>
      <c r="AE2319" s="87" t="str">
        <f t="shared" ref="AE2319:AE2382" si="651">IF(Y2319="y",1,"")</f>
        <v/>
      </c>
      <c r="AF2319" s="94">
        <f t="shared" si="639"/>
        <v>1</v>
      </c>
      <c r="AH2319" s="324" t="str">
        <f t="shared" si="640"/>
        <v/>
      </c>
      <c r="AI2319" s="280" t="str">
        <f t="shared" si="641"/>
        <v/>
      </c>
      <c r="AJ2319" s="280">
        <f t="shared" si="642"/>
        <v>3163920.717984295</v>
      </c>
      <c r="AK2319" s="280" t="str">
        <f t="shared" si="643"/>
        <v/>
      </c>
      <c r="AL2319" s="327" t="str">
        <f t="shared" si="644"/>
        <v/>
      </c>
    </row>
    <row r="2320" spans="2:38">
      <c r="B2320" s="176" t="s">
        <v>2072</v>
      </c>
      <c r="C2320" s="167"/>
      <c r="D2320" s="167" t="s">
        <v>2229</v>
      </c>
      <c r="E2320" s="167" t="s">
        <v>117</v>
      </c>
      <c r="F2320" s="167" t="s">
        <v>2233</v>
      </c>
      <c r="G2320" s="188"/>
      <c r="H2320" s="285">
        <v>7175.21</v>
      </c>
      <c r="I2320" s="143">
        <f t="shared" si="645"/>
        <v>91.923446693861777</v>
      </c>
      <c r="J2320" s="165">
        <v>659570.033952264</v>
      </c>
      <c r="K2320" s="167"/>
      <c r="L2320" s="167">
        <v>1</v>
      </c>
      <c r="M2320" s="171">
        <f t="shared" si="646"/>
        <v>659570.033952264</v>
      </c>
      <c r="N2320" s="170"/>
      <c r="O2320" s="285"/>
      <c r="P2320" s="114">
        <f t="shared" ref="P2320:P2383" si="652">IFERROR(Q2320/O2320,0)</f>
        <v>0</v>
      </c>
      <c r="Q2320" s="173"/>
      <c r="R2320" s="177">
        <v>2016</v>
      </c>
      <c r="S2320" s="98">
        <f>IFERROR(('General Input Sheet'!$G$38/(VLOOKUP(R2320,'General Input Sheet'!$E$38:$G$44,3,FALSE))),1)</f>
        <v>1</v>
      </c>
      <c r="T2320" s="199">
        <v>659570.033952264</v>
      </c>
      <c r="U2320" s="115" t="str">
        <f t="shared" si="647"/>
        <v/>
      </c>
      <c r="V2320" s="115" t="str">
        <f t="shared" si="636"/>
        <v/>
      </c>
      <c r="W2320" s="115" t="str">
        <f t="shared" si="636"/>
        <v>y</v>
      </c>
      <c r="X2320" s="115" t="str">
        <f t="shared" si="636"/>
        <v/>
      </c>
      <c r="Y2320" s="273" t="str">
        <f t="shared" si="648"/>
        <v/>
      </c>
      <c r="AA2320" s="86" t="str">
        <f t="shared" si="637"/>
        <v/>
      </c>
      <c r="AB2320" s="87" t="str">
        <f t="shared" si="638"/>
        <v/>
      </c>
      <c r="AC2320" s="87">
        <f t="shared" si="649"/>
        <v>1</v>
      </c>
      <c r="AD2320" s="87" t="str">
        <f t="shared" si="650"/>
        <v/>
      </c>
      <c r="AE2320" s="87" t="str">
        <f t="shared" si="651"/>
        <v/>
      </c>
      <c r="AF2320" s="94">
        <f t="shared" si="639"/>
        <v>1</v>
      </c>
      <c r="AH2320" s="324" t="str">
        <f t="shared" si="640"/>
        <v/>
      </c>
      <c r="AI2320" s="280" t="str">
        <f t="shared" si="641"/>
        <v/>
      </c>
      <c r="AJ2320" s="280">
        <f t="shared" si="642"/>
        <v>659570.033952264</v>
      </c>
      <c r="AK2320" s="280" t="str">
        <f t="shared" si="643"/>
        <v/>
      </c>
      <c r="AL2320" s="327" t="str">
        <f t="shared" si="644"/>
        <v/>
      </c>
    </row>
    <row r="2321" spans="2:38">
      <c r="B2321" s="176" t="s">
        <v>2073</v>
      </c>
      <c r="C2321" s="167"/>
      <c r="D2321" s="167" t="s">
        <v>2229</v>
      </c>
      <c r="E2321" s="167" t="s">
        <v>117</v>
      </c>
      <c r="F2321" s="167" t="s">
        <v>2236</v>
      </c>
      <c r="G2321" s="188"/>
      <c r="H2321" s="285"/>
      <c r="I2321" s="143">
        <f t="shared" si="645"/>
        <v>0</v>
      </c>
      <c r="J2321" s="165"/>
      <c r="K2321" s="167"/>
      <c r="L2321" s="167">
        <v>1</v>
      </c>
      <c r="M2321" s="171">
        <f t="shared" si="646"/>
        <v>0</v>
      </c>
      <c r="N2321" s="170"/>
      <c r="O2321" s="285">
        <v>0</v>
      </c>
      <c r="P2321" s="114">
        <f t="shared" si="652"/>
        <v>0</v>
      </c>
      <c r="Q2321" s="173">
        <v>0</v>
      </c>
      <c r="R2321" s="177">
        <v>2016</v>
      </c>
      <c r="S2321" s="98">
        <f>IFERROR(('General Input Sheet'!$G$38/(VLOOKUP(R2321,'General Input Sheet'!$E$38:$G$44,3,FALSE))),1)</f>
        <v>1</v>
      </c>
      <c r="T2321" s="199">
        <v>0</v>
      </c>
      <c r="U2321" s="115" t="str">
        <f t="shared" si="647"/>
        <v/>
      </c>
      <c r="V2321" s="115" t="str">
        <f t="shared" si="636"/>
        <v/>
      </c>
      <c r="W2321" s="115" t="str">
        <f t="shared" si="636"/>
        <v>y</v>
      </c>
      <c r="X2321" s="115" t="str">
        <f t="shared" si="636"/>
        <v/>
      </c>
      <c r="Y2321" s="273" t="str">
        <f t="shared" si="648"/>
        <v/>
      </c>
      <c r="AA2321" s="86" t="str">
        <f t="shared" si="637"/>
        <v/>
      </c>
      <c r="AB2321" s="87" t="str">
        <f t="shared" si="638"/>
        <v/>
      </c>
      <c r="AC2321" s="87">
        <f t="shared" si="649"/>
        <v>1</v>
      </c>
      <c r="AD2321" s="87" t="str">
        <f t="shared" si="650"/>
        <v/>
      </c>
      <c r="AE2321" s="87" t="str">
        <f t="shared" si="651"/>
        <v/>
      </c>
      <c r="AF2321" s="94">
        <f t="shared" si="639"/>
        <v>1</v>
      </c>
      <c r="AH2321" s="324" t="str">
        <f t="shared" si="640"/>
        <v/>
      </c>
      <c r="AI2321" s="280" t="str">
        <f t="shared" si="641"/>
        <v/>
      </c>
      <c r="AJ2321" s="280">
        <f t="shared" si="642"/>
        <v>0</v>
      </c>
      <c r="AK2321" s="280" t="str">
        <f t="shared" si="643"/>
        <v/>
      </c>
      <c r="AL2321" s="327" t="str">
        <f t="shared" si="644"/>
        <v/>
      </c>
    </row>
    <row r="2322" spans="2:38">
      <c r="B2322" s="176" t="s">
        <v>2074</v>
      </c>
      <c r="C2322" s="167"/>
      <c r="D2322" s="167" t="s">
        <v>2229</v>
      </c>
      <c r="E2322" s="167" t="s">
        <v>115</v>
      </c>
      <c r="F2322" s="167" t="s">
        <v>2233</v>
      </c>
      <c r="G2322" s="188"/>
      <c r="H2322" s="285">
        <v>11154.1</v>
      </c>
      <c r="I2322" s="143">
        <f t="shared" si="645"/>
        <v>61.85991181837467</v>
      </c>
      <c r="J2322" s="165">
        <v>689991.64241333294</v>
      </c>
      <c r="K2322" s="167"/>
      <c r="L2322" s="167">
        <v>1</v>
      </c>
      <c r="M2322" s="171">
        <f t="shared" si="646"/>
        <v>689991.64241333294</v>
      </c>
      <c r="N2322" s="170"/>
      <c r="O2322" s="285"/>
      <c r="P2322" s="114">
        <f t="shared" si="652"/>
        <v>0</v>
      </c>
      <c r="Q2322" s="173"/>
      <c r="R2322" s="177">
        <v>2016</v>
      </c>
      <c r="S2322" s="98">
        <f>IFERROR(('General Input Sheet'!$G$38/(VLOOKUP(R2322,'General Input Sheet'!$E$38:$G$44,3,FALSE))),1)</f>
        <v>1</v>
      </c>
      <c r="T2322" s="199">
        <v>689991.64241333294</v>
      </c>
      <c r="U2322" s="115" t="str">
        <f t="shared" si="647"/>
        <v>y</v>
      </c>
      <c r="V2322" s="115" t="str">
        <f t="shared" si="636"/>
        <v/>
      </c>
      <c r="W2322" s="115" t="str">
        <f t="shared" si="636"/>
        <v/>
      </c>
      <c r="X2322" s="115" t="str">
        <f t="shared" si="636"/>
        <v/>
      </c>
      <c r="Y2322" s="273" t="str">
        <f t="shared" si="648"/>
        <v/>
      </c>
      <c r="AA2322" s="86">
        <f t="shared" si="637"/>
        <v>1</v>
      </c>
      <c r="AB2322" s="87" t="str">
        <f t="shared" si="638"/>
        <v/>
      </c>
      <c r="AC2322" s="87" t="str">
        <f t="shared" si="649"/>
        <v/>
      </c>
      <c r="AD2322" s="87" t="str">
        <f t="shared" si="650"/>
        <v/>
      </c>
      <c r="AE2322" s="87" t="str">
        <f t="shared" si="651"/>
        <v/>
      </c>
      <c r="AF2322" s="94">
        <f t="shared" si="639"/>
        <v>1</v>
      </c>
      <c r="AH2322" s="324">
        <f t="shared" si="640"/>
        <v>689991.64241333294</v>
      </c>
      <c r="AI2322" s="280" t="str">
        <f t="shared" si="641"/>
        <v/>
      </c>
      <c r="AJ2322" s="280" t="str">
        <f t="shared" si="642"/>
        <v/>
      </c>
      <c r="AK2322" s="280" t="str">
        <f t="shared" si="643"/>
        <v/>
      </c>
      <c r="AL2322" s="327" t="str">
        <f t="shared" si="644"/>
        <v/>
      </c>
    </row>
    <row r="2323" spans="2:38">
      <c r="B2323" s="176" t="s">
        <v>2075</v>
      </c>
      <c r="C2323" s="167"/>
      <c r="D2323" s="167" t="s">
        <v>2229</v>
      </c>
      <c r="E2323" s="167" t="s">
        <v>116</v>
      </c>
      <c r="F2323" s="167" t="s">
        <v>2233</v>
      </c>
      <c r="G2323" s="188"/>
      <c r="H2323" s="285">
        <v>4267.3</v>
      </c>
      <c r="I2323" s="143">
        <f t="shared" si="645"/>
        <v>129.42949658368124</v>
      </c>
      <c r="J2323" s="165">
        <v>552314.490771543</v>
      </c>
      <c r="K2323" s="167"/>
      <c r="L2323" s="167">
        <v>1</v>
      </c>
      <c r="M2323" s="171">
        <f t="shared" si="646"/>
        <v>552314.490771543</v>
      </c>
      <c r="N2323" s="170"/>
      <c r="O2323" s="285"/>
      <c r="P2323" s="114">
        <f t="shared" si="652"/>
        <v>0</v>
      </c>
      <c r="Q2323" s="173"/>
      <c r="R2323" s="177">
        <v>2016</v>
      </c>
      <c r="S2323" s="98">
        <f>IFERROR(('General Input Sheet'!$G$38/(VLOOKUP(R2323,'General Input Sheet'!$E$38:$G$44,3,FALSE))),1)</f>
        <v>1</v>
      </c>
      <c r="T2323" s="199">
        <v>552314.490771543</v>
      </c>
      <c r="U2323" s="115" t="str">
        <f t="shared" si="647"/>
        <v/>
      </c>
      <c r="V2323" s="115" t="str">
        <f t="shared" si="636"/>
        <v>y</v>
      </c>
      <c r="W2323" s="115" t="str">
        <f t="shared" si="636"/>
        <v/>
      </c>
      <c r="X2323" s="115" t="str">
        <f t="shared" si="636"/>
        <v/>
      </c>
      <c r="Y2323" s="273" t="str">
        <f t="shared" si="648"/>
        <v/>
      </c>
      <c r="AA2323" s="86" t="str">
        <f t="shared" si="637"/>
        <v/>
      </c>
      <c r="AB2323" s="87">
        <f t="shared" si="638"/>
        <v>1</v>
      </c>
      <c r="AC2323" s="87" t="str">
        <f t="shared" si="649"/>
        <v/>
      </c>
      <c r="AD2323" s="87" t="str">
        <f t="shared" si="650"/>
        <v/>
      </c>
      <c r="AE2323" s="87" t="str">
        <f t="shared" si="651"/>
        <v/>
      </c>
      <c r="AF2323" s="94">
        <f t="shared" si="639"/>
        <v>1</v>
      </c>
      <c r="AH2323" s="324" t="str">
        <f t="shared" si="640"/>
        <v/>
      </c>
      <c r="AI2323" s="280">
        <f t="shared" si="641"/>
        <v>552314.490771543</v>
      </c>
      <c r="AJ2323" s="280" t="str">
        <f t="shared" si="642"/>
        <v/>
      </c>
      <c r="AK2323" s="280" t="str">
        <f t="shared" si="643"/>
        <v/>
      </c>
      <c r="AL2323" s="327" t="str">
        <f t="shared" si="644"/>
        <v/>
      </c>
    </row>
    <row r="2324" spans="2:38">
      <c r="B2324" s="176" t="s">
        <v>2076</v>
      </c>
      <c r="C2324" s="167"/>
      <c r="D2324" s="167" t="s">
        <v>2229</v>
      </c>
      <c r="E2324" s="167" t="s">
        <v>118</v>
      </c>
      <c r="F2324" s="167" t="s">
        <v>2232</v>
      </c>
      <c r="G2324" s="188"/>
      <c r="H2324" s="285">
        <v>7790.25</v>
      </c>
      <c r="I2324" s="143">
        <f t="shared" si="645"/>
        <v>74.460048509609834</v>
      </c>
      <c r="J2324" s="165">
        <v>580062.392901988</v>
      </c>
      <c r="K2324" s="167"/>
      <c r="L2324" s="167">
        <v>1</v>
      </c>
      <c r="M2324" s="171">
        <f t="shared" si="646"/>
        <v>580062.392901988</v>
      </c>
      <c r="N2324" s="170"/>
      <c r="O2324" s="285">
        <v>404.66157221265098</v>
      </c>
      <c r="P2324" s="114">
        <f t="shared" si="652"/>
        <v>420.10413558781028</v>
      </c>
      <c r="Q2324" s="173">
        <v>170000</v>
      </c>
      <c r="R2324" s="177">
        <v>2016</v>
      </c>
      <c r="S2324" s="98">
        <f>IFERROR(('General Input Sheet'!$G$38/(VLOOKUP(R2324,'General Input Sheet'!$E$38:$G$44,3,FALSE))),1)</f>
        <v>1</v>
      </c>
      <c r="T2324" s="199">
        <v>750062.392901988</v>
      </c>
      <c r="U2324" s="115" t="str">
        <f t="shared" si="647"/>
        <v/>
      </c>
      <c r="V2324" s="115" t="str">
        <f t="shared" si="636"/>
        <v/>
      </c>
      <c r="W2324" s="115" t="str">
        <f t="shared" si="636"/>
        <v/>
      </c>
      <c r="X2324" s="115" t="str">
        <f t="shared" si="636"/>
        <v>y</v>
      </c>
      <c r="Y2324" s="273" t="str">
        <f t="shared" si="648"/>
        <v/>
      </c>
      <c r="AA2324" s="86" t="str">
        <f t="shared" si="637"/>
        <v/>
      </c>
      <c r="AB2324" s="87" t="str">
        <f t="shared" si="638"/>
        <v/>
      </c>
      <c r="AC2324" s="87" t="str">
        <f t="shared" si="649"/>
        <v/>
      </c>
      <c r="AD2324" s="87">
        <f t="shared" si="650"/>
        <v>1</v>
      </c>
      <c r="AE2324" s="87" t="str">
        <f t="shared" si="651"/>
        <v/>
      </c>
      <c r="AF2324" s="94">
        <f t="shared" si="639"/>
        <v>1</v>
      </c>
      <c r="AH2324" s="324" t="str">
        <f t="shared" si="640"/>
        <v/>
      </c>
      <c r="AI2324" s="280" t="str">
        <f t="shared" si="641"/>
        <v/>
      </c>
      <c r="AJ2324" s="280" t="str">
        <f t="shared" si="642"/>
        <v/>
      </c>
      <c r="AK2324" s="280">
        <f t="shared" si="643"/>
        <v>750062.392901988</v>
      </c>
      <c r="AL2324" s="327" t="str">
        <f t="shared" si="644"/>
        <v/>
      </c>
    </row>
    <row r="2325" spans="2:38">
      <c r="B2325" s="176" t="s">
        <v>2077</v>
      </c>
      <c r="C2325" s="167"/>
      <c r="D2325" s="167" t="s">
        <v>2229</v>
      </c>
      <c r="E2325" s="167" t="s">
        <v>115</v>
      </c>
      <c r="F2325" s="167" t="s">
        <v>2233</v>
      </c>
      <c r="G2325" s="188"/>
      <c r="H2325" s="285">
        <v>3999.53</v>
      </c>
      <c r="I2325" s="143">
        <f t="shared" si="645"/>
        <v>135.62544712191283</v>
      </c>
      <c r="J2325" s="165">
        <v>542438.04452750401</v>
      </c>
      <c r="K2325" s="167"/>
      <c r="L2325" s="167">
        <v>1</v>
      </c>
      <c r="M2325" s="171">
        <f t="shared" si="646"/>
        <v>542438.04452750401</v>
      </c>
      <c r="N2325" s="170"/>
      <c r="O2325" s="285"/>
      <c r="P2325" s="114">
        <f t="shared" si="652"/>
        <v>0</v>
      </c>
      <c r="Q2325" s="173"/>
      <c r="R2325" s="177">
        <v>2016</v>
      </c>
      <c r="S2325" s="98">
        <f>IFERROR(('General Input Sheet'!$G$38/(VLOOKUP(R2325,'General Input Sheet'!$E$38:$G$44,3,FALSE))),1)</f>
        <v>1</v>
      </c>
      <c r="T2325" s="199">
        <v>542438.04452750401</v>
      </c>
      <c r="U2325" s="115" t="str">
        <f t="shared" si="647"/>
        <v>y</v>
      </c>
      <c r="V2325" s="115" t="str">
        <f t="shared" si="636"/>
        <v/>
      </c>
      <c r="W2325" s="115" t="str">
        <f t="shared" si="636"/>
        <v/>
      </c>
      <c r="X2325" s="115" t="str">
        <f t="shared" si="636"/>
        <v/>
      </c>
      <c r="Y2325" s="273" t="str">
        <f t="shared" si="648"/>
        <v/>
      </c>
      <c r="AA2325" s="86">
        <f t="shared" si="637"/>
        <v>1</v>
      </c>
      <c r="AB2325" s="87" t="str">
        <f t="shared" si="638"/>
        <v/>
      </c>
      <c r="AC2325" s="87" t="str">
        <f t="shared" si="649"/>
        <v/>
      </c>
      <c r="AD2325" s="87" t="str">
        <f t="shared" si="650"/>
        <v/>
      </c>
      <c r="AE2325" s="87" t="str">
        <f t="shared" si="651"/>
        <v/>
      </c>
      <c r="AF2325" s="94">
        <f t="shared" si="639"/>
        <v>1</v>
      </c>
      <c r="AH2325" s="324">
        <f t="shared" si="640"/>
        <v>542438.04452750401</v>
      </c>
      <c r="AI2325" s="280" t="str">
        <f t="shared" si="641"/>
        <v/>
      </c>
      <c r="AJ2325" s="280" t="str">
        <f t="shared" si="642"/>
        <v/>
      </c>
      <c r="AK2325" s="280" t="str">
        <f t="shared" si="643"/>
        <v/>
      </c>
      <c r="AL2325" s="327" t="str">
        <f t="shared" si="644"/>
        <v/>
      </c>
    </row>
    <row r="2326" spans="2:38">
      <c r="B2326" s="176" t="s">
        <v>2078</v>
      </c>
      <c r="C2326" s="167"/>
      <c r="D2326" s="167" t="s">
        <v>2229</v>
      </c>
      <c r="E2326" s="167" t="s">
        <v>116</v>
      </c>
      <c r="F2326" s="167" t="s">
        <v>2233</v>
      </c>
      <c r="G2326" s="188"/>
      <c r="H2326" s="285">
        <v>14695.58</v>
      </c>
      <c r="I2326" s="143">
        <f t="shared" si="645"/>
        <v>46.952324604631663</v>
      </c>
      <c r="J2326" s="165">
        <v>689991.64241333294</v>
      </c>
      <c r="K2326" s="167"/>
      <c r="L2326" s="167">
        <v>1</v>
      </c>
      <c r="M2326" s="171">
        <f t="shared" si="646"/>
        <v>689991.64241333294</v>
      </c>
      <c r="N2326" s="170"/>
      <c r="O2326" s="285"/>
      <c r="P2326" s="114">
        <f t="shared" si="652"/>
        <v>0</v>
      </c>
      <c r="Q2326" s="173"/>
      <c r="R2326" s="177">
        <v>2016</v>
      </c>
      <c r="S2326" s="98">
        <f>IFERROR(('General Input Sheet'!$G$38/(VLOOKUP(R2326,'General Input Sheet'!$E$38:$G$44,3,FALSE))),1)</f>
        <v>1</v>
      </c>
      <c r="T2326" s="199">
        <v>689991.64241333294</v>
      </c>
      <c r="U2326" s="115" t="str">
        <f t="shared" si="647"/>
        <v/>
      </c>
      <c r="V2326" s="115" t="str">
        <f t="shared" si="636"/>
        <v>y</v>
      </c>
      <c r="W2326" s="115" t="str">
        <f t="shared" si="636"/>
        <v/>
      </c>
      <c r="X2326" s="115" t="str">
        <f t="shared" si="636"/>
        <v/>
      </c>
      <c r="Y2326" s="273" t="str">
        <f t="shared" si="648"/>
        <v/>
      </c>
      <c r="AA2326" s="86" t="str">
        <f t="shared" si="637"/>
        <v/>
      </c>
      <c r="AB2326" s="87">
        <f t="shared" si="638"/>
        <v>1</v>
      </c>
      <c r="AC2326" s="87" t="str">
        <f t="shared" si="649"/>
        <v/>
      </c>
      <c r="AD2326" s="87" t="str">
        <f t="shared" si="650"/>
        <v/>
      </c>
      <c r="AE2326" s="87" t="str">
        <f t="shared" si="651"/>
        <v/>
      </c>
      <c r="AF2326" s="94">
        <f t="shared" si="639"/>
        <v>1</v>
      </c>
      <c r="AH2326" s="324" t="str">
        <f t="shared" si="640"/>
        <v/>
      </c>
      <c r="AI2326" s="280">
        <f t="shared" si="641"/>
        <v>689991.64241333294</v>
      </c>
      <c r="AJ2326" s="280" t="str">
        <f t="shared" si="642"/>
        <v/>
      </c>
      <c r="AK2326" s="280" t="str">
        <f t="shared" si="643"/>
        <v/>
      </c>
      <c r="AL2326" s="327" t="str">
        <f t="shared" si="644"/>
        <v/>
      </c>
    </row>
    <row r="2327" spans="2:38">
      <c r="B2327" s="176" t="s">
        <v>2079</v>
      </c>
      <c r="C2327" s="167"/>
      <c r="D2327" s="167" t="s">
        <v>2229</v>
      </c>
      <c r="E2327" s="167" t="s">
        <v>118</v>
      </c>
      <c r="F2327" s="167" t="s">
        <v>2233</v>
      </c>
      <c r="G2327" s="188"/>
      <c r="H2327" s="285">
        <v>8477.81</v>
      </c>
      <c r="I2327" s="143">
        <f t="shared" si="645"/>
        <v>81.387957787840605</v>
      </c>
      <c r="J2327" s="165">
        <v>689991.64241333294</v>
      </c>
      <c r="K2327" s="167"/>
      <c r="L2327" s="167">
        <v>1</v>
      </c>
      <c r="M2327" s="171">
        <f t="shared" si="646"/>
        <v>689991.64241333294</v>
      </c>
      <c r="N2327" s="170"/>
      <c r="O2327" s="285"/>
      <c r="P2327" s="114">
        <f t="shared" si="652"/>
        <v>0</v>
      </c>
      <c r="Q2327" s="173"/>
      <c r="R2327" s="177">
        <v>2016</v>
      </c>
      <c r="S2327" s="98">
        <f>IFERROR(('General Input Sheet'!$G$38/(VLOOKUP(R2327,'General Input Sheet'!$E$38:$G$44,3,FALSE))),1)</f>
        <v>1</v>
      </c>
      <c r="T2327" s="199">
        <v>689991.64241333294</v>
      </c>
      <c r="U2327" s="115" t="str">
        <f t="shared" si="647"/>
        <v/>
      </c>
      <c r="V2327" s="115" t="str">
        <f t="shared" si="636"/>
        <v/>
      </c>
      <c r="W2327" s="115" t="str">
        <f t="shared" si="636"/>
        <v/>
      </c>
      <c r="X2327" s="115" t="str">
        <f t="shared" si="636"/>
        <v>y</v>
      </c>
      <c r="Y2327" s="273" t="str">
        <f t="shared" si="648"/>
        <v/>
      </c>
      <c r="AA2327" s="86" t="str">
        <f t="shared" si="637"/>
        <v/>
      </c>
      <c r="AB2327" s="87" t="str">
        <f t="shared" si="638"/>
        <v/>
      </c>
      <c r="AC2327" s="87" t="str">
        <f t="shared" si="649"/>
        <v/>
      </c>
      <c r="AD2327" s="87">
        <f t="shared" si="650"/>
        <v>1</v>
      </c>
      <c r="AE2327" s="87" t="str">
        <f t="shared" si="651"/>
        <v/>
      </c>
      <c r="AF2327" s="94">
        <f t="shared" si="639"/>
        <v>1</v>
      </c>
      <c r="AH2327" s="324" t="str">
        <f t="shared" si="640"/>
        <v/>
      </c>
      <c r="AI2327" s="280" t="str">
        <f t="shared" si="641"/>
        <v/>
      </c>
      <c r="AJ2327" s="280" t="str">
        <f t="shared" si="642"/>
        <v/>
      </c>
      <c r="AK2327" s="280">
        <f t="shared" si="643"/>
        <v>689991.64241333294</v>
      </c>
      <c r="AL2327" s="327" t="str">
        <f t="shared" si="644"/>
        <v/>
      </c>
    </row>
    <row r="2328" spans="2:38">
      <c r="B2328" s="176" t="s">
        <v>2080</v>
      </c>
      <c r="C2328" s="167"/>
      <c r="D2328" s="167" t="s">
        <v>2229</v>
      </c>
      <c r="E2328" s="167" t="s">
        <v>115</v>
      </c>
      <c r="F2328" s="167" t="s">
        <v>2233</v>
      </c>
      <c r="G2328" s="188"/>
      <c r="H2328" s="285">
        <v>2038.27</v>
      </c>
      <c r="I2328" s="143">
        <f t="shared" si="645"/>
        <v>230.63617775913201</v>
      </c>
      <c r="J2328" s="165">
        <v>470098.80204110598</v>
      </c>
      <c r="K2328" s="167"/>
      <c r="L2328" s="167">
        <v>1</v>
      </c>
      <c r="M2328" s="171">
        <f t="shared" si="646"/>
        <v>470098.80204110593</v>
      </c>
      <c r="N2328" s="170"/>
      <c r="O2328" s="285"/>
      <c r="P2328" s="114">
        <f t="shared" si="652"/>
        <v>0</v>
      </c>
      <c r="Q2328" s="173"/>
      <c r="R2328" s="177">
        <v>2016</v>
      </c>
      <c r="S2328" s="98">
        <f>IFERROR(('General Input Sheet'!$G$38/(VLOOKUP(R2328,'General Input Sheet'!$E$38:$G$44,3,FALSE))),1)</f>
        <v>1</v>
      </c>
      <c r="T2328" s="199">
        <v>470098.80204110598</v>
      </c>
      <c r="U2328" s="115" t="str">
        <f t="shared" si="647"/>
        <v>y</v>
      </c>
      <c r="V2328" s="115" t="str">
        <f t="shared" si="636"/>
        <v/>
      </c>
      <c r="W2328" s="115" t="str">
        <f t="shared" si="636"/>
        <v/>
      </c>
      <c r="X2328" s="115" t="str">
        <f t="shared" si="636"/>
        <v/>
      </c>
      <c r="Y2328" s="273" t="str">
        <f t="shared" si="648"/>
        <v/>
      </c>
      <c r="AA2328" s="86">
        <f t="shared" si="637"/>
        <v>1</v>
      </c>
      <c r="AB2328" s="87" t="str">
        <f t="shared" si="638"/>
        <v/>
      </c>
      <c r="AC2328" s="87" t="str">
        <f t="shared" si="649"/>
        <v/>
      </c>
      <c r="AD2328" s="87" t="str">
        <f t="shared" si="650"/>
        <v/>
      </c>
      <c r="AE2328" s="87" t="str">
        <f t="shared" si="651"/>
        <v/>
      </c>
      <c r="AF2328" s="94">
        <f t="shared" si="639"/>
        <v>1</v>
      </c>
      <c r="AH2328" s="324">
        <f t="shared" si="640"/>
        <v>470098.80204110598</v>
      </c>
      <c r="AI2328" s="280" t="str">
        <f t="shared" si="641"/>
        <v/>
      </c>
      <c r="AJ2328" s="280" t="str">
        <f t="shared" si="642"/>
        <v/>
      </c>
      <c r="AK2328" s="280" t="str">
        <f t="shared" si="643"/>
        <v/>
      </c>
      <c r="AL2328" s="327" t="str">
        <f t="shared" si="644"/>
        <v/>
      </c>
    </row>
    <row r="2329" spans="2:38">
      <c r="B2329" s="176" t="s">
        <v>2081</v>
      </c>
      <c r="C2329" s="167"/>
      <c r="D2329" s="167" t="s">
        <v>2229</v>
      </c>
      <c r="E2329" s="167" t="s">
        <v>116</v>
      </c>
      <c r="F2329" s="167" t="s">
        <v>2233</v>
      </c>
      <c r="G2329" s="188"/>
      <c r="H2329" s="285">
        <v>1680.57</v>
      </c>
      <c r="I2329" s="143">
        <f t="shared" si="645"/>
        <v>271.87523981638492</v>
      </c>
      <c r="J2329" s="165">
        <v>456905.37177822198</v>
      </c>
      <c r="K2329" s="167"/>
      <c r="L2329" s="167">
        <v>1</v>
      </c>
      <c r="M2329" s="171">
        <f t="shared" si="646"/>
        <v>456905.37177822198</v>
      </c>
      <c r="N2329" s="170"/>
      <c r="O2329" s="285"/>
      <c r="P2329" s="114">
        <f t="shared" si="652"/>
        <v>0</v>
      </c>
      <c r="Q2329" s="173"/>
      <c r="R2329" s="177">
        <v>2016</v>
      </c>
      <c r="S2329" s="98">
        <f>IFERROR(('General Input Sheet'!$G$38/(VLOOKUP(R2329,'General Input Sheet'!$E$38:$G$44,3,FALSE))),1)</f>
        <v>1</v>
      </c>
      <c r="T2329" s="199">
        <v>456905.37177822198</v>
      </c>
      <c r="U2329" s="115" t="str">
        <f t="shared" si="647"/>
        <v/>
      </c>
      <c r="V2329" s="115" t="str">
        <f t="shared" si="636"/>
        <v>y</v>
      </c>
      <c r="W2329" s="115" t="str">
        <f t="shared" si="636"/>
        <v/>
      </c>
      <c r="X2329" s="115" t="str">
        <f t="shared" si="636"/>
        <v/>
      </c>
      <c r="Y2329" s="273" t="str">
        <f t="shared" si="648"/>
        <v/>
      </c>
      <c r="AA2329" s="86" t="str">
        <f t="shared" si="637"/>
        <v/>
      </c>
      <c r="AB2329" s="87">
        <f t="shared" si="638"/>
        <v>1</v>
      </c>
      <c r="AC2329" s="87" t="str">
        <f t="shared" si="649"/>
        <v/>
      </c>
      <c r="AD2329" s="87" t="str">
        <f t="shared" si="650"/>
        <v/>
      </c>
      <c r="AE2329" s="87" t="str">
        <f t="shared" si="651"/>
        <v/>
      </c>
      <c r="AF2329" s="94">
        <f t="shared" si="639"/>
        <v>1</v>
      </c>
      <c r="AH2329" s="324" t="str">
        <f t="shared" si="640"/>
        <v/>
      </c>
      <c r="AI2329" s="280">
        <f t="shared" si="641"/>
        <v>456905.37177822198</v>
      </c>
      <c r="AJ2329" s="280" t="str">
        <f t="shared" si="642"/>
        <v/>
      </c>
      <c r="AK2329" s="280" t="str">
        <f t="shared" si="643"/>
        <v/>
      </c>
      <c r="AL2329" s="327" t="str">
        <f t="shared" si="644"/>
        <v/>
      </c>
    </row>
    <row r="2330" spans="2:38">
      <c r="B2330" s="176" t="s">
        <v>2082</v>
      </c>
      <c r="C2330" s="167"/>
      <c r="D2330" s="167" t="s">
        <v>2229</v>
      </c>
      <c r="E2330" s="167" t="s">
        <v>116</v>
      </c>
      <c r="F2330" s="167" t="s">
        <v>2233</v>
      </c>
      <c r="G2330" s="188"/>
      <c r="H2330" s="285">
        <v>3159.21</v>
      </c>
      <c r="I2330" s="143">
        <f t="shared" si="645"/>
        <v>161.88972133152402</v>
      </c>
      <c r="J2330" s="165">
        <v>511443.62652776402</v>
      </c>
      <c r="K2330" s="167"/>
      <c r="L2330" s="167">
        <v>1</v>
      </c>
      <c r="M2330" s="171">
        <f t="shared" si="646"/>
        <v>511443.62652776402</v>
      </c>
      <c r="N2330" s="170"/>
      <c r="O2330" s="285"/>
      <c r="P2330" s="114">
        <f t="shared" si="652"/>
        <v>0</v>
      </c>
      <c r="Q2330" s="173"/>
      <c r="R2330" s="177">
        <v>2016</v>
      </c>
      <c r="S2330" s="98">
        <f>IFERROR(('General Input Sheet'!$G$38/(VLOOKUP(R2330,'General Input Sheet'!$E$38:$G$44,3,FALSE))),1)</f>
        <v>1</v>
      </c>
      <c r="T2330" s="199">
        <v>511443.62652776402</v>
      </c>
      <c r="U2330" s="115" t="str">
        <f t="shared" si="647"/>
        <v/>
      </c>
      <c r="V2330" s="115" t="str">
        <f t="shared" si="636"/>
        <v>y</v>
      </c>
      <c r="W2330" s="115" t="str">
        <f t="shared" si="636"/>
        <v/>
      </c>
      <c r="X2330" s="115" t="str">
        <f t="shared" si="636"/>
        <v/>
      </c>
      <c r="Y2330" s="273" t="str">
        <f t="shared" si="648"/>
        <v/>
      </c>
      <c r="AA2330" s="86" t="str">
        <f t="shared" si="637"/>
        <v/>
      </c>
      <c r="AB2330" s="87">
        <f t="shared" si="638"/>
        <v>1</v>
      </c>
      <c r="AC2330" s="87" t="str">
        <f t="shared" si="649"/>
        <v/>
      </c>
      <c r="AD2330" s="87" t="str">
        <f t="shared" si="650"/>
        <v/>
      </c>
      <c r="AE2330" s="87" t="str">
        <f t="shared" si="651"/>
        <v/>
      </c>
      <c r="AF2330" s="94">
        <f t="shared" si="639"/>
        <v>1</v>
      </c>
      <c r="AH2330" s="324" t="str">
        <f t="shared" si="640"/>
        <v/>
      </c>
      <c r="AI2330" s="280">
        <f t="shared" si="641"/>
        <v>511443.62652776402</v>
      </c>
      <c r="AJ2330" s="280" t="str">
        <f t="shared" si="642"/>
        <v/>
      </c>
      <c r="AK2330" s="280" t="str">
        <f t="shared" si="643"/>
        <v/>
      </c>
      <c r="AL2330" s="327" t="str">
        <f t="shared" si="644"/>
        <v/>
      </c>
    </row>
    <row r="2331" spans="2:38">
      <c r="B2331" s="176" t="s">
        <v>2083</v>
      </c>
      <c r="C2331" s="167"/>
      <c r="D2331" s="167" t="s">
        <v>2229</v>
      </c>
      <c r="E2331" s="167" t="s">
        <v>117</v>
      </c>
      <c r="F2331" s="167" t="s">
        <v>2232</v>
      </c>
      <c r="G2331" s="188"/>
      <c r="H2331" s="285">
        <v>21711.37</v>
      </c>
      <c r="I2331" s="143">
        <f t="shared" si="645"/>
        <v>27.187859540153152</v>
      </c>
      <c r="J2331" s="165">
        <v>590285.67798429495</v>
      </c>
      <c r="K2331" s="167"/>
      <c r="L2331" s="167">
        <v>1</v>
      </c>
      <c r="M2331" s="171">
        <f t="shared" si="646"/>
        <v>590285.67798429495</v>
      </c>
      <c r="N2331" s="170"/>
      <c r="O2331" s="285"/>
      <c r="P2331" s="114">
        <f t="shared" si="652"/>
        <v>0</v>
      </c>
      <c r="Q2331" s="173"/>
      <c r="R2331" s="177">
        <v>2016</v>
      </c>
      <c r="S2331" s="98">
        <f>IFERROR(('General Input Sheet'!$G$38/(VLOOKUP(R2331,'General Input Sheet'!$E$38:$G$44,3,FALSE))),1)</f>
        <v>1</v>
      </c>
      <c r="T2331" s="199">
        <v>590285.67798429495</v>
      </c>
      <c r="U2331" s="115" t="str">
        <f t="shared" si="647"/>
        <v/>
      </c>
      <c r="V2331" s="115" t="str">
        <f t="shared" si="636"/>
        <v/>
      </c>
      <c r="W2331" s="115" t="str">
        <f t="shared" si="636"/>
        <v>y</v>
      </c>
      <c r="X2331" s="115" t="str">
        <f t="shared" si="636"/>
        <v/>
      </c>
      <c r="Y2331" s="273" t="str">
        <f t="shared" si="648"/>
        <v/>
      </c>
      <c r="AA2331" s="86" t="str">
        <f t="shared" si="637"/>
        <v/>
      </c>
      <c r="AB2331" s="87" t="str">
        <f t="shared" si="638"/>
        <v/>
      </c>
      <c r="AC2331" s="87">
        <f t="shared" si="649"/>
        <v>1</v>
      </c>
      <c r="AD2331" s="87" t="str">
        <f t="shared" si="650"/>
        <v/>
      </c>
      <c r="AE2331" s="87" t="str">
        <f t="shared" si="651"/>
        <v/>
      </c>
      <c r="AF2331" s="94">
        <f t="shared" si="639"/>
        <v>1</v>
      </c>
      <c r="AH2331" s="324" t="str">
        <f t="shared" si="640"/>
        <v/>
      </c>
      <c r="AI2331" s="280" t="str">
        <f t="shared" si="641"/>
        <v/>
      </c>
      <c r="AJ2331" s="280">
        <f t="shared" si="642"/>
        <v>590285.67798429495</v>
      </c>
      <c r="AK2331" s="280" t="str">
        <f t="shared" si="643"/>
        <v/>
      </c>
      <c r="AL2331" s="327" t="str">
        <f t="shared" si="644"/>
        <v/>
      </c>
    </row>
    <row r="2332" spans="2:38">
      <c r="B2332" s="176" t="s">
        <v>2083</v>
      </c>
      <c r="C2332" s="167"/>
      <c r="D2332" s="167" t="s">
        <v>2229</v>
      </c>
      <c r="E2332" s="167" t="s">
        <v>117</v>
      </c>
      <c r="F2332" s="167" t="s">
        <v>2233</v>
      </c>
      <c r="G2332" s="188"/>
      <c r="H2332" s="285">
        <v>4727.91</v>
      </c>
      <c r="I2332" s="143">
        <f t="shared" si="645"/>
        <v>120.41338778121411</v>
      </c>
      <c r="J2332" s="165">
        <v>569303.66022467997</v>
      </c>
      <c r="K2332" s="167"/>
      <c r="L2332" s="167">
        <v>1</v>
      </c>
      <c r="M2332" s="171">
        <f t="shared" si="646"/>
        <v>569303.66022467997</v>
      </c>
      <c r="N2332" s="170"/>
      <c r="O2332" s="285"/>
      <c r="P2332" s="114">
        <f t="shared" si="652"/>
        <v>0</v>
      </c>
      <c r="Q2332" s="173"/>
      <c r="R2332" s="177">
        <v>2016</v>
      </c>
      <c r="S2332" s="98">
        <f>IFERROR(('General Input Sheet'!$G$38/(VLOOKUP(R2332,'General Input Sheet'!$E$38:$G$44,3,FALSE))),1)</f>
        <v>1</v>
      </c>
      <c r="T2332" s="199">
        <v>569303.66022467997</v>
      </c>
      <c r="U2332" s="115" t="str">
        <f t="shared" si="647"/>
        <v/>
      </c>
      <c r="V2332" s="115" t="str">
        <f t="shared" si="636"/>
        <v/>
      </c>
      <c r="W2332" s="115" t="str">
        <f t="shared" si="636"/>
        <v>y</v>
      </c>
      <c r="X2332" s="115" t="str">
        <f t="shared" si="636"/>
        <v/>
      </c>
      <c r="Y2332" s="273" t="str">
        <f t="shared" si="648"/>
        <v/>
      </c>
      <c r="AA2332" s="86" t="str">
        <f t="shared" si="637"/>
        <v/>
      </c>
      <c r="AB2332" s="87" t="str">
        <f t="shared" si="638"/>
        <v/>
      </c>
      <c r="AC2332" s="87">
        <f t="shared" si="649"/>
        <v>1</v>
      </c>
      <c r="AD2332" s="87" t="str">
        <f t="shared" si="650"/>
        <v/>
      </c>
      <c r="AE2332" s="87" t="str">
        <f t="shared" si="651"/>
        <v/>
      </c>
      <c r="AF2332" s="94">
        <f t="shared" si="639"/>
        <v>1</v>
      </c>
      <c r="AH2332" s="324" t="str">
        <f t="shared" si="640"/>
        <v/>
      </c>
      <c r="AI2332" s="280" t="str">
        <f t="shared" si="641"/>
        <v/>
      </c>
      <c r="AJ2332" s="280">
        <f t="shared" si="642"/>
        <v>569303.66022467997</v>
      </c>
      <c r="AK2332" s="280" t="str">
        <f t="shared" si="643"/>
        <v/>
      </c>
      <c r="AL2332" s="327" t="str">
        <f t="shared" si="644"/>
        <v/>
      </c>
    </row>
    <row r="2333" spans="2:38">
      <c r="B2333" s="176" t="s">
        <v>2084</v>
      </c>
      <c r="C2333" s="167"/>
      <c r="D2333" s="167" t="s">
        <v>2229</v>
      </c>
      <c r="E2333" s="167" t="s">
        <v>118</v>
      </c>
      <c r="F2333" s="167" t="s">
        <v>2233</v>
      </c>
      <c r="G2333" s="188"/>
      <c r="H2333" s="285">
        <v>452.57619419999997</v>
      </c>
      <c r="I2333" s="143">
        <f t="shared" si="645"/>
        <v>909.48656374638813</v>
      </c>
      <c r="J2333" s="165">
        <v>411611.96769637603</v>
      </c>
      <c r="K2333" s="167"/>
      <c r="L2333" s="167">
        <v>1</v>
      </c>
      <c r="M2333" s="171">
        <f t="shared" si="646"/>
        <v>411611.96769637597</v>
      </c>
      <c r="N2333" s="170"/>
      <c r="O2333" s="285"/>
      <c r="P2333" s="114">
        <f t="shared" si="652"/>
        <v>0</v>
      </c>
      <c r="Q2333" s="173"/>
      <c r="R2333" s="177">
        <v>2016</v>
      </c>
      <c r="S2333" s="98">
        <f>IFERROR(('General Input Sheet'!$G$38/(VLOOKUP(R2333,'General Input Sheet'!$E$38:$G$44,3,FALSE))),1)</f>
        <v>1</v>
      </c>
      <c r="T2333" s="199">
        <v>411611.96769637603</v>
      </c>
      <c r="U2333" s="115" t="str">
        <f t="shared" si="647"/>
        <v/>
      </c>
      <c r="V2333" s="115" t="str">
        <f t="shared" si="636"/>
        <v/>
      </c>
      <c r="W2333" s="115" t="str">
        <f t="shared" si="636"/>
        <v/>
      </c>
      <c r="X2333" s="115" t="str">
        <f t="shared" si="636"/>
        <v>y</v>
      </c>
      <c r="Y2333" s="273" t="str">
        <f t="shared" si="648"/>
        <v/>
      </c>
      <c r="AA2333" s="86" t="str">
        <f t="shared" si="637"/>
        <v/>
      </c>
      <c r="AB2333" s="87" t="str">
        <f t="shared" si="638"/>
        <v/>
      </c>
      <c r="AC2333" s="87" t="str">
        <f t="shared" si="649"/>
        <v/>
      </c>
      <c r="AD2333" s="87">
        <f t="shared" si="650"/>
        <v>1</v>
      </c>
      <c r="AE2333" s="87" t="str">
        <f t="shared" si="651"/>
        <v/>
      </c>
      <c r="AF2333" s="94">
        <f t="shared" si="639"/>
        <v>1</v>
      </c>
      <c r="AH2333" s="324" t="str">
        <f t="shared" si="640"/>
        <v/>
      </c>
      <c r="AI2333" s="280" t="str">
        <f t="shared" si="641"/>
        <v/>
      </c>
      <c r="AJ2333" s="280" t="str">
        <f t="shared" si="642"/>
        <v/>
      </c>
      <c r="AK2333" s="280">
        <f t="shared" si="643"/>
        <v>411611.96769637603</v>
      </c>
      <c r="AL2333" s="327" t="str">
        <f t="shared" si="644"/>
        <v/>
      </c>
    </row>
    <row r="2334" spans="2:38">
      <c r="B2334" s="176" t="s">
        <v>2085</v>
      </c>
      <c r="C2334" s="167"/>
      <c r="D2334" s="167" t="s">
        <v>2229</v>
      </c>
      <c r="E2334" s="167" t="s">
        <v>116</v>
      </c>
      <c r="F2334" s="167" t="s">
        <v>2232</v>
      </c>
      <c r="G2334" s="188"/>
      <c r="H2334" s="285">
        <v>404.46748489999999</v>
      </c>
      <c r="I2334" s="143">
        <f t="shared" si="645"/>
        <v>544.11514787237229</v>
      </c>
      <c r="J2334" s="165">
        <v>220076.88535592999</v>
      </c>
      <c r="K2334" s="167"/>
      <c r="L2334" s="167">
        <v>1</v>
      </c>
      <c r="M2334" s="171">
        <f t="shared" si="646"/>
        <v>220076.88535592996</v>
      </c>
      <c r="N2334" s="170"/>
      <c r="O2334" s="285">
        <v>404.47641289025302</v>
      </c>
      <c r="P2334" s="114">
        <f t="shared" si="652"/>
        <v>1273.7281670360042</v>
      </c>
      <c r="Q2334" s="173">
        <v>515193</v>
      </c>
      <c r="R2334" s="177">
        <v>2016</v>
      </c>
      <c r="S2334" s="98">
        <f>IFERROR(('General Input Sheet'!$G$38/(VLOOKUP(R2334,'General Input Sheet'!$E$38:$G$44,3,FALSE))),1)</f>
        <v>1</v>
      </c>
      <c r="T2334" s="199">
        <v>735269.88535592996</v>
      </c>
      <c r="U2334" s="115" t="str">
        <f t="shared" si="647"/>
        <v/>
      </c>
      <c r="V2334" s="115" t="str">
        <f t="shared" si="636"/>
        <v>y</v>
      </c>
      <c r="W2334" s="115" t="str">
        <f t="shared" si="636"/>
        <v/>
      </c>
      <c r="X2334" s="115" t="str">
        <f t="shared" si="636"/>
        <v/>
      </c>
      <c r="Y2334" s="273" t="str">
        <f t="shared" si="648"/>
        <v/>
      </c>
      <c r="AA2334" s="86" t="str">
        <f t="shared" si="637"/>
        <v/>
      </c>
      <c r="AB2334" s="87">
        <f t="shared" si="638"/>
        <v>1</v>
      </c>
      <c r="AC2334" s="87" t="str">
        <f t="shared" si="649"/>
        <v/>
      </c>
      <c r="AD2334" s="87" t="str">
        <f t="shared" si="650"/>
        <v/>
      </c>
      <c r="AE2334" s="87" t="str">
        <f t="shared" si="651"/>
        <v/>
      </c>
      <c r="AF2334" s="94">
        <f t="shared" si="639"/>
        <v>1</v>
      </c>
      <c r="AH2334" s="324" t="str">
        <f t="shared" si="640"/>
        <v/>
      </c>
      <c r="AI2334" s="280">
        <f t="shared" si="641"/>
        <v>735269.88535592996</v>
      </c>
      <c r="AJ2334" s="280" t="str">
        <f t="shared" si="642"/>
        <v/>
      </c>
      <c r="AK2334" s="280" t="str">
        <f t="shared" si="643"/>
        <v/>
      </c>
      <c r="AL2334" s="327" t="str">
        <f t="shared" si="644"/>
        <v/>
      </c>
    </row>
    <row r="2335" spans="2:38">
      <c r="B2335" s="176" t="s">
        <v>2086</v>
      </c>
      <c r="C2335" s="167"/>
      <c r="D2335" s="167" t="s">
        <v>2229</v>
      </c>
      <c r="E2335" s="167" t="s">
        <v>116</v>
      </c>
      <c r="F2335" s="167" t="s">
        <v>2233</v>
      </c>
      <c r="G2335" s="188"/>
      <c r="H2335" s="285">
        <v>2339.34</v>
      </c>
      <c r="I2335" s="143">
        <f t="shared" si="645"/>
        <v>205.70053419743044</v>
      </c>
      <c r="J2335" s="165">
        <v>481203.48766941699</v>
      </c>
      <c r="K2335" s="167"/>
      <c r="L2335" s="167">
        <v>1</v>
      </c>
      <c r="M2335" s="171">
        <f t="shared" si="646"/>
        <v>481203.48766941699</v>
      </c>
      <c r="N2335" s="170"/>
      <c r="O2335" s="285"/>
      <c r="P2335" s="114">
        <f t="shared" si="652"/>
        <v>0</v>
      </c>
      <c r="Q2335" s="173"/>
      <c r="R2335" s="177">
        <v>2016</v>
      </c>
      <c r="S2335" s="98">
        <f>IFERROR(('General Input Sheet'!$G$38/(VLOOKUP(R2335,'General Input Sheet'!$E$38:$G$44,3,FALSE))),1)</f>
        <v>1</v>
      </c>
      <c r="T2335" s="199">
        <v>481203.48766941699</v>
      </c>
      <c r="U2335" s="115" t="str">
        <f t="shared" si="647"/>
        <v/>
      </c>
      <c r="V2335" s="115" t="str">
        <f t="shared" si="636"/>
        <v>y</v>
      </c>
      <c r="W2335" s="115" t="str">
        <f t="shared" si="636"/>
        <v/>
      </c>
      <c r="X2335" s="115" t="str">
        <f t="shared" si="636"/>
        <v/>
      </c>
      <c r="Y2335" s="273" t="str">
        <f t="shared" si="648"/>
        <v/>
      </c>
      <c r="AA2335" s="86" t="str">
        <f t="shared" si="637"/>
        <v/>
      </c>
      <c r="AB2335" s="87">
        <f t="shared" si="638"/>
        <v>1</v>
      </c>
      <c r="AC2335" s="87" t="str">
        <f t="shared" si="649"/>
        <v/>
      </c>
      <c r="AD2335" s="87" t="str">
        <f t="shared" si="650"/>
        <v/>
      </c>
      <c r="AE2335" s="87" t="str">
        <f t="shared" si="651"/>
        <v/>
      </c>
      <c r="AF2335" s="94">
        <f t="shared" si="639"/>
        <v>1</v>
      </c>
      <c r="AH2335" s="324" t="str">
        <f t="shared" si="640"/>
        <v/>
      </c>
      <c r="AI2335" s="280">
        <f t="shared" si="641"/>
        <v>481203.48766941699</v>
      </c>
      <c r="AJ2335" s="280" t="str">
        <f t="shared" si="642"/>
        <v/>
      </c>
      <c r="AK2335" s="280" t="str">
        <f t="shared" si="643"/>
        <v/>
      </c>
      <c r="AL2335" s="327" t="str">
        <f t="shared" si="644"/>
        <v/>
      </c>
    </row>
    <row r="2336" spans="2:38">
      <c r="B2336" s="176" t="s">
        <v>2087</v>
      </c>
      <c r="C2336" s="167"/>
      <c r="D2336" s="167" t="s">
        <v>2231</v>
      </c>
      <c r="E2336" s="167" t="s">
        <v>117</v>
      </c>
      <c r="F2336" s="167" t="s">
        <v>2234</v>
      </c>
      <c r="G2336" s="188"/>
      <c r="H2336" s="285">
        <v>55004</v>
      </c>
      <c r="I2336" s="143">
        <f t="shared" si="645"/>
        <v>152.7206738769284</v>
      </c>
      <c r="J2336" s="165">
        <v>8400247.9459265694</v>
      </c>
      <c r="K2336" s="167"/>
      <c r="L2336" s="167">
        <v>1</v>
      </c>
      <c r="M2336" s="171">
        <f t="shared" si="646"/>
        <v>8400247.9459265694</v>
      </c>
      <c r="N2336" s="170"/>
      <c r="O2336" s="285">
        <v>44773.838488401001</v>
      </c>
      <c r="P2336" s="114">
        <f t="shared" si="652"/>
        <v>80.357193429642251</v>
      </c>
      <c r="Q2336" s="173">
        <v>3597900</v>
      </c>
      <c r="R2336" s="177">
        <v>2016</v>
      </c>
      <c r="S2336" s="98">
        <f>IFERROR(('General Input Sheet'!$G$38/(VLOOKUP(R2336,'General Input Sheet'!$E$38:$G$44,3,FALSE))),1)</f>
        <v>1</v>
      </c>
      <c r="T2336" s="199">
        <v>11998147.945926569</v>
      </c>
      <c r="U2336" s="115" t="str">
        <f t="shared" si="647"/>
        <v/>
      </c>
      <c r="V2336" s="115" t="str">
        <f t="shared" si="636"/>
        <v/>
      </c>
      <c r="W2336" s="115" t="str">
        <f t="shared" si="636"/>
        <v/>
      </c>
      <c r="X2336" s="115" t="str">
        <f t="shared" si="636"/>
        <v/>
      </c>
      <c r="Y2336" s="273" t="str">
        <f t="shared" si="648"/>
        <v>y</v>
      </c>
      <c r="AA2336" s="86" t="str">
        <f t="shared" si="637"/>
        <v/>
      </c>
      <c r="AB2336" s="87" t="str">
        <f t="shared" si="638"/>
        <v/>
      </c>
      <c r="AC2336" s="87" t="str">
        <f t="shared" si="649"/>
        <v/>
      </c>
      <c r="AD2336" s="87" t="str">
        <f t="shared" si="650"/>
        <v/>
      </c>
      <c r="AE2336" s="87">
        <f t="shared" si="651"/>
        <v>1</v>
      </c>
      <c r="AF2336" s="94">
        <f t="shared" si="639"/>
        <v>1</v>
      </c>
      <c r="AH2336" s="324" t="str">
        <f t="shared" si="640"/>
        <v/>
      </c>
      <c r="AI2336" s="280" t="str">
        <f t="shared" si="641"/>
        <v/>
      </c>
      <c r="AJ2336" s="280" t="str">
        <f t="shared" si="642"/>
        <v/>
      </c>
      <c r="AK2336" s="280" t="str">
        <f t="shared" si="643"/>
        <v/>
      </c>
      <c r="AL2336" s="327">
        <f t="shared" si="644"/>
        <v>11998147.945926569</v>
      </c>
    </row>
    <row r="2337" spans="2:38">
      <c r="B2337" s="176" t="s">
        <v>2088</v>
      </c>
      <c r="C2337" s="167"/>
      <c r="D2337" s="167" t="s">
        <v>2229</v>
      </c>
      <c r="E2337" s="167" t="s">
        <v>116</v>
      </c>
      <c r="F2337" s="167" t="s">
        <v>2233</v>
      </c>
      <c r="G2337" s="188"/>
      <c r="H2337" s="285">
        <v>10235.33</v>
      </c>
      <c r="I2337" s="143">
        <f t="shared" si="645"/>
        <v>67.412740225604153</v>
      </c>
      <c r="J2337" s="165">
        <v>689991.64241333294</v>
      </c>
      <c r="K2337" s="167"/>
      <c r="L2337" s="167">
        <v>1</v>
      </c>
      <c r="M2337" s="171">
        <f t="shared" si="646"/>
        <v>689991.64241333294</v>
      </c>
      <c r="N2337" s="170"/>
      <c r="O2337" s="285"/>
      <c r="P2337" s="114">
        <f t="shared" si="652"/>
        <v>0</v>
      </c>
      <c r="Q2337" s="173"/>
      <c r="R2337" s="177">
        <v>2016</v>
      </c>
      <c r="S2337" s="98">
        <f>IFERROR(('General Input Sheet'!$G$38/(VLOOKUP(R2337,'General Input Sheet'!$E$38:$G$44,3,FALSE))),1)</f>
        <v>1</v>
      </c>
      <c r="T2337" s="199">
        <v>689991.64241333294</v>
      </c>
      <c r="U2337" s="115" t="str">
        <f t="shared" si="647"/>
        <v/>
      </c>
      <c r="V2337" s="115" t="str">
        <f t="shared" si="636"/>
        <v>y</v>
      </c>
      <c r="W2337" s="115" t="str">
        <f t="shared" si="636"/>
        <v/>
      </c>
      <c r="X2337" s="115" t="str">
        <f t="shared" si="636"/>
        <v/>
      </c>
      <c r="Y2337" s="273" t="str">
        <f t="shared" si="648"/>
        <v/>
      </c>
      <c r="AA2337" s="86" t="str">
        <f t="shared" si="637"/>
        <v/>
      </c>
      <c r="AB2337" s="87">
        <f t="shared" si="638"/>
        <v>1</v>
      </c>
      <c r="AC2337" s="87" t="str">
        <f t="shared" si="649"/>
        <v/>
      </c>
      <c r="AD2337" s="87" t="str">
        <f t="shared" si="650"/>
        <v/>
      </c>
      <c r="AE2337" s="87" t="str">
        <f t="shared" si="651"/>
        <v/>
      </c>
      <c r="AF2337" s="94">
        <f t="shared" si="639"/>
        <v>1</v>
      </c>
      <c r="AH2337" s="324" t="str">
        <f t="shared" si="640"/>
        <v/>
      </c>
      <c r="AI2337" s="280">
        <f t="shared" si="641"/>
        <v>689991.64241333294</v>
      </c>
      <c r="AJ2337" s="280" t="str">
        <f t="shared" si="642"/>
        <v/>
      </c>
      <c r="AK2337" s="280" t="str">
        <f t="shared" si="643"/>
        <v/>
      </c>
      <c r="AL2337" s="327" t="str">
        <f t="shared" si="644"/>
        <v/>
      </c>
    </row>
    <row r="2338" spans="2:38">
      <c r="B2338" s="176" t="s">
        <v>2089</v>
      </c>
      <c r="C2338" s="167"/>
      <c r="D2338" s="167" t="s">
        <v>2229</v>
      </c>
      <c r="E2338" s="167" t="s">
        <v>117</v>
      </c>
      <c r="F2338" s="167" t="s">
        <v>2236</v>
      </c>
      <c r="G2338" s="188"/>
      <c r="H2338" s="285"/>
      <c r="I2338" s="143">
        <f t="shared" si="645"/>
        <v>0</v>
      </c>
      <c r="J2338" s="165"/>
      <c r="K2338" s="167"/>
      <c r="L2338" s="167">
        <v>1</v>
      </c>
      <c r="M2338" s="171">
        <f t="shared" si="646"/>
        <v>0</v>
      </c>
      <c r="N2338" s="170"/>
      <c r="O2338" s="285">
        <v>0</v>
      </c>
      <c r="P2338" s="114">
        <f t="shared" si="652"/>
        <v>0</v>
      </c>
      <c r="Q2338" s="173">
        <v>0</v>
      </c>
      <c r="R2338" s="177">
        <v>2016</v>
      </c>
      <c r="S2338" s="98">
        <f>IFERROR(('General Input Sheet'!$G$38/(VLOOKUP(R2338,'General Input Sheet'!$E$38:$G$44,3,FALSE))),1)</f>
        <v>1</v>
      </c>
      <c r="T2338" s="199">
        <v>0</v>
      </c>
      <c r="U2338" s="115" t="str">
        <f t="shared" si="647"/>
        <v/>
      </c>
      <c r="V2338" s="115" t="str">
        <f t="shared" si="636"/>
        <v/>
      </c>
      <c r="W2338" s="115" t="str">
        <f t="shared" si="636"/>
        <v>y</v>
      </c>
      <c r="X2338" s="115" t="str">
        <f t="shared" si="636"/>
        <v/>
      </c>
      <c r="Y2338" s="273" t="str">
        <f t="shared" si="648"/>
        <v/>
      </c>
      <c r="AA2338" s="86" t="str">
        <f t="shared" si="637"/>
        <v/>
      </c>
      <c r="AB2338" s="87" t="str">
        <f t="shared" si="638"/>
        <v/>
      </c>
      <c r="AC2338" s="87">
        <f t="shared" si="649"/>
        <v>1</v>
      </c>
      <c r="AD2338" s="87" t="str">
        <f t="shared" si="650"/>
        <v/>
      </c>
      <c r="AE2338" s="87" t="str">
        <f t="shared" si="651"/>
        <v/>
      </c>
      <c r="AF2338" s="94">
        <f t="shared" si="639"/>
        <v>1</v>
      </c>
      <c r="AH2338" s="324" t="str">
        <f t="shared" si="640"/>
        <v/>
      </c>
      <c r="AI2338" s="280" t="str">
        <f t="shared" si="641"/>
        <v/>
      </c>
      <c r="AJ2338" s="280">
        <f t="shared" si="642"/>
        <v>0</v>
      </c>
      <c r="AK2338" s="280" t="str">
        <f t="shared" si="643"/>
        <v/>
      </c>
      <c r="AL2338" s="327" t="str">
        <f t="shared" si="644"/>
        <v/>
      </c>
    </row>
    <row r="2339" spans="2:38">
      <c r="B2339" s="176" t="s">
        <v>2090</v>
      </c>
      <c r="C2339" s="167"/>
      <c r="D2339" s="167" t="s">
        <v>2229</v>
      </c>
      <c r="E2339" s="167" t="s">
        <v>117</v>
      </c>
      <c r="F2339" s="167" t="s">
        <v>2232</v>
      </c>
      <c r="G2339" s="188"/>
      <c r="H2339" s="285">
        <v>35038.19</v>
      </c>
      <c r="I2339" s="143">
        <f t="shared" si="645"/>
        <v>16.846922685911998</v>
      </c>
      <c r="J2339" s="165">
        <v>590285.67798429495</v>
      </c>
      <c r="K2339" s="167"/>
      <c r="L2339" s="167">
        <v>1</v>
      </c>
      <c r="M2339" s="171">
        <f t="shared" si="646"/>
        <v>590285.67798429495</v>
      </c>
      <c r="N2339" s="170"/>
      <c r="O2339" s="285">
        <v>35038.096971708801</v>
      </c>
      <c r="P2339" s="114">
        <f t="shared" si="652"/>
        <v>16.732412164775386</v>
      </c>
      <c r="Q2339" s="173">
        <v>586271.88</v>
      </c>
      <c r="R2339" s="177">
        <v>2016</v>
      </c>
      <c r="S2339" s="98">
        <f>IFERROR(('General Input Sheet'!$G$38/(VLOOKUP(R2339,'General Input Sheet'!$E$38:$G$44,3,FALSE))),1)</f>
        <v>1</v>
      </c>
      <c r="T2339" s="199">
        <v>1176557.5579842948</v>
      </c>
      <c r="U2339" s="115" t="str">
        <f t="shared" si="647"/>
        <v/>
      </c>
      <c r="V2339" s="115" t="str">
        <f t="shared" si="636"/>
        <v/>
      </c>
      <c r="W2339" s="115" t="str">
        <f t="shared" si="636"/>
        <v>y</v>
      </c>
      <c r="X2339" s="115" t="str">
        <f t="shared" si="636"/>
        <v/>
      </c>
      <c r="Y2339" s="273" t="str">
        <f t="shared" si="648"/>
        <v/>
      </c>
      <c r="AA2339" s="86" t="str">
        <f t="shared" si="637"/>
        <v/>
      </c>
      <c r="AB2339" s="87" t="str">
        <f t="shared" si="638"/>
        <v/>
      </c>
      <c r="AC2339" s="87">
        <f t="shared" si="649"/>
        <v>1</v>
      </c>
      <c r="AD2339" s="87" t="str">
        <f t="shared" si="650"/>
        <v/>
      </c>
      <c r="AE2339" s="87" t="str">
        <f t="shared" si="651"/>
        <v/>
      </c>
      <c r="AF2339" s="94">
        <f t="shared" si="639"/>
        <v>1</v>
      </c>
      <c r="AH2339" s="324" t="str">
        <f t="shared" si="640"/>
        <v/>
      </c>
      <c r="AI2339" s="280" t="str">
        <f t="shared" si="641"/>
        <v/>
      </c>
      <c r="AJ2339" s="280">
        <f t="shared" si="642"/>
        <v>1176557.5579842948</v>
      </c>
      <c r="AK2339" s="280" t="str">
        <f t="shared" si="643"/>
        <v/>
      </c>
      <c r="AL2339" s="327" t="str">
        <f t="shared" si="644"/>
        <v/>
      </c>
    </row>
    <row r="2340" spans="2:38">
      <c r="B2340" s="176" t="s">
        <v>2091</v>
      </c>
      <c r="C2340" s="167"/>
      <c r="D2340" s="167" t="s">
        <v>2231</v>
      </c>
      <c r="E2340" s="167" t="s">
        <v>117</v>
      </c>
      <c r="F2340" s="167" t="s">
        <v>2238</v>
      </c>
      <c r="G2340" s="188"/>
      <c r="H2340" s="285">
        <v>948.5489652</v>
      </c>
      <c r="I2340" s="143">
        <f t="shared" si="645"/>
        <v>694.61699780190008</v>
      </c>
      <c r="J2340" s="165">
        <v>658878.234475323</v>
      </c>
      <c r="K2340" s="167"/>
      <c r="L2340" s="167">
        <v>1</v>
      </c>
      <c r="M2340" s="171">
        <f t="shared" si="646"/>
        <v>658878.234475323</v>
      </c>
      <c r="N2340" s="170"/>
      <c r="O2340" s="285"/>
      <c r="P2340" s="114">
        <f t="shared" si="652"/>
        <v>0</v>
      </c>
      <c r="Q2340" s="173"/>
      <c r="R2340" s="177">
        <v>2016</v>
      </c>
      <c r="S2340" s="98">
        <f>IFERROR(('General Input Sheet'!$G$38/(VLOOKUP(R2340,'General Input Sheet'!$E$38:$G$44,3,FALSE))),1)</f>
        <v>1</v>
      </c>
      <c r="T2340" s="199">
        <v>658878.234475323</v>
      </c>
      <c r="U2340" s="115" t="str">
        <f t="shared" si="647"/>
        <v/>
      </c>
      <c r="V2340" s="115" t="str">
        <f t="shared" si="636"/>
        <v/>
      </c>
      <c r="W2340" s="115" t="str">
        <f t="shared" si="636"/>
        <v/>
      </c>
      <c r="X2340" s="115" t="str">
        <f t="shared" si="636"/>
        <v/>
      </c>
      <c r="Y2340" s="273" t="str">
        <f t="shared" si="648"/>
        <v>y</v>
      </c>
      <c r="AA2340" s="86" t="str">
        <f t="shared" si="637"/>
        <v/>
      </c>
      <c r="AB2340" s="87" t="str">
        <f t="shared" si="638"/>
        <v/>
      </c>
      <c r="AC2340" s="87" t="str">
        <f t="shared" si="649"/>
        <v/>
      </c>
      <c r="AD2340" s="87" t="str">
        <f t="shared" si="650"/>
        <v/>
      </c>
      <c r="AE2340" s="87">
        <f t="shared" si="651"/>
        <v>1</v>
      </c>
      <c r="AF2340" s="94">
        <f t="shared" si="639"/>
        <v>1</v>
      </c>
      <c r="AH2340" s="324" t="str">
        <f t="shared" si="640"/>
        <v/>
      </c>
      <c r="AI2340" s="280" t="str">
        <f t="shared" si="641"/>
        <v/>
      </c>
      <c r="AJ2340" s="280" t="str">
        <f t="shared" si="642"/>
        <v/>
      </c>
      <c r="AK2340" s="280" t="str">
        <f t="shared" si="643"/>
        <v/>
      </c>
      <c r="AL2340" s="327">
        <f t="shared" si="644"/>
        <v>658878.234475323</v>
      </c>
    </row>
    <row r="2341" spans="2:38">
      <c r="B2341" s="176" t="s">
        <v>2092</v>
      </c>
      <c r="C2341" s="167"/>
      <c r="D2341" s="167" t="s">
        <v>2231</v>
      </c>
      <c r="E2341" s="167" t="s">
        <v>117</v>
      </c>
      <c r="F2341" s="167" t="s">
        <v>2234</v>
      </c>
      <c r="G2341" s="188"/>
      <c r="H2341" s="285">
        <v>84130.08</v>
      </c>
      <c r="I2341" s="143">
        <f t="shared" si="645"/>
        <v>99.848329467017848</v>
      </c>
      <c r="J2341" s="165">
        <v>8400247.9459265694</v>
      </c>
      <c r="K2341" s="167"/>
      <c r="L2341" s="167">
        <v>1</v>
      </c>
      <c r="M2341" s="171">
        <f t="shared" si="646"/>
        <v>8400247.9459265694</v>
      </c>
      <c r="N2341" s="170"/>
      <c r="O2341" s="285"/>
      <c r="P2341" s="114">
        <f t="shared" si="652"/>
        <v>0</v>
      </c>
      <c r="Q2341" s="173"/>
      <c r="R2341" s="177">
        <v>2016</v>
      </c>
      <c r="S2341" s="98">
        <f>IFERROR(('General Input Sheet'!$G$38/(VLOOKUP(R2341,'General Input Sheet'!$E$38:$G$44,3,FALSE))),1)</f>
        <v>1</v>
      </c>
      <c r="T2341" s="199">
        <v>8400247.9459265694</v>
      </c>
      <c r="U2341" s="115" t="str">
        <f t="shared" si="647"/>
        <v/>
      </c>
      <c r="V2341" s="115" t="str">
        <f t="shared" si="636"/>
        <v/>
      </c>
      <c r="W2341" s="115" t="str">
        <f t="shared" si="636"/>
        <v/>
      </c>
      <c r="X2341" s="115" t="str">
        <f t="shared" si="636"/>
        <v/>
      </c>
      <c r="Y2341" s="273" t="str">
        <f t="shared" si="648"/>
        <v>y</v>
      </c>
      <c r="AA2341" s="86" t="str">
        <f t="shared" si="637"/>
        <v/>
      </c>
      <c r="AB2341" s="87" t="str">
        <f t="shared" si="638"/>
        <v/>
      </c>
      <c r="AC2341" s="87" t="str">
        <f t="shared" si="649"/>
        <v/>
      </c>
      <c r="AD2341" s="87" t="str">
        <f t="shared" si="650"/>
        <v/>
      </c>
      <c r="AE2341" s="87">
        <f t="shared" si="651"/>
        <v>1</v>
      </c>
      <c r="AF2341" s="94">
        <f t="shared" si="639"/>
        <v>1</v>
      </c>
      <c r="AH2341" s="324" t="str">
        <f t="shared" si="640"/>
        <v/>
      </c>
      <c r="AI2341" s="280" t="str">
        <f t="shared" si="641"/>
        <v/>
      </c>
      <c r="AJ2341" s="280" t="str">
        <f t="shared" si="642"/>
        <v/>
      </c>
      <c r="AK2341" s="280" t="str">
        <f t="shared" si="643"/>
        <v/>
      </c>
      <c r="AL2341" s="327">
        <f t="shared" si="644"/>
        <v>8400247.9459265694</v>
      </c>
    </row>
    <row r="2342" spans="2:38">
      <c r="B2342" s="176" t="s">
        <v>2093</v>
      </c>
      <c r="C2342" s="167"/>
      <c r="D2342" s="167" t="s">
        <v>2229</v>
      </c>
      <c r="E2342" s="167" t="s">
        <v>117</v>
      </c>
      <c r="F2342" s="167" t="s">
        <v>2233</v>
      </c>
      <c r="G2342" s="188"/>
      <c r="H2342" s="285">
        <v>2265.6799999999998</v>
      </c>
      <c r="I2342" s="143">
        <f t="shared" si="645"/>
        <v>211.18896198835714</v>
      </c>
      <c r="J2342" s="165">
        <v>478486.60739778099</v>
      </c>
      <c r="K2342" s="167"/>
      <c r="L2342" s="167">
        <v>1</v>
      </c>
      <c r="M2342" s="171">
        <f t="shared" si="646"/>
        <v>478486.60739778099</v>
      </c>
      <c r="N2342" s="170"/>
      <c r="O2342" s="285">
        <v>2265.6359220426798</v>
      </c>
      <c r="P2342" s="114">
        <f t="shared" si="652"/>
        <v>181.91537130484988</v>
      </c>
      <c r="Q2342" s="173">
        <v>412154</v>
      </c>
      <c r="R2342" s="177">
        <v>2016</v>
      </c>
      <c r="S2342" s="98">
        <f>IFERROR(('General Input Sheet'!$G$38/(VLOOKUP(R2342,'General Input Sheet'!$E$38:$G$44,3,FALSE))),1)</f>
        <v>1</v>
      </c>
      <c r="T2342" s="199">
        <v>890640.60739778099</v>
      </c>
      <c r="U2342" s="115" t="str">
        <f t="shared" si="647"/>
        <v/>
      </c>
      <c r="V2342" s="115" t="str">
        <f t="shared" si="636"/>
        <v/>
      </c>
      <c r="W2342" s="115" t="str">
        <f t="shared" si="636"/>
        <v>y</v>
      </c>
      <c r="X2342" s="115" t="str">
        <f t="shared" si="636"/>
        <v/>
      </c>
      <c r="Y2342" s="273" t="str">
        <f t="shared" si="648"/>
        <v/>
      </c>
      <c r="AA2342" s="86" t="str">
        <f t="shared" si="637"/>
        <v/>
      </c>
      <c r="AB2342" s="87" t="str">
        <f t="shared" si="638"/>
        <v/>
      </c>
      <c r="AC2342" s="87">
        <f t="shared" si="649"/>
        <v>1</v>
      </c>
      <c r="AD2342" s="87" t="str">
        <f t="shared" si="650"/>
        <v/>
      </c>
      <c r="AE2342" s="87" t="str">
        <f t="shared" si="651"/>
        <v/>
      </c>
      <c r="AF2342" s="94">
        <f t="shared" si="639"/>
        <v>1</v>
      </c>
      <c r="AH2342" s="324" t="str">
        <f t="shared" si="640"/>
        <v/>
      </c>
      <c r="AI2342" s="280" t="str">
        <f t="shared" si="641"/>
        <v/>
      </c>
      <c r="AJ2342" s="280">
        <f t="shared" si="642"/>
        <v>890640.60739778099</v>
      </c>
      <c r="AK2342" s="280" t="str">
        <f t="shared" si="643"/>
        <v/>
      </c>
      <c r="AL2342" s="327" t="str">
        <f t="shared" si="644"/>
        <v/>
      </c>
    </row>
    <row r="2343" spans="2:38">
      <c r="B2343" s="176" t="s">
        <v>2094</v>
      </c>
      <c r="C2343" s="167"/>
      <c r="D2343" s="167" t="s">
        <v>2229</v>
      </c>
      <c r="E2343" s="167" t="s">
        <v>117</v>
      </c>
      <c r="F2343" s="167" t="s">
        <v>2233</v>
      </c>
      <c r="G2343" s="188"/>
      <c r="H2343" s="285">
        <v>4051.9</v>
      </c>
      <c r="I2343" s="143">
        <f t="shared" si="645"/>
        <v>134.34923444375454</v>
      </c>
      <c r="J2343" s="165">
        <v>544369.66304264904</v>
      </c>
      <c r="K2343" s="167"/>
      <c r="L2343" s="167">
        <v>1</v>
      </c>
      <c r="M2343" s="171">
        <f t="shared" si="646"/>
        <v>544369.66304264904</v>
      </c>
      <c r="N2343" s="170"/>
      <c r="O2343" s="285"/>
      <c r="P2343" s="114">
        <f t="shared" si="652"/>
        <v>0</v>
      </c>
      <c r="Q2343" s="173"/>
      <c r="R2343" s="177">
        <v>2016</v>
      </c>
      <c r="S2343" s="98">
        <f>IFERROR(('General Input Sheet'!$G$38/(VLOOKUP(R2343,'General Input Sheet'!$E$38:$G$44,3,FALSE))),1)</f>
        <v>1</v>
      </c>
      <c r="T2343" s="199">
        <v>544369.66304264904</v>
      </c>
      <c r="U2343" s="115" t="str">
        <f t="shared" si="647"/>
        <v/>
      </c>
      <c r="V2343" s="115" t="str">
        <f t="shared" si="636"/>
        <v/>
      </c>
      <c r="W2343" s="115" t="str">
        <f t="shared" si="636"/>
        <v>y</v>
      </c>
      <c r="X2343" s="115" t="str">
        <f t="shared" si="636"/>
        <v/>
      </c>
      <c r="Y2343" s="273" t="str">
        <f t="shared" si="648"/>
        <v/>
      </c>
      <c r="AA2343" s="86" t="str">
        <f t="shared" si="637"/>
        <v/>
      </c>
      <c r="AB2343" s="87" t="str">
        <f t="shared" si="638"/>
        <v/>
      </c>
      <c r="AC2343" s="87">
        <f t="shared" si="649"/>
        <v>1</v>
      </c>
      <c r="AD2343" s="87" t="str">
        <f t="shared" si="650"/>
        <v/>
      </c>
      <c r="AE2343" s="87" t="str">
        <f t="shared" si="651"/>
        <v/>
      </c>
      <c r="AF2343" s="94">
        <f t="shared" si="639"/>
        <v>1</v>
      </c>
      <c r="AH2343" s="324" t="str">
        <f t="shared" si="640"/>
        <v/>
      </c>
      <c r="AI2343" s="280" t="str">
        <f t="shared" si="641"/>
        <v/>
      </c>
      <c r="AJ2343" s="280">
        <f t="shared" si="642"/>
        <v>544369.66304264904</v>
      </c>
      <c r="AK2343" s="280" t="str">
        <f t="shared" si="643"/>
        <v/>
      </c>
      <c r="AL2343" s="327" t="str">
        <f t="shared" si="644"/>
        <v/>
      </c>
    </row>
    <row r="2344" spans="2:38">
      <c r="B2344" s="176" t="s">
        <v>2095</v>
      </c>
      <c r="C2344" s="167"/>
      <c r="D2344" s="167" t="s">
        <v>2231</v>
      </c>
      <c r="E2344" s="167" t="s">
        <v>117</v>
      </c>
      <c r="F2344" s="167" t="s">
        <v>2234</v>
      </c>
      <c r="G2344" s="188"/>
      <c r="H2344" s="285">
        <v>175606.67</v>
      </c>
      <c r="I2344" s="143">
        <f t="shared" si="645"/>
        <v>47.835585891621136</v>
      </c>
      <c r="J2344" s="165">
        <v>8400247.9459265694</v>
      </c>
      <c r="K2344" s="167"/>
      <c r="L2344" s="167">
        <v>1</v>
      </c>
      <c r="M2344" s="171">
        <f t="shared" si="646"/>
        <v>8400247.9459265694</v>
      </c>
      <c r="N2344" s="170"/>
      <c r="O2344" s="285"/>
      <c r="P2344" s="114">
        <f t="shared" si="652"/>
        <v>0</v>
      </c>
      <c r="Q2344" s="173"/>
      <c r="R2344" s="177">
        <v>2016</v>
      </c>
      <c r="S2344" s="98">
        <f>IFERROR(('General Input Sheet'!$G$38/(VLOOKUP(R2344,'General Input Sheet'!$E$38:$G$44,3,FALSE))),1)</f>
        <v>1</v>
      </c>
      <c r="T2344" s="199">
        <v>8400247.9459265694</v>
      </c>
      <c r="U2344" s="115" t="str">
        <f t="shared" si="647"/>
        <v/>
      </c>
      <c r="V2344" s="115" t="str">
        <f t="shared" si="636"/>
        <v/>
      </c>
      <c r="W2344" s="115" t="str">
        <f t="shared" si="636"/>
        <v/>
      </c>
      <c r="X2344" s="115" t="str">
        <f t="shared" si="636"/>
        <v/>
      </c>
      <c r="Y2344" s="273" t="str">
        <f t="shared" si="648"/>
        <v>y</v>
      </c>
      <c r="AA2344" s="86" t="str">
        <f t="shared" si="637"/>
        <v/>
      </c>
      <c r="AB2344" s="87" t="str">
        <f t="shared" si="638"/>
        <v/>
      </c>
      <c r="AC2344" s="87" t="str">
        <f t="shared" si="649"/>
        <v/>
      </c>
      <c r="AD2344" s="87" t="str">
        <f t="shared" si="650"/>
        <v/>
      </c>
      <c r="AE2344" s="87">
        <f t="shared" si="651"/>
        <v>1</v>
      </c>
      <c r="AF2344" s="94">
        <f t="shared" si="639"/>
        <v>1</v>
      </c>
      <c r="AH2344" s="324" t="str">
        <f t="shared" si="640"/>
        <v/>
      </c>
      <c r="AI2344" s="280" t="str">
        <f t="shared" si="641"/>
        <v/>
      </c>
      <c r="AJ2344" s="280" t="str">
        <f t="shared" si="642"/>
        <v/>
      </c>
      <c r="AK2344" s="280" t="str">
        <f t="shared" si="643"/>
        <v/>
      </c>
      <c r="AL2344" s="327">
        <f t="shared" si="644"/>
        <v>8400247.9459265694</v>
      </c>
    </row>
    <row r="2345" spans="2:38">
      <c r="B2345" s="176" t="s">
        <v>2096</v>
      </c>
      <c r="C2345" s="167"/>
      <c r="D2345" s="167" t="s">
        <v>2231</v>
      </c>
      <c r="E2345" s="167" t="s">
        <v>115</v>
      </c>
      <c r="F2345" s="167" t="s">
        <v>2238</v>
      </c>
      <c r="G2345" s="188"/>
      <c r="H2345" s="285">
        <v>1644.78</v>
      </c>
      <c r="I2345" s="143">
        <f t="shared" si="645"/>
        <v>409.79197047099615</v>
      </c>
      <c r="J2345" s="165">
        <v>674017.63719128503</v>
      </c>
      <c r="K2345" s="167"/>
      <c r="L2345" s="167">
        <v>1</v>
      </c>
      <c r="M2345" s="171">
        <f t="shared" si="646"/>
        <v>674017.63719128503</v>
      </c>
      <c r="N2345" s="170"/>
      <c r="O2345" s="285"/>
      <c r="P2345" s="114">
        <f t="shared" si="652"/>
        <v>0</v>
      </c>
      <c r="Q2345" s="173"/>
      <c r="R2345" s="177">
        <v>2016</v>
      </c>
      <c r="S2345" s="98">
        <f>IFERROR(('General Input Sheet'!$G$38/(VLOOKUP(R2345,'General Input Sheet'!$E$38:$G$44,3,FALSE))),1)</f>
        <v>1</v>
      </c>
      <c r="T2345" s="199">
        <v>674017.63719128503</v>
      </c>
      <c r="U2345" s="115" t="str">
        <f t="shared" si="647"/>
        <v/>
      </c>
      <c r="V2345" s="115" t="str">
        <f t="shared" si="636"/>
        <v/>
      </c>
      <c r="W2345" s="115" t="str">
        <f t="shared" si="636"/>
        <v/>
      </c>
      <c r="X2345" s="115" t="str">
        <f t="shared" si="636"/>
        <v/>
      </c>
      <c r="Y2345" s="273" t="str">
        <f t="shared" si="648"/>
        <v>y</v>
      </c>
      <c r="AA2345" s="86" t="str">
        <f t="shared" si="637"/>
        <v/>
      </c>
      <c r="AB2345" s="87" t="str">
        <f t="shared" si="638"/>
        <v/>
      </c>
      <c r="AC2345" s="87" t="str">
        <f t="shared" si="649"/>
        <v/>
      </c>
      <c r="AD2345" s="87" t="str">
        <f t="shared" si="650"/>
        <v/>
      </c>
      <c r="AE2345" s="87">
        <f t="shared" si="651"/>
        <v>1</v>
      </c>
      <c r="AF2345" s="94">
        <f t="shared" si="639"/>
        <v>1</v>
      </c>
      <c r="AH2345" s="324" t="str">
        <f t="shared" si="640"/>
        <v/>
      </c>
      <c r="AI2345" s="280" t="str">
        <f t="shared" si="641"/>
        <v/>
      </c>
      <c r="AJ2345" s="280" t="str">
        <f t="shared" si="642"/>
        <v/>
      </c>
      <c r="AK2345" s="280" t="str">
        <f t="shared" si="643"/>
        <v/>
      </c>
      <c r="AL2345" s="327">
        <f t="shared" si="644"/>
        <v>674017.63719128503</v>
      </c>
    </row>
    <row r="2346" spans="2:38">
      <c r="B2346" s="176" t="s">
        <v>2097</v>
      </c>
      <c r="C2346" s="167"/>
      <c r="D2346" s="167" t="s">
        <v>2230</v>
      </c>
      <c r="E2346" s="167" t="s">
        <v>116</v>
      </c>
      <c r="F2346" s="167" t="s">
        <v>2232</v>
      </c>
      <c r="G2346" s="188"/>
      <c r="H2346" s="171">
        <v>7226.58</v>
      </c>
      <c r="I2346" s="143">
        <f t="shared" si="645"/>
        <v>179.71485387796719</v>
      </c>
      <c r="J2346" s="165">
        <v>1298723.76873744</v>
      </c>
      <c r="K2346" s="167"/>
      <c r="L2346" s="167"/>
      <c r="M2346" s="167">
        <v>415428.87877182302</v>
      </c>
      <c r="N2346" s="170"/>
      <c r="O2346" s="171"/>
      <c r="P2346" s="114">
        <f t="shared" si="652"/>
        <v>0</v>
      </c>
      <c r="Q2346" s="173"/>
      <c r="R2346" s="177">
        <v>2016</v>
      </c>
      <c r="S2346" s="32"/>
      <c r="T2346" s="195">
        <v>1298723.76873744</v>
      </c>
      <c r="U2346" s="115" t="str">
        <f t="shared" si="647"/>
        <v/>
      </c>
      <c r="V2346" s="115" t="str">
        <f t="shared" si="636"/>
        <v/>
      </c>
      <c r="W2346" s="115" t="str">
        <f t="shared" si="636"/>
        <v/>
      </c>
      <c r="X2346" s="115" t="str">
        <f t="shared" si="636"/>
        <v/>
      </c>
      <c r="Y2346" s="273" t="str">
        <f t="shared" si="648"/>
        <v>y</v>
      </c>
      <c r="AA2346" s="86" t="str">
        <f t="shared" si="637"/>
        <v/>
      </c>
      <c r="AB2346" s="87" t="str">
        <f t="shared" si="638"/>
        <v/>
      </c>
      <c r="AC2346" s="87" t="str">
        <f t="shared" si="649"/>
        <v/>
      </c>
      <c r="AD2346" s="87" t="str">
        <f t="shared" si="650"/>
        <v/>
      </c>
      <c r="AE2346" s="87">
        <f t="shared" si="651"/>
        <v>1</v>
      </c>
      <c r="AF2346" s="94">
        <f t="shared" si="639"/>
        <v>1</v>
      </c>
      <c r="AH2346" s="324" t="str">
        <f t="shared" si="640"/>
        <v/>
      </c>
      <c r="AI2346" s="280" t="str">
        <f t="shared" si="641"/>
        <v/>
      </c>
      <c r="AJ2346" s="280" t="str">
        <f t="shared" si="642"/>
        <v/>
      </c>
      <c r="AK2346" s="280" t="str">
        <f t="shared" si="643"/>
        <v/>
      </c>
      <c r="AL2346" s="327">
        <f t="shared" si="644"/>
        <v>1298723.76873744</v>
      </c>
    </row>
    <row r="2347" spans="2:38">
      <c r="B2347" s="176" t="s">
        <v>2098</v>
      </c>
      <c r="C2347" s="167"/>
      <c r="D2347" s="167" t="s">
        <v>2229</v>
      </c>
      <c r="E2347" s="167" t="s">
        <v>115</v>
      </c>
      <c r="F2347" s="167" t="s">
        <v>2233</v>
      </c>
      <c r="G2347" s="188"/>
      <c r="H2347" s="285">
        <v>5841.45</v>
      </c>
      <c r="I2347" s="143">
        <f t="shared" si="645"/>
        <v>104.49041635654572</v>
      </c>
      <c r="J2347" s="165">
        <v>610375.54262594401</v>
      </c>
      <c r="K2347" s="167"/>
      <c r="L2347" s="167">
        <v>1</v>
      </c>
      <c r="M2347" s="171">
        <f t="shared" ref="M2347:M2367" si="653">IFERROR(J2347/100*100*L2347,0)</f>
        <v>610375.54262594401</v>
      </c>
      <c r="N2347" s="170"/>
      <c r="O2347" s="285"/>
      <c r="P2347" s="114">
        <f t="shared" si="652"/>
        <v>0</v>
      </c>
      <c r="Q2347" s="173"/>
      <c r="R2347" s="177">
        <v>2016</v>
      </c>
      <c r="S2347" s="98">
        <f>IFERROR(('General Input Sheet'!$G$38/(VLOOKUP(R2347,'General Input Sheet'!$E$38:$G$44,3,FALSE))),1)</f>
        <v>1</v>
      </c>
      <c r="T2347" s="199">
        <v>610375.54262594401</v>
      </c>
      <c r="U2347" s="115" t="str">
        <f t="shared" si="647"/>
        <v>y</v>
      </c>
      <c r="V2347" s="115" t="str">
        <f t="shared" si="636"/>
        <v/>
      </c>
      <c r="W2347" s="115" t="str">
        <f t="shared" si="636"/>
        <v/>
      </c>
      <c r="X2347" s="115" t="str">
        <f t="shared" si="636"/>
        <v/>
      </c>
      <c r="Y2347" s="273" t="str">
        <f t="shared" si="648"/>
        <v/>
      </c>
      <c r="AA2347" s="86">
        <f t="shared" si="637"/>
        <v>1</v>
      </c>
      <c r="AB2347" s="87" t="str">
        <f t="shared" si="638"/>
        <v/>
      </c>
      <c r="AC2347" s="87" t="str">
        <f t="shared" si="649"/>
        <v/>
      </c>
      <c r="AD2347" s="87" t="str">
        <f t="shared" si="650"/>
        <v/>
      </c>
      <c r="AE2347" s="87" t="str">
        <f t="shared" si="651"/>
        <v/>
      </c>
      <c r="AF2347" s="94">
        <f t="shared" si="639"/>
        <v>1</v>
      </c>
      <c r="AH2347" s="324">
        <f t="shared" si="640"/>
        <v>610375.54262594401</v>
      </c>
      <c r="AI2347" s="280" t="str">
        <f t="shared" si="641"/>
        <v/>
      </c>
      <c r="AJ2347" s="280" t="str">
        <f t="shared" si="642"/>
        <v/>
      </c>
      <c r="AK2347" s="280" t="str">
        <f t="shared" si="643"/>
        <v/>
      </c>
      <c r="AL2347" s="327" t="str">
        <f t="shared" si="644"/>
        <v/>
      </c>
    </row>
    <row r="2348" spans="2:38">
      <c r="B2348" s="176" t="s">
        <v>2099</v>
      </c>
      <c r="C2348" s="167"/>
      <c r="D2348" s="167" t="s">
        <v>2231</v>
      </c>
      <c r="E2348" s="167" t="s">
        <v>115</v>
      </c>
      <c r="F2348" s="167" t="s">
        <v>2233</v>
      </c>
      <c r="G2348" s="188"/>
      <c r="H2348" s="285">
        <v>46061.99</v>
      </c>
      <c r="I2348" s="143">
        <f t="shared" si="645"/>
        <v>177.18661121087777</v>
      </c>
      <c r="J2348" s="165">
        <v>8161567.9137293398</v>
      </c>
      <c r="K2348" s="167"/>
      <c r="L2348" s="167">
        <v>1</v>
      </c>
      <c r="M2348" s="171">
        <f t="shared" si="653"/>
        <v>8161567.9137293398</v>
      </c>
      <c r="N2348" s="170"/>
      <c r="O2348" s="285">
        <v>28983.672604213301</v>
      </c>
      <c r="P2348" s="114">
        <f t="shared" si="652"/>
        <v>126.08947285268283</v>
      </c>
      <c r="Q2348" s="173">
        <v>3654536</v>
      </c>
      <c r="R2348" s="177">
        <v>2016</v>
      </c>
      <c r="S2348" s="98">
        <f>IFERROR(('General Input Sheet'!$G$38/(VLOOKUP(R2348,'General Input Sheet'!$E$38:$G$44,3,FALSE))),1)</f>
        <v>1</v>
      </c>
      <c r="T2348" s="199">
        <v>11816103.91372934</v>
      </c>
      <c r="U2348" s="115" t="str">
        <f t="shared" si="647"/>
        <v/>
      </c>
      <c r="V2348" s="115" t="str">
        <f t="shared" si="636"/>
        <v/>
      </c>
      <c r="W2348" s="115" t="str">
        <f t="shared" si="636"/>
        <v/>
      </c>
      <c r="X2348" s="115" t="str">
        <f t="shared" si="636"/>
        <v/>
      </c>
      <c r="Y2348" s="273" t="str">
        <f t="shared" si="648"/>
        <v>y</v>
      </c>
      <c r="AA2348" s="86" t="str">
        <f t="shared" si="637"/>
        <v/>
      </c>
      <c r="AB2348" s="87" t="str">
        <f t="shared" si="638"/>
        <v/>
      </c>
      <c r="AC2348" s="87" t="str">
        <f t="shared" si="649"/>
        <v/>
      </c>
      <c r="AD2348" s="87" t="str">
        <f t="shared" si="650"/>
        <v/>
      </c>
      <c r="AE2348" s="87">
        <f t="shared" si="651"/>
        <v>1</v>
      </c>
      <c r="AF2348" s="94">
        <f t="shared" si="639"/>
        <v>1</v>
      </c>
      <c r="AH2348" s="324" t="str">
        <f t="shared" si="640"/>
        <v/>
      </c>
      <c r="AI2348" s="280" t="str">
        <f t="shared" si="641"/>
        <v/>
      </c>
      <c r="AJ2348" s="280" t="str">
        <f t="shared" si="642"/>
        <v/>
      </c>
      <c r="AK2348" s="280" t="str">
        <f t="shared" si="643"/>
        <v/>
      </c>
      <c r="AL2348" s="327">
        <f t="shared" si="644"/>
        <v>11816103.91372934</v>
      </c>
    </row>
    <row r="2349" spans="2:38">
      <c r="B2349" s="176" t="s">
        <v>2100</v>
      </c>
      <c r="C2349" s="167"/>
      <c r="D2349" s="167" t="s">
        <v>2229</v>
      </c>
      <c r="E2349" s="167" t="s">
        <v>116</v>
      </c>
      <c r="F2349" s="167" t="s">
        <v>2233</v>
      </c>
      <c r="G2349" s="188"/>
      <c r="H2349" s="285">
        <v>131060.02</v>
      </c>
      <c r="I2349" s="143">
        <f t="shared" si="645"/>
        <v>5.2646996575563847</v>
      </c>
      <c r="J2349" s="165">
        <v>689991.64241333294</v>
      </c>
      <c r="K2349" s="167"/>
      <c r="L2349" s="167">
        <v>1</v>
      </c>
      <c r="M2349" s="171">
        <f t="shared" si="653"/>
        <v>689991.64241333294</v>
      </c>
      <c r="N2349" s="170"/>
      <c r="O2349" s="285"/>
      <c r="P2349" s="114">
        <f t="shared" si="652"/>
        <v>0</v>
      </c>
      <c r="Q2349" s="173"/>
      <c r="R2349" s="177">
        <v>2016</v>
      </c>
      <c r="S2349" s="98">
        <f>IFERROR(('General Input Sheet'!$G$38/(VLOOKUP(R2349,'General Input Sheet'!$E$38:$G$44,3,FALSE))),1)</f>
        <v>1</v>
      </c>
      <c r="T2349" s="199">
        <v>689991.64241333294</v>
      </c>
      <c r="U2349" s="115" t="str">
        <f t="shared" si="647"/>
        <v/>
      </c>
      <c r="V2349" s="115" t="str">
        <f t="shared" si="636"/>
        <v>y</v>
      </c>
      <c r="W2349" s="115" t="str">
        <f t="shared" si="636"/>
        <v/>
      </c>
      <c r="X2349" s="115" t="str">
        <f t="shared" si="636"/>
        <v/>
      </c>
      <c r="Y2349" s="273" t="str">
        <f t="shared" si="648"/>
        <v/>
      </c>
      <c r="AA2349" s="86" t="str">
        <f t="shared" si="637"/>
        <v/>
      </c>
      <c r="AB2349" s="87">
        <f t="shared" si="638"/>
        <v>1</v>
      </c>
      <c r="AC2349" s="87" t="str">
        <f t="shared" si="649"/>
        <v/>
      </c>
      <c r="AD2349" s="87" t="str">
        <f t="shared" si="650"/>
        <v/>
      </c>
      <c r="AE2349" s="87" t="str">
        <f t="shared" si="651"/>
        <v/>
      </c>
      <c r="AF2349" s="94">
        <f t="shared" si="639"/>
        <v>1</v>
      </c>
      <c r="AH2349" s="324" t="str">
        <f t="shared" si="640"/>
        <v/>
      </c>
      <c r="AI2349" s="280">
        <f t="shared" si="641"/>
        <v>689991.64241333294</v>
      </c>
      <c r="AJ2349" s="280" t="str">
        <f t="shared" si="642"/>
        <v/>
      </c>
      <c r="AK2349" s="280" t="str">
        <f t="shared" si="643"/>
        <v/>
      </c>
      <c r="AL2349" s="327" t="str">
        <f t="shared" si="644"/>
        <v/>
      </c>
    </row>
    <row r="2350" spans="2:38">
      <c r="B2350" s="176" t="s">
        <v>2101</v>
      </c>
      <c r="C2350" s="167"/>
      <c r="D2350" s="167" t="s">
        <v>2229</v>
      </c>
      <c r="E2350" s="167" t="s">
        <v>115</v>
      </c>
      <c r="F2350" s="167" t="s">
        <v>2233</v>
      </c>
      <c r="G2350" s="188"/>
      <c r="H2350" s="285">
        <v>227.37229540000001</v>
      </c>
      <c r="I2350" s="143">
        <f t="shared" si="645"/>
        <v>1773.7672552038985</v>
      </c>
      <c r="J2350" s="165">
        <v>403305.53232106799</v>
      </c>
      <c r="K2350" s="167"/>
      <c r="L2350" s="167">
        <v>1</v>
      </c>
      <c r="M2350" s="171">
        <f t="shared" si="653"/>
        <v>403305.53232106799</v>
      </c>
      <c r="N2350" s="170"/>
      <c r="O2350" s="285"/>
      <c r="P2350" s="114">
        <f t="shared" si="652"/>
        <v>0</v>
      </c>
      <c r="Q2350" s="173"/>
      <c r="R2350" s="177">
        <v>2016</v>
      </c>
      <c r="S2350" s="98">
        <f>IFERROR(('General Input Sheet'!$G$38/(VLOOKUP(R2350,'General Input Sheet'!$E$38:$G$44,3,FALSE))),1)</f>
        <v>1</v>
      </c>
      <c r="T2350" s="199">
        <v>403305.53232106799</v>
      </c>
      <c r="U2350" s="115" t="str">
        <f t="shared" si="647"/>
        <v>y</v>
      </c>
      <c r="V2350" s="115" t="str">
        <f t="shared" si="636"/>
        <v/>
      </c>
      <c r="W2350" s="115" t="str">
        <f t="shared" si="636"/>
        <v/>
      </c>
      <c r="X2350" s="115" t="str">
        <f t="shared" si="636"/>
        <v/>
      </c>
      <c r="Y2350" s="273" t="str">
        <f t="shared" si="648"/>
        <v/>
      </c>
      <c r="AA2350" s="86">
        <f t="shared" si="637"/>
        <v>1</v>
      </c>
      <c r="AB2350" s="87" t="str">
        <f t="shared" si="638"/>
        <v/>
      </c>
      <c r="AC2350" s="87" t="str">
        <f t="shared" si="649"/>
        <v/>
      </c>
      <c r="AD2350" s="87" t="str">
        <f t="shared" si="650"/>
        <v/>
      </c>
      <c r="AE2350" s="87" t="str">
        <f t="shared" si="651"/>
        <v/>
      </c>
      <c r="AF2350" s="94">
        <f t="shared" si="639"/>
        <v>1</v>
      </c>
      <c r="AH2350" s="324">
        <f t="shared" si="640"/>
        <v>403305.53232106799</v>
      </c>
      <c r="AI2350" s="280" t="str">
        <f t="shared" si="641"/>
        <v/>
      </c>
      <c r="AJ2350" s="280" t="str">
        <f t="shared" si="642"/>
        <v/>
      </c>
      <c r="AK2350" s="280" t="str">
        <f t="shared" si="643"/>
        <v/>
      </c>
      <c r="AL2350" s="327" t="str">
        <f t="shared" si="644"/>
        <v/>
      </c>
    </row>
    <row r="2351" spans="2:38">
      <c r="B2351" s="176" t="s">
        <v>2102</v>
      </c>
      <c r="C2351" s="167"/>
      <c r="D2351" s="167" t="s">
        <v>2229</v>
      </c>
      <c r="E2351" s="167" t="s">
        <v>118</v>
      </c>
      <c r="F2351" s="167" t="s">
        <v>2232</v>
      </c>
      <c r="G2351" s="188"/>
      <c r="H2351" s="285">
        <v>4914.63</v>
      </c>
      <c r="I2351" s="143">
        <f t="shared" si="645"/>
        <v>89.509019659893212</v>
      </c>
      <c r="J2351" s="165">
        <v>439903.71329110098</v>
      </c>
      <c r="K2351" s="167"/>
      <c r="L2351" s="167">
        <v>1</v>
      </c>
      <c r="M2351" s="171">
        <f t="shared" si="653"/>
        <v>439903.71329110092</v>
      </c>
      <c r="N2351" s="170"/>
      <c r="O2351" s="285"/>
      <c r="P2351" s="114">
        <f t="shared" si="652"/>
        <v>0</v>
      </c>
      <c r="Q2351" s="173"/>
      <c r="R2351" s="177">
        <v>2016</v>
      </c>
      <c r="S2351" s="98">
        <f>IFERROR(('General Input Sheet'!$G$38/(VLOOKUP(R2351,'General Input Sheet'!$E$38:$G$44,3,FALSE))),1)</f>
        <v>1</v>
      </c>
      <c r="T2351" s="199">
        <v>439903.71329110098</v>
      </c>
      <c r="U2351" s="115" t="str">
        <f t="shared" si="647"/>
        <v/>
      </c>
      <c r="V2351" s="115" t="str">
        <f t="shared" si="636"/>
        <v/>
      </c>
      <c r="W2351" s="115" t="str">
        <f t="shared" si="636"/>
        <v/>
      </c>
      <c r="X2351" s="115" t="str">
        <f t="shared" si="636"/>
        <v>y</v>
      </c>
      <c r="Y2351" s="273" t="str">
        <f t="shared" si="648"/>
        <v/>
      </c>
      <c r="AA2351" s="86" t="str">
        <f t="shared" si="637"/>
        <v/>
      </c>
      <c r="AB2351" s="87" t="str">
        <f t="shared" si="638"/>
        <v/>
      </c>
      <c r="AC2351" s="87" t="str">
        <f t="shared" si="649"/>
        <v/>
      </c>
      <c r="AD2351" s="87">
        <f t="shared" si="650"/>
        <v>1</v>
      </c>
      <c r="AE2351" s="87" t="str">
        <f t="shared" si="651"/>
        <v/>
      </c>
      <c r="AF2351" s="94">
        <f t="shared" si="639"/>
        <v>1</v>
      </c>
      <c r="AH2351" s="324" t="str">
        <f t="shared" si="640"/>
        <v/>
      </c>
      <c r="AI2351" s="280" t="str">
        <f t="shared" si="641"/>
        <v/>
      </c>
      <c r="AJ2351" s="280" t="str">
        <f t="shared" si="642"/>
        <v/>
      </c>
      <c r="AK2351" s="280">
        <f t="shared" si="643"/>
        <v>439903.71329110098</v>
      </c>
      <c r="AL2351" s="327" t="str">
        <f t="shared" si="644"/>
        <v/>
      </c>
    </row>
    <row r="2352" spans="2:38">
      <c r="B2352" s="176" t="s">
        <v>2103</v>
      </c>
      <c r="C2352" s="167"/>
      <c r="D2352" s="167" t="s">
        <v>2231</v>
      </c>
      <c r="E2352" s="167" t="s">
        <v>117</v>
      </c>
      <c r="F2352" s="167" t="s">
        <v>2236</v>
      </c>
      <c r="G2352" s="188"/>
      <c r="H2352" s="285"/>
      <c r="I2352" s="143">
        <f t="shared" si="645"/>
        <v>0</v>
      </c>
      <c r="J2352" s="165"/>
      <c r="K2352" s="167"/>
      <c r="L2352" s="167">
        <v>1</v>
      </c>
      <c r="M2352" s="171">
        <f t="shared" si="653"/>
        <v>0</v>
      </c>
      <c r="N2352" s="170"/>
      <c r="O2352" s="285">
        <v>0</v>
      </c>
      <c r="P2352" s="114">
        <f t="shared" si="652"/>
        <v>0</v>
      </c>
      <c r="Q2352" s="173">
        <v>0</v>
      </c>
      <c r="R2352" s="177">
        <v>2016</v>
      </c>
      <c r="S2352" s="98">
        <f>IFERROR(('General Input Sheet'!$G$38/(VLOOKUP(R2352,'General Input Sheet'!$E$38:$G$44,3,FALSE))),1)</f>
        <v>1</v>
      </c>
      <c r="T2352" s="199">
        <v>0</v>
      </c>
      <c r="U2352" s="115" t="str">
        <f t="shared" si="647"/>
        <v/>
      </c>
      <c r="V2352" s="115" t="str">
        <f t="shared" si="636"/>
        <v/>
      </c>
      <c r="W2352" s="115" t="str">
        <f t="shared" si="636"/>
        <v/>
      </c>
      <c r="X2352" s="115" t="str">
        <f t="shared" si="636"/>
        <v/>
      </c>
      <c r="Y2352" s="273" t="str">
        <f t="shared" si="648"/>
        <v>y</v>
      </c>
      <c r="AA2352" s="86" t="str">
        <f t="shared" si="637"/>
        <v/>
      </c>
      <c r="AB2352" s="87" t="str">
        <f t="shared" si="638"/>
        <v/>
      </c>
      <c r="AC2352" s="87" t="str">
        <f t="shared" si="649"/>
        <v/>
      </c>
      <c r="AD2352" s="87" t="str">
        <f t="shared" si="650"/>
        <v/>
      </c>
      <c r="AE2352" s="87">
        <f t="shared" si="651"/>
        <v>1</v>
      </c>
      <c r="AF2352" s="94">
        <f t="shared" si="639"/>
        <v>1</v>
      </c>
      <c r="AH2352" s="324" t="str">
        <f t="shared" si="640"/>
        <v/>
      </c>
      <c r="AI2352" s="280" t="str">
        <f t="shared" si="641"/>
        <v/>
      </c>
      <c r="AJ2352" s="280" t="str">
        <f t="shared" si="642"/>
        <v/>
      </c>
      <c r="AK2352" s="280" t="str">
        <f t="shared" si="643"/>
        <v/>
      </c>
      <c r="AL2352" s="327">
        <f t="shared" si="644"/>
        <v>0</v>
      </c>
    </row>
    <row r="2353" spans="2:38">
      <c r="B2353" s="176" t="s">
        <v>2104</v>
      </c>
      <c r="C2353" s="167"/>
      <c r="D2353" s="167" t="s">
        <v>2229</v>
      </c>
      <c r="E2353" s="167" t="s">
        <v>117</v>
      </c>
      <c r="F2353" s="167" t="s">
        <v>2236</v>
      </c>
      <c r="G2353" s="188"/>
      <c r="H2353" s="285"/>
      <c r="I2353" s="143">
        <f t="shared" si="645"/>
        <v>0</v>
      </c>
      <c r="J2353" s="165"/>
      <c r="K2353" s="167"/>
      <c r="L2353" s="167">
        <v>1</v>
      </c>
      <c r="M2353" s="171">
        <f t="shared" si="653"/>
        <v>0</v>
      </c>
      <c r="N2353" s="170"/>
      <c r="O2353" s="285">
        <v>0</v>
      </c>
      <c r="P2353" s="114">
        <f t="shared" si="652"/>
        <v>0</v>
      </c>
      <c r="Q2353" s="173">
        <v>0</v>
      </c>
      <c r="R2353" s="177">
        <v>2016</v>
      </c>
      <c r="S2353" s="98">
        <f>IFERROR(('General Input Sheet'!$G$38/(VLOOKUP(R2353,'General Input Sheet'!$E$38:$G$44,3,FALSE))),1)</f>
        <v>1</v>
      </c>
      <c r="T2353" s="199">
        <v>0</v>
      </c>
      <c r="U2353" s="115" t="str">
        <f t="shared" si="647"/>
        <v/>
      </c>
      <c r="V2353" s="115" t="str">
        <f t="shared" si="636"/>
        <v/>
      </c>
      <c r="W2353" s="115" t="str">
        <f t="shared" si="636"/>
        <v>y</v>
      </c>
      <c r="X2353" s="115" t="str">
        <f t="shared" si="636"/>
        <v/>
      </c>
      <c r="Y2353" s="273" t="str">
        <f t="shared" si="648"/>
        <v/>
      </c>
      <c r="AA2353" s="86" t="str">
        <f t="shared" si="637"/>
        <v/>
      </c>
      <c r="AB2353" s="87" t="str">
        <f t="shared" si="638"/>
        <v/>
      </c>
      <c r="AC2353" s="87">
        <f t="shared" si="649"/>
        <v>1</v>
      </c>
      <c r="AD2353" s="87" t="str">
        <f t="shared" si="650"/>
        <v/>
      </c>
      <c r="AE2353" s="87" t="str">
        <f t="shared" si="651"/>
        <v/>
      </c>
      <c r="AF2353" s="94">
        <f t="shared" si="639"/>
        <v>1</v>
      </c>
      <c r="AH2353" s="324" t="str">
        <f t="shared" si="640"/>
        <v/>
      </c>
      <c r="AI2353" s="280" t="str">
        <f t="shared" si="641"/>
        <v/>
      </c>
      <c r="AJ2353" s="280">
        <f t="shared" si="642"/>
        <v>0</v>
      </c>
      <c r="AK2353" s="280" t="str">
        <f t="shared" si="643"/>
        <v/>
      </c>
      <c r="AL2353" s="327" t="str">
        <f t="shared" si="644"/>
        <v/>
      </c>
    </row>
    <row r="2354" spans="2:38">
      <c r="B2354" s="176" t="s">
        <v>2105</v>
      </c>
      <c r="C2354" s="167"/>
      <c r="D2354" s="167" t="s">
        <v>2229</v>
      </c>
      <c r="E2354" s="167" t="s">
        <v>118</v>
      </c>
      <c r="F2354" s="167" t="s">
        <v>2233</v>
      </c>
      <c r="G2354" s="188"/>
      <c r="H2354" s="285">
        <v>2644.63</v>
      </c>
      <c r="I2354" s="143">
        <f t="shared" si="645"/>
        <v>186.2127496302061</v>
      </c>
      <c r="J2354" s="165">
        <v>492463.82405453199</v>
      </c>
      <c r="K2354" s="167"/>
      <c r="L2354" s="167">
        <v>1</v>
      </c>
      <c r="M2354" s="171">
        <f t="shared" si="653"/>
        <v>492463.82405453199</v>
      </c>
      <c r="N2354" s="170"/>
      <c r="O2354" s="285"/>
      <c r="P2354" s="114">
        <f t="shared" si="652"/>
        <v>0</v>
      </c>
      <c r="Q2354" s="173"/>
      <c r="R2354" s="177">
        <v>2016</v>
      </c>
      <c r="S2354" s="98">
        <f>IFERROR(('General Input Sheet'!$G$38/(VLOOKUP(R2354,'General Input Sheet'!$E$38:$G$44,3,FALSE))),1)</f>
        <v>1</v>
      </c>
      <c r="T2354" s="199">
        <v>492463.82405453199</v>
      </c>
      <c r="U2354" s="115" t="str">
        <f t="shared" si="647"/>
        <v/>
      </c>
      <c r="V2354" s="115" t="str">
        <f t="shared" si="636"/>
        <v/>
      </c>
      <c r="W2354" s="115" t="str">
        <f t="shared" si="636"/>
        <v/>
      </c>
      <c r="X2354" s="115" t="str">
        <f t="shared" si="636"/>
        <v>y</v>
      </c>
      <c r="Y2354" s="273" t="str">
        <f t="shared" si="648"/>
        <v/>
      </c>
      <c r="AA2354" s="86" t="str">
        <f t="shared" si="637"/>
        <v/>
      </c>
      <c r="AB2354" s="87" t="str">
        <f t="shared" si="638"/>
        <v/>
      </c>
      <c r="AC2354" s="87" t="str">
        <f t="shared" si="649"/>
        <v/>
      </c>
      <c r="AD2354" s="87">
        <f t="shared" si="650"/>
        <v>1</v>
      </c>
      <c r="AE2354" s="87" t="str">
        <f t="shared" si="651"/>
        <v/>
      </c>
      <c r="AF2354" s="94">
        <f t="shared" si="639"/>
        <v>1</v>
      </c>
      <c r="AH2354" s="324" t="str">
        <f t="shared" si="640"/>
        <v/>
      </c>
      <c r="AI2354" s="280" t="str">
        <f t="shared" si="641"/>
        <v/>
      </c>
      <c r="AJ2354" s="280" t="str">
        <f t="shared" si="642"/>
        <v/>
      </c>
      <c r="AK2354" s="280">
        <f t="shared" si="643"/>
        <v>492463.82405453199</v>
      </c>
      <c r="AL2354" s="327" t="str">
        <f t="shared" si="644"/>
        <v/>
      </c>
    </row>
    <row r="2355" spans="2:38">
      <c r="B2355" s="176" t="s">
        <v>2106</v>
      </c>
      <c r="C2355" s="167"/>
      <c r="D2355" s="167" t="s">
        <v>2229</v>
      </c>
      <c r="E2355" s="167" t="s">
        <v>118</v>
      </c>
      <c r="F2355" s="167" t="s">
        <v>2233</v>
      </c>
      <c r="G2355" s="188"/>
      <c r="H2355" s="285">
        <v>1757.64</v>
      </c>
      <c r="I2355" s="143">
        <f t="shared" si="645"/>
        <v>261.57121294095032</v>
      </c>
      <c r="J2355" s="165">
        <v>459748.02671353199</v>
      </c>
      <c r="K2355" s="167"/>
      <c r="L2355" s="167">
        <v>1</v>
      </c>
      <c r="M2355" s="171">
        <f t="shared" si="653"/>
        <v>459748.02671353199</v>
      </c>
      <c r="N2355" s="170"/>
      <c r="O2355" s="285"/>
      <c r="P2355" s="114">
        <f t="shared" si="652"/>
        <v>0</v>
      </c>
      <c r="Q2355" s="173"/>
      <c r="R2355" s="177">
        <v>2016</v>
      </c>
      <c r="S2355" s="98">
        <f>IFERROR(('General Input Sheet'!$G$38/(VLOOKUP(R2355,'General Input Sheet'!$E$38:$G$44,3,FALSE))),1)</f>
        <v>1</v>
      </c>
      <c r="T2355" s="199">
        <v>459748.02671353199</v>
      </c>
      <c r="U2355" s="115" t="str">
        <f t="shared" si="647"/>
        <v/>
      </c>
      <c r="V2355" s="115" t="str">
        <f t="shared" si="636"/>
        <v/>
      </c>
      <c r="W2355" s="115" t="str">
        <f t="shared" si="636"/>
        <v/>
      </c>
      <c r="X2355" s="115" t="str">
        <f t="shared" si="636"/>
        <v>y</v>
      </c>
      <c r="Y2355" s="273" t="str">
        <f t="shared" si="648"/>
        <v/>
      </c>
      <c r="AA2355" s="86" t="str">
        <f t="shared" si="637"/>
        <v/>
      </c>
      <c r="AB2355" s="87" t="str">
        <f t="shared" si="638"/>
        <v/>
      </c>
      <c r="AC2355" s="87" t="str">
        <f t="shared" si="649"/>
        <v/>
      </c>
      <c r="AD2355" s="87">
        <f t="shared" si="650"/>
        <v>1</v>
      </c>
      <c r="AE2355" s="87" t="str">
        <f t="shared" si="651"/>
        <v/>
      </c>
      <c r="AF2355" s="94">
        <f t="shared" si="639"/>
        <v>1</v>
      </c>
      <c r="AH2355" s="324" t="str">
        <f t="shared" si="640"/>
        <v/>
      </c>
      <c r="AI2355" s="280" t="str">
        <f t="shared" si="641"/>
        <v/>
      </c>
      <c r="AJ2355" s="280" t="str">
        <f t="shared" si="642"/>
        <v/>
      </c>
      <c r="AK2355" s="280">
        <f t="shared" si="643"/>
        <v>459748.02671353199</v>
      </c>
      <c r="AL2355" s="327" t="str">
        <f t="shared" si="644"/>
        <v/>
      </c>
    </row>
    <row r="2356" spans="2:38">
      <c r="B2356" s="176" t="s">
        <v>2107</v>
      </c>
      <c r="C2356" s="167"/>
      <c r="D2356" s="167" t="s">
        <v>2229</v>
      </c>
      <c r="E2356" s="167" t="s">
        <v>118</v>
      </c>
      <c r="F2356" s="167" t="s">
        <v>2232</v>
      </c>
      <c r="G2356" s="188"/>
      <c r="H2356" s="285">
        <v>9450.06</v>
      </c>
      <c r="I2356" s="143">
        <f t="shared" si="645"/>
        <v>62.463696313493777</v>
      </c>
      <c r="J2356" s="165">
        <v>590285.67798429495</v>
      </c>
      <c r="K2356" s="167"/>
      <c r="L2356" s="167">
        <v>1</v>
      </c>
      <c r="M2356" s="171">
        <f t="shared" si="653"/>
        <v>590285.67798429495</v>
      </c>
      <c r="N2356" s="170"/>
      <c r="O2356" s="285"/>
      <c r="P2356" s="114">
        <f t="shared" si="652"/>
        <v>0</v>
      </c>
      <c r="Q2356" s="173"/>
      <c r="R2356" s="177">
        <v>2016</v>
      </c>
      <c r="S2356" s="98">
        <f>IFERROR(('General Input Sheet'!$G$38/(VLOOKUP(R2356,'General Input Sheet'!$E$38:$G$44,3,FALSE))),1)</f>
        <v>1</v>
      </c>
      <c r="T2356" s="199">
        <v>590285.67798429495</v>
      </c>
      <c r="U2356" s="115" t="str">
        <f t="shared" si="647"/>
        <v/>
      </c>
      <c r="V2356" s="115" t="str">
        <f t="shared" si="636"/>
        <v/>
      </c>
      <c r="W2356" s="115" t="str">
        <f t="shared" si="636"/>
        <v/>
      </c>
      <c r="X2356" s="115" t="str">
        <f t="shared" si="636"/>
        <v>y</v>
      </c>
      <c r="Y2356" s="273" t="str">
        <f t="shared" si="648"/>
        <v/>
      </c>
      <c r="AA2356" s="86" t="str">
        <f t="shared" si="637"/>
        <v/>
      </c>
      <c r="AB2356" s="87" t="str">
        <f t="shared" si="638"/>
        <v/>
      </c>
      <c r="AC2356" s="87" t="str">
        <f t="shared" si="649"/>
        <v/>
      </c>
      <c r="AD2356" s="87">
        <f t="shared" si="650"/>
        <v>1</v>
      </c>
      <c r="AE2356" s="87" t="str">
        <f t="shared" si="651"/>
        <v/>
      </c>
      <c r="AF2356" s="94">
        <f t="shared" si="639"/>
        <v>1</v>
      </c>
      <c r="AH2356" s="324" t="str">
        <f t="shared" si="640"/>
        <v/>
      </c>
      <c r="AI2356" s="280" t="str">
        <f t="shared" si="641"/>
        <v/>
      </c>
      <c r="AJ2356" s="280" t="str">
        <f t="shared" si="642"/>
        <v/>
      </c>
      <c r="AK2356" s="280">
        <f t="shared" si="643"/>
        <v>590285.67798429495</v>
      </c>
      <c r="AL2356" s="327" t="str">
        <f t="shared" si="644"/>
        <v/>
      </c>
    </row>
    <row r="2357" spans="2:38">
      <c r="B2357" s="176" t="s">
        <v>2108</v>
      </c>
      <c r="C2357" s="167"/>
      <c r="D2357" s="167" t="s">
        <v>2229</v>
      </c>
      <c r="E2357" s="167" t="s">
        <v>118</v>
      </c>
      <c r="F2357" s="167" t="s">
        <v>2232</v>
      </c>
      <c r="G2357" s="188"/>
      <c r="H2357" s="285">
        <v>2127.0700000000002</v>
      </c>
      <c r="I2357" s="143">
        <f t="shared" si="645"/>
        <v>142.93704838255817</v>
      </c>
      <c r="J2357" s="165">
        <v>304037.10750308802</v>
      </c>
      <c r="K2357" s="167"/>
      <c r="L2357" s="167">
        <v>1</v>
      </c>
      <c r="M2357" s="171">
        <f t="shared" si="653"/>
        <v>304037.10750308802</v>
      </c>
      <c r="N2357" s="170"/>
      <c r="O2357" s="285"/>
      <c r="P2357" s="114">
        <f t="shared" si="652"/>
        <v>0</v>
      </c>
      <c r="Q2357" s="173"/>
      <c r="R2357" s="177">
        <v>2016</v>
      </c>
      <c r="S2357" s="98">
        <f>IFERROR(('General Input Sheet'!$G$38/(VLOOKUP(R2357,'General Input Sheet'!$E$38:$G$44,3,FALSE))),1)</f>
        <v>1</v>
      </c>
      <c r="T2357" s="199">
        <v>304037.10750308802</v>
      </c>
      <c r="U2357" s="115" t="str">
        <f t="shared" si="647"/>
        <v/>
      </c>
      <c r="V2357" s="115" t="str">
        <f t="shared" si="636"/>
        <v/>
      </c>
      <c r="W2357" s="115" t="str">
        <f t="shared" si="636"/>
        <v/>
      </c>
      <c r="X2357" s="115" t="str">
        <f t="shared" si="636"/>
        <v>y</v>
      </c>
      <c r="Y2357" s="273" t="str">
        <f t="shared" si="648"/>
        <v/>
      </c>
      <c r="AA2357" s="86" t="str">
        <f t="shared" si="637"/>
        <v/>
      </c>
      <c r="AB2357" s="87" t="str">
        <f t="shared" si="638"/>
        <v/>
      </c>
      <c r="AC2357" s="87" t="str">
        <f t="shared" si="649"/>
        <v/>
      </c>
      <c r="AD2357" s="87">
        <f t="shared" si="650"/>
        <v>1</v>
      </c>
      <c r="AE2357" s="87" t="str">
        <f t="shared" si="651"/>
        <v/>
      </c>
      <c r="AF2357" s="94">
        <f t="shared" si="639"/>
        <v>1</v>
      </c>
      <c r="AH2357" s="324" t="str">
        <f t="shared" si="640"/>
        <v/>
      </c>
      <c r="AI2357" s="280" t="str">
        <f t="shared" si="641"/>
        <v/>
      </c>
      <c r="AJ2357" s="280" t="str">
        <f t="shared" si="642"/>
        <v/>
      </c>
      <c r="AK2357" s="280">
        <f t="shared" si="643"/>
        <v>304037.10750308802</v>
      </c>
      <c r="AL2357" s="327" t="str">
        <f t="shared" si="644"/>
        <v/>
      </c>
    </row>
    <row r="2358" spans="2:38">
      <c r="B2358" s="176" t="s">
        <v>2109</v>
      </c>
      <c r="C2358" s="167"/>
      <c r="D2358" s="167" t="s">
        <v>2229</v>
      </c>
      <c r="E2358" s="167" t="s">
        <v>116</v>
      </c>
      <c r="F2358" s="167" t="s">
        <v>2233</v>
      </c>
      <c r="G2358" s="188"/>
      <c r="H2358" s="285">
        <v>2465.59</v>
      </c>
      <c r="I2358" s="143">
        <f t="shared" si="645"/>
        <v>197.05632361853631</v>
      </c>
      <c r="J2358" s="165">
        <v>485860.10095062701</v>
      </c>
      <c r="K2358" s="167"/>
      <c r="L2358" s="167">
        <v>1</v>
      </c>
      <c r="M2358" s="171">
        <f t="shared" si="653"/>
        <v>485860.10095062701</v>
      </c>
      <c r="N2358" s="170"/>
      <c r="O2358" s="285"/>
      <c r="P2358" s="114">
        <f t="shared" si="652"/>
        <v>0</v>
      </c>
      <c r="Q2358" s="173"/>
      <c r="R2358" s="177">
        <v>2016</v>
      </c>
      <c r="S2358" s="98">
        <f>IFERROR(('General Input Sheet'!$G$38/(VLOOKUP(R2358,'General Input Sheet'!$E$38:$G$44,3,FALSE))),1)</f>
        <v>1</v>
      </c>
      <c r="T2358" s="199">
        <v>485860.10095062701</v>
      </c>
      <c r="U2358" s="115" t="str">
        <f t="shared" si="647"/>
        <v/>
      </c>
      <c r="V2358" s="115" t="str">
        <f t="shared" si="636"/>
        <v>y</v>
      </c>
      <c r="W2358" s="115" t="str">
        <f t="shared" si="636"/>
        <v/>
      </c>
      <c r="X2358" s="115" t="str">
        <f t="shared" si="636"/>
        <v/>
      </c>
      <c r="Y2358" s="273" t="str">
        <f t="shared" si="648"/>
        <v/>
      </c>
      <c r="AA2358" s="86" t="str">
        <f t="shared" si="637"/>
        <v/>
      </c>
      <c r="AB2358" s="87">
        <f t="shared" si="638"/>
        <v>1</v>
      </c>
      <c r="AC2358" s="87" t="str">
        <f t="shared" si="649"/>
        <v/>
      </c>
      <c r="AD2358" s="87" t="str">
        <f t="shared" si="650"/>
        <v/>
      </c>
      <c r="AE2358" s="87" t="str">
        <f t="shared" si="651"/>
        <v/>
      </c>
      <c r="AF2358" s="94">
        <f t="shared" si="639"/>
        <v>1</v>
      </c>
      <c r="AH2358" s="324" t="str">
        <f t="shared" si="640"/>
        <v/>
      </c>
      <c r="AI2358" s="280">
        <f t="shared" si="641"/>
        <v>485860.10095062701</v>
      </c>
      <c r="AJ2358" s="280" t="str">
        <f t="shared" si="642"/>
        <v/>
      </c>
      <c r="AK2358" s="280" t="str">
        <f t="shared" si="643"/>
        <v/>
      </c>
      <c r="AL2358" s="327" t="str">
        <f t="shared" si="644"/>
        <v/>
      </c>
    </row>
    <row r="2359" spans="2:38">
      <c r="B2359" s="176" t="s">
        <v>2110</v>
      </c>
      <c r="C2359" s="167"/>
      <c r="D2359" s="167" t="s">
        <v>2229</v>
      </c>
      <c r="E2359" s="167" t="s">
        <v>115</v>
      </c>
      <c r="F2359" s="167" t="s">
        <v>2233</v>
      </c>
      <c r="G2359" s="188"/>
      <c r="H2359" s="285">
        <v>5222.42</v>
      </c>
      <c r="I2359" s="143">
        <f t="shared" si="645"/>
        <v>112.50401145473651</v>
      </c>
      <c r="J2359" s="165">
        <v>587543.19950144505</v>
      </c>
      <c r="K2359" s="167"/>
      <c r="L2359" s="167">
        <v>1</v>
      </c>
      <c r="M2359" s="171">
        <f t="shared" si="653"/>
        <v>587543.19950144505</v>
      </c>
      <c r="N2359" s="170"/>
      <c r="O2359" s="285"/>
      <c r="P2359" s="114">
        <f t="shared" si="652"/>
        <v>0</v>
      </c>
      <c r="Q2359" s="173"/>
      <c r="R2359" s="177">
        <v>2016</v>
      </c>
      <c r="S2359" s="98">
        <f>IFERROR(('General Input Sheet'!$G$38/(VLOOKUP(R2359,'General Input Sheet'!$E$38:$G$44,3,FALSE))),1)</f>
        <v>1</v>
      </c>
      <c r="T2359" s="199">
        <v>587543.19950144505</v>
      </c>
      <c r="U2359" s="115" t="str">
        <f t="shared" si="647"/>
        <v>y</v>
      </c>
      <c r="V2359" s="115" t="str">
        <f t="shared" si="636"/>
        <v/>
      </c>
      <c r="W2359" s="115" t="str">
        <f t="shared" si="636"/>
        <v/>
      </c>
      <c r="X2359" s="115" t="str">
        <f t="shared" si="636"/>
        <v/>
      </c>
      <c r="Y2359" s="273" t="str">
        <f t="shared" si="648"/>
        <v/>
      </c>
      <c r="AA2359" s="86">
        <f t="shared" si="637"/>
        <v>1</v>
      </c>
      <c r="AB2359" s="87" t="str">
        <f t="shared" si="638"/>
        <v/>
      </c>
      <c r="AC2359" s="87" t="str">
        <f t="shared" si="649"/>
        <v/>
      </c>
      <c r="AD2359" s="87" t="str">
        <f t="shared" si="650"/>
        <v/>
      </c>
      <c r="AE2359" s="87" t="str">
        <f t="shared" si="651"/>
        <v/>
      </c>
      <c r="AF2359" s="94">
        <f t="shared" si="639"/>
        <v>1</v>
      </c>
      <c r="AH2359" s="324">
        <f t="shared" si="640"/>
        <v>587543.19950144505</v>
      </c>
      <c r="AI2359" s="280" t="str">
        <f t="shared" si="641"/>
        <v/>
      </c>
      <c r="AJ2359" s="280" t="str">
        <f t="shared" si="642"/>
        <v/>
      </c>
      <c r="AK2359" s="280" t="str">
        <f t="shared" si="643"/>
        <v/>
      </c>
      <c r="AL2359" s="327" t="str">
        <f t="shared" si="644"/>
        <v/>
      </c>
    </row>
    <row r="2360" spans="2:38">
      <c r="B2360" s="176" t="s">
        <v>2111</v>
      </c>
      <c r="C2360" s="167"/>
      <c r="D2360" s="167" t="s">
        <v>2229</v>
      </c>
      <c r="E2360" s="167" t="s">
        <v>115</v>
      </c>
      <c r="F2360" s="167" t="s">
        <v>2233</v>
      </c>
      <c r="G2360" s="188"/>
      <c r="H2360" s="285">
        <v>5779.5</v>
      </c>
      <c r="I2360" s="143">
        <f t="shared" si="645"/>
        <v>105.21508344362177</v>
      </c>
      <c r="J2360" s="165">
        <v>608090.574762412</v>
      </c>
      <c r="K2360" s="167"/>
      <c r="L2360" s="167">
        <v>1</v>
      </c>
      <c r="M2360" s="171">
        <f t="shared" si="653"/>
        <v>608090.574762412</v>
      </c>
      <c r="N2360" s="170"/>
      <c r="O2360" s="285"/>
      <c r="P2360" s="114">
        <f t="shared" si="652"/>
        <v>0</v>
      </c>
      <c r="Q2360" s="173"/>
      <c r="R2360" s="177">
        <v>2016</v>
      </c>
      <c r="S2360" s="98">
        <f>IFERROR(('General Input Sheet'!$G$38/(VLOOKUP(R2360,'General Input Sheet'!$E$38:$G$44,3,FALSE))),1)</f>
        <v>1</v>
      </c>
      <c r="T2360" s="199">
        <v>608090.574762412</v>
      </c>
      <c r="U2360" s="115" t="str">
        <f t="shared" si="647"/>
        <v>y</v>
      </c>
      <c r="V2360" s="115" t="str">
        <f t="shared" si="636"/>
        <v/>
      </c>
      <c r="W2360" s="115" t="str">
        <f t="shared" si="636"/>
        <v/>
      </c>
      <c r="X2360" s="115" t="str">
        <f t="shared" si="636"/>
        <v/>
      </c>
      <c r="Y2360" s="273" t="str">
        <f t="shared" si="648"/>
        <v/>
      </c>
      <c r="AA2360" s="86">
        <f t="shared" si="637"/>
        <v>1</v>
      </c>
      <c r="AB2360" s="87" t="str">
        <f t="shared" si="638"/>
        <v/>
      </c>
      <c r="AC2360" s="87" t="str">
        <f t="shared" si="649"/>
        <v/>
      </c>
      <c r="AD2360" s="87" t="str">
        <f t="shared" si="650"/>
        <v/>
      </c>
      <c r="AE2360" s="87" t="str">
        <f t="shared" si="651"/>
        <v/>
      </c>
      <c r="AF2360" s="94">
        <f t="shared" si="639"/>
        <v>1</v>
      </c>
      <c r="AH2360" s="324">
        <f t="shared" si="640"/>
        <v>608090.574762412</v>
      </c>
      <c r="AI2360" s="280" t="str">
        <f t="shared" si="641"/>
        <v/>
      </c>
      <c r="AJ2360" s="280" t="str">
        <f t="shared" si="642"/>
        <v/>
      </c>
      <c r="AK2360" s="280" t="str">
        <f t="shared" si="643"/>
        <v/>
      </c>
      <c r="AL2360" s="327" t="str">
        <f t="shared" si="644"/>
        <v/>
      </c>
    </row>
    <row r="2361" spans="2:38">
      <c r="B2361" s="176" t="s">
        <v>2112</v>
      </c>
      <c r="C2361" s="167"/>
      <c r="D2361" s="167" t="s">
        <v>2229</v>
      </c>
      <c r="E2361" s="167" t="s">
        <v>115</v>
      </c>
      <c r="F2361" s="167" t="s">
        <v>2232</v>
      </c>
      <c r="G2361" s="188"/>
      <c r="H2361" s="285">
        <v>76467.73</v>
      </c>
      <c r="I2361" s="143">
        <f t="shared" si="645"/>
        <v>7.7194089321638684</v>
      </c>
      <c r="J2361" s="165">
        <v>590285.67798429495</v>
      </c>
      <c r="K2361" s="167"/>
      <c r="L2361" s="167">
        <v>1</v>
      </c>
      <c r="M2361" s="171">
        <f t="shared" si="653"/>
        <v>590285.67798429495</v>
      </c>
      <c r="N2361" s="170"/>
      <c r="O2361" s="285"/>
      <c r="P2361" s="114">
        <f t="shared" si="652"/>
        <v>0</v>
      </c>
      <c r="Q2361" s="173"/>
      <c r="R2361" s="177">
        <v>2016</v>
      </c>
      <c r="S2361" s="98">
        <f>IFERROR(('General Input Sheet'!$G$38/(VLOOKUP(R2361,'General Input Sheet'!$E$38:$G$44,3,FALSE))),1)</f>
        <v>1</v>
      </c>
      <c r="T2361" s="199">
        <v>590285.67798429495</v>
      </c>
      <c r="U2361" s="115" t="str">
        <f t="shared" si="647"/>
        <v>y</v>
      </c>
      <c r="V2361" s="115" t="str">
        <f t="shared" si="636"/>
        <v/>
      </c>
      <c r="W2361" s="115" t="str">
        <f t="shared" si="636"/>
        <v/>
      </c>
      <c r="X2361" s="115" t="str">
        <f t="shared" si="636"/>
        <v/>
      </c>
      <c r="Y2361" s="273" t="str">
        <f t="shared" si="648"/>
        <v/>
      </c>
      <c r="AA2361" s="86">
        <f t="shared" si="637"/>
        <v>1</v>
      </c>
      <c r="AB2361" s="87" t="str">
        <f t="shared" si="638"/>
        <v/>
      </c>
      <c r="AC2361" s="87" t="str">
        <f t="shared" si="649"/>
        <v/>
      </c>
      <c r="AD2361" s="87" t="str">
        <f t="shared" si="650"/>
        <v/>
      </c>
      <c r="AE2361" s="87" t="str">
        <f t="shared" si="651"/>
        <v/>
      </c>
      <c r="AF2361" s="94">
        <f t="shared" si="639"/>
        <v>1</v>
      </c>
      <c r="AH2361" s="324">
        <f t="shared" si="640"/>
        <v>590285.67798429495</v>
      </c>
      <c r="AI2361" s="280" t="str">
        <f t="shared" si="641"/>
        <v/>
      </c>
      <c r="AJ2361" s="280" t="str">
        <f t="shared" si="642"/>
        <v/>
      </c>
      <c r="AK2361" s="280" t="str">
        <f t="shared" si="643"/>
        <v/>
      </c>
      <c r="AL2361" s="327" t="str">
        <f t="shared" si="644"/>
        <v/>
      </c>
    </row>
    <row r="2362" spans="2:38">
      <c r="B2362" s="176" t="s">
        <v>2113</v>
      </c>
      <c r="C2362" s="167"/>
      <c r="D2362" s="167" t="s">
        <v>2229</v>
      </c>
      <c r="E2362" s="167" t="s">
        <v>117</v>
      </c>
      <c r="F2362" s="167" t="s">
        <v>2233</v>
      </c>
      <c r="G2362" s="188"/>
      <c r="H2362" s="285">
        <v>3717.12</v>
      </c>
      <c r="I2362" s="143">
        <f t="shared" si="645"/>
        <v>143.12737161113253</v>
      </c>
      <c r="J2362" s="165">
        <v>532021.61556317296</v>
      </c>
      <c r="K2362" s="167"/>
      <c r="L2362" s="167">
        <v>1</v>
      </c>
      <c r="M2362" s="171">
        <f t="shared" si="653"/>
        <v>532021.61556317296</v>
      </c>
      <c r="N2362" s="170"/>
      <c r="O2362" s="285"/>
      <c r="P2362" s="114">
        <f t="shared" si="652"/>
        <v>0</v>
      </c>
      <c r="Q2362" s="173"/>
      <c r="R2362" s="177">
        <v>2016</v>
      </c>
      <c r="S2362" s="98">
        <f>IFERROR(('General Input Sheet'!$G$38/(VLOOKUP(R2362,'General Input Sheet'!$E$38:$G$44,3,FALSE))),1)</f>
        <v>1</v>
      </c>
      <c r="T2362" s="199">
        <v>532021.61556317296</v>
      </c>
      <c r="U2362" s="115" t="str">
        <f t="shared" si="647"/>
        <v/>
      </c>
      <c r="V2362" s="115" t="str">
        <f t="shared" si="636"/>
        <v/>
      </c>
      <c r="W2362" s="115" t="str">
        <f t="shared" si="636"/>
        <v>y</v>
      </c>
      <c r="X2362" s="115" t="str">
        <f t="shared" si="636"/>
        <v/>
      </c>
      <c r="Y2362" s="273" t="str">
        <f t="shared" si="648"/>
        <v/>
      </c>
      <c r="AA2362" s="86" t="str">
        <f t="shared" si="637"/>
        <v/>
      </c>
      <c r="AB2362" s="87" t="str">
        <f t="shared" si="638"/>
        <v/>
      </c>
      <c r="AC2362" s="87">
        <f t="shared" si="649"/>
        <v>1</v>
      </c>
      <c r="AD2362" s="87" t="str">
        <f t="shared" si="650"/>
        <v/>
      </c>
      <c r="AE2362" s="87" t="str">
        <f t="shared" si="651"/>
        <v/>
      </c>
      <c r="AF2362" s="94">
        <f t="shared" si="639"/>
        <v>1</v>
      </c>
      <c r="AH2362" s="324" t="str">
        <f t="shared" si="640"/>
        <v/>
      </c>
      <c r="AI2362" s="280" t="str">
        <f t="shared" si="641"/>
        <v/>
      </c>
      <c r="AJ2362" s="280">
        <f t="shared" si="642"/>
        <v>532021.61556317296</v>
      </c>
      <c r="AK2362" s="280" t="str">
        <f t="shared" si="643"/>
        <v/>
      </c>
      <c r="AL2362" s="327" t="str">
        <f t="shared" si="644"/>
        <v/>
      </c>
    </row>
    <row r="2363" spans="2:38">
      <c r="B2363" s="176" t="s">
        <v>2114</v>
      </c>
      <c r="C2363" s="167"/>
      <c r="D2363" s="167" t="s">
        <v>2229</v>
      </c>
      <c r="E2363" s="167" t="s">
        <v>118</v>
      </c>
      <c r="F2363" s="167" t="s">
        <v>2232</v>
      </c>
      <c r="G2363" s="188"/>
      <c r="H2363" s="285">
        <v>19925.849999999999</v>
      </c>
      <c r="I2363" s="143">
        <f t="shared" si="645"/>
        <v>29.624115306714394</v>
      </c>
      <c r="J2363" s="165">
        <v>590285.67798429495</v>
      </c>
      <c r="K2363" s="167"/>
      <c r="L2363" s="167">
        <v>1</v>
      </c>
      <c r="M2363" s="171">
        <f t="shared" si="653"/>
        <v>590285.67798429495</v>
      </c>
      <c r="N2363" s="170"/>
      <c r="O2363" s="285"/>
      <c r="P2363" s="114">
        <f t="shared" si="652"/>
        <v>0</v>
      </c>
      <c r="Q2363" s="173"/>
      <c r="R2363" s="177">
        <v>2016</v>
      </c>
      <c r="S2363" s="98">
        <f>IFERROR(('General Input Sheet'!$G$38/(VLOOKUP(R2363,'General Input Sheet'!$E$38:$G$44,3,FALSE))),1)</f>
        <v>1</v>
      </c>
      <c r="T2363" s="199">
        <v>590285.67798429495</v>
      </c>
      <c r="U2363" s="115" t="str">
        <f t="shared" si="647"/>
        <v/>
      </c>
      <c r="V2363" s="115" t="str">
        <f t="shared" si="636"/>
        <v/>
      </c>
      <c r="W2363" s="115" t="str">
        <f t="shared" si="636"/>
        <v/>
      </c>
      <c r="X2363" s="115" t="str">
        <f t="shared" si="636"/>
        <v>y</v>
      </c>
      <c r="Y2363" s="273" t="str">
        <f t="shared" si="648"/>
        <v/>
      </c>
      <c r="AA2363" s="86" t="str">
        <f t="shared" si="637"/>
        <v/>
      </c>
      <c r="AB2363" s="87" t="str">
        <f t="shared" si="638"/>
        <v/>
      </c>
      <c r="AC2363" s="87" t="str">
        <f t="shared" si="649"/>
        <v/>
      </c>
      <c r="AD2363" s="87">
        <f t="shared" si="650"/>
        <v>1</v>
      </c>
      <c r="AE2363" s="87" t="str">
        <f t="shared" si="651"/>
        <v/>
      </c>
      <c r="AF2363" s="94">
        <f t="shared" si="639"/>
        <v>1</v>
      </c>
      <c r="AH2363" s="324" t="str">
        <f t="shared" si="640"/>
        <v/>
      </c>
      <c r="AI2363" s="280" t="str">
        <f t="shared" si="641"/>
        <v/>
      </c>
      <c r="AJ2363" s="280" t="str">
        <f t="shared" si="642"/>
        <v/>
      </c>
      <c r="AK2363" s="280">
        <f t="shared" si="643"/>
        <v>590285.67798429495</v>
      </c>
      <c r="AL2363" s="327" t="str">
        <f t="shared" si="644"/>
        <v/>
      </c>
    </row>
    <row r="2364" spans="2:38">
      <c r="B2364" s="176" t="s">
        <v>2115</v>
      </c>
      <c r="C2364" s="167"/>
      <c r="D2364" s="167" t="s">
        <v>2229</v>
      </c>
      <c r="E2364" s="167" t="s">
        <v>118</v>
      </c>
      <c r="F2364" s="167" t="s">
        <v>2233</v>
      </c>
      <c r="G2364" s="188"/>
      <c r="H2364" s="285">
        <v>2864.12</v>
      </c>
      <c r="I2364" s="143">
        <f t="shared" si="645"/>
        <v>174.76904166435241</v>
      </c>
      <c r="J2364" s="165">
        <v>500559.50761170499</v>
      </c>
      <c r="K2364" s="167"/>
      <c r="L2364" s="167">
        <v>1</v>
      </c>
      <c r="M2364" s="171">
        <f t="shared" si="653"/>
        <v>500559.50761170499</v>
      </c>
      <c r="N2364" s="170"/>
      <c r="O2364" s="285"/>
      <c r="P2364" s="114">
        <f t="shared" si="652"/>
        <v>0</v>
      </c>
      <c r="Q2364" s="173"/>
      <c r="R2364" s="177">
        <v>2016</v>
      </c>
      <c r="S2364" s="98">
        <f>IFERROR(('General Input Sheet'!$G$38/(VLOOKUP(R2364,'General Input Sheet'!$E$38:$G$44,3,FALSE))),1)</f>
        <v>1</v>
      </c>
      <c r="T2364" s="199">
        <v>500559.50761170499</v>
      </c>
      <c r="U2364" s="115" t="str">
        <f t="shared" si="647"/>
        <v/>
      </c>
      <c r="V2364" s="115" t="str">
        <f t="shared" si="636"/>
        <v/>
      </c>
      <c r="W2364" s="115" t="str">
        <f t="shared" si="636"/>
        <v/>
      </c>
      <c r="X2364" s="115" t="str">
        <f t="shared" si="636"/>
        <v>y</v>
      </c>
      <c r="Y2364" s="273" t="str">
        <f t="shared" si="648"/>
        <v/>
      </c>
      <c r="AA2364" s="86" t="str">
        <f t="shared" si="637"/>
        <v/>
      </c>
      <c r="AB2364" s="87" t="str">
        <f t="shared" si="638"/>
        <v/>
      </c>
      <c r="AC2364" s="87" t="str">
        <f t="shared" si="649"/>
        <v/>
      </c>
      <c r="AD2364" s="87">
        <f t="shared" si="650"/>
        <v>1</v>
      </c>
      <c r="AE2364" s="87" t="str">
        <f t="shared" si="651"/>
        <v/>
      </c>
      <c r="AF2364" s="94">
        <f t="shared" si="639"/>
        <v>1</v>
      </c>
      <c r="AH2364" s="324" t="str">
        <f t="shared" si="640"/>
        <v/>
      </c>
      <c r="AI2364" s="280" t="str">
        <f t="shared" si="641"/>
        <v/>
      </c>
      <c r="AJ2364" s="280" t="str">
        <f t="shared" si="642"/>
        <v/>
      </c>
      <c r="AK2364" s="280">
        <f t="shared" si="643"/>
        <v>500559.50761170499</v>
      </c>
      <c r="AL2364" s="327" t="str">
        <f t="shared" si="644"/>
        <v/>
      </c>
    </row>
    <row r="2365" spans="2:38">
      <c r="B2365" s="176" t="s">
        <v>2116</v>
      </c>
      <c r="C2365" s="167"/>
      <c r="D2365" s="167" t="s">
        <v>2229</v>
      </c>
      <c r="E2365" s="167" t="s">
        <v>118</v>
      </c>
      <c r="F2365" s="167" t="s">
        <v>2233</v>
      </c>
      <c r="G2365" s="188"/>
      <c r="H2365" s="285">
        <v>3264.85</v>
      </c>
      <c r="I2365" s="143">
        <f t="shared" si="645"/>
        <v>157.84494210058287</v>
      </c>
      <c r="J2365" s="165">
        <v>515340.05921708798</v>
      </c>
      <c r="K2365" s="167"/>
      <c r="L2365" s="167">
        <v>1</v>
      </c>
      <c r="M2365" s="171">
        <f t="shared" si="653"/>
        <v>515340.05921708792</v>
      </c>
      <c r="N2365" s="170"/>
      <c r="O2365" s="285"/>
      <c r="P2365" s="114">
        <f t="shared" si="652"/>
        <v>0</v>
      </c>
      <c r="Q2365" s="173"/>
      <c r="R2365" s="177">
        <v>2016</v>
      </c>
      <c r="S2365" s="98">
        <f>IFERROR(('General Input Sheet'!$G$38/(VLOOKUP(R2365,'General Input Sheet'!$E$38:$G$44,3,FALSE))),1)</f>
        <v>1</v>
      </c>
      <c r="T2365" s="199">
        <v>515340.05921708798</v>
      </c>
      <c r="U2365" s="115" t="str">
        <f t="shared" si="647"/>
        <v/>
      </c>
      <c r="V2365" s="115" t="str">
        <f t="shared" si="636"/>
        <v/>
      </c>
      <c r="W2365" s="115" t="str">
        <f t="shared" si="636"/>
        <v/>
      </c>
      <c r="X2365" s="115" t="str">
        <f t="shared" si="636"/>
        <v>y</v>
      </c>
      <c r="Y2365" s="273" t="str">
        <f t="shared" si="648"/>
        <v/>
      </c>
      <c r="AA2365" s="86" t="str">
        <f t="shared" si="637"/>
        <v/>
      </c>
      <c r="AB2365" s="87" t="str">
        <f t="shared" si="638"/>
        <v/>
      </c>
      <c r="AC2365" s="87" t="str">
        <f t="shared" si="649"/>
        <v/>
      </c>
      <c r="AD2365" s="87">
        <f t="shared" si="650"/>
        <v>1</v>
      </c>
      <c r="AE2365" s="87" t="str">
        <f t="shared" si="651"/>
        <v/>
      </c>
      <c r="AF2365" s="94">
        <f t="shared" si="639"/>
        <v>1</v>
      </c>
      <c r="AH2365" s="324" t="str">
        <f t="shared" si="640"/>
        <v/>
      </c>
      <c r="AI2365" s="280" t="str">
        <f t="shared" si="641"/>
        <v/>
      </c>
      <c r="AJ2365" s="280" t="str">
        <f t="shared" si="642"/>
        <v/>
      </c>
      <c r="AK2365" s="280">
        <f t="shared" si="643"/>
        <v>515340.05921708798</v>
      </c>
      <c r="AL2365" s="327" t="str">
        <f t="shared" si="644"/>
        <v/>
      </c>
    </row>
    <row r="2366" spans="2:38">
      <c r="B2366" s="176" t="s">
        <v>2117</v>
      </c>
      <c r="C2366" s="167"/>
      <c r="D2366" s="167" t="s">
        <v>2229</v>
      </c>
      <c r="E2366" s="167" t="s">
        <v>116</v>
      </c>
      <c r="F2366" s="167" t="s">
        <v>2233</v>
      </c>
      <c r="G2366" s="188"/>
      <c r="H2366" s="285">
        <v>30896.54</v>
      </c>
      <c r="I2366" s="143">
        <f t="shared" si="645"/>
        <v>22.33232725778786</v>
      </c>
      <c r="J2366" s="165">
        <v>689991.64241333294</v>
      </c>
      <c r="K2366" s="167"/>
      <c r="L2366" s="167">
        <v>1</v>
      </c>
      <c r="M2366" s="171">
        <f t="shared" si="653"/>
        <v>689991.64241333294</v>
      </c>
      <c r="N2366" s="170"/>
      <c r="O2366" s="285"/>
      <c r="P2366" s="114">
        <f t="shared" si="652"/>
        <v>0</v>
      </c>
      <c r="Q2366" s="173"/>
      <c r="R2366" s="177">
        <v>2016</v>
      </c>
      <c r="S2366" s="98">
        <f>IFERROR(('General Input Sheet'!$G$38/(VLOOKUP(R2366,'General Input Sheet'!$E$38:$G$44,3,FALSE))),1)</f>
        <v>1</v>
      </c>
      <c r="T2366" s="199">
        <v>689991.64241333294</v>
      </c>
      <c r="U2366" s="115" t="str">
        <f t="shared" si="647"/>
        <v/>
      </c>
      <c r="V2366" s="115" t="str">
        <f t="shared" si="636"/>
        <v>y</v>
      </c>
      <c r="W2366" s="115" t="str">
        <f t="shared" si="636"/>
        <v/>
      </c>
      <c r="X2366" s="115" t="str">
        <f t="shared" si="636"/>
        <v/>
      </c>
      <c r="Y2366" s="273" t="str">
        <f t="shared" si="648"/>
        <v/>
      </c>
      <c r="AA2366" s="86" t="str">
        <f t="shared" si="637"/>
        <v/>
      </c>
      <c r="AB2366" s="87">
        <f t="shared" si="638"/>
        <v>1</v>
      </c>
      <c r="AC2366" s="87" t="str">
        <f t="shared" si="649"/>
        <v/>
      </c>
      <c r="AD2366" s="87" t="str">
        <f t="shared" si="650"/>
        <v/>
      </c>
      <c r="AE2366" s="87" t="str">
        <f t="shared" si="651"/>
        <v/>
      </c>
      <c r="AF2366" s="94">
        <f t="shared" si="639"/>
        <v>1</v>
      </c>
      <c r="AH2366" s="324" t="str">
        <f t="shared" si="640"/>
        <v/>
      </c>
      <c r="AI2366" s="280">
        <f t="shared" si="641"/>
        <v>689991.64241333294</v>
      </c>
      <c r="AJ2366" s="280" t="str">
        <f t="shared" si="642"/>
        <v/>
      </c>
      <c r="AK2366" s="280" t="str">
        <f t="shared" si="643"/>
        <v/>
      </c>
      <c r="AL2366" s="327" t="str">
        <f t="shared" si="644"/>
        <v/>
      </c>
    </row>
    <row r="2367" spans="2:38">
      <c r="B2367" s="176" t="s">
        <v>2118</v>
      </c>
      <c r="C2367" s="167"/>
      <c r="D2367" s="167" t="s">
        <v>2231</v>
      </c>
      <c r="E2367" s="167" t="s">
        <v>117</v>
      </c>
      <c r="F2367" s="167" t="s">
        <v>2233</v>
      </c>
      <c r="G2367" s="188"/>
      <c r="H2367" s="285">
        <v>1021.48</v>
      </c>
      <c r="I2367" s="143">
        <f t="shared" si="645"/>
        <v>6441.8012704040311</v>
      </c>
      <c r="J2367" s="165">
        <v>6580171.1616923101</v>
      </c>
      <c r="K2367" s="167"/>
      <c r="L2367" s="167">
        <v>1</v>
      </c>
      <c r="M2367" s="171">
        <f t="shared" si="653"/>
        <v>6580171.1616923101</v>
      </c>
      <c r="N2367" s="170"/>
      <c r="O2367" s="285">
        <v>1021.49240197795</v>
      </c>
      <c r="P2367" s="114">
        <f t="shared" si="652"/>
        <v>469.90070515508478</v>
      </c>
      <c r="Q2367" s="173">
        <v>480000</v>
      </c>
      <c r="R2367" s="177">
        <v>2016</v>
      </c>
      <c r="S2367" s="98">
        <f>IFERROR(('General Input Sheet'!$G$38/(VLOOKUP(R2367,'General Input Sheet'!$E$38:$G$44,3,FALSE))),1)</f>
        <v>1</v>
      </c>
      <c r="T2367" s="199">
        <v>7060171.1616923101</v>
      </c>
      <c r="U2367" s="115" t="str">
        <f t="shared" si="647"/>
        <v/>
      </c>
      <c r="V2367" s="115" t="str">
        <f t="shared" si="636"/>
        <v/>
      </c>
      <c r="W2367" s="115" t="str">
        <f t="shared" si="636"/>
        <v/>
      </c>
      <c r="X2367" s="115" t="str">
        <f t="shared" si="636"/>
        <v/>
      </c>
      <c r="Y2367" s="273" t="str">
        <f t="shared" si="648"/>
        <v>y</v>
      </c>
      <c r="AA2367" s="86" t="str">
        <f t="shared" si="637"/>
        <v/>
      </c>
      <c r="AB2367" s="87" t="str">
        <f t="shared" si="638"/>
        <v/>
      </c>
      <c r="AC2367" s="87" t="str">
        <f t="shared" si="649"/>
        <v/>
      </c>
      <c r="AD2367" s="87" t="str">
        <f t="shared" si="650"/>
        <v/>
      </c>
      <c r="AE2367" s="87">
        <f t="shared" si="651"/>
        <v>1</v>
      </c>
      <c r="AF2367" s="94">
        <f t="shared" si="639"/>
        <v>1</v>
      </c>
      <c r="AH2367" s="324" t="str">
        <f t="shared" si="640"/>
        <v/>
      </c>
      <c r="AI2367" s="280" t="str">
        <f t="shared" si="641"/>
        <v/>
      </c>
      <c r="AJ2367" s="280" t="str">
        <f t="shared" si="642"/>
        <v/>
      </c>
      <c r="AK2367" s="280" t="str">
        <f t="shared" si="643"/>
        <v/>
      </c>
      <c r="AL2367" s="327">
        <f t="shared" si="644"/>
        <v>7060171.1616923101</v>
      </c>
    </row>
    <row r="2368" spans="2:38">
      <c r="B2368" s="176" t="s">
        <v>2119</v>
      </c>
      <c r="C2368" s="167"/>
      <c r="D2368" s="167" t="s">
        <v>2230</v>
      </c>
      <c r="E2368" s="167" t="s">
        <v>115</v>
      </c>
      <c r="F2368" s="167" t="s">
        <v>2232</v>
      </c>
      <c r="G2368" s="188"/>
      <c r="H2368" s="171">
        <v>482.41532979999999</v>
      </c>
      <c r="I2368" s="143">
        <f t="shared" si="645"/>
        <v>2071.2627916679257</v>
      </c>
      <c r="J2368" s="165">
        <v>999208.92274495098</v>
      </c>
      <c r="K2368" s="167"/>
      <c r="L2368" s="167"/>
      <c r="M2368" s="167">
        <v>479871.23522017</v>
      </c>
      <c r="N2368" s="170"/>
      <c r="O2368" s="171"/>
      <c r="P2368" s="114">
        <f t="shared" si="652"/>
        <v>0</v>
      </c>
      <c r="Q2368" s="173"/>
      <c r="R2368" s="177">
        <v>2016</v>
      </c>
      <c r="S2368" s="32"/>
      <c r="T2368" s="195">
        <v>999208.92274495098</v>
      </c>
      <c r="U2368" s="115" t="str">
        <f t="shared" si="647"/>
        <v/>
      </c>
      <c r="V2368" s="115" t="str">
        <f t="shared" si="636"/>
        <v/>
      </c>
      <c r="W2368" s="115" t="str">
        <f t="shared" si="636"/>
        <v/>
      </c>
      <c r="X2368" s="115" t="str">
        <f t="shared" si="636"/>
        <v/>
      </c>
      <c r="Y2368" s="273" t="str">
        <f t="shared" si="648"/>
        <v>y</v>
      </c>
      <c r="AA2368" s="86" t="str">
        <f t="shared" si="637"/>
        <v/>
      </c>
      <c r="AB2368" s="87" t="str">
        <f t="shared" si="638"/>
        <v/>
      </c>
      <c r="AC2368" s="87" t="str">
        <f t="shared" si="649"/>
        <v/>
      </c>
      <c r="AD2368" s="87" t="str">
        <f t="shared" si="650"/>
        <v/>
      </c>
      <c r="AE2368" s="87">
        <f t="shared" si="651"/>
        <v>1</v>
      </c>
      <c r="AF2368" s="94">
        <f t="shared" si="639"/>
        <v>1</v>
      </c>
      <c r="AH2368" s="324" t="str">
        <f t="shared" si="640"/>
        <v/>
      </c>
      <c r="AI2368" s="280" t="str">
        <f t="shared" si="641"/>
        <v/>
      </c>
      <c r="AJ2368" s="280" t="str">
        <f t="shared" si="642"/>
        <v/>
      </c>
      <c r="AK2368" s="280" t="str">
        <f t="shared" si="643"/>
        <v/>
      </c>
      <c r="AL2368" s="327">
        <f t="shared" si="644"/>
        <v>999208.92274495098</v>
      </c>
    </row>
    <row r="2369" spans="2:38">
      <c r="B2369" s="176" t="s">
        <v>2120</v>
      </c>
      <c r="C2369" s="167"/>
      <c r="D2369" s="167" t="s">
        <v>2229</v>
      </c>
      <c r="E2369" s="167" t="s">
        <v>118</v>
      </c>
      <c r="F2369" s="167" t="s">
        <v>2232</v>
      </c>
      <c r="G2369" s="188"/>
      <c r="H2369" s="285">
        <v>11969.52</v>
      </c>
      <c r="I2369" s="143">
        <f t="shared" si="645"/>
        <v>49.315735132594703</v>
      </c>
      <c r="J2369" s="165">
        <v>590285.67798429495</v>
      </c>
      <c r="K2369" s="167"/>
      <c r="L2369" s="167">
        <v>1</v>
      </c>
      <c r="M2369" s="171">
        <f t="shared" ref="M2369:M2380" si="654">IFERROR(J2369/100*100*L2369,0)</f>
        <v>590285.67798429495</v>
      </c>
      <c r="N2369" s="170"/>
      <c r="O2369" s="285">
        <v>13091.9809475728</v>
      </c>
      <c r="P2369" s="114">
        <f t="shared" si="652"/>
        <v>108.77651027013007</v>
      </c>
      <c r="Q2369" s="173">
        <v>1424100</v>
      </c>
      <c r="R2369" s="177">
        <v>2016</v>
      </c>
      <c r="S2369" s="98">
        <f>IFERROR(('General Input Sheet'!$G$38/(VLOOKUP(R2369,'General Input Sheet'!$E$38:$G$44,3,FALSE))),1)</f>
        <v>1</v>
      </c>
      <c r="T2369" s="199">
        <v>2014385.6779842949</v>
      </c>
      <c r="U2369" s="115" t="str">
        <f t="shared" si="647"/>
        <v/>
      </c>
      <c r="V2369" s="115" t="str">
        <f t="shared" si="636"/>
        <v/>
      </c>
      <c r="W2369" s="115" t="str">
        <f t="shared" si="636"/>
        <v/>
      </c>
      <c r="X2369" s="115" t="str">
        <f t="shared" si="636"/>
        <v>y</v>
      </c>
      <c r="Y2369" s="273" t="str">
        <f t="shared" si="648"/>
        <v/>
      </c>
      <c r="AA2369" s="86" t="str">
        <f t="shared" si="637"/>
        <v/>
      </c>
      <c r="AB2369" s="87" t="str">
        <f t="shared" si="638"/>
        <v/>
      </c>
      <c r="AC2369" s="87" t="str">
        <f t="shared" si="649"/>
        <v/>
      </c>
      <c r="AD2369" s="87">
        <f t="shared" si="650"/>
        <v>1</v>
      </c>
      <c r="AE2369" s="87" t="str">
        <f t="shared" si="651"/>
        <v/>
      </c>
      <c r="AF2369" s="94">
        <f t="shared" si="639"/>
        <v>1</v>
      </c>
      <c r="AH2369" s="324" t="str">
        <f t="shared" si="640"/>
        <v/>
      </c>
      <c r="AI2369" s="280" t="str">
        <f t="shared" si="641"/>
        <v/>
      </c>
      <c r="AJ2369" s="280" t="str">
        <f t="shared" si="642"/>
        <v/>
      </c>
      <c r="AK2369" s="280">
        <f t="shared" si="643"/>
        <v>2014385.6779842949</v>
      </c>
      <c r="AL2369" s="327" t="str">
        <f t="shared" si="644"/>
        <v/>
      </c>
    </row>
    <row r="2370" spans="2:38">
      <c r="B2370" s="176" t="s">
        <v>2120</v>
      </c>
      <c r="C2370" s="167"/>
      <c r="D2370" s="167" t="s">
        <v>2229</v>
      </c>
      <c r="E2370" s="167" t="s">
        <v>118</v>
      </c>
      <c r="F2370" s="167" t="s">
        <v>2233</v>
      </c>
      <c r="G2370" s="188"/>
      <c r="H2370" s="285">
        <v>4390.0200000000004</v>
      </c>
      <c r="I2370" s="143">
        <f t="shared" si="645"/>
        <v>126.84245249479683</v>
      </c>
      <c r="J2370" s="165">
        <v>556840.90330120805</v>
      </c>
      <c r="K2370" s="167"/>
      <c r="L2370" s="167">
        <v>1</v>
      </c>
      <c r="M2370" s="171">
        <f t="shared" si="654"/>
        <v>556840.90330120805</v>
      </c>
      <c r="N2370" s="170"/>
      <c r="O2370" s="285"/>
      <c r="P2370" s="114">
        <f t="shared" si="652"/>
        <v>0</v>
      </c>
      <c r="Q2370" s="173"/>
      <c r="R2370" s="177">
        <v>2016</v>
      </c>
      <c r="S2370" s="98">
        <f>IFERROR(('General Input Sheet'!$G$38/(VLOOKUP(R2370,'General Input Sheet'!$E$38:$G$44,3,FALSE))),1)</f>
        <v>1</v>
      </c>
      <c r="T2370" s="199">
        <v>556840.90330120805</v>
      </c>
      <c r="U2370" s="115" t="str">
        <f t="shared" si="647"/>
        <v/>
      </c>
      <c r="V2370" s="115" t="str">
        <f t="shared" si="636"/>
        <v/>
      </c>
      <c r="W2370" s="115" t="str">
        <f t="shared" si="636"/>
        <v/>
      </c>
      <c r="X2370" s="115" t="str">
        <f t="shared" si="636"/>
        <v>y</v>
      </c>
      <c r="Y2370" s="273" t="str">
        <f t="shared" si="648"/>
        <v/>
      </c>
      <c r="AA2370" s="86" t="str">
        <f t="shared" si="637"/>
        <v/>
      </c>
      <c r="AB2370" s="87" t="str">
        <f t="shared" si="638"/>
        <v/>
      </c>
      <c r="AC2370" s="87" t="str">
        <f t="shared" si="649"/>
        <v/>
      </c>
      <c r="AD2370" s="87">
        <f t="shared" si="650"/>
        <v>1</v>
      </c>
      <c r="AE2370" s="87" t="str">
        <f t="shared" si="651"/>
        <v/>
      </c>
      <c r="AF2370" s="94">
        <f t="shared" si="639"/>
        <v>1</v>
      </c>
      <c r="AH2370" s="324" t="str">
        <f t="shared" si="640"/>
        <v/>
      </c>
      <c r="AI2370" s="280" t="str">
        <f t="shared" si="641"/>
        <v/>
      </c>
      <c r="AJ2370" s="280" t="str">
        <f t="shared" si="642"/>
        <v/>
      </c>
      <c r="AK2370" s="280">
        <f t="shared" si="643"/>
        <v>556840.90330120805</v>
      </c>
      <c r="AL2370" s="327" t="str">
        <f t="shared" si="644"/>
        <v/>
      </c>
    </row>
    <row r="2371" spans="2:38">
      <c r="B2371" s="176" t="s">
        <v>2121</v>
      </c>
      <c r="C2371" s="167"/>
      <c r="D2371" s="167" t="s">
        <v>2229</v>
      </c>
      <c r="E2371" s="167" t="s">
        <v>117</v>
      </c>
      <c r="F2371" s="167" t="s">
        <v>2232</v>
      </c>
      <c r="G2371" s="188"/>
      <c r="H2371" s="285">
        <v>18325.759999999998</v>
      </c>
      <c r="I2371" s="143">
        <f t="shared" si="645"/>
        <v>32.210706567383561</v>
      </c>
      <c r="J2371" s="165">
        <v>590285.67798429495</v>
      </c>
      <c r="K2371" s="167"/>
      <c r="L2371" s="167">
        <v>1</v>
      </c>
      <c r="M2371" s="171">
        <f t="shared" si="654"/>
        <v>590285.67798429495</v>
      </c>
      <c r="N2371" s="170"/>
      <c r="O2371" s="285"/>
      <c r="P2371" s="114">
        <f t="shared" si="652"/>
        <v>0</v>
      </c>
      <c r="Q2371" s="173"/>
      <c r="R2371" s="177">
        <v>2016</v>
      </c>
      <c r="S2371" s="98">
        <f>IFERROR(('General Input Sheet'!$G$38/(VLOOKUP(R2371,'General Input Sheet'!$E$38:$G$44,3,FALSE))),1)</f>
        <v>1</v>
      </c>
      <c r="T2371" s="199">
        <v>590285.67798429495</v>
      </c>
      <c r="U2371" s="115" t="str">
        <f t="shared" si="647"/>
        <v/>
      </c>
      <c r="V2371" s="115" t="str">
        <f t="shared" si="636"/>
        <v/>
      </c>
      <c r="W2371" s="115" t="str">
        <f t="shared" si="636"/>
        <v>y</v>
      </c>
      <c r="X2371" s="115" t="str">
        <f t="shared" si="636"/>
        <v/>
      </c>
      <c r="Y2371" s="273" t="str">
        <f t="shared" si="648"/>
        <v/>
      </c>
      <c r="AA2371" s="86" t="str">
        <f t="shared" si="637"/>
        <v/>
      </c>
      <c r="AB2371" s="87" t="str">
        <f t="shared" si="638"/>
        <v/>
      </c>
      <c r="AC2371" s="87">
        <f t="shared" si="649"/>
        <v>1</v>
      </c>
      <c r="AD2371" s="87" t="str">
        <f t="shared" si="650"/>
        <v/>
      </c>
      <c r="AE2371" s="87" t="str">
        <f t="shared" si="651"/>
        <v/>
      </c>
      <c r="AF2371" s="94">
        <f t="shared" si="639"/>
        <v>1</v>
      </c>
      <c r="AH2371" s="324" t="str">
        <f t="shared" si="640"/>
        <v/>
      </c>
      <c r="AI2371" s="280" t="str">
        <f t="shared" si="641"/>
        <v/>
      </c>
      <c r="AJ2371" s="280">
        <f t="shared" si="642"/>
        <v>590285.67798429495</v>
      </c>
      <c r="AK2371" s="280" t="str">
        <f t="shared" si="643"/>
        <v/>
      </c>
      <c r="AL2371" s="327" t="str">
        <f t="shared" si="644"/>
        <v/>
      </c>
    </row>
    <row r="2372" spans="2:38">
      <c r="B2372" s="176" t="s">
        <v>2121</v>
      </c>
      <c r="C2372" s="167"/>
      <c r="D2372" s="167" t="s">
        <v>2229</v>
      </c>
      <c r="E2372" s="167" t="s">
        <v>117</v>
      </c>
      <c r="F2372" s="167" t="s">
        <v>2233</v>
      </c>
      <c r="G2372" s="188"/>
      <c r="H2372" s="285">
        <v>3579.72</v>
      </c>
      <c r="I2372" s="143">
        <f t="shared" si="645"/>
        <v>147.20529676918645</v>
      </c>
      <c r="J2372" s="165">
        <v>526953.74495059205</v>
      </c>
      <c r="K2372" s="167"/>
      <c r="L2372" s="167">
        <v>1</v>
      </c>
      <c r="M2372" s="171">
        <f t="shared" si="654"/>
        <v>526953.74495059205</v>
      </c>
      <c r="N2372" s="170"/>
      <c r="O2372" s="285"/>
      <c r="P2372" s="114">
        <f t="shared" si="652"/>
        <v>0</v>
      </c>
      <c r="Q2372" s="173"/>
      <c r="R2372" s="177">
        <v>2016</v>
      </c>
      <c r="S2372" s="98">
        <f>IFERROR(('General Input Sheet'!$G$38/(VLOOKUP(R2372,'General Input Sheet'!$E$38:$G$44,3,FALSE))),1)</f>
        <v>1</v>
      </c>
      <c r="T2372" s="199">
        <v>526953.74495059205</v>
      </c>
      <c r="U2372" s="115" t="str">
        <f t="shared" si="647"/>
        <v/>
      </c>
      <c r="V2372" s="115" t="str">
        <f t="shared" si="636"/>
        <v/>
      </c>
      <c r="W2372" s="115" t="str">
        <f t="shared" si="636"/>
        <v>y</v>
      </c>
      <c r="X2372" s="115" t="str">
        <f t="shared" si="636"/>
        <v/>
      </c>
      <c r="Y2372" s="273" t="str">
        <f t="shared" si="648"/>
        <v/>
      </c>
      <c r="AA2372" s="86" t="str">
        <f t="shared" si="637"/>
        <v/>
      </c>
      <c r="AB2372" s="87" t="str">
        <f t="shared" si="638"/>
        <v/>
      </c>
      <c r="AC2372" s="87">
        <f t="shared" si="649"/>
        <v>1</v>
      </c>
      <c r="AD2372" s="87" t="str">
        <f t="shared" si="650"/>
        <v/>
      </c>
      <c r="AE2372" s="87" t="str">
        <f t="shared" si="651"/>
        <v/>
      </c>
      <c r="AF2372" s="94">
        <f t="shared" si="639"/>
        <v>1</v>
      </c>
      <c r="AH2372" s="324" t="str">
        <f t="shared" si="640"/>
        <v/>
      </c>
      <c r="AI2372" s="280" t="str">
        <f t="shared" si="641"/>
        <v/>
      </c>
      <c r="AJ2372" s="280">
        <f t="shared" si="642"/>
        <v>526953.74495059205</v>
      </c>
      <c r="AK2372" s="280" t="str">
        <f t="shared" si="643"/>
        <v/>
      </c>
      <c r="AL2372" s="327" t="str">
        <f t="shared" si="644"/>
        <v/>
      </c>
    </row>
    <row r="2373" spans="2:38">
      <c r="B2373" s="176" t="s">
        <v>2122</v>
      </c>
      <c r="C2373" s="167"/>
      <c r="D2373" s="167" t="s">
        <v>2229</v>
      </c>
      <c r="E2373" s="167" t="s">
        <v>118</v>
      </c>
      <c r="F2373" s="167" t="s">
        <v>2233</v>
      </c>
      <c r="G2373" s="188"/>
      <c r="H2373" s="285">
        <v>18115.91</v>
      </c>
      <c r="I2373" s="143">
        <f t="shared" si="645"/>
        <v>38.087606000103385</v>
      </c>
      <c r="J2373" s="165">
        <v>689991.64241333294</v>
      </c>
      <c r="K2373" s="167"/>
      <c r="L2373" s="167">
        <v>1</v>
      </c>
      <c r="M2373" s="171">
        <f t="shared" si="654"/>
        <v>689991.64241333294</v>
      </c>
      <c r="N2373" s="170"/>
      <c r="O2373" s="285"/>
      <c r="P2373" s="114">
        <f t="shared" si="652"/>
        <v>0</v>
      </c>
      <c r="Q2373" s="173"/>
      <c r="R2373" s="177">
        <v>2016</v>
      </c>
      <c r="S2373" s="98">
        <f>IFERROR(('General Input Sheet'!$G$38/(VLOOKUP(R2373,'General Input Sheet'!$E$38:$G$44,3,FALSE))),1)</f>
        <v>1</v>
      </c>
      <c r="T2373" s="199">
        <v>689991.64241333294</v>
      </c>
      <c r="U2373" s="115" t="str">
        <f t="shared" si="647"/>
        <v/>
      </c>
      <c r="V2373" s="115" t="str">
        <f t="shared" si="636"/>
        <v/>
      </c>
      <c r="W2373" s="115" t="str">
        <f t="shared" si="636"/>
        <v/>
      </c>
      <c r="X2373" s="115" t="str">
        <f t="shared" si="636"/>
        <v>y</v>
      </c>
      <c r="Y2373" s="273" t="str">
        <f t="shared" si="648"/>
        <v/>
      </c>
      <c r="AA2373" s="86" t="str">
        <f t="shared" si="637"/>
        <v/>
      </c>
      <c r="AB2373" s="87" t="str">
        <f t="shared" si="638"/>
        <v/>
      </c>
      <c r="AC2373" s="87" t="str">
        <f t="shared" si="649"/>
        <v/>
      </c>
      <c r="AD2373" s="87">
        <f t="shared" si="650"/>
        <v>1</v>
      </c>
      <c r="AE2373" s="87" t="str">
        <f t="shared" si="651"/>
        <v/>
      </c>
      <c r="AF2373" s="94">
        <f t="shared" si="639"/>
        <v>1</v>
      </c>
      <c r="AH2373" s="324" t="str">
        <f t="shared" si="640"/>
        <v/>
      </c>
      <c r="AI2373" s="280" t="str">
        <f t="shared" si="641"/>
        <v/>
      </c>
      <c r="AJ2373" s="280" t="str">
        <f t="shared" si="642"/>
        <v/>
      </c>
      <c r="AK2373" s="280">
        <f t="shared" si="643"/>
        <v>689991.64241333294</v>
      </c>
      <c r="AL2373" s="327" t="str">
        <f t="shared" si="644"/>
        <v/>
      </c>
    </row>
    <row r="2374" spans="2:38">
      <c r="B2374" s="176" t="s">
        <v>2123</v>
      </c>
      <c r="C2374" s="167"/>
      <c r="D2374" s="167" t="s">
        <v>2229</v>
      </c>
      <c r="E2374" s="167" t="s">
        <v>118</v>
      </c>
      <c r="F2374" s="167" t="s">
        <v>2232</v>
      </c>
      <c r="G2374" s="188"/>
      <c r="H2374" s="285">
        <v>10508.01</v>
      </c>
      <c r="I2374" s="143">
        <f t="shared" si="645"/>
        <v>56.174830247049151</v>
      </c>
      <c r="J2374" s="165">
        <v>590285.67798429495</v>
      </c>
      <c r="K2374" s="167"/>
      <c r="L2374" s="167">
        <v>1</v>
      </c>
      <c r="M2374" s="171">
        <f t="shared" si="654"/>
        <v>590285.67798429495</v>
      </c>
      <c r="N2374" s="170"/>
      <c r="O2374" s="285"/>
      <c r="P2374" s="114">
        <f t="shared" si="652"/>
        <v>0</v>
      </c>
      <c r="Q2374" s="173"/>
      <c r="R2374" s="177">
        <v>2016</v>
      </c>
      <c r="S2374" s="98">
        <f>IFERROR(('General Input Sheet'!$G$38/(VLOOKUP(R2374,'General Input Sheet'!$E$38:$G$44,3,FALSE))),1)</f>
        <v>1</v>
      </c>
      <c r="T2374" s="199">
        <v>590285.67798429495</v>
      </c>
      <c r="U2374" s="115" t="str">
        <f t="shared" si="647"/>
        <v/>
      </c>
      <c r="V2374" s="115" t="str">
        <f t="shared" si="636"/>
        <v/>
      </c>
      <c r="W2374" s="115" t="str">
        <f t="shared" si="636"/>
        <v/>
      </c>
      <c r="X2374" s="115" t="str">
        <f t="shared" si="636"/>
        <v>y</v>
      </c>
      <c r="Y2374" s="273" t="str">
        <f t="shared" si="648"/>
        <v/>
      </c>
      <c r="AA2374" s="86" t="str">
        <f t="shared" si="637"/>
        <v/>
      </c>
      <c r="AB2374" s="87" t="str">
        <f t="shared" si="638"/>
        <v/>
      </c>
      <c r="AC2374" s="87" t="str">
        <f t="shared" si="649"/>
        <v/>
      </c>
      <c r="AD2374" s="87">
        <f t="shared" si="650"/>
        <v>1</v>
      </c>
      <c r="AE2374" s="87" t="str">
        <f t="shared" si="651"/>
        <v/>
      </c>
      <c r="AF2374" s="94">
        <f t="shared" si="639"/>
        <v>1</v>
      </c>
      <c r="AH2374" s="324" t="str">
        <f t="shared" si="640"/>
        <v/>
      </c>
      <c r="AI2374" s="280" t="str">
        <f t="shared" si="641"/>
        <v/>
      </c>
      <c r="AJ2374" s="280" t="str">
        <f t="shared" si="642"/>
        <v/>
      </c>
      <c r="AK2374" s="280">
        <f t="shared" si="643"/>
        <v>590285.67798429495</v>
      </c>
      <c r="AL2374" s="327" t="str">
        <f t="shared" si="644"/>
        <v/>
      </c>
    </row>
    <row r="2375" spans="2:38">
      <c r="B2375" s="176" t="s">
        <v>2124</v>
      </c>
      <c r="C2375" s="167"/>
      <c r="D2375" s="167" t="s">
        <v>2229</v>
      </c>
      <c r="E2375" s="167" t="s">
        <v>117</v>
      </c>
      <c r="F2375" s="167" t="s">
        <v>2233</v>
      </c>
      <c r="G2375" s="188"/>
      <c r="H2375" s="285">
        <v>30406.11</v>
      </c>
      <c r="I2375" s="143">
        <f t="shared" si="645"/>
        <v>22.692532599971944</v>
      </c>
      <c r="J2375" s="165">
        <v>689991.64241333294</v>
      </c>
      <c r="K2375" s="167"/>
      <c r="L2375" s="167">
        <v>1</v>
      </c>
      <c r="M2375" s="171">
        <f t="shared" si="654"/>
        <v>689991.64241333294</v>
      </c>
      <c r="N2375" s="170"/>
      <c r="O2375" s="285">
        <v>26.5708933106194</v>
      </c>
      <c r="P2375" s="114">
        <f t="shared" si="652"/>
        <v>60.378850693695448</v>
      </c>
      <c r="Q2375" s="173">
        <v>1604.32</v>
      </c>
      <c r="R2375" s="177">
        <v>2016</v>
      </c>
      <c r="S2375" s="98">
        <f>IFERROR(('General Input Sheet'!$G$38/(VLOOKUP(R2375,'General Input Sheet'!$E$38:$G$44,3,FALSE))),1)</f>
        <v>1</v>
      </c>
      <c r="T2375" s="199">
        <v>691595.96241333289</v>
      </c>
      <c r="U2375" s="115" t="str">
        <f t="shared" si="647"/>
        <v/>
      </c>
      <c r="V2375" s="115" t="str">
        <f t="shared" si="636"/>
        <v/>
      </c>
      <c r="W2375" s="115" t="str">
        <f t="shared" si="636"/>
        <v>y</v>
      </c>
      <c r="X2375" s="115" t="str">
        <f t="shared" si="636"/>
        <v/>
      </c>
      <c r="Y2375" s="273" t="str">
        <f t="shared" si="648"/>
        <v/>
      </c>
      <c r="AA2375" s="86" t="str">
        <f t="shared" si="637"/>
        <v/>
      </c>
      <c r="AB2375" s="87" t="str">
        <f t="shared" si="638"/>
        <v/>
      </c>
      <c r="AC2375" s="87">
        <f t="shared" si="649"/>
        <v>1</v>
      </c>
      <c r="AD2375" s="87" t="str">
        <f t="shared" si="650"/>
        <v/>
      </c>
      <c r="AE2375" s="87" t="str">
        <f t="shared" si="651"/>
        <v/>
      </c>
      <c r="AF2375" s="94">
        <f t="shared" si="639"/>
        <v>1</v>
      </c>
      <c r="AH2375" s="324" t="str">
        <f t="shared" si="640"/>
        <v/>
      </c>
      <c r="AI2375" s="280" t="str">
        <f t="shared" si="641"/>
        <v/>
      </c>
      <c r="AJ2375" s="280">
        <f t="shared" si="642"/>
        <v>691595.96241333289</v>
      </c>
      <c r="AK2375" s="280" t="str">
        <f t="shared" si="643"/>
        <v/>
      </c>
      <c r="AL2375" s="327" t="str">
        <f t="shared" si="644"/>
        <v/>
      </c>
    </row>
    <row r="2376" spans="2:38">
      <c r="B2376" s="176" t="s">
        <v>2125</v>
      </c>
      <c r="C2376" s="167"/>
      <c r="D2376" s="167" t="s">
        <v>2229</v>
      </c>
      <c r="E2376" s="167" t="s">
        <v>116</v>
      </c>
      <c r="F2376" s="167" t="s">
        <v>2233</v>
      </c>
      <c r="G2376" s="188"/>
      <c r="H2376" s="285">
        <v>5497.52</v>
      </c>
      <c r="I2376" s="143">
        <f t="shared" si="645"/>
        <v>108.71993297819489</v>
      </c>
      <c r="J2376" s="165">
        <v>597690.00594628602</v>
      </c>
      <c r="K2376" s="167"/>
      <c r="L2376" s="167">
        <v>1</v>
      </c>
      <c r="M2376" s="171">
        <f t="shared" si="654"/>
        <v>597690.00594628602</v>
      </c>
      <c r="N2376" s="170"/>
      <c r="O2376" s="285"/>
      <c r="P2376" s="114">
        <f t="shared" si="652"/>
        <v>0</v>
      </c>
      <c r="Q2376" s="173"/>
      <c r="R2376" s="177">
        <v>2016</v>
      </c>
      <c r="S2376" s="98">
        <f>IFERROR(('General Input Sheet'!$G$38/(VLOOKUP(R2376,'General Input Sheet'!$E$38:$G$44,3,FALSE))),1)</f>
        <v>1</v>
      </c>
      <c r="T2376" s="199">
        <v>597690.00594628602</v>
      </c>
      <c r="U2376" s="115" t="str">
        <f t="shared" si="647"/>
        <v/>
      </c>
      <c r="V2376" s="115" t="str">
        <f t="shared" si="636"/>
        <v>y</v>
      </c>
      <c r="W2376" s="115" t="str">
        <f t="shared" si="636"/>
        <v/>
      </c>
      <c r="X2376" s="115" t="str">
        <f t="shared" si="636"/>
        <v/>
      </c>
      <c r="Y2376" s="273" t="str">
        <f t="shared" si="648"/>
        <v/>
      </c>
      <c r="AA2376" s="86" t="str">
        <f t="shared" si="637"/>
        <v/>
      </c>
      <c r="AB2376" s="87">
        <f t="shared" si="638"/>
        <v>1</v>
      </c>
      <c r="AC2376" s="87" t="str">
        <f t="shared" si="649"/>
        <v/>
      </c>
      <c r="AD2376" s="87" t="str">
        <f t="shared" si="650"/>
        <v/>
      </c>
      <c r="AE2376" s="87" t="str">
        <f t="shared" si="651"/>
        <v/>
      </c>
      <c r="AF2376" s="94">
        <f t="shared" si="639"/>
        <v>1</v>
      </c>
      <c r="AH2376" s="324" t="str">
        <f t="shared" si="640"/>
        <v/>
      </c>
      <c r="AI2376" s="280">
        <f t="shared" si="641"/>
        <v>597690.00594628602</v>
      </c>
      <c r="AJ2376" s="280" t="str">
        <f t="shared" si="642"/>
        <v/>
      </c>
      <c r="AK2376" s="280" t="str">
        <f t="shared" si="643"/>
        <v/>
      </c>
      <c r="AL2376" s="327" t="str">
        <f t="shared" si="644"/>
        <v/>
      </c>
    </row>
    <row r="2377" spans="2:38">
      <c r="B2377" s="176" t="s">
        <v>2126</v>
      </c>
      <c r="C2377" s="167"/>
      <c r="D2377" s="167" t="s">
        <v>2231</v>
      </c>
      <c r="E2377" s="167" t="s">
        <v>115</v>
      </c>
      <c r="F2377" s="167" t="s">
        <v>2233</v>
      </c>
      <c r="G2377" s="188"/>
      <c r="H2377" s="285">
        <v>37233.449999999997</v>
      </c>
      <c r="I2377" s="143">
        <f t="shared" si="645"/>
        <v>219.19988380688173</v>
      </c>
      <c r="J2377" s="165">
        <v>8161567.9137293398</v>
      </c>
      <c r="K2377" s="167"/>
      <c r="L2377" s="167">
        <v>1</v>
      </c>
      <c r="M2377" s="171">
        <f t="shared" si="654"/>
        <v>8161567.9137293398</v>
      </c>
      <c r="N2377" s="170"/>
      <c r="O2377" s="285"/>
      <c r="P2377" s="114">
        <f t="shared" si="652"/>
        <v>0</v>
      </c>
      <c r="Q2377" s="173"/>
      <c r="R2377" s="177">
        <v>2016</v>
      </c>
      <c r="S2377" s="98">
        <f>IFERROR(('General Input Sheet'!$G$38/(VLOOKUP(R2377,'General Input Sheet'!$E$38:$G$44,3,FALSE))),1)</f>
        <v>1</v>
      </c>
      <c r="T2377" s="199">
        <v>8161567.9137293398</v>
      </c>
      <c r="U2377" s="115" t="str">
        <f t="shared" si="647"/>
        <v/>
      </c>
      <c r="V2377" s="115" t="str">
        <f t="shared" si="636"/>
        <v/>
      </c>
      <c r="W2377" s="115" t="str">
        <f t="shared" si="636"/>
        <v/>
      </c>
      <c r="X2377" s="115" t="str">
        <f t="shared" si="636"/>
        <v/>
      </c>
      <c r="Y2377" s="273" t="str">
        <f t="shared" si="648"/>
        <v>y</v>
      </c>
      <c r="AA2377" s="86" t="str">
        <f t="shared" si="637"/>
        <v/>
      </c>
      <c r="AB2377" s="87" t="str">
        <f t="shared" si="638"/>
        <v/>
      </c>
      <c r="AC2377" s="87" t="str">
        <f t="shared" si="649"/>
        <v/>
      </c>
      <c r="AD2377" s="87" t="str">
        <f t="shared" si="650"/>
        <v/>
      </c>
      <c r="AE2377" s="87">
        <f t="shared" si="651"/>
        <v>1</v>
      </c>
      <c r="AF2377" s="94">
        <f t="shared" si="639"/>
        <v>1</v>
      </c>
      <c r="AH2377" s="324" t="str">
        <f t="shared" si="640"/>
        <v/>
      </c>
      <c r="AI2377" s="280" t="str">
        <f t="shared" si="641"/>
        <v/>
      </c>
      <c r="AJ2377" s="280" t="str">
        <f t="shared" si="642"/>
        <v/>
      </c>
      <c r="AK2377" s="280" t="str">
        <f t="shared" si="643"/>
        <v/>
      </c>
      <c r="AL2377" s="327">
        <f t="shared" si="644"/>
        <v>8161567.9137293398</v>
      </c>
    </row>
    <row r="2378" spans="2:38">
      <c r="B2378" s="176" t="s">
        <v>2127</v>
      </c>
      <c r="C2378" s="167"/>
      <c r="D2378" s="167" t="s">
        <v>2229</v>
      </c>
      <c r="E2378" s="167" t="s">
        <v>115</v>
      </c>
      <c r="F2378" s="167" t="s">
        <v>2232</v>
      </c>
      <c r="G2378" s="188"/>
      <c r="H2378" s="285">
        <v>8234.56</v>
      </c>
      <c r="I2378" s="143">
        <f t="shared" si="645"/>
        <v>71.683936723309444</v>
      </c>
      <c r="J2378" s="165">
        <v>590285.67798429495</v>
      </c>
      <c r="K2378" s="167"/>
      <c r="L2378" s="167">
        <v>1</v>
      </c>
      <c r="M2378" s="171">
        <f t="shared" si="654"/>
        <v>590285.67798429495</v>
      </c>
      <c r="N2378" s="170"/>
      <c r="O2378" s="285"/>
      <c r="P2378" s="114">
        <f t="shared" si="652"/>
        <v>0</v>
      </c>
      <c r="Q2378" s="173"/>
      <c r="R2378" s="177">
        <v>2016</v>
      </c>
      <c r="S2378" s="98">
        <f>IFERROR(('General Input Sheet'!$G$38/(VLOOKUP(R2378,'General Input Sheet'!$E$38:$G$44,3,FALSE))),1)</f>
        <v>1</v>
      </c>
      <c r="T2378" s="199">
        <v>590285.67798429495</v>
      </c>
      <c r="U2378" s="115" t="str">
        <f t="shared" si="647"/>
        <v>y</v>
      </c>
      <c r="V2378" s="115" t="str">
        <f t="shared" si="636"/>
        <v/>
      </c>
      <c r="W2378" s="115" t="str">
        <f t="shared" si="636"/>
        <v/>
      </c>
      <c r="X2378" s="115" t="str">
        <f t="shared" si="636"/>
        <v/>
      </c>
      <c r="Y2378" s="273" t="str">
        <f t="shared" si="648"/>
        <v/>
      </c>
      <c r="AA2378" s="86">
        <f t="shared" si="637"/>
        <v>1</v>
      </c>
      <c r="AB2378" s="87" t="str">
        <f t="shared" si="638"/>
        <v/>
      </c>
      <c r="AC2378" s="87" t="str">
        <f t="shared" si="649"/>
        <v/>
      </c>
      <c r="AD2378" s="87" t="str">
        <f t="shared" si="650"/>
        <v/>
      </c>
      <c r="AE2378" s="87" t="str">
        <f t="shared" si="651"/>
        <v/>
      </c>
      <c r="AF2378" s="94">
        <f t="shared" si="639"/>
        <v>1</v>
      </c>
      <c r="AH2378" s="324">
        <f t="shared" si="640"/>
        <v>590285.67798429495</v>
      </c>
      <c r="AI2378" s="280" t="str">
        <f t="shared" si="641"/>
        <v/>
      </c>
      <c r="AJ2378" s="280" t="str">
        <f t="shared" si="642"/>
        <v/>
      </c>
      <c r="AK2378" s="280" t="str">
        <f t="shared" si="643"/>
        <v/>
      </c>
      <c r="AL2378" s="327" t="str">
        <f t="shared" si="644"/>
        <v/>
      </c>
    </row>
    <row r="2379" spans="2:38">
      <c r="B2379" s="176" t="s">
        <v>2128</v>
      </c>
      <c r="C2379" s="167"/>
      <c r="D2379" s="167" t="s">
        <v>2229</v>
      </c>
      <c r="E2379" s="167" t="s">
        <v>117</v>
      </c>
      <c r="F2379" s="167" t="s">
        <v>2233</v>
      </c>
      <c r="G2379" s="188"/>
      <c r="H2379" s="285">
        <v>5103.3500000000004</v>
      </c>
      <c r="I2379" s="143">
        <f t="shared" si="645"/>
        <v>114.26835584688449</v>
      </c>
      <c r="J2379" s="165">
        <v>583151.41381119797</v>
      </c>
      <c r="K2379" s="167"/>
      <c r="L2379" s="167">
        <v>1</v>
      </c>
      <c r="M2379" s="171">
        <f t="shared" si="654"/>
        <v>583151.41381119797</v>
      </c>
      <c r="N2379" s="170"/>
      <c r="O2379" s="285"/>
      <c r="P2379" s="114">
        <f t="shared" si="652"/>
        <v>0</v>
      </c>
      <c r="Q2379" s="173"/>
      <c r="R2379" s="177">
        <v>2016</v>
      </c>
      <c r="S2379" s="98">
        <f>IFERROR(('General Input Sheet'!$G$38/(VLOOKUP(R2379,'General Input Sheet'!$E$38:$G$44,3,FALSE))),1)</f>
        <v>1</v>
      </c>
      <c r="T2379" s="199">
        <v>583151.41381119797</v>
      </c>
      <c r="U2379" s="115" t="str">
        <f t="shared" si="647"/>
        <v/>
      </c>
      <c r="V2379" s="115" t="str">
        <f t="shared" si="636"/>
        <v/>
      </c>
      <c r="W2379" s="115" t="str">
        <f t="shared" si="636"/>
        <v>y</v>
      </c>
      <c r="X2379" s="115" t="str">
        <f t="shared" si="636"/>
        <v/>
      </c>
      <c r="Y2379" s="273" t="str">
        <f t="shared" si="648"/>
        <v/>
      </c>
      <c r="AA2379" s="86" t="str">
        <f t="shared" si="637"/>
        <v/>
      </c>
      <c r="AB2379" s="87" t="str">
        <f t="shared" si="638"/>
        <v/>
      </c>
      <c r="AC2379" s="87">
        <f t="shared" si="649"/>
        <v>1</v>
      </c>
      <c r="AD2379" s="87" t="str">
        <f t="shared" si="650"/>
        <v/>
      </c>
      <c r="AE2379" s="87" t="str">
        <f t="shared" si="651"/>
        <v/>
      </c>
      <c r="AF2379" s="94">
        <f t="shared" si="639"/>
        <v>1</v>
      </c>
      <c r="AH2379" s="324" t="str">
        <f t="shared" si="640"/>
        <v/>
      </c>
      <c r="AI2379" s="280" t="str">
        <f t="shared" si="641"/>
        <v/>
      </c>
      <c r="AJ2379" s="280">
        <f t="shared" si="642"/>
        <v>583151.41381119797</v>
      </c>
      <c r="AK2379" s="280" t="str">
        <f t="shared" si="643"/>
        <v/>
      </c>
      <c r="AL2379" s="327" t="str">
        <f t="shared" si="644"/>
        <v/>
      </c>
    </row>
    <row r="2380" spans="2:38">
      <c r="B2380" s="176" t="s">
        <v>2129</v>
      </c>
      <c r="C2380" s="167"/>
      <c r="D2380" s="167" t="s">
        <v>2231</v>
      </c>
      <c r="E2380" s="167" t="s">
        <v>115</v>
      </c>
      <c r="F2380" s="167" t="s">
        <v>2233</v>
      </c>
      <c r="G2380" s="188"/>
      <c r="H2380" s="285">
        <v>17341.97</v>
      </c>
      <c r="I2380" s="143">
        <f t="shared" si="645"/>
        <v>430.79316928778962</v>
      </c>
      <c r="J2380" s="165">
        <v>7470802.2179937698</v>
      </c>
      <c r="K2380" s="167"/>
      <c r="L2380" s="167">
        <v>1</v>
      </c>
      <c r="M2380" s="171">
        <f t="shared" si="654"/>
        <v>7470802.2179937707</v>
      </c>
      <c r="N2380" s="170"/>
      <c r="O2380" s="285"/>
      <c r="P2380" s="114">
        <f t="shared" si="652"/>
        <v>0</v>
      </c>
      <c r="Q2380" s="173"/>
      <c r="R2380" s="177">
        <v>2016</v>
      </c>
      <c r="S2380" s="98">
        <f>IFERROR(('General Input Sheet'!$G$38/(VLOOKUP(R2380,'General Input Sheet'!$E$38:$G$44,3,FALSE))),1)</f>
        <v>1</v>
      </c>
      <c r="T2380" s="199">
        <v>7470802.2179937698</v>
      </c>
      <c r="U2380" s="115" t="str">
        <f t="shared" si="647"/>
        <v/>
      </c>
      <c r="V2380" s="115" t="str">
        <f t="shared" si="636"/>
        <v/>
      </c>
      <c r="W2380" s="115" t="str">
        <f t="shared" si="636"/>
        <v/>
      </c>
      <c r="X2380" s="115" t="str">
        <f t="shared" si="636"/>
        <v/>
      </c>
      <c r="Y2380" s="273" t="str">
        <f t="shared" si="648"/>
        <v>y</v>
      </c>
      <c r="AA2380" s="86" t="str">
        <f t="shared" si="637"/>
        <v/>
      </c>
      <c r="AB2380" s="87" t="str">
        <f t="shared" si="638"/>
        <v/>
      </c>
      <c r="AC2380" s="87" t="str">
        <f t="shared" si="649"/>
        <v/>
      </c>
      <c r="AD2380" s="87" t="str">
        <f t="shared" si="650"/>
        <v/>
      </c>
      <c r="AE2380" s="87">
        <f t="shared" si="651"/>
        <v>1</v>
      </c>
      <c r="AF2380" s="94">
        <f t="shared" si="639"/>
        <v>1</v>
      </c>
      <c r="AH2380" s="324" t="str">
        <f t="shared" si="640"/>
        <v/>
      </c>
      <c r="AI2380" s="280" t="str">
        <f t="shared" si="641"/>
        <v/>
      </c>
      <c r="AJ2380" s="280" t="str">
        <f t="shared" si="642"/>
        <v/>
      </c>
      <c r="AK2380" s="280" t="str">
        <f t="shared" si="643"/>
        <v/>
      </c>
      <c r="AL2380" s="327">
        <f t="shared" si="644"/>
        <v>7470802.2179937698</v>
      </c>
    </row>
    <row r="2381" spans="2:38">
      <c r="B2381" s="176" t="s">
        <v>2130</v>
      </c>
      <c r="C2381" s="167"/>
      <c r="D2381" s="167" t="s">
        <v>2230</v>
      </c>
      <c r="E2381" s="167" t="s">
        <v>115</v>
      </c>
      <c r="F2381" s="167" t="s">
        <v>2232</v>
      </c>
      <c r="G2381" s="188"/>
      <c r="H2381" s="171">
        <v>7786.22</v>
      </c>
      <c r="I2381" s="143">
        <f t="shared" si="645"/>
        <v>169.98979221426185</v>
      </c>
      <c r="J2381" s="165">
        <v>1323577.91993453</v>
      </c>
      <c r="K2381" s="167"/>
      <c r="L2381" s="167"/>
      <c r="M2381" s="167">
        <v>476949.27954383299</v>
      </c>
      <c r="N2381" s="170"/>
      <c r="O2381" s="171"/>
      <c r="P2381" s="114">
        <f t="shared" si="652"/>
        <v>0</v>
      </c>
      <c r="Q2381" s="173"/>
      <c r="R2381" s="177">
        <v>2016</v>
      </c>
      <c r="S2381" s="32"/>
      <c r="T2381" s="195">
        <v>1323577.91993453</v>
      </c>
      <c r="U2381" s="115" t="str">
        <f t="shared" si="647"/>
        <v/>
      </c>
      <c r="V2381" s="115" t="str">
        <f t="shared" si="636"/>
        <v/>
      </c>
      <c r="W2381" s="115" t="str">
        <f t="shared" si="636"/>
        <v/>
      </c>
      <c r="X2381" s="115" t="str">
        <f t="shared" si="636"/>
        <v/>
      </c>
      <c r="Y2381" s="273" t="str">
        <f t="shared" si="648"/>
        <v>y</v>
      </c>
      <c r="AA2381" s="86" t="str">
        <f t="shared" si="637"/>
        <v/>
      </c>
      <c r="AB2381" s="87" t="str">
        <f t="shared" si="638"/>
        <v/>
      </c>
      <c r="AC2381" s="87" t="str">
        <f t="shared" si="649"/>
        <v/>
      </c>
      <c r="AD2381" s="87" t="str">
        <f t="shared" si="650"/>
        <v/>
      </c>
      <c r="AE2381" s="87">
        <f t="shared" si="651"/>
        <v>1</v>
      </c>
      <c r="AF2381" s="94">
        <f t="shared" si="639"/>
        <v>1</v>
      </c>
      <c r="AH2381" s="324" t="str">
        <f t="shared" si="640"/>
        <v/>
      </c>
      <c r="AI2381" s="280" t="str">
        <f t="shared" si="641"/>
        <v/>
      </c>
      <c r="AJ2381" s="280" t="str">
        <f t="shared" si="642"/>
        <v/>
      </c>
      <c r="AK2381" s="280" t="str">
        <f t="shared" si="643"/>
        <v/>
      </c>
      <c r="AL2381" s="327">
        <f t="shared" si="644"/>
        <v>1323577.91993453</v>
      </c>
    </row>
    <row r="2382" spans="2:38">
      <c r="B2382" s="176" t="s">
        <v>2131</v>
      </c>
      <c r="C2382" s="167"/>
      <c r="D2382" s="167" t="s">
        <v>2229</v>
      </c>
      <c r="E2382" s="167" t="s">
        <v>115</v>
      </c>
      <c r="F2382" s="167" t="s">
        <v>2233</v>
      </c>
      <c r="G2382" s="188"/>
      <c r="H2382" s="285">
        <v>11445.97</v>
      </c>
      <c r="I2382" s="143">
        <f t="shared" si="645"/>
        <v>60.282496146096221</v>
      </c>
      <c r="J2382" s="165">
        <v>689991.64241333294</v>
      </c>
      <c r="K2382" s="167"/>
      <c r="L2382" s="167">
        <v>1</v>
      </c>
      <c r="M2382" s="171">
        <f t="shared" ref="M2382:M2445" si="655">IFERROR(J2382/100*100*L2382,0)</f>
        <v>689991.64241333294</v>
      </c>
      <c r="N2382" s="170"/>
      <c r="O2382" s="285"/>
      <c r="P2382" s="114">
        <f t="shared" si="652"/>
        <v>0</v>
      </c>
      <c r="Q2382" s="173"/>
      <c r="R2382" s="177">
        <v>2016</v>
      </c>
      <c r="S2382" s="98">
        <f>IFERROR(('General Input Sheet'!$G$38/(VLOOKUP(R2382,'General Input Sheet'!$E$38:$G$44,3,FALSE))),1)</f>
        <v>1</v>
      </c>
      <c r="T2382" s="199">
        <v>689991.64241333294</v>
      </c>
      <c r="U2382" s="115" t="str">
        <f t="shared" si="647"/>
        <v>y</v>
      </c>
      <c r="V2382" s="115" t="str">
        <f t="shared" si="647"/>
        <v/>
      </c>
      <c r="W2382" s="115" t="str">
        <f t="shared" si="647"/>
        <v/>
      </c>
      <c r="X2382" s="115" t="str">
        <f t="shared" si="647"/>
        <v/>
      </c>
      <c r="Y2382" s="273" t="str">
        <f t="shared" si="648"/>
        <v/>
      </c>
      <c r="AA2382" s="86">
        <f t="shared" ref="AA2382:AA2445" si="656">IF(U2382="y",1,"")</f>
        <v>1</v>
      </c>
      <c r="AB2382" s="87" t="str">
        <f t="shared" ref="AB2382:AB2445" si="657">IF(V2382="y",1,"")</f>
        <v/>
      </c>
      <c r="AC2382" s="87" t="str">
        <f t="shared" si="649"/>
        <v/>
      </c>
      <c r="AD2382" s="87" t="str">
        <f t="shared" si="650"/>
        <v/>
      </c>
      <c r="AE2382" s="87" t="str">
        <f t="shared" si="651"/>
        <v/>
      </c>
      <c r="AF2382" s="94">
        <f t="shared" ref="AF2382:AF2445" si="658">SUM(AA2382:AE2382)</f>
        <v>1</v>
      </c>
      <c r="AH2382" s="324">
        <f t="shared" ref="AH2382:AH2445" si="659">IF(AA2382="","",(AA2382/$AF2382)*$T2382)</f>
        <v>689991.64241333294</v>
      </c>
      <c r="AI2382" s="280" t="str">
        <f t="shared" ref="AI2382:AI2445" si="660">IF(AB2382="","",(AB2382/$AF2382)*$T2382)</f>
        <v/>
      </c>
      <c r="AJ2382" s="280" t="str">
        <f t="shared" ref="AJ2382:AJ2445" si="661">IF(AC2382="","",(AC2382/$AF2382)*$T2382)</f>
        <v/>
      </c>
      <c r="AK2382" s="280" t="str">
        <f t="shared" ref="AK2382:AK2445" si="662">IF(AD2382="","",(AD2382/$AF2382)*$T2382)</f>
        <v/>
      </c>
      <c r="AL2382" s="327" t="str">
        <f t="shared" ref="AL2382:AL2445" si="663">IF(AE2382="","",(AE2382/$AF2382)*$T2382)</f>
        <v/>
      </c>
    </row>
    <row r="2383" spans="2:38">
      <c r="B2383" s="176" t="s">
        <v>2132</v>
      </c>
      <c r="C2383" s="167"/>
      <c r="D2383" s="167" t="s">
        <v>2231</v>
      </c>
      <c r="E2383" s="167" t="s">
        <v>117</v>
      </c>
      <c r="F2383" s="167" t="s">
        <v>2236</v>
      </c>
      <c r="G2383" s="188"/>
      <c r="H2383" s="285"/>
      <c r="I2383" s="143">
        <f t="shared" ref="I2383:I2446" si="664">IFERROR(J2383/H2383,0)</f>
        <v>0</v>
      </c>
      <c r="J2383" s="165"/>
      <c r="K2383" s="167"/>
      <c r="L2383" s="167">
        <v>1</v>
      </c>
      <c r="M2383" s="171">
        <f t="shared" si="655"/>
        <v>0</v>
      </c>
      <c r="N2383" s="170"/>
      <c r="O2383" s="285">
        <v>0</v>
      </c>
      <c r="P2383" s="114">
        <f t="shared" si="652"/>
        <v>0</v>
      </c>
      <c r="Q2383" s="173">
        <v>0</v>
      </c>
      <c r="R2383" s="177">
        <v>2016</v>
      </c>
      <c r="S2383" s="98">
        <f>IFERROR(('General Input Sheet'!$G$38/(VLOOKUP(R2383,'General Input Sheet'!$E$38:$G$44,3,FALSE))),1)</f>
        <v>1</v>
      </c>
      <c r="T2383" s="199">
        <v>0</v>
      </c>
      <c r="U2383" s="115" t="str">
        <f t="shared" ref="U2383:X2414" si="665">IF(AND(U$10=$E2383,$D2383="Local"),"y","")</f>
        <v/>
      </c>
      <c r="V2383" s="115" t="str">
        <f t="shared" si="665"/>
        <v/>
      </c>
      <c r="W2383" s="115" t="str">
        <f t="shared" si="665"/>
        <v/>
      </c>
      <c r="X2383" s="115" t="str">
        <f t="shared" si="665"/>
        <v/>
      </c>
      <c r="Y2383" s="273" t="str">
        <f t="shared" ref="Y2383:Y2446" si="666">IF($D2383&lt;&gt;"Local","y","")</f>
        <v>y</v>
      </c>
      <c r="AA2383" s="86" t="str">
        <f t="shared" si="656"/>
        <v/>
      </c>
      <c r="AB2383" s="87" t="str">
        <f t="shared" si="657"/>
        <v/>
      </c>
      <c r="AC2383" s="87" t="str">
        <f t="shared" ref="AC2383:AC2446" si="667">IF(W2383="y",1,"")</f>
        <v/>
      </c>
      <c r="AD2383" s="87" t="str">
        <f t="shared" ref="AD2383:AD2446" si="668">IF(X2383="y",1,"")</f>
        <v/>
      </c>
      <c r="AE2383" s="87">
        <f t="shared" ref="AE2383:AE2446" si="669">IF(Y2383="y",1,"")</f>
        <v>1</v>
      </c>
      <c r="AF2383" s="94">
        <f t="shared" si="658"/>
        <v>1</v>
      </c>
      <c r="AH2383" s="324" t="str">
        <f t="shared" si="659"/>
        <v/>
      </c>
      <c r="AI2383" s="280" t="str">
        <f t="shared" si="660"/>
        <v/>
      </c>
      <c r="AJ2383" s="280" t="str">
        <f t="shared" si="661"/>
        <v/>
      </c>
      <c r="AK2383" s="280" t="str">
        <f t="shared" si="662"/>
        <v/>
      </c>
      <c r="AL2383" s="327">
        <f t="shared" si="663"/>
        <v>0</v>
      </c>
    </row>
    <row r="2384" spans="2:38">
      <c r="B2384" s="176" t="s">
        <v>2133</v>
      </c>
      <c r="C2384" s="167"/>
      <c r="D2384" s="167" t="s">
        <v>2229</v>
      </c>
      <c r="E2384" s="167" t="s">
        <v>117</v>
      </c>
      <c r="F2384" s="167" t="s">
        <v>2236</v>
      </c>
      <c r="G2384" s="188"/>
      <c r="H2384" s="285"/>
      <c r="I2384" s="143">
        <f t="shared" si="664"/>
        <v>0</v>
      </c>
      <c r="J2384" s="165"/>
      <c r="K2384" s="167"/>
      <c r="L2384" s="167">
        <v>1</v>
      </c>
      <c r="M2384" s="171">
        <f t="shared" si="655"/>
        <v>0</v>
      </c>
      <c r="N2384" s="170"/>
      <c r="O2384" s="285">
        <v>0</v>
      </c>
      <c r="P2384" s="114">
        <f t="shared" ref="P2384:P2447" si="670">IFERROR(Q2384/O2384,0)</f>
        <v>0</v>
      </c>
      <c r="Q2384" s="173">
        <v>0</v>
      </c>
      <c r="R2384" s="177">
        <v>2016</v>
      </c>
      <c r="S2384" s="98">
        <f>IFERROR(('General Input Sheet'!$G$38/(VLOOKUP(R2384,'General Input Sheet'!$E$38:$G$44,3,FALSE))),1)</f>
        <v>1</v>
      </c>
      <c r="T2384" s="199">
        <v>0</v>
      </c>
      <c r="U2384" s="115" t="str">
        <f t="shared" si="665"/>
        <v/>
      </c>
      <c r="V2384" s="115" t="str">
        <f t="shared" si="665"/>
        <v/>
      </c>
      <c r="W2384" s="115" t="str">
        <f t="shared" si="665"/>
        <v>y</v>
      </c>
      <c r="X2384" s="115" t="str">
        <f t="shared" si="665"/>
        <v/>
      </c>
      <c r="Y2384" s="273" t="str">
        <f t="shared" si="666"/>
        <v/>
      </c>
      <c r="AA2384" s="86" t="str">
        <f t="shared" si="656"/>
        <v/>
      </c>
      <c r="AB2384" s="87" t="str">
        <f t="shared" si="657"/>
        <v/>
      </c>
      <c r="AC2384" s="87">
        <f t="shared" si="667"/>
        <v>1</v>
      </c>
      <c r="AD2384" s="87" t="str">
        <f t="shared" si="668"/>
        <v/>
      </c>
      <c r="AE2384" s="87" t="str">
        <f t="shared" si="669"/>
        <v/>
      </c>
      <c r="AF2384" s="94">
        <f t="shared" si="658"/>
        <v>1</v>
      </c>
      <c r="AH2384" s="324" t="str">
        <f t="shared" si="659"/>
        <v/>
      </c>
      <c r="AI2384" s="280" t="str">
        <f t="shared" si="660"/>
        <v/>
      </c>
      <c r="AJ2384" s="280">
        <f t="shared" si="661"/>
        <v>0</v>
      </c>
      <c r="AK2384" s="280" t="str">
        <f t="shared" si="662"/>
        <v/>
      </c>
      <c r="AL2384" s="327" t="str">
        <f t="shared" si="663"/>
        <v/>
      </c>
    </row>
    <row r="2385" spans="2:38">
      <c r="B2385" s="176" t="s">
        <v>2134</v>
      </c>
      <c r="C2385" s="167"/>
      <c r="D2385" s="167" t="s">
        <v>2229</v>
      </c>
      <c r="E2385" s="167" t="s">
        <v>117</v>
      </c>
      <c r="F2385" s="167" t="s">
        <v>2233</v>
      </c>
      <c r="G2385" s="188"/>
      <c r="H2385" s="285">
        <v>7490.41</v>
      </c>
      <c r="I2385" s="143">
        <f t="shared" si="664"/>
        <v>89.607363472415273</v>
      </c>
      <c r="J2385" s="165">
        <v>671195.89142741403</v>
      </c>
      <c r="K2385" s="167"/>
      <c r="L2385" s="167">
        <v>1</v>
      </c>
      <c r="M2385" s="171">
        <f t="shared" si="655"/>
        <v>671195.89142741403</v>
      </c>
      <c r="N2385" s="170"/>
      <c r="O2385" s="285"/>
      <c r="P2385" s="114">
        <f t="shared" si="670"/>
        <v>0</v>
      </c>
      <c r="Q2385" s="173"/>
      <c r="R2385" s="177">
        <v>2016</v>
      </c>
      <c r="S2385" s="98">
        <f>IFERROR(('General Input Sheet'!$G$38/(VLOOKUP(R2385,'General Input Sheet'!$E$38:$G$44,3,FALSE))),1)</f>
        <v>1</v>
      </c>
      <c r="T2385" s="199">
        <v>671195.89142741403</v>
      </c>
      <c r="U2385" s="115" t="str">
        <f t="shared" si="665"/>
        <v/>
      </c>
      <c r="V2385" s="115" t="str">
        <f t="shared" si="665"/>
        <v/>
      </c>
      <c r="W2385" s="115" t="str">
        <f t="shared" si="665"/>
        <v>y</v>
      </c>
      <c r="X2385" s="115" t="str">
        <f t="shared" si="665"/>
        <v/>
      </c>
      <c r="Y2385" s="273" t="str">
        <f t="shared" si="666"/>
        <v/>
      </c>
      <c r="AA2385" s="86" t="str">
        <f t="shared" si="656"/>
        <v/>
      </c>
      <c r="AB2385" s="87" t="str">
        <f t="shared" si="657"/>
        <v/>
      </c>
      <c r="AC2385" s="87">
        <f t="shared" si="667"/>
        <v>1</v>
      </c>
      <c r="AD2385" s="87" t="str">
        <f t="shared" si="668"/>
        <v/>
      </c>
      <c r="AE2385" s="87" t="str">
        <f t="shared" si="669"/>
        <v/>
      </c>
      <c r="AF2385" s="94">
        <f t="shared" si="658"/>
        <v>1</v>
      </c>
      <c r="AH2385" s="324" t="str">
        <f t="shared" si="659"/>
        <v/>
      </c>
      <c r="AI2385" s="280" t="str">
        <f t="shared" si="660"/>
        <v/>
      </c>
      <c r="AJ2385" s="280">
        <f t="shared" si="661"/>
        <v>671195.89142741403</v>
      </c>
      <c r="AK2385" s="280" t="str">
        <f t="shared" si="662"/>
        <v/>
      </c>
      <c r="AL2385" s="327" t="str">
        <f t="shared" si="663"/>
        <v/>
      </c>
    </row>
    <row r="2386" spans="2:38">
      <c r="B2386" s="176" t="s">
        <v>2135</v>
      </c>
      <c r="C2386" s="167"/>
      <c r="D2386" s="167" t="s">
        <v>2231</v>
      </c>
      <c r="E2386" s="167" t="s">
        <v>118</v>
      </c>
      <c r="F2386" s="167" t="s">
        <v>2234</v>
      </c>
      <c r="G2386" s="188"/>
      <c r="H2386" s="285">
        <v>91657.25</v>
      </c>
      <c r="I2386" s="143">
        <f t="shared" si="664"/>
        <v>91.648483299756094</v>
      </c>
      <c r="J2386" s="165">
        <v>8400247.9459265694</v>
      </c>
      <c r="K2386" s="167"/>
      <c r="L2386" s="167">
        <v>1</v>
      </c>
      <c r="M2386" s="171">
        <f t="shared" si="655"/>
        <v>8400247.9459265694</v>
      </c>
      <c r="N2386" s="170"/>
      <c r="O2386" s="285">
        <v>91657.245719080805</v>
      </c>
      <c r="P2386" s="114">
        <f t="shared" si="670"/>
        <v>18.060372499884028</v>
      </c>
      <c r="Q2386" s="173">
        <v>1655364</v>
      </c>
      <c r="R2386" s="177">
        <v>2016</v>
      </c>
      <c r="S2386" s="98">
        <f>IFERROR(('General Input Sheet'!$G$38/(VLOOKUP(R2386,'General Input Sheet'!$E$38:$G$44,3,FALSE))),1)</f>
        <v>1</v>
      </c>
      <c r="T2386" s="199">
        <v>10055611.945926569</v>
      </c>
      <c r="U2386" s="115" t="str">
        <f t="shared" si="665"/>
        <v/>
      </c>
      <c r="V2386" s="115" t="str">
        <f t="shared" si="665"/>
        <v/>
      </c>
      <c r="W2386" s="115" t="str">
        <f t="shared" si="665"/>
        <v/>
      </c>
      <c r="X2386" s="115" t="str">
        <f t="shared" si="665"/>
        <v/>
      </c>
      <c r="Y2386" s="273" t="str">
        <f t="shared" si="666"/>
        <v>y</v>
      </c>
      <c r="AA2386" s="86" t="str">
        <f t="shared" si="656"/>
        <v/>
      </c>
      <c r="AB2386" s="87" t="str">
        <f t="shared" si="657"/>
        <v/>
      </c>
      <c r="AC2386" s="87" t="str">
        <f t="shared" si="667"/>
        <v/>
      </c>
      <c r="AD2386" s="87" t="str">
        <f t="shared" si="668"/>
        <v/>
      </c>
      <c r="AE2386" s="87">
        <f t="shared" si="669"/>
        <v>1</v>
      </c>
      <c r="AF2386" s="94">
        <f t="shared" si="658"/>
        <v>1</v>
      </c>
      <c r="AH2386" s="324" t="str">
        <f t="shared" si="659"/>
        <v/>
      </c>
      <c r="AI2386" s="280" t="str">
        <f t="shared" si="660"/>
        <v/>
      </c>
      <c r="AJ2386" s="280" t="str">
        <f t="shared" si="661"/>
        <v/>
      </c>
      <c r="AK2386" s="280" t="str">
        <f t="shared" si="662"/>
        <v/>
      </c>
      <c r="AL2386" s="327">
        <f t="shared" si="663"/>
        <v>10055611.945926569</v>
      </c>
    </row>
    <row r="2387" spans="2:38">
      <c r="B2387" s="176" t="s">
        <v>2136</v>
      </c>
      <c r="C2387" s="167"/>
      <c r="D2387" s="167" t="s">
        <v>2231</v>
      </c>
      <c r="E2387" s="167" t="s">
        <v>118</v>
      </c>
      <c r="F2387" s="167" t="s">
        <v>2236</v>
      </c>
      <c r="G2387" s="188"/>
      <c r="H2387" s="285"/>
      <c r="I2387" s="143">
        <f t="shared" si="664"/>
        <v>0</v>
      </c>
      <c r="J2387" s="165"/>
      <c r="K2387" s="167"/>
      <c r="L2387" s="167">
        <v>1</v>
      </c>
      <c r="M2387" s="171">
        <f t="shared" si="655"/>
        <v>0</v>
      </c>
      <c r="N2387" s="170"/>
      <c r="O2387" s="285">
        <v>3057.8899731978399</v>
      </c>
      <c r="P2387" s="114">
        <f t="shared" si="670"/>
        <v>147.49954509590157</v>
      </c>
      <c r="Q2387" s="173">
        <v>451037.38</v>
      </c>
      <c r="R2387" s="177">
        <v>2016</v>
      </c>
      <c r="S2387" s="98">
        <f>IFERROR(('General Input Sheet'!$G$38/(VLOOKUP(R2387,'General Input Sheet'!$E$38:$G$44,3,FALSE))),1)</f>
        <v>1</v>
      </c>
      <c r="T2387" s="199">
        <v>451037.38</v>
      </c>
      <c r="U2387" s="115" t="str">
        <f t="shared" si="665"/>
        <v/>
      </c>
      <c r="V2387" s="115" t="str">
        <f t="shared" si="665"/>
        <v/>
      </c>
      <c r="W2387" s="115" t="str">
        <f t="shared" si="665"/>
        <v/>
      </c>
      <c r="X2387" s="115" t="str">
        <f t="shared" si="665"/>
        <v/>
      </c>
      <c r="Y2387" s="273" t="str">
        <f t="shared" si="666"/>
        <v>y</v>
      </c>
      <c r="AA2387" s="86" t="str">
        <f t="shared" si="656"/>
        <v/>
      </c>
      <c r="AB2387" s="87" t="str">
        <f t="shared" si="657"/>
        <v/>
      </c>
      <c r="AC2387" s="87" t="str">
        <f t="shared" si="667"/>
        <v/>
      </c>
      <c r="AD2387" s="87" t="str">
        <f t="shared" si="668"/>
        <v/>
      </c>
      <c r="AE2387" s="87">
        <f t="shared" si="669"/>
        <v>1</v>
      </c>
      <c r="AF2387" s="94">
        <f t="shared" si="658"/>
        <v>1</v>
      </c>
      <c r="AH2387" s="324" t="str">
        <f t="shared" si="659"/>
        <v/>
      </c>
      <c r="AI2387" s="280" t="str">
        <f t="shared" si="660"/>
        <v/>
      </c>
      <c r="AJ2387" s="280" t="str">
        <f t="shared" si="661"/>
        <v/>
      </c>
      <c r="AK2387" s="280" t="str">
        <f t="shared" si="662"/>
        <v/>
      </c>
      <c r="AL2387" s="327">
        <f t="shared" si="663"/>
        <v>451037.38</v>
      </c>
    </row>
    <row r="2388" spans="2:38">
      <c r="B2388" s="176" t="s">
        <v>2137</v>
      </c>
      <c r="C2388" s="167"/>
      <c r="D2388" s="167" t="s">
        <v>2229</v>
      </c>
      <c r="E2388" s="167" t="s">
        <v>118</v>
      </c>
      <c r="F2388" s="167" t="s">
        <v>2232</v>
      </c>
      <c r="G2388" s="188"/>
      <c r="H2388" s="285">
        <v>14276.53</v>
      </c>
      <c r="I2388" s="143">
        <f t="shared" si="664"/>
        <v>41.346579174652028</v>
      </c>
      <c r="J2388" s="165">
        <v>590285.67798429495</v>
      </c>
      <c r="K2388" s="167"/>
      <c r="L2388" s="167">
        <v>1</v>
      </c>
      <c r="M2388" s="171">
        <f t="shared" si="655"/>
        <v>590285.67798429495</v>
      </c>
      <c r="N2388" s="170"/>
      <c r="O2388" s="285"/>
      <c r="P2388" s="114">
        <f t="shared" si="670"/>
        <v>0</v>
      </c>
      <c r="Q2388" s="173"/>
      <c r="R2388" s="177">
        <v>2016</v>
      </c>
      <c r="S2388" s="98">
        <f>IFERROR(('General Input Sheet'!$G$38/(VLOOKUP(R2388,'General Input Sheet'!$E$38:$G$44,3,FALSE))),1)</f>
        <v>1</v>
      </c>
      <c r="T2388" s="199">
        <v>590285.67798429495</v>
      </c>
      <c r="U2388" s="115" t="str">
        <f t="shared" si="665"/>
        <v/>
      </c>
      <c r="V2388" s="115" t="str">
        <f t="shared" si="665"/>
        <v/>
      </c>
      <c r="W2388" s="115" t="str">
        <f t="shared" si="665"/>
        <v/>
      </c>
      <c r="X2388" s="115" t="str">
        <f t="shared" si="665"/>
        <v>y</v>
      </c>
      <c r="Y2388" s="273" t="str">
        <f t="shared" si="666"/>
        <v/>
      </c>
      <c r="AA2388" s="86" t="str">
        <f t="shared" si="656"/>
        <v/>
      </c>
      <c r="AB2388" s="87" t="str">
        <f t="shared" si="657"/>
        <v/>
      </c>
      <c r="AC2388" s="87" t="str">
        <f t="shared" si="667"/>
        <v/>
      </c>
      <c r="AD2388" s="87">
        <f t="shared" si="668"/>
        <v>1</v>
      </c>
      <c r="AE2388" s="87" t="str">
        <f t="shared" si="669"/>
        <v/>
      </c>
      <c r="AF2388" s="94">
        <f t="shared" si="658"/>
        <v>1</v>
      </c>
      <c r="AH2388" s="324" t="str">
        <f t="shared" si="659"/>
        <v/>
      </c>
      <c r="AI2388" s="280" t="str">
        <f t="shared" si="660"/>
        <v/>
      </c>
      <c r="AJ2388" s="280" t="str">
        <f t="shared" si="661"/>
        <v/>
      </c>
      <c r="AK2388" s="280">
        <f t="shared" si="662"/>
        <v>590285.67798429495</v>
      </c>
      <c r="AL2388" s="327" t="str">
        <f t="shared" si="663"/>
        <v/>
      </c>
    </row>
    <row r="2389" spans="2:38">
      <c r="B2389" s="176" t="s">
        <v>2138</v>
      </c>
      <c r="C2389" s="167"/>
      <c r="D2389" s="167" t="s">
        <v>2231</v>
      </c>
      <c r="E2389" s="167" t="s">
        <v>117</v>
      </c>
      <c r="F2389" s="167" t="s">
        <v>2233</v>
      </c>
      <c r="G2389" s="188"/>
      <c r="H2389" s="285">
        <v>65527.4</v>
      </c>
      <c r="I2389" s="143">
        <f t="shared" si="664"/>
        <v>124.55198762241962</v>
      </c>
      <c r="J2389" s="165">
        <v>8161567.9137293398</v>
      </c>
      <c r="K2389" s="167"/>
      <c r="L2389" s="167">
        <v>1</v>
      </c>
      <c r="M2389" s="171">
        <f t="shared" si="655"/>
        <v>8161567.9137293398</v>
      </c>
      <c r="N2389" s="170"/>
      <c r="O2389" s="285">
        <v>116135.53931605299</v>
      </c>
      <c r="P2389" s="114">
        <f t="shared" si="670"/>
        <v>2.2634210126207708</v>
      </c>
      <c r="Q2389" s="173">
        <v>262863.62</v>
      </c>
      <c r="R2389" s="177">
        <v>2016</v>
      </c>
      <c r="S2389" s="98">
        <f>IFERROR(('General Input Sheet'!$G$38/(VLOOKUP(R2389,'General Input Sheet'!$E$38:$G$44,3,FALSE))),1)</f>
        <v>1</v>
      </c>
      <c r="T2389" s="199">
        <v>8424431.533729339</v>
      </c>
      <c r="U2389" s="115" t="str">
        <f t="shared" si="665"/>
        <v/>
      </c>
      <c r="V2389" s="115" t="str">
        <f t="shared" si="665"/>
        <v/>
      </c>
      <c r="W2389" s="115" t="str">
        <f t="shared" si="665"/>
        <v/>
      </c>
      <c r="X2389" s="115" t="str">
        <f t="shared" si="665"/>
        <v/>
      </c>
      <c r="Y2389" s="273" t="str">
        <f t="shared" si="666"/>
        <v>y</v>
      </c>
      <c r="AA2389" s="86" t="str">
        <f t="shared" si="656"/>
        <v/>
      </c>
      <c r="AB2389" s="87" t="str">
        <f t="shared" si="657"/>
        <v/>
      </c>
      <c r="AC2389" s="87" t="str">
        <f t="shared" si="667"/>
        <v/>
      </c>
      <c r="AD2389" s="87" t="str">
        <f t="shared" si="668"/>
        <v/>
      </c>
      <c r="AE2389" s="87">
        <f t="shared" si="669"/>
        <v>1</v>
      </c>
      <c r="AF2389" s="94">
        <f t="shared" si="658"/>
        <v>1</v>
      </c>
      <c r="AH2389" s="324" t="str">
        <f t="shared" si="659"/>
        <v/>
      </c>
      <c r="AI2389" s="280" t="str">
        <f t="shared" si="660"/>
        <v/>
      </c>
      <c r="AJ2389" s="280" t="str">
        <f t="shared" si="661"/>
        <v/>
      </c>
      <c r="AK2389" s="280" t="str">
        <f t="shared" si="662"/>
        <v/>
      </c>
      <c r="AL2389" s="327">
        <f t="shared" si="663"/>
        <v>8424431.533729339</v>
      </c>
    </row>
    <row r="2390" spans="2:38">
      <c r="B2390" s="176" t="s">
        <v>2139</v>
      </c>
      <c r="C2390" s="167"/>
      <c r="D2390" s="167" t="s">
        <v>2229</v>
      </c>
      <c r="E2390" s="167" t="s">
        <v>117</v>
      </c>
      <c r="F2390" s="167" t="s">
        <v>2233</v>
      </c>
      <c r="G2390" s="188"/>
      <c r="H2390" s="285">
        <v>3989.68</v>
      </c>
      <c r="I2390" s="143">
        <f t="shared" si="664"/>
        <v>135.86922672530278</v>
      </c>
      <c r="J2390" s="165">
        <v>542074.73648140603</v>
      </c>
      <c r="K2390" s="167"/>
      <c r="L2390" s="167">
        <v>1</v>
      </c>
      <c r="M2390" s="171">
        <f t="shared" si="655"/>
        <v>542074.73648140603</v>
      </c>
      <c r="N2390" s="170"/>
      <c r="O2390" s="285"/>
      <c r="P2390" s="114">
        <f t="shared" si="670"/>
        <v>0</v>
      </c>
      <c r="Q2390" s="173"/>
      <c r="R2390" s="177">
        <v>2016</v>
      </c>
      <c r="S2390" s="98">
        <f>IFERROR(('General Input Sheet'!$G$38/(VLOOKUP(R2390,'General Input Sheet'!$E$38:$G$44,3,FALSE))),1)</f>
        <v>1</v>
      </c>
      <c r="T2390" s="199">
        <v>542074.73648140603</v>
      </c>
      <c r="U2390" s="115" t="str">
        <f t="shared" si="665"/>
        <v/>
      </c>
      <c r="V2390" s="115" t="str">
        <f t="shared" si="665"/>
        <v/>
      </c>
      <c r="W2390" s="115" t="str">
        <f t="shared" si="665"/>
        <v>y</v>
      </c>
      <c r="X2390" s="115" t="str">
        <f t="shared" si="665"/>
        <v/>
      </c>
      <c r="Y2390" s="273" t="str">
        <f t="shared" si="666"/>
        <v/>
      </c>
      <c r="AA2390" s="86" t="str">
        <f t="shared" si="656"/>
        <v/>
      </c>
      <c r="AB2390" s="87" t="str">
        <f t="shared" si="657"/>
        <v/>
      </c>
      <c r="AC2390" s="87">
        <f t="shared" si="667"/>
        <v>1</v>
      </c>
      <c r="AD2390" s="87" t="str">
        <f t="shared" si="668"/>
        <v/>
      </c>
      <c r="AE2390" s="87" t="str">
        <f t="shared" si="669"/>
        <v/>
      </c>
      <c r="AF2390" s="94">
        <f t="shared" si="658"/>
        <v>1</v>
      </c>
      <c r="AH2390" s="324" t="str">
        <f t="shared" si="659"/>
        <v/>
      </c>
      <c r="AI2390" s="280" t="str">
        <f t="shared" si="660"/>
        <v/>
      </c>
      <c r="AJ2390" s="280">
        <f t="shared" si="661"/>
        <v>542074.73648140603</v>
      </c>
      <c r="AK2390" s="280" t="str">
        <f t="shared" si="662"/>
        <v/>
      </c>
      <c r="AL2390" s="327" t="str">
        <f t="shared" si="663"/>
        <v/>
      </c>
    </row>
    <row r="2391" spans="2:38">
      <c r="B2391" s="176" t="s">
        <v>2140</v>
      </c>
      <c r="C2391" s="167"/>
      <c r="D2391" s="167" t="s">
        <v>2229</v>
      </c>
      <c r="E2391" s="167" t="s">
        <v>118</v>
      </c>
      <c r="F2391" s="167" t="s">
        <v>2233</v>
      </c>
      <c r="G2391" s="188"/>
      <c r="H2391" s="285">
        <v>466.52581950000001</v>
      </c>
      <c r="I2391" s="143">
        <f t="shared" si="664"/>
        <v>883.39480767140901</v>
      </c>
      <c r="J2391" s="165">
        <v>412126.486590949</v>
      </c>
      <c r="K2391" s="167"/>
      <c r="L2391" s="167">
        <v>1</v>
      </c>
      <c r="M2391" s="171">
        <f t="shared" si="655"/>
        <v>412126.486590949</v>
      </c>
      <c r="N2391" s="170"/>
      <c r="O2391" s="285">
        <v>466.53820576018802</v>
      </c>
      <c r="P2391" s="114">
        <f t="shared" si="670"/>
        <v>966.94074446688285</v>
      </c>
      <c r="Q2391" s="173">
        <v>451114.8</v>
      </c>
      <c r="R2391" s="177">
        <v>2016</v>
      </c>
      <c r="S2391" s="98">
        <f>IFERROR(('General Input Sheet'!$G$38/(VLOOKUP(R2391,'General Input Sheet'!$E$38:$G$44,3,FALSE))),1)</f>
        <v>1</v>
      </c>
      <c r="T2391" s="199">
        <v>863241.28659094893</v>
      </c>
      <c r="U2391" s="115" t="str">
        <f t="shared" si="665"/>
        <v/>
      </c>
      <c r="V2391" s="115" t="str">
        <f t="shared" si="665"/>
        <v/>
      </c>
      <c r="W2391" s="115" t="str">
        <f t="shared" si="665"/>
        <v/>
      </c>
      <c r="X2391" s="115" t="str">
        <f t="shared" si="665"/>
        <v>y</v>
      </c>
      <c r="Y2391" s="273" t="str">
        <f t="shared" si="666"/>
        <v/>
      </c>
      <c r="AA2391" s="86" t="str">
        <f t="shared" si="656"/>
        <v/>
      </c>
      <c r="AB2391" s="87" t="str">
        <f t="shared" si="657"/>
        <v/>
      </c>
      <c r="AC2391" s="87" t="str">
        <f t="shared" si="667"/>
        <v/>
      </c>
      <c r="AD2391" s="87">
        <f t="shared" si="668"/>
        <v>1</v>
      </c>
      <c r="AE2391" s="87" t="str">
        <f t="shared" si="669"/>
        <v/>
      </c>
      <c r="AF2391" s="94">
        <f t="shared" si="658"/>
        <v>1</v>
      </c>
      <c r="AH2391" s="324" t="str">
        <f t="shared" si="659"/>
        <v/>
      </c>
      <c r="AI2391" s="280" t="str">
        <f t="shared" si="660"/>
        <v/>
      </c>
      <c r="AJ2391" s="280" t="str">
        <f t="shared" si="661"/>
        <v/>
      </c>
      <c r="AK2391" s="280">
        <f t="shared" si="662"/>
        <v>863241.28659094893</v>
      </c>
      <c r="AL2391" s="327" t="str">
        <f t="shared" si="663"/>
        <v/>
      </c>
    </row>
    <row r="2392" spans="2:38">
      <c r="B2392" s="176" t="s">
        <v>2141</v>
      </c>
      <c r="C2392" s="167"/>
      <c r="D2392" s="167" t="s">
        <v>2229</v>
      </c>
      <c r="E2392" s="167" t="s">
        <v>115</v>
      </c>
      <c r="F2392" s="167" t="s">
        <v>2233</v>
      </c>
      <c r="G2392" s="188"/>
      <c r="H2392" s="285">
        <v>3160.21</v>
      </c>
      <c r="I2392" s="143">
        <f t="shared" si="664"/>
        <v>161.85016520843806</v>
      </c>
      <c r="J2392" s="165">
        <v>511480.51059335802</v>
      </c>
      <c r="K2392" s="167"/>
      <c r="L2392" s="167">
        <v>1</v>
      </c>
      <c r="M2392" s="171">
        <f t="shared" si="655"/>
        <v>511480.51059335802</v>
      </c>
      <c r="N2392" s="170"/>
      <c r="O2392" s="285"/>
      <c r="P2392" s="114">
        <f t="shared" si="670"/>
        <v>0</v>
      </c>
      <c r="Q2392" s="173"/>
      <c r="R2392" s="177">
        <v>2016</v>
      </c>
      <c r="S2392" s="98">
        <f>IFERROR(('General Input Sheet'!$G$38/(VLOOKUP(R2392,'General Input Sheet'!$E$38:$G$44,3,FALSE))),1)</f>
        <v>1</v>
      </c>
      <c r="T2392" s="199">
        <v>511480.51059335802</v>
      </c>
      <c r="U2392" s="115" t="str">
        <f t="shared" si="665"/>
        <v>y</v>
      </c>
      <c r="V2392" s="115" t="str">
        <f t="shared" si="665"/>
        <v/>
      </c>
      <c r="W2392" s="115" t="str">
        <f t="shared" si="665"/>
        <v/>
      </c>
      <c r="X2392" s="115" t="str">
        <f t="shared" si="665"/>
        <v/>
      </c>
      <c r="Y2392" s="273" t="str">
        <f t="shared" si="666"/>
        <v/>
      </c>
      <c r="AA2392" s="86">
        <f t="shared" si="656"/>
        <v>1</v>
      </c>
      <c r="AB2392" s="87" t="str">
        <f t="shared" si="657"/>
        <v/>
      </c>
      <c r="AC2392" s="87" t="str">
        <f t="shared" si="667"/>
        <v/>
      </c>
      <c r="AD2392" s="87" t="str">
        <f t="shared" si="668"/>
        <v/>
      </c>
      <c r="AE2392" s="87" t="str">
        <f t="shared" si="669"/>
        <v/>
      </c>
      <c r="AF2392" s="94">
        <f t="shared" si="658"/>
        <v>1</v>
      </c>
      <c r="AH2392" s="324">
        <f t="shared" si="659"/>
        <v>511480.51059335802</v>
      </c>
      <c r="AI2392" s="280" t="str">
        <f t="shared" si="660"/>
        <v/>
      </c>
      <c r="AJ2392" s="280" t="str">
        <f t="shared" si="661"/>
        <v/>
      </c>
      <c r="AK2392" s="280" t="str">
        <f t="shared" si="662"/>
        <v/>
      </c>
      <c r="AL2392" s="327" t="str">
        <f t="shared" si="663"/>
        <v/>
      </c>
    </row>
    <row r="2393" spans="2:38">
      <c r="B2393" s="176" t="s">
        <v>2142</v>
      </c>
      <c r="C2393" s="167"/>
      <c r="D2393" s="167" t="s">
        <v>2229</v>
      </c>
      <c r="E2393" s="167" t="s">
        <v>117</v>
      </c>
      <c r="F2393" s="167" t="s">
        <v>2233</v>
      </c>
      <c r="G2393" s="188"/>
      <c r="H2393" s="285">
        <v>8047.75</v>
      </c>
      <c r="I2393" s="143">
        <f t="shared" si="664"/>
        <v>85.737211321590877</v>
      </c>
      <c r="J2393" s="165">
        <v>689991.64241333294</v>
      </c>
      <c r="K2393" s="167"/>
      <c r="L2393" s="167">
        <v>1</v>
      </c>
      <c r="M2393" s="171">
        <f t="shared" si="655"/>
        <v>689991.64241333294</v>
      </c>
      <c r="N2393" s="170"/>
      <c r="O2393" s="285"/>
      <c r="P2393" s="114">
        <f t="shared" si="670"/>
        <v>0</v>
      </c>
      <c r="Q2393" s="173"/>
      <c r="R2393" s="177">
        <v>2016</v>
      </c>
      <c r="S2393" s="98">
        <f>IFERROR(('General Input Sheet'!$G$38/(VLOOKUP(R2393,'General Input Sheet'!$E$38:$G$44,3,FALSE))),1)</f>
        <v>1</v>
      </c>
      <c r="T2393" s="199">
        <v>689991.64241333294</v>
      </c>
      <c r="U2393" s="115" t="str">
        <f t="shared" si="665"/>
        <v/>
      </c>
      <c r="V2393" s="115" t="str">
        <f t="shared" si="665"/>
        <v/>
      </c>
      <c r="W2393" s="115" t="str">
        <f t="shared" si="665"/>
        <v>y</v>
      </c>
      <c r="X2393" s="115" t="str">
        <f t="shared" si="665"/>
        <v/>
      </c>
      <c r="Y2393" s="273" t="str">
        <f t="shared" si="666"/>
        <v/>
      </c>
      <c r="AA2393" s="86" t="str">
        <f t="shared" si="656"/>
        <v/>
      </c>
      <c r="AB2393" s="87" t="str">
        <f t="shared" si="657"/>
        <v/>
      </c>
      <c r="AC2393" s="87">
        <f t="shared" si="667"/>
        <v>1</v>
      </c>
      <c r="AD2393" s="87" t="str">
        <f t="shared" si="668"/>
        <v/>
      </c>
      <c r="AE2393" s="87" t="str">
        <f t="shared" si="669"/>
        <v/>
      </c>
      <c r="AF2393" s="94">
        <f t="shared" si="658"/>
        <v>1</v>
      </c>
      <c r="AH2393" s="324" t="str">
        <f t="shared" si="659"/>
        <v/>
      </c>
      <c r="AI2393" s="280" t="str">
        <f t="shared" si="660"/>
        <v/>
      </c>
      <c r="AJ2393" s="280">
        <f t="shared" si="661"/>
        <v>689991.64241333294</v>
      </c>
      <c r="AK2393" s="280" t="str">
        <f t="shared" si="662"/>
        <v/>
      </c>
      <c r="AL2393" s="327" t="str">
        <f t="shared" si="663"/>
        <v/>
      </c>
    </row>
    <row r="2394" spans="2:38">
      <c r="B2394" s="176" t="s">
        <v>2143</v>
      </c>
      <c r="C2394" s="167"/>
      <c r="D2394" s="167" t="s">
        <v>2229</v>
      </c>
      <c r="E2394" s="167" t="s">
        <v>115</v>
      </c>
      <c r="F2394" s="167" t="s">
        <v>2233</v>
      </c>
      <c r="G2394" s="188"/>
      <c r="H2394" s="285">
        <v>2624.86</v>
      </c>
      <c r="I2394" s="143">
        <f t="shared" si="664"/>
        <v>187.3374679326684</v>
      </c>
      <c r="J2394" s="165">
        <v>491734.626077744</v>
      </c>
      <c r="K2394" s="167"/>
      <c r="L2394" s="167">
        <v>1</v>
      </c>
      <c r="M2394" s="171">
        <f t="shared" si="655"/>
        <v>491734.626077744</v>
      </c>
      <c r="N2394" s="170"/>
      <c r="O2394" s="285"/>
      <c r="P2394" s="114">
        <f t="shared" si="670"/>
        <v>0</v>
      </c>
      <c r="Q2394" s="173"/>
      <c r="R2394" s="177">
        <v>2016</v>
      </c>
      <c r="S2394" s="98">
        <f>IFERROR(('General Input Sheet'!$G$38/(VLOOKUP(R2394,'General Input Sheet'!$E$38:$G$44,3,FALSE))),1)</f>
        <v>1</v>
      </c>
      <c r="T2394" s="199">
        <v>491734.626077744</v>
      </c>
      <c r="U2394" s="115" t="str">
        <f t="shared" si="665"/>
        <v>y</v>
      </c>
      <c r="V2394" s="115" t="str">
        <f t="shared" si="665"/>
        <v/>
      </c>
      <c r="W2394" s="115" t="str">
        <f t="shared" si="665"/>
        <v/>
      </c>
      <c r="X2394" s="115" t="str">
        <f t="shared" si="665"/>
        <v/>
      </c>
      <c r="Y2394" s="273" t="str">
        <f t="shared" si="666"/>
        <v/>
      </c>
      <c r="AA2394" s="86">
        <f t="shared" si="656"/>
        <v>1</v>
      </c>
      <c r="AB2394" s="87" t="str">
        <f t="shared" si="657"/>
        <v/>
      </c>
      <c r="AC2394" s="87" t="str">
        <f t="shared" si="667"/>
        <v/>
      </c>
      <c r="AD2394" s="87" t="str">
        <f t="shared" si="668"/>
        <v/>
      </c>
      <c r="AE2394" s="87" t="str">
        <f t="shared" si="669"/>
        <v/>
      </c>
      <c r="AF2394" s="94">
        <f t="shared" si="658"/>
        <v>1</v>
      </c>
      <c r="AH2394" s="324">
        <f t="shared" si="659"/>
        <v>491734.626077744</v>
      </c>
      <c r="AI2394" s="280" t="str">
        <f t="shared" si="660"/>
        <v/>
      </c>
      <c r="AJ2394" s="280" t="str">
        <f t="shared" si="661"/>
        <v/>
      </c>
      <c r="AK2394" s="280" t="str">
        <f t="shared" si="662"/>
        <v/>
      </c>
      <c r="AL2394" s="327" t="str">
        <f t="shared" si="663"/>
        <v/>
      </c>
    </row>
    <row r="2395" spans="2:38">
      <c r="B2395" s="176" t="s">
        <v>2144</v>
      </c>
      <c r="C2395" s="167"/>
      <c r="D2395" s="167" t="s">
        <v>2229</v>
      </c>
      <c r="E2395" s="167" t="s">
        <v>118</v>
      </c>
      <c r="F2395" s="167" t="s">
        <v>2233</v>
      </c>
      <c r="G2395" s="188"/>
      <c r="H2395" s="285">
        <v>4490.6499999999996</v>
      </c>
      <c r="I2395" s="143">
        <f t="shared" si="664"/>
        <v>124.82659455132489</v>
      </c>
      <c r="J2395" s="165">
        <v>560552.54682190705</v>
      </c>
      <c r="K2395" s="167"/>
      <c r="L2395" s="167">
        <v>1</v>
      </c>
      <c r="M2395" s="171">
        <f t="shared" si="655"/>
        <v>560552.54682190705</v>
      </c>
      <c r="N2395" s="170"/>
      <c r="O2395" s="285"/>
      <c r="P2395" s="114">
        <f t="shared" si="670"/>
        <v>0</v>
      </c>
      <c r="Q2395" s="173"/>
      <c r="R2395" s="177">
        <v>2016</v>
      </c>
      <c r="S2395" s="98">
        <f>IFERROR(('General Input Sheet'!$G$38/(VLOOKUP(R2395,'General Input Sheet'!$E$38:$G$44,3,FALSE))),1)</f>
        <v>1</v>
      </c>
      <c r="T2395" s="199">
        <v>560552.54682190705</v>
      </c>
      <c r="U2395" s="115" t="str">
        <f t="shared" si="665"/>
        <v/>
      </c>
      <c r="V2395" s="115" t="str">
        <f t="shared" si="665"/>
        <v/>
      </c>
      <c r="W2395" s="115" t="str">
        <f t="shared" si="665"/>
        <v/>
      </c>
      <c r="X2395" s="115" t="str">
        <f t="shared" si="665"/>
        <v>y</v>
      </c>
      <c r="Y2395" s="273" t="str">
        <f t="shared" si="666"/>
        <v/>
      </c>
      <c r="AA2395" s="86" t="str">
        <f t="shared" si="656"/>
        <v/>
      </c>
      <c r="AB2395" s="87" t="str">
        <f t="shared" si="657"/>
        <v/>
      </c>
      <c r="AC2395" s="87" t="str">
        <f t="shared" si="667"/>
        <v/>
      </c>
      <c r="AD2395" s="87">
        <f t="shared" si="668"/>
        <v>1</v>
      </c>
      <c r="AE2395" s="87" t="str">
        <f t="shared" si="669"/>
        <v/>
      </c>
      <c r="AF2395" s="94">
        <f t="shared" si="658"/>
        <v>1</v>
      </c>
      <c r="AH2395" s="324" t="str">
        <f t="shared" si="659"/>
        <v/>
      </c>
      <c r="AI2395" s="280" t="str">
        <f t="shared" si="660"/>
        <v/>
      </c>
      <c r="AJ2395" s="280" t="str">
        <f t="shared" si="661"/>
        <v/>
      </c>
      <c r="AK2395" s="280">
        <f t="shared" si="662"/>
        <v>560552.54682190705</v>
      </c>
      <c r="AL2395" s="327" t="str">
        <f t="shared" si="663"/>
        <v/>
      </c>
    </row>
    <row r="2396" spans="2:38">
      <c r="B2396" s="176" t="s">
        <v>2145</v>
      </c>
      <c r="C2396" s="167"/>
      <c r="D2396" s="167" t="s">
        <v>2229</v>
      </c>
      <c r="E2396" s="167" t="s">
        <v>116</v>
      </c>
      <c r="F2396" s="167" t="s">
        <v>2232</v>
      </c>
      <c r="G2396" s="188"/>
      <c r="H2396" s="285">
        <v>343.0512124</v>
      </c>
      <c r="I2396" s="143">
        <f t="shared" si="664"/>
        <v>632.8018321082867</v>
      </c>
      <c r="J2396" s="165">
        <v>217083.43571368899</v>
      </c>
      <c r="K2396" s="167"/>
      <c r="L2396" s="167">
        <v>1</v>
      </c>
      <c r="M2396" s="171">
        <f t="shared" si="655"/>
        <v>217083.43571368902</v>
      </c>
      <c r="N2396" s="170"/>
      <c r="O2396" s="285"/>
      <c r="P2396" s="114">
        <f t="shared" si="670"/>
        <v>0</v>
      </c>
      <c r="Q2396" s="173"/>
      <c r="R2396" s="177">
        <v>2016</v>
      </c>
      <c r="S2396" s="98">
        <f>IFERROR(('General Input Sheet'!$G$38/(VLOOKUP(R2396,'General Input Sheet'!$E$38:$G$44,3,FALSE))),1)</f>
        <v>1</v>
      </c>
      <c r="T2396" s="199">
        <v>217083.43571368899</v>
      </c>
      <c r="U2396" s="115" t="str">
        <f t="shared" si="665"/>
        <v/>
      </c>
      <c r="V2396" s="115" t="str">
        <f t="shared" si="665"/>
        <v>y</v>
      </c>
      <c r="W2396" s="115" t="str">
        <f t="shared" si="665"/>
        <v/>
      </c>
      <c r="X2396" s="115" t="str">
        <f t="shared" si="665"/>
        <v/>
      </c>
      <c r="Y2396" s="273" t="str">
        <f t="shared" si="666"/>
        <v/>
      </c>
      <c r="AA2396" s="86" t="str">
        <f t="shared" si="656"/>
        <v/>
      </c>
      <c r="AB2396" s="87">
        <f t="shared" si="657"/>
        <v>1</v>
      </c>
      <c r="AC2396" s="87" t="str">
        <f t="shared" si="667"/>
        <v/>
      </c>
      <c r="AD2396" s="87" t="str">
        <f t="shared" si="668"/>
        <v/>
      </c>
      <c r="AE2396" s="87" t="str">
        <f t="shared" si="669"/>
        <v/>
      </c>
      <c r="AF2396" s="94">
        <f t="shared" si="658"/>
        <v>1</v>
      </c>
      <c r="AH2396" s="324" t="str">
        <f t="shared" si="659"/>
        <v/>
      </c>
      <c r="AI2396" s="280">
        <f t="shared" si="660"/>
        <v>217083.43571368899</v>
      </c>
      <c r="AJ2396" s="280" t="str">
        <f t="shared" si="661"/>
        <v/>
      </c>
      <c r="AK2396" s="280" t="str">
        <f t="shared" si="662"/>
        <v/>
      </c>
      <c r="AL2396" s="327" t="str">
        <f t="shared" si="663"/>
        <v/>
      </c>
    </row>
    <row r="2397" spans="2:38">
      <c r="B2397" s="176" t="s">
        <v>2146</v>
      </c>
      <c r="C2397" s="167"/>
      <c r="D2397" s="167" t="s">
        <v>2229</v>
      </c>
      <c r="E2397" s="167" t="s">
        <v>116</v>
      </c>
      <c r="F2397" s="167" t="s">
        <v>2233</v>
      </c>
      <c r="G2397" s="188"/>
      <c r="H2397" s="285">
        <v>4174.4799999999996</v>
      </c>
      <c r="I2397" s="143">
        <f t="shared" si="664"/>
        <v>131.48725393417408</v>
      </c>
      <c r="J2397" s="165">
        <v>548890.91180313099</v>
      </c>
      <c r="K2397" s="167"/>
      <c r="L2397" s="167">
        <v>1</v>
      </c>
      <c r="M2397" s="171">
        <f t="shared" si="655"/>
        <v>548890.91180313099</v>
      </c>
      <c r="N2397" s="170"/>
      <c r="O2397" s="285"/>
      <c r="P2397" s="114">
        <f t="shared" si="670"/>
        <v>0</v>
      </c>
      <c r="Q2397" s="173"/>
      <c r="R2397" s="177">
        <v>2016</v>
      </c>
      <c r="S2397" s="98">
        <f>IFERROR(('General Input Sheet'!$G$38/(VLOOKUP(R2397,'General Input Sheet'!$E$38:$G$44,3,FALSE))),1)</f>
        <v>1</v>
      </c>
      <c r="T2397" s="199">
        <v>548890.91180313099</v>
      </c>
      <c r="U2397" s="115" t="str">
        <f t="shared" si="665"/>
        <v/>
      </c>
      <c r="V2397" s="115" t="str">
        <f t="shared" si="665"/>
        <v>y</v>
      </c>
      <c r="W2397" s="115" t="str">
        <f t="shared" si="665"/>
        <v/>
      </c>
      <c r="X2397" s="115" t="str">
        <f t="shared" si="665"/>
        <v/>
      </c>
      <c r="Y2397" s="273" t="str">
        <f t="shared" si="666"/>
        <v/>
      </c>
      <c r="AA2397" s="86" t="str">
        <f t="shared" si="656"/>
        <v/>
      </c>
      <c r="AB2397" s="87">
        <f t="shared" si="657"/>
        <v>1</v>
      </c>
      <c r="AC2397" s="87" t="str">
        <f t="shared" si="667"/>
        <v/>
      </c>
      <c r="AD2397" s="87" t="str">
        <f t="shared" si="668"/>
        <v/>
      </c>
      <c r="AE2397" s="87" t="str">
        <f t="shared" si="669"/>
        <v/>
      </c>
      <c r="AF2397" s="94">
        <f t="shared" si="658"/>
        <v>1</v>
      </c>
      <c r="AH2397" s="324" t="str">
        <f t="shared" si="659"/>
        <v/>
      </c>
      <c r="AI2397" s="280">
        <f t="shared" si="660"/>
        <v>548890.91180313099</v>
      </c>
      <c r="AJ2397" s="280" t="str">
        <f t="shared" si="661"/>
        <v/>
      </c>
      <c r="AK2397" s="280" t="str">
        <f t="shared" si="662"/>
        <v/>
      </c>
      <c r="AL2397" s="327" t="str">
        <f t="shared" si="663"/>
        <v/>
      </c>
    </row>
    <row r="2398" spans="2:38">
      <c r="B2398" s="176" t="s">
        <v>2147</v>
      </c>
      <c r="C2398" s="167"/>
      <c r="D2398" s="167" t="s">
        <v>2229</v>
      </c>
      <c r="E2398" s="167" t="s">
        <v>116</v>
      </c>
      <c r="F2398" s="167" t="s">
        <v>2232</v>
      </c>
      <c r="G2398" s="188"/>
      <c r="H2398" s="285">
        <v>833.87099479999995</v>
      </c>
      <c r="I2398" s="143">
        <f t="shared" si="664"/>
        <v>289.02091259315858</v>
      </c>
      <c r="J2398" s="165">
        <v>241006.155902061</v>
      </c>
      <c r="K2398" s="167"/>
      <c r="L2398" s="167">
        <v>1</v>
      </c>
      <c r="M2398" s="171">
        <f t="shared" si="655"/>
        <v>241006.15590206097</v>
      </c>
      <c r="N2398" s="170"/>
      <c r="O2398" s="285"/>
      <c r="P2398" s="114">
        <f t="shared" si="670"/>
        <v>0</v>
      </c>
      <c r="Q2398" s="173"/>
      <c r="R2398" s="177">
        <v>2016</v>
      </c>
      <c r="S2398" s="98">
        <f>IFERROR(('General Input Sheet'!$G$38/(VLOOKUP(R2398,'General Input Sheet'!$E$38:$G$44,3,FALSE))),1)</f>
        <v>1</v>
      </c>
      <c r="T2398" s="199">
        <v>241006.155902061</v>
      </c>
      <c r="U2398" s="115" t="str">
        <f t="shared" si="665"/>
        <v/>
      </c>
      <c r="V2398" s="115" t="str">
        <f t="shared" si="665"/>
        <v>y</v>
      </c>
      <c r="W2398" s="115" t="str">
        <f t="shared" si="665"/>
        <v/>
      </c>
      <c r="X2398" s="115" t="str">
        <f t="shared" si="665"/>
        <v/>
      </c>
      <c r="Y2398" s="273" t="str">
        <f t="shared" si="666"/>
        <v/>
      </c>
      <c r="AA2398" s="86" t="str">
        <f t="shared" si="656"/>
        <v/>
      </c>
      <c r="AB2398" s="87">
        <f t="shared" si="657"/>
        <v>1</v>
      </c>
      <c r="AC2398" s="87" t="str">
        <f t="shared" si="667"/>
        <v/>
      </c>
      <c r="AD2398" s="87" t="str">
        <f t="shared" si="668"/>
        <v/>
      </c>
      <c r="AE2398" s="87" t="str">
        <f t="shared" si="669"/>
        <v/>
      </c>
      <c r="AF2398" s="94">
        <f t="shared" si="658"/>
        <v>1</v>
      </c>
      <c r="AH2398" s="324" t="str">
        <f t="shared" si="659"/>
        <v/>
      </c>
      <c r="AI2398" s="280">
        <f t="shared" si="660"/>
        <v>241006.155902061</v>
      </c>
      <c r="AJ2398" s="280" t="str">
        <f t="shared" si="661"/>
        <v/>
      </c>
      <c r="AK2398" s="280" t="str">
        <f t="shared" si="662"/>
        <v/>
      </c>
      <c r="AL2398" s="327" t="str">
        <f t="shared" si="663"/>
        <v/>
      </c>
    </row>
    <row r="2399" spans="2:38">
      <c r="B2399" s="176" t="s">
        <v>2148</v>
      </c>
      <c r="C2399" s="167"/>
      <c r="D2399" s="167" t="s">
        <v>2229</v>
      </c>
      <c r="E2399" s="167" t="s">
        <v>116</v>
      </c>
      <c r="F2399" s="167" t="s">
        <v>2233</v>
      </c>
      <c r="G2399" s="188"/>
      <c r="H2399" s="285">
        <v>3742.88</v>
      </c>
      <c r="I2399" s="143">
        <f t="shared" si="664"/>
        <v>142.39616260549843</v>
      </c>
      <c r="J2399" s="165">
        <v>532971.74909286795</v>
      </c>
      <c r="K2399" s="167"/>
      <c r="L2399" s="167">
        <v>1</v>
      </c>
      <c r="M2399" s="171">
        <f t="shared" si="655"/>
        <v>532971.74909286795</v>
      </c>
      <c r="N2399" s="170"/>
      <c r="O2399" s="285">
        <v>606.99533600662505</v>
      </c>
      <c r="P2399" s="114">
        <f t="shared" si="670"/>
        <v>296.54264097679226</v>
      </c>
      <c r="Q2399" s="173">
        <v>180000</v>
      </c>
      <c r="R2399" s="177">
        <v>2016</v>
      </c>
      <c r="S2399" s="98">
        <f>IFERROR(('General Input Sheet'!$G$38/(VLOOKUP(R2399,'General Input Sheet'!$E$38:$G$44,3,FALSE))),1)</f>
        <v>1</v>
      </c>
      <c r="T2399" s="199">
        <v>712971.74909286795</v>
      </c>
      <c r="U2399" s="115" t="str">
        <f t="shared" si="665"/>
        <v/>
      </c>
      <c r="V2399" s="115" t="str">
        <f t="shared" si="665"/>
        <v>y</v>
      </c>
      <c r="W2399" s="115" t="str">
        <f t="shared" si="665"/>
        <v/>
      </c>
      <c r="X2399" s="115" t="str">
        <f t="shared" si="665"/>
        <v/>
      </c>
      <c r="Y2399" s="273" t="str">
        <f t="shared" si="666"/>
        <v/>
      </c>
      <c r="AA2399" s="86" t="str">
        <f t="shared" si="656"/>
        <v/>
      </c>
      <c r="AB2399" s="87">
        <f t="shared" si="657"/>
        <v>1</v>
      </c>
      <c r="AC2399" s="87" t="str">
        <f t="shared" si="667"/>
        <v/>
      </c>
      <c r="AD2399" s="87" t="str">
        <f t="shared" si="668"/>
        <v/>
      </c>
      <c r="AE2399" s="87" t="str">
        <f t="shared" si="669"/>
        <v/>
      </c>
      <c r="AF2399" s="94">
        <f t="shared" si="658"/>
        <v>1</v>
      </c>
      <c r="AH2399" s="324" t="str">
        <f t="shared" si="659"/>
        <v/>
      </c>
      <c r="AI2399" s="280">
        <f t="shared" si="660"/>
        <v>712971.74909286795</v>
      </c>
      <c r="AJ2399" s="280" t="str">
        <f t="shared" si="661"/>
        <v/>
      </c>
      <c r="AK2399" s="280" t="str">
        <f t="shared" si="662"/>
        <v/>
      </c>
      <c r="AL2399" s="327" t="str">
        <f t="shared" si="663"/>
        <v/>
      </c>
    </row>
    <row r="2400" spans="2:38">
      <c r="B2400" s="176" t="s">
        <v>2149</v>
      </c>
      <c r="C2400" s="167"/>
      <c r="D2400" s="167" t="s">
        <v>2229</v>
      </c>
      <c r="E2400" s="167" t="s">
        <v>118</v>
      </c>
      <c r="F2400" s="167" t="s">
        <v>2232</v>
      </c>
      <c r="G2400" s="188"/>
      <c r="H2400" s="285">
        <v>37864.99</v>
      </c>
      <c r="I2400" s="143">
        <f t="shared" si="664"/>
        <v>15.589220490598175</v>
      </c>
      <c r="J2400" s="165">
        <v>590285.67798429495</v>
      </c>
      <c r="K2400" s="167"/>
      <c r="L2400" s="167">
        <v>1</v>
      </c>
      <c r="M2400" s="171">
        <f t="shared" si="655"/>
        <v>590285.67798429495</v>
      </c>
      <c r="N2400" s="170"/>
      <c r="O2400" s="285"/>
      <c r="P2400" s="114">
        <f t="shared" si="670"/>
        <v>0</v>
      </c>
      <c r="Q2400" s="173"/>
      <c r="R2400" s="177">
        <v>2016</v>
      </c>
      <c r="S2400" s="98">
        <f>IFERROR(('General Input Sheet'!$G$38/(VLOOKUP(R2400,'General Input Sheet'!$E$38:$G$44,3,FALSE))),1)</f>
        <v>1</v>
      </c>
      <c r="T2400" s="199">
        <v>590285.67798429495</v>
      </c>
      <c r="U2400" s="115" t="str">
        <f t="shared" si="665"/>
        <v/>
      </c>
      <c r="V2400" s="115" t="str">
        <f t="shared" si="665"/>
        <v/>
      </c>
      <c r="W2400" s="115" t="str">
        <f t="shared" si="665"/>
        <v/>
      </c>
      <c r="X2400" s="115" t="str">
        <f t="shared" si="665"/>
        <v>y</v>
      </c>
      <c r="Y2400" s="273" t="str">
        <f t="shared" si="666"/>
        <v/>
      </c>
      <c r="AA2400" s="86" t="str">
        <f t="shared" si="656"/>
        <v/>
      </c>
      <c r="AB2400" s="87" t="str">
        <f t="shared" si="657"/>
        <v/>
      </c>
      <c r="AC2400" s="87" t="str">
        <f t="shared" si="667"/>
        <v/>
      </c>
      <c r="AD2400" s="87">
        <f t="shared" si="668"/>
        <v>1</v>
      </c>
      <c r="AE2400" s="87" t="str">
        <f t="shared" si="669"/>
        <v/>
      </c>
      <c r="AF2400" s="94">
        <f t="shared" si="658"/>
        <v>1</v>
      </c>
      <c r="AH2400" s="324" t="str">
        <f t="shared" si="659"/>
        <v/>
      </c>
      <c r="AI2400" s="280" t="str">
        <f t="shared" si="660"/>
        <v/>
      </c>
      <c r="AJ2400" s="280" t="str">
        <f t="shared" si="661"/>
        <v/>
      </c>
      <c r="AK2400" s="280">
        <f t="shared" si="662"/>
        <v>590285.67798429495</v>
      </c>
      <c r="AL2400" s="327" t="str">
        <f t="shared" si="663"/>
        <v/>
      </c>
    </row>
    <row r="2401" spans="2:38">
      <c r="B2401" s="176" t="s">
        <v>2150</v>
      </c>
      <c r="C2401" s="167"/>
      <c r="D2401" s="167" t="s">
        <v>2229</v>
      </c>
      <c r="E2401" s="167" t="s">
        <v>117</v>
      </c>
      <c r="F2401" s="167" t="s">
        <v>2232</v>
      </c>
      <c r="G2401" s="188"/>
      <c r="H2401" s="285">
        <v>474.9140112</v>
      </c>
      <c r="I2401" s="143">
        <f t="shared" si="664"/>
        <v>470.63356168591383</v>
      </c>
      <c r="J2401" s="165">
        <v>223510.47258559999</v>
      </c>
      <c r="K2401" s="167"/>
      <c r="L2401" s="167">
        <v>1</v>
      </c>
      <c r="M2401" s="171">
        <f t="shared" si="655"/>
        <v>223510.47258559999</v>
      </c>
      <c r="N2401" s="170"/>
      <c r="O2401" s="285"/>
      <c r="P2401" s="114">
        <f t="shared" si="670"/>
        <v>0</v>
      </c>
      <c r="Q2401" s="173"/>
      <c r="R2401" s="177">
        <v>2016</v>
      </c>
      <c r="S2401" s="98">
        <f>IFERROR(('General Input Sheet'!$G$38/(VLOOKUP(R2401,'General Input Sheet'!$E$38:$G$44,3,FALSE))),1)</f>
        <v>1</v>
      </c>
      <c r="T2401" s="199">
        <v>223510.47258559999</v>
      </c>
      <c r="U2401" s="115" t="str">
        <f t="shared" si="665"/>
        <v/>
      </c>
      <c r="V2401" s="115" t="str">
        <f t="shared" si="665"/>
        <v/>
      </c>
      <c r="W2401" s="115" t="str">
        <f t="shared" si="665"/>
        <v>y</v>
      </c>
      <c r="X2401" s="115" t="str">
        <f t="shared" si="665"/>
        <v/>
      </c>
      <c r="Y2401" s="273" t="str">
        <f t="shared" si="666"/>
        <v/>
      </c>
      <c r="AA2401" s="86" t="str">
        <f t="shared" si="656"/>
        <v/>
      </c>
      <c r="AB2401" s="87" t="str">
        <f t="shared" si="657"/>
        <v/>
      </c>
      <c r="AC2401" s="87">
        <f t="shared" si="667"/>
        <v>1</v>
      </c>
      <c r="AD2401" s="87" t="str">
        <f t="shared" si="668"/>
        <v/>
      </c>
      <c r="AE2401" s="87" t="str">
        <f t="shared" si="669"/>
        <v/>
      </c>
      <c r="AF2401" s="94">
        <f t="shared" si="658"/>
        <v>1</v>
      </c>
      <c r="AH2401" s="324" t="str">
        <f t="shared" si="659"/>
        <v/>
      </c>
      <c r="AI2401" s="280" t="str">
        <f t="shared" si="660"/>
        <v/>
      </c>
      <c r="AJ2401" s="280">
        <f t="shared" si="661"/>
        <v>223510.47258559999</v>
      </c>
      <c r="AK2401" s="280" t="str">
        <f t="shared" si="662"/>
        <v/>
      </c>
      <c r="AL2401" s="327" t="str">
        <f t="shared" si="663"/>
        <v/>
      </c>
    </row>
    <row r="2402" spans="2:38">
      <c r="B2402" s="176" t="s">
        <v>2151</v>
      </c>
      <c r="C2402" s="167"/>
      <c r="D2402" s="167" t="s">
        <v>2231</v>
      </c>
      <c r="E2402" s="167" t="s">
        <v>117</v>
      </c>
      <c r="F2402" s="167" t="s">
        <v>2234</v>
      </c>
      <c r="G2402" s="188"/>
      <c r="H2402" s="285">
        <v>16449.11</v>
      </c>
      <c r="I2402" s="143">
        <f t="shared" si="664"/>
        <v>445.66944478571662</v>
      </c>
      <c r="J2402" s="165">
        <v>7330865.7209191797</v>
      </c>
      <c r="K2402" s="167"/>
      <c r="L2402" s="167">
        <v>1</v>
      </c>
      <c r="M2402" s="171">
        <f t="shared" si="655"/>
        <v>7330865.7209191788</v>
      </c>
      <c r="N2402" s="170"/>
      <c r="O2402" s="285"/>
      <c r="P2402" s="114">
        <f t="shared" si="670"/>
        <v>0</v>
      </c>
      <c r="Q2402" s="173"/>
      <c r="R2402" s="177">
        <v>2016</v>
      </c>
      <c r="S2402" s="98">
        <f>IFERROR(('General Input Sheet'!$G$38/(VLOOKUP(R2402,'General Input Sheet'!$E$38:$G$44,3,FALSE))),1)</f>
        <v>1</v>
      </c>
      <c r="T2402" s="199">
        <v>7330865.7209191797</v>
      </c>
      <c r="U2402" s="115" t="str">
        <f t="shared" si="665"/>
        <v/>
      </c>
      <c r="V2402" s="115" t="str">
        <f t="shared" si="665"/>
        <v/>
      </c>
      <c r="W2402" s="115" t="str">
        <f t="shared" si="665"/>
        <v/>
      </c>
      <c r="X2402" s="115" t="str">
        <f t="shared" si="665"/>
        <v/>
      </c>
      <c r="Y2402" s="273" t="str">
        <f t="shared" si="666"/>
        <v>y</v>
      </c>
      <c r="AA2402" s="86" t="str">
        <f t="shared" si="656"/>
        <v/>
      </c>
      <c r="AB2402" s="87" t="str">
        <f t="shared" si="657"/>
        <v/>
      </c>
      <c r="AC2402" s="87" t="str">
        <f t="shared" si="667"/>
        <v/>
      </c>
      <c r="AD2402" s="87" t="str">
        <f t="shared" si="668"/>
        <v/>
      </c>
      <c r="AE2402" s="87">
        <f t="shared" si="669"/>
        <v>1</v>
      </c>
      <c r="AF2402" s="94">
        <f t="shared" si="658"/>
        <v>1</v>
      </c>
      <c r="AH2402" s="324" t="str">
        <f t="shared" si="659"/>
        <v/>
      </c>
      <c r="AI2402" s="280" t="str">
        <f t="shared" si="660"/>
        <v/>
      </c>
      <c r="AJ2402" s="280" t="str">
        <f t="shared" si="661"/>
        <v/>
      </c>
      <c r="AK2402" s="280" t="str">
        <f t="shared" si="662"/>
        <v/>
      </c>
      <c r="AL2402" s="327">
        <f t="shared" si="663"/>
        <v>7330865.7209191797</v>
      </c>
    </row>
    <row r="2403" spans="2:38">
      <c r="B2403" s="176" t="s">
        <v>2151</v>
      </c>
      <c r="C2403" s="167"/>
      <c r="D2403" s="167" t="s">
        <v>2231</v>
      </c>
      <c r="E2403" s="167" t="s">
        <v>117</v>
      </c>
      <c r="F2403" s="167" t="s">
        <v>2233</v>
      </c>
      <c r="G2403" s="188"/>
      <c r="H2403" s="285">
        <v>23536.29</v>
      </c>
      <c r="I2403" s="143">
        <f t="shared" si="664"/>
        <v>331.77848245530026</v>
      </c>
      <c r="J2403" s="165">
        <v>7808834.5788278598</v>
      </c>
      <c r="K2403" s="167"/>
      <c r="L2403" s="167">
        <v>1</v>
      </c>
      <c r="M2403" s="171">
        <f t="shared" si="655"/>
        <v>7808834.5788278598</v>
      </c>
      <c r="N2403" s="170"/>
      <c r="O2403" s="285"/>
      <c r="P2403" s="114">
        <f t="shared" si="670"/>
        <v>0</v>
      </c>
      <c r="Q2403" s="173"/>
      <c r="R2403" s="177">
        <v>2016</v>
      </c>
      <c r="S2403" s="98">
        <f>IFERROR(('General Input Sheet'!$G$38/(VLOOKUP(R2403,'General Input Sheet'!$E$38:$G$44,3,FALSE))),1)</f>
        <v>1</v>
      </c>
      <c r="T2403" s="199">
        <v>7808834.5788278598</v>
      </c>
      <c r="U2403" s="115" t="str">
        <f t="shared" si="665"/>
        <v/>
      </c>
      <c r="V2403" s="115" t="str">
        <f t="shared" si="665"/>
        <v/>
      </c>
      <c r="W2403" s="115" t="str">
        <f t="shared" si="665"/>
        <v/>
      </c>
      <c r="X2403" s="115" t="str">
        <f t="shared" si="665"/>
        <v/>
      </c>
      <c r="Y2403" s="273" t="str">
        <f t="shared" si="666"/>
        <v>y</v>
      </c>
      <c r="AA2403" s="86" t="str">
        <f t="shared" si="656"/>
        <v/>
      </c>
      <c r="AB2403" s="87" t="str">
        <f t="shared" si="657"/>
        <v/>
      </c>
      <c r="AC2403" s="87" t="str">
        <f t="shared" si="667"/>
        <v/>
      </c>
      <c r="AD2403" s="87" t="str">
        <f t="shared" si="668"/>
        <v/>
      </c>
      <c r="AE2403" s="87">
        <f t="shared" si="669"/>
        <v>1</v>
      </c>
      <c r="AF2403" s="94">
        <f t="shared" si="658"/>
        <v>1</v>
      </c>
      <c r="AH2403" s="324" t="str">
        <f t="shared" si="659"/>
        <v/>
      </c>
      <c r="AI2403" s="280" t="str">
        <f t="shared" si="660"/>
        <v/>
      </c>
      <c r="AJ2403" s="280" t="str">
        <f t="shared" si="661"/>
        <v/>
      </c>
      <c r="AK2403" s="280" t="str">
        <f t="shared" si="662"/>
        <v/>
      </c>
      <c r="AL2403" s="327">
        <f t="shared" si="663"/>
        <v>7808834.5788278598</v>
      </c>
    </row>
    <row r="2404" spans="2:38">
      <c r="B2404" s="176" t="s">
        <v>2152</v>
      </c>
      <c r="C2404" s="167"/>
      <c r="D2404" s="167" t="s">
        <v>2229</v>
      </c>
      <c r="E2404" s="167" t="s">
        <v>118</v>
      </c>
      <c r="F2404" s="167" t="s">
        <v>2233</v>
      </c>
      <c r="G2404" s="188"/>
      <c r="H2404" s="285">
        <v>9050.7000000000007</v>
      </c>
      <c r="I2404" s="143">
        <f t="shared" si="664"/>
        <v>76.23627370405967</v>
      </c>
      <c r="J2404" s="165">
        <v>689991.64241333294</v>
      </c>
      <c r="K2404" s="167"/>
      <c r="L2404" s="167">
        <v>1</v>
      </c>
      <c r="M2404" s="171">
        <f t="shared" si="655"/>
        <v>689991.64241333294</v>
      </c>
      <c r="N2404" s="170"/>
      <c r="O2404" s="285"/>
      <c r="P2404" s="114">
        <f t="shared" si="670"/>
        <v>0</v>
      </c>
      <c r="Q2404" s="173"/>
      <c r="R2404" s="177">
        <v>2016</v>
      </c>
      <c r="S2404" s="98">
        <f>IFERROR(('General Input Sheet'!$G$38/(VLOOKUP(R2404,'General Input Sheet'!$E$38:$G$44,3,FALSE))),1)</f>
        <v>1</v>
      </c>
      <c r="T2404" s="199">
        <v>689991.64241333294</v>
      </c>
      <c r="U2404" s="115" t="str">
        <f t="shared" si="665"/>
        <v/>
      </c>
      <c r="V2404" s="115" t="str">
        <f t="shared" si="665"/>
        <v/>
      </c>
      <c r="W2404" s="115" t="str">
        <f t="shared" si="665"/>
        <v/>
      </c>
      <c r="X2404" s="115" t="str">
        <f t="shared" si="665"/>
        <v>y</v>
      </c>
      <c r="Y2404" s="273" t="str">
        <f t="shared" si="666"/>
        <v/>
      </c>
      <c r="AA2404" s="86" t="str">
        <f t="shared" si="656"/>
        <v/>
      </c>
      <c r="AB2404" s="87" t="str">
        <f t="shared" si="657"/>
        <v/>
      </c>
      <c r="AC2404" s="87" t="str">
        <f t="shared" si="667"/>
        <v/>
      </c>
      <c r="AD2404" s="87">
        <f t="shared" si="668"/>
        <v>1</v>
      </c>
      <c r="AE2404" s="87" t="str">
        <f t="shared" si="669"/>
        <v/>
      </c>
      <c r="AF2404" s="94">
        <f t="shared" si="658"/>
        <v>1</v>
      </c>
      <c r="AH2404" s="324" t="str">
        <f t="shared" si="659"/>
        <v/>
      </c>
      <c r="AI2404" s="280" t="str">
        <f t="shared" si="660"/>
        <v/>
      </c>
      <c r="AJ2404" s="280" t="str">
        <f t="shared" si="661"/>
        <v/>
      </c>
      <c r="AK2404" s="280">
        <f t="shared" si="662"/>
        <v>689991.64241333294</v>
      </c>
      <c r="AL2404" s="327" t="str">
        <f t="shared" si="663"/>
        <v/>
      </c>
    </row>
    <row r="2405" spans="2:38">
      <c r="B2405" s="176" t="s">
        <v>2153</v>
      </c>
      <c r="C2405" s="167"/>
      <c r="D2405" s="167" t="s">
        <v>2229</v>
      </c>
      <c r="E2405" s="167" t="s">
        <v>115</v>
      </c>
      <c r="F2405" s="167" t="s">
        <v>2232</v>
      </c>
      <c r="G2405" s="188"/>
      <c r="H2405" s="285">
        <v>3383.8</v>
      </c>
      <c r="I2405" s="143">
        <f t="shared" si="664"/>
        <v>107.95275950278739</v>
      </c>
      <c r="J2405" s="165">
        <v>365290.54760553199</v>
      </c>
      <c r="K2405" s="167"/>
      <c r="L2405" s="167">
        <v>1</v>
      </c>
      <c r="M2405" s="171">
        <f t="shared" si="655"/>
        <v>365290.54760553199</v>
      </c>
      <c r="N2405" s="170"/>
      <c r="O2405" s="285">
        <v>3383.8243420220601</v>
      </c>
      <c r="P2405" s="114">
        <f t="shared" si="670"/>
        <v>5.6456831292206173</v>
      </c>
      <c r="Q2405" s="173">
        <v>19104</v>
      </c>
      <c r="R2405" s="177">
        <v>2016</v>
      </c>
      <c r="S2405" s="98">
        <f>IFERROR(('General Input Sheet'!$G$38/(VLOOKUP(R2405,'General Input Sheet'!$E$38:$G$44,3,FALSE))),1)</f>
        <v>1</v>
      </c>
      <c r="T2405" s="199">
        <v>384394.54760553199</v>
      </c>
      <c r="U2405" s="115" t="str">
        <f t="shared" si="665"/>
        <v>y</v>
      </c>
      <c r="V2405" s="115" t="str">
        <f t="shared" si="665"/>
        <v/>
      </c>
      <c r="W2405" s="115" t="str">
        <f t="shared" si="665"/>
        <v/>
      </c>
      <c r="X2405" s="115" t="str">
        <f t="shared" si="665"/>
        <v/>
      </c>
      <c r="Y2405" s="273" t="str">
        <f t="shared" si="666"/>
        <v/>
      </c>
      <c r="AA2405" s="86">
        <f t="shared" si="656"/>
        <v>1</v>
      </c>
      <c r="AB2405" s="87" t="str">
        <f t="shared" si="657"/>
        <v/>
      </c>
      <c r="AC2405" s="87" t="str">
        <f t="shared" si="667"/>
        <v/>
      </c>
      <c r="AD2405" s="87" t="str">
        <f t="shared" si="668"/>
        <v/>
      </c>
      <c r="AE2405" s="87" t="str">
        <f t="shared" si="669"/>
        <v/>
      </c>
      <c r="AF2405" s="94">
        <f t="shared" si="658"/>
        <v>1</v>
      </c>
      <c r="AH2405" s="324">
        <f t="shared" si="659"/>
        <v>384394.54760553199</v>
      </c>
      <c r="AI2405" s="280" t="str">
        <f t="shared" si="660"/>
        <v/>
      </c>
      <c r="AJ2405" s="280" t="str">
        <f t="shared" si="661"/>
        <v/>
      </c>
      <c r="AK2405" s="280" t="str">
        <f t="shared" si="662"/>
        <v/>
      </c>
      <c r="AL2405" s="327" t="str">
        <f t="shared" si="663"/>
        <v/>
      </c>
    </row>
    <row r="2406" spans="2:38">
      <c r="B2406" s="176" t="s">
        <v>2154</v>
      </c>
      <c r="C2406" s="167"/>
      <c r="D2406" s="167" t="s">
        <v>2231</v>
      </c>
      <c r="E2406" s="167" t="s">
        <v>115</v>
      </c>
      <c r="F2406" s="167" t="s">
        <v>2234</v>
      </c>
      <c r="G2406" s="188"/>
      <c r="H2406" s="285">
        <v>39290.82</v>
      </c>
      <c r="I2406" s="143">
        <f t="shared" si="664"/>
        <v>212.97712799068103</v>
      </c>
      <c r="J2406" s="165">
        <v>8368045.9999988098</v>
      </c>
      <c r="K2406" s="167"/>
      <c r="L2406" s="167">
        <v>1</v>
      </c>
      <c r="M2406" s="171">
        <f t="shared" si="655"/>
        <v>8368045.9999988107</v>
      </c>
      <c r="N2406" s="170"/>
      <c r="O2406" s="285">
        <v>148189.152140024</v>
      </c>
      <c r="P2406" s="114">
        <f t="shared" si="670"/>
        <v>13.880994595719987</v>
      </c>
      <c r="Q2406" s="173">
        <v>2057012.82</v>
      </c>
      <c r="R2406" s="177">
        <v>2016</v>
      </c>
      <c r="S2406" s="98">
        <f>IFERROR(('General Input Sheet'!$G$38/(VLOOKUP(R2406,'General Input Sheet'!$E$38:$G$44,3,FALSE))),1)</f>
        <v>1</v>
      </c>
      <c r="T2406" s="199">
        <v>10425058.81999881</v>
      </c>
      <c r="U2406" s="115" t="str">
        <f t="shared" si="665"/>
        <v/>
      </c>
      <c r="V2406" s="115" t="str">
        <f t="shared" si="665"/>
        <v/>
      </c>
      <c r="W2406" s="115" t="str">
        <f t="shared" si="665"/>
        <v/>
      </c>
      <c r="X2406" s="115" t="str">
        <f t="shared" si="665"/>
        <v/>
      </c>
      <c r="Y2406" s="273" t="str">
        <f t="shared" si="666"/>
        <v>y</v>
      </c>
      <c r="AA2406" s="86" t="str">
        <f t="shared" si="656"/>
        <v/>
      </c>
      <c r="AB2406" s="87" t="str">
        <f t="shared" si="657"/>
        <v/>
      </c>
      <c r="AC2406" s="87" t="str">
        <f t="shared" si="667"/>
        <v/>
      </c>
      <c r="AD2406" s="87" t="str">
        <f t="shared" si="668"/>
        <v/>
      </c>
      <c r="AE2406" s="87">
        <f t="shared" si="669"/>
        <v>1</v>
      </c>
      <c r="AF2406" s="94">
        <f t="shared" si="658"/>
        <v>1</v>
      </c>
      <c r="AH2406" s="324" t="str">
        <f t="shared" si="659"/>
        <v/>
      </c>
      <c r="AI2406" s="280" t="str">
        <f t="shared" si="660"/>
        <v/>
      </c>
      <c r="AJ2406" s="280" t="str">
        <f t="shared" si="661"/>
        <v/>
      </c>
      <c r="AK2406" s="280" t="str">
        <f t="shared" si="662"/>
        <v/>
      </c>
      <c r="AL2406" s="327">
        <f t="shared" si="663"/>
        <v>10425058.81999881</v>
      </c>
    </row>
    <row r="2407" spans="2:38">
      <c r="B2407" s="176" t="s">
        <v>2154</v>
      </c>
      <c r="C2407" s="167"/>
      <c r="D2407" s="167" t="s">
        <v>2231</v>
      </c>
      <c r="E2407" s="167" t="s">
        <v>115</v>
      </c>
      <c r="F2407" s="167" t="s">
        <v>2233</v>
      </c>
      <c r="G2407" s="188"/>
      <c r="H2407" s="285">
        <v>14064.75</v>
      </c>
      <c r="I2407" s="143">
        <f t="shared" si="664"/>
        <v>518.45641917359137</v>
      </c>
      <c r="J2407" s="165">
        <v>7291959.9215717698</v>
      </c>
      <c r="K2407" s="167"/>
      <c r="L2407" s="167">
        <v>1</v>
      </c>
      <c r="M2407" s="171">
        <f t="shared" si="655"/>
        <v>7291959.9215717698</v>
      </c>
      <c r="N2407" s="170"/>
      <c r="O2407" s="285"/>
      <c r="P2407" s="114">
        <f t="shared" si="670"/>
        <v>0</v>
      </c>
      <c r="Q2407" s="173"/>
      <c r="R2407" s="177">
        <v>2016</v>
      </c>
      <c r="S2407" s="98">
        <f>IFERROR(('General Input Sheet'!$G$38/(VLOOKUP(R2407,'General Input Sheet'!$E$38:$G$44,3,FALSE))),1)</f>
        <v>1</v>
      </c>
      <c r="T2407" s="199">
        <v>7291959.9215717698</v>
      </c>
      <c r="U2407" s="115" t="str">
        <f t="shared" si="665"/>
        <v/>
      </c>
      <c r="V2407" s="115" t="str">
        <f t="shared" si="665"/>
        <v/>
      </c>
      <c r="W2407" s="115" t="str">
        <f t="shared" si="665"/>
        <v/>
      </c>
      <c r="X2407" s="115" t="str">
        <f t="shared" si="665"/>
        <v/>
      </c>
      <c r="Y2407" s="273" t="str">
        <f t="shared" si="666"/>
        <v>y</v>
      </c>
      <c r="AA2407" s="86" t="str">
        <f t="shared" si="656"/>
        <v/>
      </c>
      <c r="AB2407" s="87" t="str">
        <f t="shared" si="657"/>
        <v/>
      </c>
      <c r="AC2407" s="87" t="str">
        <f t="shared" si="667"/>
        <v/>
      </c>
      <c r="AD2407" s="87" t="str">
        <f t="shared" si="668"/>
        <v/>
      </c>
      <c r="AE2407" s="87">
        <f t="shared" si="669"/>
        <v>1</v>
      </c>
      <c r="AF2407" s="94">
        <f t="shared" si="658"/>
        <v>1</v>
      </c>
      <c r="AH2407" s="324" t="str">
        <f t="shared" si="659"/>
        <v/>
      </c>
      <c r="AI2407" s="280" t="str">
        <f t="shared" si="660"/>
        <v/>
      </c>
      <c r="AJ2407" s="280" t="str">
        <f t="shared" si="661"/>
        <v/>
      </c>
      <c r="AK2407" s="280" t="str">
        <f t="shared" si="662"/>
        <v/>
      </c>
      <c r="AL2407" s="327">
        <f t="shared" si="663"/>
        <v>7291959.9215717698</v>
      </c>
    </row>
    <row r="2408" spans="2:38">
      <c r="B2408" s="176" t="s">
        <v>2155</v>
      </c>
      <c r="C2408" s="167"/>
      <c r="D2408" s="167" t="s">
        <v>2229</v>
      </c>
      <c r="E2408" s="167" t="s">
        <v>118</v>
      </c>
      <c r="F2408" s="167" t="s">
        <v>2232</v>
      </c>
      <c r="G2408" s="188"/>
      <c r="H2408" s="285">
        <v>474.37262829999997</v>
      </c>
      <c r="I2408" s="143">
        <f t="shared" si="664"/>
        <v>471.11505190141469</v>
      </c>
      <c r="J2408" s="165">
        <v>223484.08540216499</v>
      </c>
      <c r="K2408" s="167"/>
      <c r="L2408" s="167">
        <v>1</v>
      </c>
      <c r="M2408" s="171">
        <f t="shared" si="655"/>
        <v>223484.08540216496</v>
      </c>
      <c r="N2408" s="170"/>
      <c r="O2408" s="285"/>
      <c r="P2408" s="114">
        <f t="shared" si="670"/>
        <v>0</v>
      </c>
      <c r="Q2408" s="173"/>
      <c r="R2408" s="177">
        <v>2016</v>
      </c>
      <c r="S2408" s="98">
        <f>IFERROR(('General Input Sheet'!$G$38/(VLOOKUP(R2408,'General Input Sheet'!$E$38:$G$44,3,FALSE))),1)</f>
        <v>1</v>
      </c>
      <c r="T2408" s="199">
        <v>223484.08540216499</v>
      </c>
      <c r="U2408" s="115" t="str">
        <f t="shared" si="665"/>
        <v/>
      </c>
      <c r="V2408" s="115" t="str">
        <f t="shared" si="665"/>
        <v/>
      </c>
      <c r="W2408" s="115" t="str">
        <f t="shared" si="665"/>
        <v/>
      </c>
      <c r="X2408" s="115" t="str">
        <f t="shared" si="665"/>
        <v>y</v>
      </c>
      <c r="Y2408" s="273" t="str">
        <f t="shared" si="666"/>
        <v/>
      </c>
      <c r="AA2408" s="86" t="str">
        <f t="shared" si="656"/>
        <v/>
      </c>
      <c r="AB2408" s="87" t="str">
        <f t="shared" si="657"/>
        <v/>
      </c>
      <c r="AC2408" s="87" t="str">
        <f t="shared" si="667"/>
        <v/>
      </c>
      <c r="AD2408" s="87">
        <f t="shared" si="668"/>
        <v>1</v>
      </c>
      <c r="AE2408" s="87" t="str">
        <f t="shared" si="669"/>
        <v/>
      </c>
      <c r="AF2408" s="94">
        <f t="shared" si="658"/>
        <v>1</v>
      </c>
      <c r="AH2408" s="324" t="str">
        <f t="shared" si="659"/>
        <v/>
      </c>
      <c r="AI2408" s="280" t="str">
        <f t="shared" si="660"/>
        <v/>
      </c>
      <c r="AJ2408" s="280" t="str">
        <f t="shared" si="661"/>
        <v/>
      </c>
      <c r="AK2408" s="280">
        <f t="shared" si="662"/>
        <v>223484.08540216499</v>
      </c>
      <c r="AL2408" s="327" t="str">
        <f t="shared" si="663"/>
        <v/>
      </c>
    </row>
    <row r="2409" spans="2:38">
      <c r="B2409" s="176" t="s">
        <v>2156</v>
      </c>
      <c r="C2409" s="167"/>
      <c r="D2409" s="167" t="s">
        <v>2231</v>
      </c>
      <c r="E2409" s="167" t="s">
        <v>115</v>
      </c>
      <c r="F2409" s="167" t="s">
        <v>2236</v>
      </c>
      <c r="G2409" s="188"/>
      <c r="H2409" s="285"/>
      <c r="I2409" s="143">
        <f t="shared" si="664"/>
        <v>0</v>
      </c>
      <c r="J2409" s="165"/>
      <c r="K2409" s="167"/>
      <c r="L2409" s="167">
        <v>1</v>
      </c>
      <c r="M2409" s="171">
        <f t="shared" si="655"/>
        <v>0</v>
      </c>
      <c r="N2409" s="170"/>
      <c r="O2409" s="285">
        <v>0</v>
      </c>
      <c r="P2409" s="114">
        <f t="shared" si="670"/>
        <v>0</v>
      </c>
      <c r="Q2409" s="173">
        <v>0</v>
      </c>
      <c r="R2409" s="177">
        <v>2016</v>
      </c>
      <c r="S2409" s="98">
        <f>IFERROR(('General Input Sheet'!$G$38/(VLOOKUP(R2409,'General Input Sheet'!$E$38:$G$44,3,FALSE))),1)</f>
        <v>1</v>
      </c>
      <c r="T2409" s="199">
        <v>0</v>
      </c>
      <c r="U2409" s="115" t="str">
        <f t="shared" si="665"/>
        <v/>
      </c>
      <c r="V2409" s="115" t="str">
        <f t="shared" si="665"/>
        <v/>
      </c>
      <c r="W2409" s="115" t="str">
        <f t="shared" si="665"/>
        <v/>
      </c>
      <c r="X2409" s="115" t="str">
        <f t="shared" si="665"/>
        <v/>
      </c>
      <c r="Y2409" s="273" t="str">
        <f t="shared" si="666"/>
        <v>y</v>
      </c>
      <c r="AA2409" s="86" t="str">
        <f t="shared" si="656"/>
        <v/>
      </c>
      <c r="AB2409" s="87" t="str">
        <f t="shared" si="657"/>
        <v/>
      </c>
      <c r="AC2409" s="87" t="str">
        <f t="shared" si="667"/>
        <v/>
      </c>
      <c r="AD2409" s="87" t="str">
        <f t="shared" si="668"/>
        <v/>
      </c>
      <c r="AE2409" s="87">
        <f t="shared" si="669"/>
        <v>1</v>
      </c>
      <c r="AF2409" s="94">
        <f t="shared" si="658"/>
        <v>1</v>
      </c>
      <c r="AH2409" s="324" t="str">
        <f t="shared" si="659"/>
        <v/>
      </c>
      <c r="AI2409" s="280" t="str">
        <f t="shared" si="660"/>
        <v/>
      </c>
      <c r="AJ2409" s="280" t="str">
        <f t="shared" si="661"/>
        <v/>
      </c>
      <c r="AK2409" s="280" t="str">
        <f t="shared" si="662"/>
        <v/>
      </c>
      <c r="AL2409" s="327">
        <f t="shared" si="663"/>
        <v>0</v>
      </c>
    </row>
    <row r="2410" spans="2:38">
      <c r="B2410" s="176" t="s">
        <v>2157</v>
      </c>
      <c r="C2410" s="167"/>
      <c r="D2410" s="167" t="s">
        <v>2229</v>
      </c>
      <c r="E2410" s="167" t="s">
        <v>117</v>
      </c>
      <c r="F2410" s="167" t="s">
        <v>2233</v>
      </c>
      <c r="G2410" s="188"/>
      <c r="H2410" s="285">
        <v>5478.16</v>
      </c>
      <c r="I2410" s="143">
        <f t="shared" si="664"/>
        <v>108.97380332746599</v>
      </c>
      <c r="J2410" s="165">
        <v>596975.93043639103</v>
      </c>
      <c r="K2410" s="167"/>
      <c r="L2410" s="167">
        <v>1</v>
      </c>
      <c r="M2410" s="171">
        <f t="shared" si="655"/>
        <v>596975.93043639103</v>
      </c>
      <c r="N2410" s="170"/>
      <c r="O2410" s="285"/>
      <c r="P2410" s="114">
        <f t="shared" si="670"/>
        <v>0</v>
      </c>
      <c r="Q2410" s="173"/>
      <c r="R2410" s="177">
        <v>2016</v>
      </c>
      <c r="S2410" s="98">
        <f>IFERROR(('General Input Sheet'!$G$38/(VLOOKUP(R2410,'General Input Sheet'!$E$38:$G$44,3,FALSE))),1)</f>
        <v>1</v>
      </c>
      <c r="T2410" s="199">
        <v>596975.93043639103</v>
      </c>
      <c r="U2410" s="115" t="str">
        <f t="shared" si="665"/>
        <v/>
      </c>
      <c r="V2410" s="115" t="str">
        <f t="shared" si="665"/>
        <v/>
      </c>
      <c r="W2410" s="115" t="str">
        <f t="shared" si="665"/>
        <v>y</v>
      </c>
      <c r="X2410" s="115" t="str">
        <f t="shared" si="665"/>
        <v/>
      </c>
      <c r="Y2410" s="273" t="str">
        <f t="shared" si="666"/>
        <v/>
      </c>
      <c r="AA2410" s="86" t="str">
        <f t="shared" si="656"/>
        <v/>
      </c>
      <c r="AB2410" s="87" t="str">
        <f t="shared" si="657"/>
        <v/>
      </c>
      <c r="AC2410" s="87">
        <f t="shared" si="667"/>
        <v>1</v>
      </c>
      <c r="AD2410" s="87" t="str">
        <f t="shared" si="668"/>
        <v/>
      </c>
      <c r="AE2410" s="87" t="str">
        <f t="shared" si="669"/>
        <v/>
      </c>
      <c r="AF2410" s="94">
        <f t="shared" si="658"/>
        <v>1</v>
      </c>
      <c r="AH2410" s="324" t="str">
        <f t="shared" si="659"/>
        <v/>
      </c>
      <c r="AI2410" s="280" t="str">
        <f t="shared" si="660"/>
        <v/>
      </c>
      <c r="AJ2410" s="280">
        <f t="shared" si="661"/>
        <v>596975.93043639103</v>
      </c>
      <c r="AK2410" s="280" t="str">
        <f t="shared" si="662"/>
        <v/>
      </c>
      <c r="AL2410" s="327" t="str">
        <f t="shared" si="663"/>
        <v/>
      </c>
    </row>
    <row r="2411" spans="2:38">
      <c r="B2411" s="176" t="s">
        <v>2158</v>
      </c>
      <c r="C2411" s="167"/>
      <c r="D2411" s="167" t="s">
        <v>2229</v>
      </c>
      <c r="E2411" s="167" t="s">
        <v>117</v>
      </c>
      <c r="F2411" s="167" t="s">
        <v>2233</v>
      </c>
      <c r="G2411" s="188"/>
      <c r="H2411" s="285">
        <v>4750.93</v>
      </c>
      <c r="I2411" s="143">
        <f t="shared" si="664"/>
        <v>120.00865755013186</v>
      </c>
      <c r="J2411" s="165">
        <v>570152.73141464801</v>
      </c>
      <c r="K2411" s="167"/>
      <c r="L2411" s="167">
        <v>1</v>
      </c>
      <c r="M2411" s="171">
        <f t="shared" si="655"/>
        <v>570152.73141464801</v>
      </c>
      <c r="N2411" s="170"/>
      <c r="O2411" s="285"/>
      <c r="P2411" s="114">
        <f t="shared" si="670"/>
        <v>0</v>
      </c>
      <c r="Q2411" s="173"/>
      <c r="R2411" s="177">
        <v>2016</v>
      </c>
      <c r="S2411" s="98">
        <f>IFERROR(('General Input Sheet'!$G$38/(VLOOKUP(R2411,'General Input Sheet'!$E$38:$G$44,3,FALSE))),1)</f>
        <v>1</v>
      </c>
      <c r="T2411" s="199">
        <v>570152.73141464801</v>
      </c>
      <c r="U2411" s="115" t="str">
        <f t="shared" si="665"/>
        <v/>
      </c>
      <c r="V2411" s="115" t="str">
        <f t="shared" si="665"/>
        <v/>
      </c>
      <c r="W2411" s="115" t="str">
        <f t="shared" si="665"/>
        <v>y</v>
      </c>
      <c r="X2411" s="115" t="str">
        <f t="shared" si="665"/>
        <v/>
      </c>
      <c r="Y2411" s="273" t="str">
        <f t="shared" si="666"/>
        <v/>
      </c>
      <c r="AA2411" s="86" t="str">
        <f t="shared" si="656"/>
        <v/>
      </c>
      <c r="AB2411" s="87" t="str">
        <f t="shared" si="657"/>
        <v/>
      </c>
      <c r="AC2411" s="87">
        <f t="shared" si="667"/>
        <v>1</v>
      </c>
      <c r="AD2411" s="87" t="str">
        <f t="shared" si="668"/>
        <v/>
      </c>
      <c r="AE2411" s="87" t="str">
        <f t="shared" si="669"/>
        <v/>
      </c>
      <c r="AF2411" s="94">
        <f t="shared" si="658"/>
        <v>1</v>
      </c>
      <c r="AH2411" s="324" t="str">
        <f t="shared" si="659"/>
        <v/>
      </c>
      <c r="AI2411" s="280" t="str">
        <f t="shared" si="660"/>
        <v/>
      </c>
      <c r="AJ2411" s="280">
        <f t="shared" si="661"/>
        <v>570152.73141464801</v>
      </c>
      <c r="AK2411" s="280" t="str">
        <f t="shared" si="662"/>
        <v/>
      </c>
      <c r="AL2411" s="327" t="str">
        <f t="shared" si="663"/>
        <v/>
      </c>
    </row>
    <row r="2412" spans="2:38">
      <c r="B2412" s="176" t="s">
        <v>2159</v>
      </c>
      <c r="C2412" s="167"/>
      <c r="D2412" s="167" t="s">
        <v>2229</v>
      </c>
      <c r="E2412" s="167" t="s">
        <v>115</v>
      </c>
      <c r="F2412" s="167" t="s">
        <v>2233</v>
      </c>
      <c r="G2412" s="188"/>
      <c r="H2412" s="285">
        <v>6643.26</v>
      </c>
      <c r="I2412" s="143">
        <f t="shared" si="664"/>
        <v>96.330650201808893</v>
      </c>
      <c r="J2412" s="165">
        <v>639949.55525966897</v>
      </c>
      <c r="K2412" s="167"/>
      <c r="L2412" s="167">
        <v>1</v>
      </c>
      <c r="M2412" s="171">
        <f t="shared" si="655"/>
        <v>639949.55525966897</v>
      </c>
      <c r="N2412" s="170"/>
      <c r="O2412" s="285"/>
      <c r="P2412" s="114">
        <f t="shared" si="670"/>
        <v>0</v>
      </c>
      <c r="Q2412" s="173"/>
      <c r="R2412" s="177">
        <v>2016</v>
      </c>
      <c r="S2412" s="98">
        <f>IFERROR(('General Input Sheet'!$G$38/(VLOOKUP(R2412,'General Input Sheet'!$E$38:$G$44,3,FALSE))),1)</f>
        <v>1</v>
      </c>
      <c r="T2412" s="199">
        <v>639949.55525966897</v>
      </c>
      <c r="U2412" s="115" t="str">
        <f t="shared" si="665"/>
        <v>y</v>
      </c>
      <c r="V2412" s="115" t="str">
        <f t="shared" si="665"/>
        <v/>
      </c>
      <c r="W2412" s="115" t="str">
        <f t="shared" si="665"/>
        <v/>
      </c>
      <c r="X2412" s="115" t="str">
        <f t="shared" si="665"/>
        <v/>
      </c>
      <c r="Y2412" s="273" t="str">
        <f t="shared" si="666"/>
        <v/>
      </c>
      <c r="AA2412" s="86">
        <f t="shared" si="656"/>
        <v>1</v>
      </c>
      <c r="AB2412" s="87" t="str">
        <f t="shared" si="657"/>
        <v/>
      </c>
      <c r="AC2412" s="87" t="str">
        <f t="shared" si="667"/>
        <v/>
      </c>
      <c r="AD2412" s="87" t="str">
        <f t="shared" si="668"/>
        <v/>
      </c>
      <c r="AE2412" s="87" t="str">
        <f t="shared" si="669"/>
        <v/>
      </c>
      <c r="AF2412" s="94">
        <f t="shared" si="658"/>
        <v>1</v>
      </c>
      <c r="AH2412" s="324">
        <f t="shared" si="659"/>
        <v>639949.55525966897</v>
      </c>
      <c r="AI2412" s="280" t="str">
        <f t="shared" si="660"/>
        <v/>
      </c>
      <c r="AJ2412" s="280" t="str">
        <f t="shared" si="661"/>
        <v/>
      </c>
      <c r="AK2412" s="280" t="str">
        <f t="shared" si="662"/>
        <v/>
      </c>
      <c r="AL2412" s="327" t="str">
        <f t="shared" si="663"/>
        <v/>
      </c>
    </row>
    <row r="2413" spans="2:38">
      <c r="B2413" s="176" t="s">
        <v>2160</v>
      </c>
      <c r="C2413" s="167"/>
      <c r="D2413" s="167" t="s">
        <v>2229</v>
      </c>
      <c r="E2413" s="167" t="s">
        <v>116</v>
      </c>
      <c r="F2413" s="167" t="s">
        <v>2232</v>
      </c>
      <c r="G2413" s="188"/>
      <c r="H2413" s="285">
        <v>5865.57</v>
      </c>
      <c r="I2413" s="143">
        <f t="shared" si="664"/>
        <v>82.899504502045332</v>
      </c>
      <c r="J2413" s="165">
        <v>486252.84662206197</v>
      </c>
      <c r="K2413" s="167"/>
      <c r="L2413" s="167">
        <v>1</v>
      </c>
      <c r="M2413" s="171">
        <f t="shared" si="655"/>
        <v>486252.84662206197</v>
      </c>
      <c r="N2413" s="170"/>
      <c r="O2413" s="285"/>
      <c r="P2413" s="114">
        <f t="shared" si="670"/>
        <v>0</v>
      </c>
      <c r="Q2413" s="173"/>
      <c r="R2413" s="177">
        <v>2016</v>
      </c>
      <c r="S2413" s="98">
        <f>IFERROR(('General Input Sheet'!$G$38/(VLOOKUP(R2413,'General Input Sheet'!$E$38:$G$44,3,FALSE))),1)</f>
        <v>1</v>
      </c>
      <c r="T2413" s="199">
        <v>486252.84662206197</v>
      </c>
      <c r="U2413" s="115" t="str">
        <f t="shared" si="665"/>
        <v/>
      </c>
      <c r="V2413" s="115" t="str">
        <f t="shared" si="665"/>
        <v>y</v>
      </c>
      <c r="W2413" s="115" t="str">
        <f t="shared" si="665"/>
        <v/>
      </c>
      <c r="X2413" s="115" t="str">
        <f t="shared" si="665"/>
        <v/>
      </c>
      <c r="Y2413" s="273" t="str">
        <f t="shared" si="666"/>
        <v/>
      </c>
      <c r="AA2413" s="86" t="str">
        <f t="shared" si="656"/>
        <v/>
      </c>
      <c r="AB2413" s="87">
        <f t="shared" si="657"/>
        <v>1</v>
      </c>
      <c r="AC2413" s="87" t="str">
        <f t="shared" si="667"/>
        <v/>
      </c>
      <c r="AD2413" s="87" t="str">
        <f t="shared" si="668"/>
        <v/>
      </c>
      <c r="AE2413" s="87" t="str">
        <f t="shared" si="669"/>
        <v/>
      </c>
      <c r="AF2413" s="94">
        <f t="shared" si="658"/>
        <v>1</v>
      </c>
      <c r="AH2413" s="324" t="str">
        <f t="shared" si="659"/>
        <v/>
      </c>
      <c r="AI2413" s="280">
        <f t="shared" si="660"/>
        <v>486252.84662206197</v>
      </c>
      <c r="AJ2413" s="280" t="str">
        <f t="shared" si="661"/>
        <v/>
      </c>
      <c r="AK2413" s="280" t="str">
        <f t="shared" si="662"/>
        <v/>
      </c>
      <c r="AL2413" s="327" t="str">
        <f t="shared" si="663"/>
        <v/>
      </c>
    </row>
    <row r="2414" spans="2:38">
      <c r="B2414" s="176" t="s">
        <v>2161</v>
      </c>
      <c r="C2414" s="167"/>
      <c r="D2414" s="167" t="s">
        <v>2229</v>
      </c>
      <c r="E2414" s="167" t="s">
        <v>115</v>
      </c>
      <c r="F2414" s="167" t="s">
        <v>2233</v>
      </c>
      <c r="G2414" s="188"/>
      <c r="H2414" s="285">
        <v>29631.73</v>
      </c>
      <c r="I2414" s="143">
        <f t="shared" si="664"/>
        <v>23.285567275799725</v>
      </c>
      <c r="J2414" s="165">
        <v>689991.64241333294</v>
      </c>
      <c r="K2414" s="167"/>
      <c r="L2414" s="167">
        <v>1</v>
      </c>
      <c r="M2414" s="171">
        <f t="shared" si="655"/>
        <v>689991.64241333294</v>
      </c>
      <c r="N2414" s="170"/>
      <c r="O2414" s="285"/>
      <c r="P2414" s="114">
        <f t="shared" si="670"/>
        <v>0</v>
      </c>
      <c r="Q2414" s="173"/>
      <c r="R2414" s="177">
        <v>2016</v>
      </c>
      <c r="S2414" s="98">
        <f>IFERROR(('General Input Sheet'!$G$38/(VLOOKUP(R2414,'General Input Sheet'!$E$38:$G$44,3,FALSE))),1)</f>
        <v>1</v>
      </c>
      <c r="T2414" s="199">
        <v>689991.64241333294</v>
      </c>
      <c r="U2414" s="115" t="str">
        <f t="shared" si="665"/>
        <v>y</v>
      </c>
      <c r="V2414" s="115" t="str">
        <f t="shared" si="665"/>
        <v/>
      </c>
      <c r="W2414" s="115" t="str">
        <f t="shared" si="665"/>
        <v/>
      </c>
      <c r="X2414" s="115" t="str">
        <f t="shared" si="665"/>
        <v/>
      </c>
      <c r="Y2414" s="273" t="str">
        <f t="shared" si="666"/>
        <v/>
      </c>
      <c r="AA2414" s="86">
        <f t="shared" si="656"/>
        <v>1</v>
      </c>
      <c r="AB2414" s="87" t="str">
        <f t="shared" si="657"/>
        <v/>
      </c>
      <c r="AC2414" s="87" t="str">
        <f t="shared" si="667"/>
        <v/>
      </c>
      <c r="AD2414" s="87" t="str">
        <f t="shared" si="668"/>
        <v/>
      </c>
      <c r="AE2414" s="87" t="str">
        <f t="shared" si="669"/>
        <v/>
      </c>
      <c r="AF2414" s="94">
        <f t="shared" si="658"/>
        <v>1</v>
      </c>
      <c r="AH2414" s="324">
        <f t="shared" si="659"/>
        <v>689991.64241333294</v>
      </c>
      <c r="AI2414" s="280" t="str">
        <f t="shared" si="660"/>
        <v/>
      </c>
      <c r="AJ2414" s="280" t="str">
        <f t="shared" si="661"/>
        <v/>
      </c>
      <c r="AK2414" s="280" t="str">
        <f t="shared" si="662"/>
        <v/>
      </c>
      <c r="AL2414" s="327" t="str">
        <f t="shared" si="663"/>
        <v/>
      </c>
    </row>
    <row r="2415" spans="2:38">
      <c r="B2415" s="176" t="s">
        <v>2162</v>
      </c>
      <c r="C2415" s="167"/>
      <c r="D2415" s="167" t="s">
        <v>2229</v>
      </c>
      <c r="E2415" s="167" t="s">
        <v>115</v>
      </c>
      <c r="F2415" s="167" t="s">
        <v>2233</v>
      </c>
      <c r="G2415" s="188"/>
      <c r="H2415" s="285">
        <v>3083.44</v>
      </c>
      <c r="I2415" s="143">
        <f t="shared" si="664"/>
        <v>164.96151080537516</v>
      </c>
      <c r="J2415" s="165">
        <v>508648.92087772599</v>
      </c>
      <c r="K2415" s="167"/>
      <c r="L2415" s="167">
        <v>1</v>
      </c>
      <c r="M2415" s="171">
        <f t="shared" si="655"/>
        <v>508648.92087772593</v>
      </c>
      <c r="N2415" s="170"/>
      <c r="O2415" s="285"/>
      <c r="P2415" s="114">
        <f t="shared" si="670"/>
        <v>0</v>
      </c>
      <c r="Q2415" s="173"/>
      <c r="R2415" s="177">
        <v>2016</v>
      </c>
      <c r="S2415" s="98">
        <f>IFERROR(('General Input Sheet'!$G$38/(VLOOKUP(R2415,'General Input Sheet'!$E$38:$G$44,3,FALSE))),1)</f>
        <v>1</v>
      </c>
      <c r="T2415" s="199">
        <v>508648.92087772599</v>
      </c>
      <c r="U2415" s="115" t="str">
        <f t="shared" ref="U2415:X2446" si="671">IF(AND(U$10=$E2415,$D2415="Local"),"y","")</f>
        <v>y</v>
      </c>
      <c r="V2415" s="115" t="str">
        <f t="shared" si="671"/>
        <v/>
      </c>
      <c r="W2415" s="115" t="str">
        <f t="shared" si="671"/>
        <v/>
      </c>
      <c r="X2415" s="115" t="str">
        <f t="shared" si="671"/>
        <v/>
      </c>
      <c r="Y2415" s="273" t="str">
        <f t="shared" si="666"/>
        <v/>
      </c>
      <c r="AA2415" s="86">
        <f t="shared" si="656"/>
        <v>1</v>
      </c>
      <c r="AB2415" s="87" t="str">
        <f t="shared" si="657"/>
        <v/>
      </c>
      <c r="AC2415" s="87" t="str">
        <f t="shared" si="667"/>
        <v/>
      </c>
      <c r="AD2415" s="87" t="str">
        <f t="shared" si="668"/>
        <v/>
      </c>
      <c r="AE2415" s="87" t="str">
        <f t="shared" si="669"/>
        <v/>
      </c>
      <c r="AF2415" s="94">
        <f t="shared" si="658"/>
        <v>1</v>
      </c>
      <c r="AH2415" s="324">
        <f t="shared" si="659"/>
        <v>508648.92087772599</v>
      </c>
      <c r="AI2415" s="280" t="str">
        <f t="shared" si="660"/>
        <v/>
      </c>
      <c r="AJ2415" s="280" t="str">
        <f t="shared" si="661"/>
        <v/>
      </c>
      <c r="AK2415" s="280" t="str">
        <f t="shared" si="662"/>
        <v/>
      </c>
      <c r="AL2415" s="327" t="str">
        <f t="shared" si="663"/>
        <v/>
      </c>
    </row>
    <row r="2416" spans="2:38">
      <c r="B2416" s="176" t="s">
        <v>2163</v>
      </c>
      <c r="C2416" s="167"/>
      <c r="D2416" s="167" t="s">
        <v>2229</v>
      </c>
      <c r="E2416" s="167" t="s">
        <v>118</v>
      </c>
      <c r="F2416" s="167" t="s">
        <v>2233</v>
      </c>
      <c r="G2416" s="188"/>
      <c r="H2416" s="285">
        <v>2320.4299999999998</v>
      </c>
      <c r="I2416" s="143">
        <f t="shared" si="664"/>
        <v>207.07627896081289</v>
      </c>
      <c r="J2416" s="165">
        <v>480506.00998903898</v>
      </c>
      <c r="K2416" s="167"/>
      <c r="L2416" s="167">
        <v>1</v>
      </c>
      <c r="M2416" s="171">
        <f t="shared" si="655"/>
        <v>480506.00998903904</v>
      </c>
      <c r="N2416" s="170"/>
      <c r="O2416" s="285"/>
      <c r="P2416" s="114">
        <f t="shared" si="670"/>
        <v>0</v>
      </c>
      <c r="Q2416" s="173"/>
      <c r="R2416" s="177">
        <v>2016</v>
      </c>
      <c r="S2416" s="98">
        <f>IFERROR(('General Input Sheet'!$G$38/(VLOOKUP(R2416,'General Input Sheet'!$E$38:$G$44,3,FALSE))),1)</f>
        <v>1</v>
      </c>
      <c r="T2416" s="199">
        <v>480506.00998903898</v>
      </c>
      <c r="U2416" s="115" t="str">
        <f t="shared" si="671"/>
        <v/>
      </c>
      <c r="V2416" s="115" t="str">
        <f t="shared" si="671"/>
        <v/>
      </c>
      <c r="W2416" s="115" t="str">
        <f t="shared" si="671"/>
        <v/>
      </c>
      <c r="X2416" s="115" t="str">
        <f t="shared" si="671"/>
        <v>y</v>
      </c>
      <c r="Y2416" s="273" t="str">
        <f t="shared" si="666"/>
        <v/>
      </c>
      <c r="AA2416" s="86" t="str">
        <f t="shared" si="656"/>
        <v/>
      </c>
      <c r="AB2416" s="87" t="str">
        <f t="shared" si="657"/>
        <v/>
      </c>
      <c r="AC2416" s="87" t="str">
        <f t="shared" si="667"/>
        <v/>
      </c>
      <c r="AD2416" s="87">
        <f t="shared" si="668"/>
        <v>1</v>
      </c>
      <c r="AE2416" s="87" t="str">
        <f t="shared" si="669"/>
        <v/>
      </c>
      <c r="AF2416" s="94">
        <f t="shared" si="658"/>
        <v>1</v>
      </c>
      <c r="AH2416" s="324" t="str">
        <f t="shared" si="659"/>
        <v/>
      </c>
      <c r="AI2416" s="280" t="str">
        <f t="shared" si="660"/>
        <v/>
      </c>
      <c r="AJ2416" s="280" t="str">
        <f t="shared" si="661"/>
        <v/>
      </c>
      <c r="AK2416" s="280">
        <f t="shared" si="662"/>
        <v>480506.00998903898</v>
      </c>
      <c r="AL2416" s="327" t="str">
        <f t="shared" si="663"/>
        <v/>
      </c>
    </row>
    <row r="2417" spans="2:38">
      <c r="B2417" s="176" t="s">
        <v>2164</v>
      </c>
      <c r="C2417" s="167"/>
      <c r="D2417" s="167" t="s">
        <v>2229</v>
      </c>
      <c r="E2417" s="167" t="s">
        <v>117</v>
      </c>
      <c r="F2417" s="167" t="s">
        <v>2233</v>
      </c>
      <c r="G2417" s="188"/>
      <c r="H2417" s="285">
        <v>1814.18</v>
      </c>
      <c r="I2417" s="143">
        <f t="shared" si="664"/>
        <v>254.56870419815178</v>
      </c>
      <c r="J2417" s="165">
        <v>461833.45178220299</v>
      </c>
      <c r="K2417" s="167"/>
      <c r="L2417" s="167">
        <v>1</v>
      </c>
      <c r="M2417" s="171">
        <f t="shared" si="655"/>
        <v>461833.45178220299</v>
      </c>
      <c r="N2417" s="170"/>
      <c r="O2417" s="285"/>
      <c r="P2417" s="114">
        <f t="shared" si="670"/>
        <v>0</v>
      </c>
      <c r="Q2417" s="173"/>
      <c r="R2417" s="177">
        <v>2016</v>
      </c>
      <c r="S2417" s="98">
        <f>IFERROR(('General Input Sheet'!$G$38/(VLOOKUP(R2417,'General Input Sheet'!$E$38:$G$44,3,FALSE))),1)</f>
        <v>1</v>
      </c>
      <c r="T2417" s="199">
        <v>461833.45178220299</v>
      </c>
      <c r="U2417" s="115" t="str">
        <f t="shared" si="671"/>
        <v/>
      </c>
      <c r="V2417" s="115" t="str">
        <f t="shared" si="671"/>
        <v/>
      </c>
      <c r="W2417" s="115" t="str">
        <f t="shared" si="671"/>
        <v>y</v>
      </c>
      <c r="X2417" s="115" t="str">
        <f t="shared" si="671"/>
        <v/>
      </c>
      <c r="Y2417" s="273" t="str">
        <f t="shared" si="666"/>
        <v/>
      </c>
      <c r="AA2417" s="86" t="str">
        <f t="shared" si="656"/>
        <v/>
      </c>
      <c r="AB2417" s="87" t="str">
        <f t="shared" si="657"/>
        <v/>
      </c>
      <c r="AC2417" s="87">
        <f t="shared" si="667"/>
        <v>1</v>
      </c>
      <c r="AD2417" s="87" t="str">
        <f t="shared" si="668"/>
        <v/>
      </c>
      <c r="AE2417" s="87" t="str">
        <f t="shared" si="669"/>
        <v/>
      </c>
      <c r="AF2417" s="94">
        <f t="shared" si="658"/>
        <v>1</v>
      </c>
      <c r="AH2417" s="324" t="str">
        <f t="shared" si="659"/>
        <v/>
      </c>
      <c r="AI2417" s="280" t="str">
        <f t="shared" si="660"/>
        <v/>
      </c>
      <c r="AJ2417" s="280">
        <f t="shared" si="661"/>
        <v>461833.45178220299</v>
      </c>
      <c r="AK2417" s="280" t="str">
        <f t="shared" si="662"/>
        <v/>
      </c>
      <c r="AL2417" s="327" t="str">
        <f t="shared" si="663"/>
        <v/>
      </c>
    </row>
    <row r="2418" spans="2:38">
      <c r="B2418" s="176" t="s">
        <v>2165</v>
      </c>
      <c r="C2418" s="167"/>
      <c r="D2418" s="167" t="s">
        <v>2229</v>
      </c>
      <c r="E2418" s="167" t="s">
        <v>116</v>
      </c>
      <c r="F2418" s="167" t="s">
        <v>2233</v>
      </c>
      <c r="G2418" s="188"/>
      <c r="H2418" s="285">
        <v>3263.94</v>
      </c>
      <c r="I2418" s="143">
        <f t="shared" si="664"/>
        <v>157.8786664942977</v>
      </c>
      <c r="J2418" s="165">
        <v>515306.49471739802</v>
      </c>
      <c r="K2418" s="167"/>
      <c r="L2418" s="167">
        <v>1</v>
      </c>
      <c r="M2418" s="171">
        <f t="shared" si="655"/>
        <v>515306.49471739796</v>
      </c>
      <c r="N2418" s="170"/>
      <c r="O2418" s="285"/>
      <c r="P2418" s="114">
        <f t="shared" si="670"/>
        <v>0</v>
      </c>
      <c r="Q2418" s="173"/>
      <c r="R2418" s="177">
        <v>2016</v>
      </c>
      <c r="S2418" s="98">
        <f>IFERROR(('General Input Sheet'!$G$38/(VLOOKUP(R2418,'General Input Sheet'!$E$38:$G$44,3,FALSE))),1)</f>
        <v>1</v>
      </c>
      <c r="T2418" s="199">
        <v>515306.49471739802</v>
      </c>
      <c r="U2418" s="115" t="str">
        <f t="shared" si="671"/>
        <v/>
      </c>
      <c r="V2418" s="115" t="str">
        <f t="shared" si="671"/>
        <v>y</v>
      </c>
      <c r="W2418" s="115" t="str">
        <f t="shared" si="671"/>
        <v/>
      </c>
      <c r="X2418" s="115" t="str">
        <f t="shared" si="671"/>
        <v/>
      </c>
      <c r="Y2418" s="273" t="str">
        <f t="shared" si="666"/>
        <v/>
      </c>
      <c r="AA2418" s="86" t="str">
        <f t="shared" si="656"/>
        <v/>
      </c>
      <c r="AB2418" s="87">
        <f t="shared" si="657"/>
        <v>1</v>
      </c>
      <c r="AC2418" s="87" t="str">
        <f t="shared" si="667"/>
        <v/>
      </c>
      <c r="AD2418" s="87" t="str">
        <f t="shared" si="668"/>
        <v/>
      </c>
      <c r="AE2418" s="87" t="str">
        <f t="shared" si="669"/>
        <v/>
      </c>
      <c r="AF2418" s="94">
        <f t="shared" si="658"/>
        <v>1</v>
      </c>
      <c r="AH2418" s="324" t="str">
        <f t="shared" si="659"/>
        <v/>
      </c>
      <c r="AI2418" s="280">
        <f t="shared" si="660"/>
        <v>515306.49471739802</v>
      </c>
      <c r="AJ2418" s="280" t="str">
        <f t="shared" si="661"/>
        <v/>
      </c>
      <c r="AK2418" s="280" t="str">
        <f t="shared" si="662"/>
        <v/>
      </c>
      <c r="AL2418" s="327" t="str">
        <f t="shared" si="663"/>
        <v/>
      </c>
    </row>
    <row r="2419" spans="2:38">
      <c r="B2419" s="176" t="s">
        <v>2166</v>
      </c>
      <c r="C2419" s="167"/>
      <c r="D2419" s="167" t="s">
        <v>2231</v>
      </c>
      <c r="E2419" s="167" t="s">
        <v>117</v>
      </c>
      <c r="F2419" s="167" t="s">
        <v>2236</v>
      </c>
      <c r="G2419" s="188"/>
      <c r="H2419" s="285"/>
      <c r="I2419" s="143">
        <f t="shared" si="664"/>
        <v>0</v>
      </c>
      <c r="J2419" s="165"/>
      <c r="K2419" s="167"/>
      <c r="L2419" s="167">
        <v>1</v>
      </c>
      <c r="M2419" s="171">
        <f t="shared" si="655"/>
        <v>0</v>
      </c>
      <c r="N2419" s="170"/>
      <c r="O2419" s="285">
        <v>0</v>
      </c>
      <c r="P2419" s="114">
        <f t="shared" si="670"/>
        <v>0</v>
      </c>
      <c r="Q2419" s="173">
        <v>0</v>
      </c>
      <c r="R2419" s="177">
        <v>2016</v>
      </c>
      <c r="S2419" s="98">
        <f>IFERROR(('General Input Sheet'!$G$38/(VLOOKUP(R2419,'General Input Sheet'!$E$38:$G$44,3,FALSE))),1)</f>
        <v>1</v>
      </c>
      <c r="T2419" s="199">
        <v>0</v>
      </c>
      <c r="U2419" s="115" t="str">
        <f t="shared" si="671"/>
        <v/>
      </c>
      <c r="V2419" s="115" t="str">
        <f t="shared" si="671"/>
        <v/>
      </c>
      <c r="W2419" s="115" t="str">
        <f t="shared" si="671"/>
        <v/>
      </c>
      <c r="X2419" s="115" t="str">
        <f t="shared" si="671"/>
        <v/>
      </c>
      <c r="Y2419" s="273" t="str">
        <f t="shared" si="666"/>
        <v>y</v>
      </c>
      <c r="AA2419" s="86" t="str">
        <f t="shared" si="656"/>
        <v/>
      </c>
      <c r="AB2419" s="87" t="str">
        <f t="shared" si="657"/>
        <v/>
      </c>
      <c r="AC2419" s="87" t="str">
        <f t="shared" si="667"/>
        <v/>
      </c>
      <c r="AD2419" s="87" t="str">
        <f t="shared" si="668"/>
        <v/>
      </c>
      <c r="AE2419" s="87">
        <f t="shared" si="669"/>
        <v>1</v>
      </c>
      <c r="AF2419" s="94">
        <f t="shared" si="658"/>
        <v>1</v>
      </c>
      <c r="AH2419" s="324" t="str">
        <f t="shared" si="659"/>
        <v/>
      </c>
      <c r="AI2419" s="280" t="str">
        <f t="shared" si="660"/>
        <v/>
      </c>
      <c r="AJ2419" s="280" t="str">
        <f t="shared" si="661"/>
        <v/>
      </c>
      <c r="AK2419" s="280" t="str">
        <f t="shared" si="662"/>
        <v/>
      </c>
      <c r="AL2419" s="327">
        <f t="shared" si="663"/>
        <v>0</v>
      </c>
    </row>
    <row r="2420" spans="2:38">
      <c r="B2420" s="176" t="s">
        <v>2167</v>
      </c>
      <c r="C2420" s="167"/>
      <c r="D2420" s="167" t="s">
        <v>2229</v>
      </c>
      <c r="E2420" s="167" t="s">
        <v>117</v>
      </c>
      <c r="F2420" s="167" t="s">
        <v>2232</v>
      </c>
      <c r="G2420" s="188"/>
      <c r="H2420" s="285">
        <v>15403.32</v>
      </c>
      <c r="I2420" s="143">
        <f t="shared" si="664"/>
        <v>38.321977209088359</v>
      </c>
      <c r="J2420" s="165">
        <v>590285.67798429495</v>
      </c>
      <c r="K2420" s="167"/>
      <c r="L2420" s="167">
        <v>1</v>
      </c>
      <c r="M2420" s="171">
        <f t="shared" si="655"/>
        <v>590285.67798429495</v>
      </c>
      <c r="N2420" s="170"/>
      <c r="O2420" s="285"/>
      <c r="P2420" s="114">
        <f t="shared" si="670"/>
        <v>0</v>
      </c>
      <c r="Q2420" s="173"/>
      <c r="R2420" s="177">
        <v>2016</v>
      </c>
      <c r="S2420" s="98">
        <f>IFERROR(('General Input Sheet'!$G$38/(VLOOKUP(R2420,'General Input Sheet'!$E$38:$G$44,3,FALSE))),1)</f>
        <v>1</v>
      </c>
      <c r="T2420" s="199">
        <v>590285.67798429495</v>
      </c>
      <c r="U2420" s="115" t="str">
        <f t="shared" si="671"/>
        <v/>
      </c>
      <c r="V2420" s="115" t="str">
        <f t="shared" si="671"/>
        <v/>
      </c>
      <c r="W2420" s="115" t="str">
        <f t="shared" si="671"/>
        <v>y</v>
      </c>
      <c r="X2420" s="115" t="str">
        <f t="shared" si="671"/>
        <v/>
      </c>
      <c r="Y2420" s="273" t="str">
        <f t="shared" si="666"/>
        <v/>
      </c>
      <c r="AA2420" s="86" t="str">
        <f t="shared" si="656"/>
        <v/>
      </c>
      <c r="AB2420" s="87" t="str">
        <f t="shared" si="657"/>
        <v/>
      </c>
      <c r="AC2420" s="87">
        <f t="shared" si="667"/>
        <v>1</v>
      </c>
      <c r="AD2420" s="87" t="str">
        <f t="shared" si="668"/>
        <v/>
      </c>
      <c r="AE2420" s="87" t="str">
        <f t="shared" si="669"/>
        <v/>
      </c>
      <c r="AF2420" s="94">
        <f t="shared" si="658"/>
        <v>1</v>
      </c>
      <c r="AH2420" s="324" t="str">
        <f t="shared" si="659"/>
        <v/>
      </c>
      <c r="AI2420" s="280" t="str">
        <f t="shared" si="660"/>
        <v/>
      </c>
      <c r="AJ2420" s="280">
        <f t="shared" si="661"/>
        <v>590285.67798429495</v>
      </c>
      <c r="AK2420" s="280" t="str">
        <f t="shared" si="662"/>
        <v/>
      </c>
      <c r="AL2420" s="327" t="str">
        <f t="shared" si="663"/>
        <v/>
      </c>
    </row>
    <row r="2421" spans="2:38">
      <c r="B2421" s="176" t="s">
        <v>2168</v>
      </c>
      <c r="C2421" s="167"/>
      <c r="D2421" s="167" t="s">
        <v>2231</v>
      </c>
      <c r="E2421" s="167" t="s">
        <v>115</v>
      </c>
      <c r="F2421" s="167" t="s">
        <v>2236</v>
      </c>
      <c r="G2421" s="188"/>
      <c r="H2421" s="285"/>
      <c r="I2421" s="143">
        <f t="shared" si="664"/>
        <v>0</v>
      </c>
      <c r="J2421" s="165"/>
      <c r="K2421" s="167"/>
      <c r="L2421" s="167">
        <v>1</v>
      </c>
      <c r="M2421" s="171">
        <f t="shared" si="655"/>
        <v>0</v>
      </c>
      <c r="N2421" s="170"/>
      <c r="O2421" s="285">
        <v>0</v>
      </c>
      <c r="P2421" s="114">
        <f t="shared" si="670"/>
        <v>0</v>
      </c>
      <c r="Q2421" s="173">
        <v>0</v>
      </c>
      <c r="R2421" s="177">
        <v>2016</v>
      </c>
      <c r="S2421" s="98">
        <f>IFERROR(('General Input Sheet'!$G$38/(VLOOKUP(R2421,'General Input Sheet'!$E$38:$G$44,3,FALSE))),1)</f>
        <v>1</v>
      </c>
      <c r="T2421" s="199">
        <v>0</v>
      </c>
      <c r="U2421" s="115" t="str">
        <f t="shared" si="671"/>
        <v/>
      </c>
      <c r="V2421" s="115" t="str">
        <f t="shared" si="671"/>
        <v/>
      </c>
      <c r="W2421" s="115" t="str">
        <f t="shared" si="671"/>
        <v/>
      </c>
      <c r="X2421" s="115" t="str">
        <f t="shared" si="671"/>
        <v/>
      </c>
      <c r="Y2421" s="273" t="str">
        <f t="shared" si="666"/>
        <v>y</v>
      </c>
      <c r="AA2421" s="86" t="str">
        <f t="shared" si="656"/>
        <v/>
      </c>
      <c r="AB2421" s="87" t="str">
        <f t="shared" si="657"/>
        <v/>
      </c>
      <c r="AC2421" s="87" t="str">
        <f t="shared" si="667"/>
        <v/>
      </c>
      <c r="AD2421" s="87" t="str">
        <f t="shared" si="668"/>
        <v/>
      </c>
      <c r="AE2421" s="87">
        <f t="shared" si="669"/>
        <v>1</v>
      </c>
      <c r="AF2421" s="94">
        <f t="shared" si="658"/>
        <v>1</v>
      </c>
      <c r="AH2421" s="324" t="str">
        <f t="shared" si="659"/>
        <v/>
      </c>
      <c r="AI2421" s="280" t="str">
        <f t="shared" si="660"/>
        <v/>
      </c>
      <c r="AJ2421" s="280" t="str">
        <f t="shared" si="661"/>
        <v/>
      </c>
      <c r="AK2421" s="280" t="str">
        <f t="shared" si="662"/>
        <v/>
      </c>
      <c r="AL2421" s="327">
        <f t="shared" si="663"/>
        <v>0</v>
      </c>
    </row>
    <row r="2422" spans="2:38">
      <c r="B2422" s="176" t="s">
        <v>2169</v>
      </c>
      <c r="C2422" s="167"/>
      <c r="D2422" s="167" t="s">
        <v>2229</v>
      </c>
      <c r="E2422" s="167" t="s">
        <v>115</v>
      </c>
      <c r="F2422" s="167" t="s">
        <v>2233</v>
      </c>
      <c r="G2422" s="188"/>
      <c r="H2422" s="285">
        <v>4822.7700000000004</v>
      </c>
      <c r="I2422" s="143">
        <f t="shared" si="664"/>
        <v>118.77043331672523</v>
      </c>
      <c r="J2422" s="165">
        <v>572802.48268690298</v>
      </c>
      <c r="K2422" s="167"/>
      <c r="L2422" s="167">
        <v>1</v>
      </c>
      <c r="M2422" s="171">
        <f t="shared" si="655"/>
        <v>572802.48268690298</v>
      </c>
      <c r="N2422" s="170"/>
      <c r="O2422" s="285">
        <v>2815.11086898447</v>
      </c>
      <c r="P2422" s="114">
        <f t="shared" si="670"/>
        <v>932.76226131273052</v>
      </c>
      <c r="Q2422" s="173">
        <v>2625829.1800000002</v>
      </c>
      <c r="R2422" s="177">
        <v>2016</v>
      </c>
      <c r="S2422" s="98">
        <f>IFERROR(('General Input Sheet'!$G$38/(VLOOKUP(R2422,'General Input Sheet'!$E$38:$G$44,3,FALSE))),1)</f>
        <v>1</v>
      </c>
      <c r="T2422" s="199">
        <v>3198631.662686903</v>
      </c>
      <c r="U2422" s="115" t="str">
        <f t="shared" si="671"/>
        <v>y</v>
      </c>
      <c r="V2422" s="115" t="str">
        <f t="shared" si="671"/>
        <v/>
      </c>
      <c r="W2422" s="115" t="str">
        <f t="shared" si="671"/>
        <v/>
      </c>
      <c r="X2422" s="115" t="str">
        <f t="shared" si="671"/>
        <v/>
      </c>
      <c r="Y2422" s="273" t="str">
        <f t="shared" si="666"/>
        <v/>
      </c>
      <c r="AA2422" s="86">
        <f t="shared" si="656"/>
        <v>1</v>
      </c>
      <c r="AB2422" s="87" t="str">
        <f t="shared" si="657"/>
        <v/>
      </c>
      <c r="AC2422" s="87" t="str">
        <f t="shared" si="667"/>
        <v/>
      </c>
      <c r="AD2422" s="87" t="str">
        <f t="shared" si="668"/>
        <v/>
      </c>
      <c r="AE2422" s="87" t="str">
        <f t="shared" si="669"/>
        <v/>
      </c>
      <c r="AF2422" s="94">
        <f t="shared" si="658"/>
        <v>1</v>
      </c>
      <c r="AH2422" s="324">
        <f t="shared" si="659"/>
        <v>3198631.662686903</v>
      </c>
      <c r="AI2422" s="280" t="str">
        <f t="shared" si="660"/>
        <v/>
      </c>
      <c r="AJ2422" s="280" t="str">
        <f t="shared" si="661"/>
        <v/>
      </c>
      <c r="AK2422" s="280" t="str">
        <f t="shared" si="662"/>
        <v/>
      </c>
      <c r="AL2422" s="327" t="str">
        <f t="shared" si="663"/>
        <v/>
      </c>
    </row>
    <row r="2423" spans="2:38">
      <c r="B2423" s="176" t="s">
        <v>2170</v>
      </c>
      <c r="C2423" s="167"/>
      <c r="D2423" s="167" t="s">
        <v>2229</v>
      </c>
      <c r="E2423" s="167" t="s">
        <v>118</v>
      </c>
      <c r="F2423" s="167" t="s">
        <v>2236</v>
      </c>
      <c r="G2423" s="188"/>
      <c r="H2423" s="285"/>
      <c r="I2423" s="143">
        <f t="shared" si="664"/>
        <v>0</v>
      </c>
      <c r="J2423" s="165"/>
      <c r="K2423" s="167"/>
      <c r="L2423" s="167">
        <v>1</v>
      </c>
      <c r="M2423" s="171">
        <f t="shared" si="655"/>
        <v>0</v>
      </c>
      <c r="N2423" s="170"/>
      <c r="O2423" s="285">
        <v>0</v>
      </c>
      <c r="P2423" s="114">
        <f t="shared" si="670"/>
        <v>0</v>
      </c>
      <c r="Q2423" s="173">
        <v>0</v>
      </c>
      <c r="R2423" s="177">
        <v>2016</v>
      </c>
      <c r="S2423" s="98">
        <f>IFERROR(('General Input Sheet'!$G$38/(VLOOKUP(R2423,'General Input Sheet'!$E$38:$G$44,3,FALSE))),1)</f>
        <v>1</v>
      </c>
      <c r="T2423" s="199">
        <v>0</v>
      </c>
      <c r="U2423" s="115" t="str">
        <f t="shared" si="671"/>
        <v/>
      </c>
      <c r="V2423" s="115" t="str">
        <f t="shared" si="671"/>
        <v/>
      </c>
      <c r="W2423" s="115" t="str">
        <f t="shared" si="671"/>
        <v/>
      </c>
      <c r="X2423" s="115" t="str">
        <f t="shared" si="671"/>
        <v>y</v>
      </c>
      <c r="Y2423" s="273" t="str">
        <f t="shared" si="666"/>
        <v/>
      </c>
      <c r="AA2423" s="86" t="str">
        <f t="shared" si="656"/>
        <v/>
      </c>
      <c r="AB2423" s="87" t="str">
        <f t="shared" si="657"/>
        <v/>
      </c>
      <c r="AC2423" s="87" t="str">
        <f t="shared" si="667"/>
        <v/>
      </c>
      <c r="AD2423" s="87">
        <f t="shared" si="668"/>
        <v>1</v>
      </c>
      <c r="AE2423" s="87" t="str">
        <f t="shared" si="669"/>
        <v/>
      </c>
      <c r="AF2423" s="94">
        <f t="shared" si="658"/>
        <v>1</v>
      </c>
      <c r="AH2423" s="324" t="str">
        <f t="shared" si="659"/>
        <v/>
      </c>
      <c r="AI2423" s="280" t="str">
        <f t="shared" si="660"/>
        <v/>
      </c>
      <c r="AJ2423" s="280" t="str">
        <f t="shared" si="661"/>
        <v/>
      </c>
      <c r="AK2423" s="280">
        <f t="shared" si="662"/>
        <v>0</v>
      </c>
      <c r="AL2423" s="327" t="str">
        <f t="shared" si="663"/>
        <v/>
      </c>
    </row>
    <row r="2424" spans="2:38">
      <c r="B2424" s="176" t="s">
        <v>2171</v>
      </c>
      <c r="C2424" s="167"/>
      <c r="D2424" s="167" t="s">
        <v>2229</v>
      </c>
      <c r="E2424" s="167" t="s">
        <v>118</v>
      </c>
      <c r="F2424" s="167" t="s">
        <v>2234</v>
      </c>
      <c r="G2424" s="188"/>
      <c r="H2424" s="285">
        <v>17749.689999999999</v>
      </c>
      <c r="I2424" s="143">
        <f t="shared" si="664"/>
        <v>60.223486993590313</v>
      </c>
      <c r="J2424" s="165">
        <v>1068948.22485526</v>
      </c>
      <c r="K2424" s="167"/>
      <c r="L2424" s="167">
        <v>1</v>
      </c>
      <c r="M2424" s="171">
        <f t="shared" si="655"/>
        <v>1068948.22485526</v>
      </c>
      <c r="N2424" s="170"/>
      <c r="O2424" s="285"/>
      <c r="P2424" s="114">
        <f t="shared" si="670"/>
        <v>0</v>
      </c>
      <c r="Q2424" s="173"/>
      <c r="R2424" s="177">
        <v>2016</v>
      </c>
      <c r="S2424" s="98">
        <f>IFERROR(('General Input Sheet'!$G$38/(VLOOKUP(R2424,'General Input Sheet'!$E$38:$G$44,3,FALSE))),1)</f>
        <v>1</v>
      </c>
      <c r="T2424" s="199">
        <v>1068948.22485526</v>
      </c>
      <c r="U2424" s="115" t="str">
        <f t="shared" si="671"/>
        <v/>
      </c>
      <c r="V2424" s="115" t="str">
        <f t="shared" si="671"/>
        <v/>
      </c>
      <c r="W2424" s="115" t="str">
        <f t="shared" si="671"/>
        <v/>
      </c>
      <c r="X2424" s="115" t="str">
        <f t="shared" si="671"/>
        <v>y</v>
      </c>
      <c r="Y2424" s="273" t="str">
        <f t="shared" si="666"/>
        <v/>
      </c>
      <c r="AA2424" s="86" t="str">
        <f t="shared" si="656"/>
        <v/>
      </c>
      <c r="AB2424" s="87" t="str">
        <f t="shared" si="657"/>
        <v/>
      </c>
      <c r="AC2424" s="87" t="str">
        <f t="shared" si="667"/>
        <v/>
      </c>
      <c r="AD2424" s="87">
        <f t="shared" si="668"/>
        <v>1</v>
      </c>
      <c r="AE2424" s="87" t="str">
        <f t="shared" si="669"/>
        <v/>
      </c>
      <c r="AF2424" s="94">
        <f t="shared" si="658"/>
        <v>1</v>
      </c>
      <c r="AH2424" s="324" t="str">
        <f t="shared" si="659"/>
        <v/>
      </c>
      <c r="AI2424" s="280" t="str">
        <f t="shared" si="660"/>
        <v/>
      </c>
      <c r="AJ2424" s="280" t="str">
        <f t="shared" si="661"/>
        <v/>
      </c>
      <c r="AK2424" s="280">
        <f t="shared" si="662"/>
        <v>1068948.22485526</v>
      </c>
      <c r="AL2424" s="327" t="str">
        <f t="shared" si="663"/>
        <v/>
      </c>
    </row>
    <row r="2425" spans="2:38">
      <c r="B2425" s="176" t="s">
        <v>2172</v>
      </c>
      <c r="C2425" s="167"/>
      <c r="D2425" s="167" t="s">
        <v>2231</v>
      </c>
      <c r="E2425" s="167" t="s">
        <v>116</v>
      </c>
      <c r="F2425" s="167" t="s">
        <v>2233</v>
      </c>
      <c r="G2425" s="188"/>
      <c r="H2425" s="285">
        <v>27941.14</v>
      </c>
      <c r="I2425" s="143">
        <f t="shared" si="664"/>
        <v>288.07747853734924</v>
      </c>
      <c r="J2425" s="165">
        <v>8049213.1586590698</v>
      </c>
      <c r="K2425" s="167"/>
      <c r="L2425" s="167">
        <v>1</v>
      </c>
      <c r="M2425" s="171">
        <f t="shared" si="655"/>
        <v>8049213.1586590698</v>
      </c>
      <c r="N2425" s="170"/>
      <c r="O2425" s="285"/>
      <c r="P2425" s="114">
        <f t="shared" si="670"/>
        <v>0</v>
      </c>
      <c r="Q2425" s="173"/>
      <c r="R2425" s="177">
        <v>2016</v>
      </c>
      <c r="S2425" s="98">
        <f>IFERROR(('General Input Sheet'!$G$38/(VLOOKUP(R2425,'General Input Sheet'!$E$38:$G$44,3,FALSE))),1)</f>
        <v>1</v>
      </c>
      <c r="T2425" s="199">
        <v>8049213.1586590698</v>
      </c>
      <c r="U2425" s="115" t="str">
        <f t="shared" si="671"/>
        <v/>
      </c>
      <c r="V2425" s="115" t="str">
        <f t="shared" si="671"/>
        <v/>
      </c>
      <c r="W2425" s="115" t="str">
        <f t="shared" si="671"/>
        <v/>
      </c>
      <c r="X2425" s="115" t="str">
        <f t="shared" si="671"/>
        <v/>
      </c>
      <c r="Y2425" s="273" t="str">
        <f t="shared" si="666"/>
        <v>y</v>
      </c>
      <c r="AA2425" s="86" t="str">
        <f t="shared" si="656"/>
        <v/>
      </c>
      <c r="AB2425" s="87" t="str">
        <f t="shared" si="657"/>
        <v/>
      </c>
      <c r="AC2425" s="87" t="str">
        <f t="shared" si="667"/>
        <v/>
      </c>
      <c r="AD2425" s="87" t="str">
        <f t="shared" si="668"/>
        <v/>
      </c>
      <c r="AE2425" s="87">
        <f t="shared" si="669"/>
        <v>1</v>
      </c>
      <c r="AF2425" s="94">
        <f t="shared" si="658"/>
        <v>1</v>
      </c>
      <c r="AH2425" s="324" t="str">
        <f t="shared" si="659"/>
        <v/>
      </c>
      <c r="AI2425" s="280" t="str">
        <f t="shared" si="660"/>
        <v/>
      </c>
      <c r="AJ2425" s="280" t="str">
        <f t="shared" si="661"/>
        <v/>
      </c>
      <c r="AK2425" s="280" t="str">
        <f t="shared" si="662"/>
        <v/>
      </c>
      <c r="AL2425" s="327">
        <f t="shared" si="663"/>
        <v>8049213.1586590698</v>
      </c>
    </row>
    <row r="2426" spans="2:38">
      <c r="B2426" s="176" t="s">
        <v>2173</v>
      </c>
      <c r="C2426" s="167"/>
      <c r="D2426" s="167" t="s">
        <v>2229</v>
      </c>
      <c r="E2426" s="167" t="s">
        <v>115</v>
      </c>
      <c r="F2426" s="167" t="s">
        <v>2236</v>
      </c>
      <c r="G2426" s="188"/>
      <c r="H2426" s="285"/>
      <c r="I2426" s="143">
        <f t="shared" si="664"/>
        <v>0</v>
      </c>
      <c r="J2426" s="165"/>
      <c r="K2426" s="167"/>
      <c r="L2426" s="167">
        <v>1</v>
      </c>
      <c r="M2426" s="171">
        <f t="shared" si="655"/>
        <v>0</v>
      </c>
      <c r="N2426" s="170"/>
      <c r="O2426" s="285">
        <v>0</v>
      </c>
      <c r="P2426" s="114">
        <f t="shared" si="670"/>
        <v>0</v>
      </c>
      <c r="Q2426" s="173">
        <v>0</v>
      </c>
      <c r="R2426" s="177">
        <v>2016</v>
      </c>
      <c r="S2426" s="98">
        <f>IFERROR(('General Input Sheet'!$G$38/(VLOOKUP(R2426,'General Input Sheet'!$E$38:$G$44,3,FALSE))),1)</f>
        <v>1</v>
      </c>
      <c r="T2426" s="199">
        <v>0</v>
      </c>
      <c r="U2426" s="115" t="str">
        <f t="shared" si="671"/>
        <v>y</v>
      </c>
      <c r="V2426" s="115" t="str">
        <f t="shared" si="671"/>
        <v/>
      </c>
      <c r="W2426" s="115" t="str">
        <f t="shared" si="671"/>
        <v/>
      </c>
      <c r="X2426" s="115" t="str">
        <f t="shared" si="671"/>
        <v/>
      </c>
      <c r="Y2426" s="273" t="str">
        <f t="shared" si="666"/>
        <v/>
      </c>
      <c r="AA2426" s="86">
        <f t="shared" si="656"/>
        <v>1</v>
      </c>
      <c r="AB2426" s="87" t="str">
        <f t="shared" si="657"/>
        <v/>
      </c>
      <c r="AC2426" s="87" t="str">
        <f t="shared" si="667"/>
        <v/>
      </c>
      <c r="AD2426" s="87" t="str">
        <f t="shared" si="668"/>
        <v/>
      </c>
      <c r="AE2426" s="87" t="str">
        <f t="shared" si="669"/>
        <v/>
      </c>
      <c r="AF2426" s="94">
        <f t="shared" si="658"/>
        <v>1</v>
      </c>
      <c r="AH2426" s="324">
        <f t="shared" si="659"/>
        <v>0</v>
      </c>
      <c r="AI2426" s="280" t="str">
        <f t="shared" si="660"/>
        <v/>
      </c>
      <c r="AJ2426" s="280" t="str">
        <f t="shared" si="661"/>
        <v/>
      </c>
      <c r="AK2426" s="280" t="str">
        <f t="shared" si="662"/>
        <v/>
      </c>
      <c r="AL2426" s="327" t="str">
        <f t="shared" si="663"/>
        <v/>
      </c>
    </row>
    <row r="2427" spans="2:38">
      <c r="B2427" s="176" t="s">
        <v>2174</v>
      </c>
      <c r="C2427" s="167"/>
      <c r="D2427" s="167" t="s">
        <v>2231</v>
      </c>
      <c r="E2427" s="167" t="s">
        <v>118</v>
      </c>
      <c r="F2427" s="167" t="s">
        <v>2236</v>
      </c>
      <c r="G2427" s="188"/>
      <c r="H2427" s="285"/>
      <c r="I2427" s="143">
        <f t="shared" si="664"/>
        <v>0</v>
      </c>
      <c r="J2427" s="165"/>
      <c r="K2427" s="167"/>
      <c r="L2427" s="167">
        <v>1</v>
      </c>
      <c r="M2427" s="171">
        <f t="shared" si="655"/>
        <v>0</v>
      </c>
      <c r="N2427" s="170"/>
      <c r="O2427" s="285">
        <v>0</v>
      </c>
      <c r="P2427" s="114">
        <f t="shared" si="670"/>
        <v>0</v>
      </c>
      <c r="Q2427" s="173">
        <v>0</v>
      </c>
      <c r="R2427" s="177">
        <v>2016</v>
      </c>
      <c r="S2427" s="98">
        <f>IFERROR(('General Input Sheet'!$G$38/(VLOOKUP(R2427,'General Input Sheet'!$E$38:$G$44,3,FALSE))),1)</f>
        <v>1</v>
      </c>
      <c r="T2427" s="199">
        <v>0</v>
      </c>
      <c r="U2427" s="115" t="str">
        <f t="shared" si="671"/>
        <v/>
      </c>
      <c r="V2427" s="115" t="str">
        <f t="shared" si="671"/>
        <v/>
      </c>
      <c r="W2427" s="115" t="str">
        <f t="shared" si="671"/>
        <v/>
      </c>
      <c r="X2427" s="115" t="str">
        <f t="shared" si="671"/>
        <v/>
      </c>
      <c r="Y2427" s="273" t="str">
        <f t="shared" si="666"/>
        <v>y</v>
      </c>
      <c r="AA2427" s="86" t="str">
        <f t="shared" si="656"/>
        <v/>
      </c>
      <c r="AB2427" s="87" t="str">
        <f t="shared" si="657"/>
        <v/>
      </c>
      <c r="AC2427" s="87" t="str">
        <f t="shared" si="667"/>
        <v/>
      </c>
      <c r="AD2427" s="87" t="str">
        <f t="shared" si="668"/>
        <v/>
      </c>
      <c r="AE2427" s="87">
        <f t="shared" si="669"/>
        <v>1</v>
      </c>
      <c r="AF2427" s="94">
        <f t="shared" si="658"/>
        <v>1</v>
      </c>
      <c r="AH2427" s="324" t="str">
        <f t="shared" si="659"/>
        <v/>
      </c>
      <c r="AI2427" s="280" t="str">
        <f t="shared" si="660"/>
        <v/>
      </c>
      <c r="AJ2427" s="280" t="str">
        <f t="shared" si="661"/>
        <v/>
      </c>
      <c r="AK2427" s="280" t="str">
        <f t="shared" si="662"/>
        <v/>
      </c>
      <c r="AL2427" s="327">
        <f t="shared" si="663"/>
        <v>0</v>
      </c>
    </row>
    <row r="2428" spans="2:38">
      <c r="B2428" s="176" t="s">
        <v>2175</v>
      </c>
      <c r="C2428" s="167"/>
      <c r="D2428" s="167" t="s">
        <v>2229</v>
      </c>
      <c r="E2428" s="167" t="s">
        <v>118</v>
      </c>
      <c r="F2428" s="167" t="s">
        <v>2233</v>
      </c>
      <c r="G2428" s="188"/>
      <c r="H2428" s="285">
        <v>4882.16</v>
      </c>
      <c r="I2428" s="143">
        <f t="shared" si="664"/>
        <v>117.77431041639684</v>
      </c>
      <c r="J2428" s="165">
        <v>574993.027342516</v>
      </c>
      <c r="K2428" s="167"/>
      <c r="L2428" s="167">
        <v>1</v>
      </c>
      <c r="M2428" s="171">
        <f t="shared" si="655"/>
        <v>574993.027342516</v>
      </c>
      <c r="N2428" s="170"/>
      <c r="O2428" s="285"/>
      <c r="P2428" s="114">
        <f t="shared" si="670"/>
        <v>0</v>
      </c>
      <c r="Q2428" s="173"/>
      <c r="R2428" s="177">
        <v>2016</v>
      </c>
      <c r="S2428" s="98">
        <f>IFERROR(('General Input Sheet'!$G$38/(VLOOKUP(R2428,'General Input Sheet'!$E$38:$G$44,3,FALSE))),1)</f>
        <v>1</v>
      </c>
      <c r="T2428" s="199">
        <v>574993.027342516</v>
      </c>
      <c r="U2428" s="115" t="str">
        <f t="shared" si="671"/>
        <v/>
      </c>
      <c r="V2428" s="115" t="str">
        <f t="shared" si="671"/>
        <v/>
      </c>
      <c r="W2428" s="115" t="str">
        <f t="shared" si="671"/>
        <v/>
      </c>
      <c r="X2428" s="115" t="str">
        <f t="shared" si="671"/>
        <v>y</v>
      </c>
      <c r="Y2428" s="273" t="str">
        <f t="shared" si="666"/>
        <v/>
      </c>
      <c r="AA2428" s="86" t="str">
        <f t="shared" si="656"/>
        <v/>
      </c>
      <c r="AB2428" s="87" t="str">
        <f t="shared" si="657"/>
        <v/>
      </c>
      <c r="AC2428" s="87" t="str">
        <f t="shared" si="667"/>
        <v/>
      </c>
      <c r="AD2428" s="87">
        <f t="shared" si="668"/>
        <v>1</v>
      </c>
      <c r="AE2428" s="87" t="str">
        <f t="shared" si="669"/>
        <v/>
      </c>
      <c r="AF2428" s="94">
        <f t="shared" si="658"/>
        <v>1</v>
      </c>
      <c r="AH2428" s="324" t="str">
        <f t="shared" si="659"/>
        <v/>
      </c>
      <c r="AI2428" s="280" t="str">
        <f t="shared" si="660"/>
        <v/>
      </c>
      <c r="AJ2428" s="280" t="str">
        <f t="shared" si="661"/>
        <v/>
      </c>
      <c r="AK2428" s="280">
        <f t="shared" si="662"/>
        <v>574993.027342516</v>
      </c>
      <c r="AL2428" s="327" t="str">
        <f t="shared" si="663"/>
        <v/>
      </c>
    </row>
    <row r="2429" spans="2:38">
      <c r="B2429" s="176" t="s">
        <v>2176</v>
      </c>
      <c r="C2429" s="167"/>
      <c r="D2429" s="167" t="s">
        <v>2229</v>
      </c>
      <c r="E2429" s="167" t="s">
        <v>115</v>
      </c>
      <c r="F2429" s="167" t="s">
        <v>2233</v>
      </c>
      <c r="G2429" s="188"/>
      <c r="H2429" s="285">
        <v>9767.89</v>
      </c>
      <c r="I2429" s="143">
        <f t="shared" si="664"/>
        <v>70.638760511567284</v>
      </c>
      <c r="J2429" s="165">
        <v>689991.64241333294</v>
      </c>
      <c r="K2429" s="167"/>
      <c r="L2429" s="167">
        <v>1</v>
      </c>
      <c r="M2429" s="171">
        <f t="shared" si="655"/>
        <v>689991.64241333294</v>
      </c>
      <c r="N2429" s="170"/>
      <c r="O2429" s="285"/>
      <c r="P2429" s="114">
        <f t="shared" si="670"/>
        <v>0</v>
      </c>
      <c r="Q2429" s="173"/>
      <c r="R2429" s="177">
        <v>2016</v>
      </c>
      <c r="S2429" s="98">
        <f>IFERROR(('General Input Sheet'!$G$38/(VLOOKUP(R2429,'General Input Sheet'!$E$38:$G$44,3,FALSE))),1)</f>
        <v>1</v>
      </c>
      <c r="T2429" s="199">
        <v>689991.64241333294</v>
      </c>
      <c r="U2429" s="115" t="str">
        <f t="shared" si="671"/>
        <v>y</v>
      </c>
      <c r="V2429" s="115" t="str">
        <f t="shared" si="671"/>
        <v/>
      </c>
      <c r="W2429" s="115" t="str">
        <f t="shared" si="671"/>
        <v/>
      </c>
      <c r="X2429" s="115" t="str">
        <f t="shared" si="671"/>
        <v/>
      </c>
      <c r="Y2429" s="273" t="str">
        <f t="shared" si="666"/>
        <v/>
      </c>
      <c r="AA2429" s="86">
        <f t="shared" si="656"/>
        <v>1</v>
      </c>
      <c r="AB2429" s="87" t="str">
        <f t="shared" si="657"/>
        <v/>
      </c>
      <c r="AC2429" s="87" t="str">
        <f t="shared" si="667"/>
        <v/>
      </c>
      <c r="AD2429" s="87" t="str">
        <f t="shared" si="668"/>
        <v/>
      </c>
      <c r="AE2429" s="87" t="str">
        <f t="shared" si="669"/>
        <v/>
      </c>
      <c r="AF2429" s="94">
        <f t="shared" si="658"/>
        <v>1</v>
      </c>
      <c r="AH2429" s="324">
        <f t="shared" si="659"/>
        <v>689991.64241333294</v>
      </c>
      <c r="AI2429" s="280" t="str">
        <f t="shared" si="660"/>
        <v/>
      </c>
      <c r="AJ2429" s="280" t="str">
        <f t="shared" si="661"/>
        <v/>
      </c>
      <c r="AK2429" s="280" t="str">
        <f t="shared" si="662"/>
        <v/>
      </c>
      <c r="AL2429" s="327" t="str">
        <f t="shared" si="663"/>
        <v/>
      </c>
    </row>
    <row r="2430" spans="2:38">
      <c r="B2430" s="176" t="s">
        <v>2177</v>
      </c>
      <c r="C2430" s="167"/>
      <c r="D2430" s="167" t="s">
        <v>2231</v>
      </c>
      <c r="E2430" s="167" t="s">
        <v>117</v>
      </c>
      <c r="F2430" s="167" t="s">
        <v>2234</v>
      </c>
      <c r="G2430" s="188"/>
      <c r="H2430" s="285">
        <v>49310.91</v>
      </c>
      <c r="I2430" s="143">
        <f t="shared" si="664"/>
        <v>170.35272611936321</v>
      </c>
      <c r="J2430" s="165">
        <v>8400247.9459265694</v>
      </c>
      <c r="K2430" s="167"/>
      <c r="L2430" s="167">
        <v>1</v>
      </c>
      <c r="M2430" s="171">
        <f t="shared" si="655"/>
        <v>8400247.9459265694</v>
      </c>
      <c r="N2430" s="170"/>
      <c r="O2430" s="285">
        <v>49311.015618651298</v>
      </c>
      <c r="P2430" s="114">
        <f t="shared" si="670"/>
        <v>171.15431337430718</v>
      </c>
      <c r="Q2430" s="173">
        <v>8439793.0199999996</v>
      </c>
      <c r="R2430" s="177">
        <v>2016</v>
      </c>
      <c r="S2430" s="98">
        <f>IFERROR(('General Input Sheet'!$G$38/(VLOOKUP(R2430,'General Input Sheet'!$E$38:$G$44,3,FALSE))),1)</f>
        <v>1</v>
      </c>
      <c r="T2430" s="199">
        <v>16840040.965926569</v>
      </c>
      <c r="U2430" s="115" t="str">
        <f t="shared" si="671"/>
        <v/>
      </c>
      <c r="V2430" s="115" t="str">
        <f t="shared" si="671"/>
        <v/>
      </c>
      <c r="W2430" s="115" t="str">
        <f t="shared" si="671"/>
        <v/>
      </c>
      <c r="X2430" s="115" t="str">
        <f t="shared" si="671"/>
        <v/>
      </c>
      <c r="Y2430" s="273" t="str">
        <f t="shared" si="666"/>
        <v>y</v>
      </c>
      <c r="AA2430" s="86" t="str">
        <f t="shared" si="656"/>
        <v/>
      </c>
      <c r="AB2430" s="87" t="str">
        <f t="shared" si="657"/>
        <v/>
      </c>
      <c r="AC2430" s="87" t="str">
        <f t="shared" si="667"/>
        <v/>
      </c>
      <c r="AD2430" s="87" t="str">
        <f t="shared" si="668"/>
        <v/>
      </c>
      <c r="AE2430" s="87">
        <f t="shared" si="669"/>
        <v>1</v>
      </c>
      <c r="AF2430" s="94">
        <f t="shared" si="658"/>
        <v>1</v>
      </c>
      <c r="AH2430" s="324" t="str">
        <f t="shared" si="659"/>
        <v/>
      </c>
      <c r="AI2430" s="280" t="str">
        <f t="shared" si="660"/>
        <v/>
      </c>
      <c r="AJ2430" s="280" t="str">
        <f t="shared" si="661"/>
        <v/>
      </c>
      <c r="AK2430" s="280" t="str">
        <f t="shared" si="662"/>
        <v/>
      </c>
      <c r="AL2430" s="327">
        <f t="shared" si="663"/>
        <v>16840040.965926569</v>
      </c>
    </row>
    <row r="2431" spans="2:38">
      <c r="B2431" s="176" t="s">
        <v>2178</v>
      </c>
      <c r="C2431" s="167"/>
      <c r="D2431" s="167" t="s">
        <v>2229</v>
      </c>
      <c r="E2431" s="167" t="s">
        <v>116</v>
      </c>
      <c r="F2431" s="167" t="s">
        <v>2232</v>
      </c>
      <c r="G2431" s="188"/>
      <c r="H2431" s="285">
        <v>12753.79</v>
      </c>
      <c r="I2431" s="143">
        <f t="shared" si="664"/>
        <v>46.283158024735776</v>
      </c>
      <c r="J2431" s="165">
        <v>590285.67798429495</v>
      </c>
      <c r="K2431" s="167"/>
      <c r="L2431" s="167">
        <v>1</v>
      </c>
      <c r="M2431" s="171">
        <f t="shared" si="655"/>
        <v>590285.67798429495</v>
      </c>
      <c r="N2431" s="170"/>
      <c r="O2431" s="285"/>
      <c r="P2431" s="114">
        <f t="shared" si="670"/>
        <v>0</v>
      </c>
      <c r="Q2431" s="173"/>
      <c r="R2431" s="177">
        <v>2016</v>
      </c>
      <c r="S2431" s="98">
        <f>IFERROR(('General Input Sheet'!$G$38/(VLOOKUP(R2431,'General Input Sheet'!$E$38:$G$44,3,FALSE))),1)</f>
        <v>1</v>
      </c>
      <c r="T2431" s="199">
        <v>590285.67798429495</v>
      </c>
      <c r="U2431" s="115" t="str">
        <f t="shared" si="671"/>
        <v/>
      </c>
      <c r="V2431" s="115" t="str">
        <f t="shared" si="671"/>
        <v>y</v>
      </c>
      <c r="W2431" s="115" t="str">
        <f t="shared" si="671"/>
        <v/>
      </c>
      <c r="X2431" s="115" t="str">
        <f t="shared" si="671"/>
        <v/>
      </c>
      <c r="Y2431" s="273" t="str">
        <f t="shared" si="666"/>
        <v/>
      </c>
      <c r="AA2431" s="86" t="str">
        <f t="shared" si="656"/>
        <v/>
      </c>
      <c r="AB2431" s="87">
        <f t="shared" si="657"/>
        <v>1</v>
      </c>
      <c r="AC2431" s="87" t="str">
        <f t="shared" si="667"/>
        <v/>
      </c>
      <c r="AD2431" s="87" t="str">
        <f t="shared" si="668"/>
        <v/>
      </c>
      <c r="AE2431" s="87" t="str">
        <f t="shared" si="669"/>
        <v/>
      </c>
      <c r="AF2431" s="94">
        <f t="shared" si="658"/>
        <v>1</v>
      </c>
      <c r="AH2431" s="324" t="str">
        <f t="shared" si="659"/>
        <v/>
      </c>
      <c r="AI2431" s="280">
        <f t="shared" si="660"/>
        <v>590285.67798429495</v>
      </c>
      <c r="AJ2431" s="280" t="str">
        <f t="shared" si="661"/>
        <v/>
      </c>
      <c r="AK2431" s="280" t="str">
        <f t="shared" si="662"/>
        <v/>
      </c>
      <c r="AL2431" s="327" t="str">
        <f t="shared" si="663"/>
        <v/>
      </c>
    </row>
    <row r="2432" spans="2:38">
      <c r="B2432" s="176" t="s">
        <v>2179</v>
      </c>
      <c r="C2432" s="167"/>
      <c r="D2432" s="167" t="s">
        <v>2229</v>
      </c>
      <c r="E2432" s="167" t="s">
        <v>118</v>
      </c>
      <c r="F2432" s="167" t="s">
        <v>2233</v>
      </c>
      <c r="G2432" s="188"/>
      <c r="H2432" s="285">
        <v>8266.6</v>
      </c>
      <c r="I2432" s="143">
        <f t="shared" si="664"/>
        <v>83.467404061323023</v>
      </c>
      <c r="J2432" s="165">
        <v>689991.64241333294</v>
      </c>
      <c r="K2432" s="167"/>
      <c r="L2432" s="167">
        <v>1</v>
      </c>
      <c r="M2432" s="171">
        <f t="shared" si="655"/>
        <v>689991.64241333294</v>
      </c>
      <c r="N2432" s="170"/>
      <c r="O2432" s="285"/>
      <c r="P2432" s="114">
        <f t="shared" si="670"/>
        <v>0</v>
      </c>
      <c r="Q2432" s="173"/>
      <c r="R2432" s="177">
        <v>2016</v>
      </c>
      <c r="S2432" s="98">
        <f>IFERROR(('General Input Sheet'!$G$38/(VLOOKUP(R2432,'General Input Sheet'!$E$38:$G$44,3,FALSE))),1)</f>
        <v>1</v>
      </c>
      <c r="T2432" s="199">
        <v>689991.64241333294</v>
      </c>
      <c r="U2432" s="115" t="str">
        <f t="shared" si="671"/>
        <v/>
      </c>
      <c r="V2432" s="115" t="str">
        <f t="shared" si="671"/>
        <v/>
      </c>
      <c r="W2432" s="115" t="str">
        <f t="shared" si="671"/>
        <v/>
      </c>
      <c r="X2432" s="115" t="str">
        <f t="shared" si="671"/>
        <v>y</v>
      </c>
      <c r="Y2432" s="273" t="str">
        <f t="shared" si="666"/>
        <v/>
      </c>
      <c r="AA2432" s="86" t="str">
        <f t="shared" si="656"/>
        <v/>
      </c>
      <c r="AB2432" s="87" t="str">
        <f t="shared" si="657"/>
        <v/>
      </c>
      <c r="AC2432" s="87" t="str">
        <f t="shared" si="667"/>
        <v/>
      </c>
      <c r="AD2432" s="87">
        <f t="shared" si="668"/>
        <v>1</v>
      </c>
      <c r="AE2432" s="87" t="str">
        <f t="shared" si="669"/>
        <v/>
      </c>
      <c r="AF2432" s="94">
        <f t="shared" si="658"/>
        <v>1</v>
      </c>
      <c r="AH2432" s="324" t="str">
        <f t="shared" si="659"/>
        <v/>
      </c>
      <c r="AI2432" s="280" t="str">
        <f t="shared" si="660"/>
        <v/>
      </c>
      <c r="AJ2432" s="280" t="str">
        <f t="shared" si="661"/>
        <v/>
      </c>
      <c r="AK2432" s="280">
        <f t="shared" si="662"/>
        <v>689991.64241333294</v>
      </c>
      <c r="AL2432" s="327" t="str">
        <f t="shared" si="663"/>
        <v/>
      </c>
    </row>
    <row r="2433" spans="2:38">
      <c r="B2433" s="176" t="s">
        <v>2180</v>
      </c>
      <c r="C2433" s="167"/>
      <c r="D2433" s="167" t="s">
        <v>2231</v>
      </c>
      <c r="E2433" s="167" t="s">
        <v>115</v>
      </c>
      <c r="F2433" s="167" t="s">
        <v>2234</v>
      </c>
      <c r="G2433" s="188"/>
      <c r="H2433" s="285">
        <v>143310.32999999999</v>
      </c>
      <c r="I2433" s="143">
        <f t="shared" si="664"/>
        <v>58.615788170514783</v>
      </c>
      <c r="J2433" s="165">
        <v>8400247.9459265694</v>
      </c>
      <c r="K2433" s="167"/>
      <c r="L2433" s="167">
        <v>1</v>
      </c>
      <c r="M2433" s="171">
        <f t="shared" si="655"/>
        <v>8400247.9459265694</v>
      </c>
      <c r="N2433" s="170"/>
      <c r="O2433" s="285">
        <v>143310.35691005</v>
      </c>
      <c r="P2433" s="114">
        <f t="shared" si="670"/>
        <v>131.48547764644198</v>
      </c>
      <c r="Q2433" s="173">
        <v>18843230.73</v>
      </c>
      <c r="R2433" s="177">
        <v>2016</v>
      </c>
      <c r="S2433" s="98">
        <f>IFERROR(('General Input Sheet'!$G$38/(VLOOKUP(R2433,'General Input Sheet'!$E$38:$G$44,3,FALSE))),1)</f>
        <v>1</v>
      </c>
      <c r="T2433" s="199">
        <v>27243478.67592657</v>
      </c>
      <c r="U2433" s="115" t="str">
        <f t="shared" si="671"/>
        <v/>
      </c>
      <c r="V2433" s="115" t="str">
        <f t="shared" si="671"/>
        <v/>
      </c>
      <c r="W2433" s="115" t="str">
        <f t="shared" si="671"/>
        <v/>
      </c>
      <c r="X2433" s="115" t="str">
        <f t="shared" si="671"/>
        <v/>
      </c>
      <c r="Y2433" s="273" t="str">
        <f t="shared" si="666"/>
        <v>y</v>
      </c>
      <c r="AA2433" s="86" t="str">
        <f t="shared" si="656"/>
        <v/>
      </c>
      <c r="AB2433" s="87" t="str">
        <f t="shared" si="657"/>
        <v/>
      </c>
      <c r="AC2433" s="87" t="str">
        <f t="shared" si="667"/>
        <v/>
      </c>
      <c r="AD2433" s="87" t="str">
        <f t="shared" si="668"/>
        <v/>
      </c>
      <c r="AE2433" s="87">
        <f t="shared" si="669"/>
        <v>1</v>
      </c>
      <c r="AF2433" s="94">
        <f t="shared" si="658"/>
        <v>1</v>
      </c>
      <c r="AH2433" s="324" t="str">
        <f t="shared" si="659"/>
        <v/>
      </c>
      <c r="AI2433" s="280" t="str">
        <f t="shared" si="660"/>
        <v/>
      </c>
      <c r="AJ2433" s="280" t="str">
        <f t="shared" si="661"/>
        <v/>
      </c>
      <c r="AK2433" s="280" t="str">
        <f t="shared" si="662"/>
        <v/>
      </c>
      <c r="AL2433" s="327">
        <f t="shared" si="663"/>
        <v>27243478.67592657</v>
      </c>
    </row>
    <row r="2434" spans="2:38">
      <c r="B2434" s="176" t="s">
        <v>2181</v>
      </c>
      <c r="C2434" s="167"/>
      <c r="D2434" s="167" t="s">
        <v>2229</v>
      </c>
      <c r="E2434" s="167" t="s">
        <v>118</v>
      </c>
      <c r="F2434" s="167" t="s">
        <v>2233</v>
      </c>
      <c r="G2434" s="188"/>
      <c r="H2434" s="285">
        <v>4901.78</v>
      </c>
      <c r="I2434" s="143">
        <f t="shared" si="664"/>
        <v>117.45053688853132</v>
      </c>
      <c r="J2434" s="165">
        <v>575716.69270946505</v>
      </c>
      <c r="K2434" s="167"/>
      <c r="L2434" s="167">
        <v>1</v>
      </c>
      <c r="M2434" s="171">
        <f t="shared" si="655"/>
        <v>575716.69270946505</v>
      </c>
      <c r="N2434" s="170"/>
      <c r="O2434" s="285"/>
      <c r="P2434" s="114">
        <f t="shared" si="670"/>
        <v>0</v>
      </c>
      <c r="Q2434" s="173"/>
      <c r="R2434" s="177">
        <v>2016</v>
      </c>
      <c r="S2434" s="98">
        <f>IFERROR(('General Input Sheet'!$G$38/(VLOOKUP(R2434,'General Input Sheet'!$E$38:$G$44,3,FALSE))),1)</f>
        <v>1</v>
      </c>
      <c r="T2434" s="199">
        <v>575716.69270946505</v>
      </c>
      <c r="U2434" s="115" t="str">
        <f t="shared" si="671"/>
        <v/>
      </c>
      <c r="V2434" s="115" t="str">
        <f t="shared" si="671"/>
        <v/>
      </c>
      <c r="W2434" s="115" t="str">
        <f t="shared" si="671"/>
        <v/>
      </c>
      <c r="X2434" s="115" t="str">
        <f t="shared" si="671"/>
        <v>y</v>
      </c>
      <c r="Y2434" s="273" t="str">
        <f t="shared" si="666"/>
        <v/>
      </c>
      <c r="AA2434" s="86" t="str">
        <f t="shared" si="656"/>
        <v/>
      </c>
      <c r="AB2434" s="87" t="str">
        <f t="shared" si="657"/>
        <v/>
      </c>
      <c r="AC2434" s="87" t="str">
        <f t="shared" si="667"/>
        <v/>
      </c>
      <c r="AD2434" s="87">
        <f t="shared" si="668"/>
        <v>1</v>
      </c>
      <c r="AE2434" s="87" t="str">
        <f t="shared" si="669"/>
        <v/>
      </c>
      <c r="AF2434" s="94">
        <f t="shared" si="658"/>
        <v>1</v>
      </c>
      <c r="AH2434" s="324" t="str">
        <f t="shared" si="659"/>
        <v/>
      </c>
      <c r="AI2434" s="280" t="str">
        <f t="shared" si="660"/>
        <v/>
      </c>
      <c r="AJ2434" s="280" t="str">
        <f t="shared" si="661"/>
        <v/>
      </c>
      <c r="AK2434" s="280">
        <f t="shared" si="662"/>
        <v>575716.69270946505</v>
      </c>
      <c r="AL2434" s="327" t="str">
        <f t="shared" si="663"/>
        <v/>
      </c>
    </row>
    <row r="2435" spans="2:38">
      <c r="B2435" s="176" t="s">
        <v>2182</v>
      </c>
      <c r="C2435" s="167"/>
      <c r="D2435" s="167" t="s">
        <v>2229</v>
      </c>
      <c r="E2435" s="167" t="s">
        <v>117</v>
      </c>
      <c r="F2435" s="167" t="s">
        <v>2232</v>
      </c>
      <c r="G2435" s="188"/>
      <c r="H2435" s="285">
        <v>10976.57</v>
      </c>
      <c r="I2435" s="143">
        <f t="shared" si="664"/>
        <v>53.776879114722995</v>
      </c>
      <c r="J2435" s="165">
        <v>590285.67798429495</v>
      </c>
      <c r="K2435" s="167"/>
      <c r="L2435" s="167">
        <v>1</v>
      </c>
      <c r="M2435" s="171">
        <f t="shared" si="655"/>
        <v>590285.67798429495</v>
      </c>
      <c r="N2435" s="170"/>
      <c r="O2435" s="285"/>
      <c r="P2435" s="114">
        <f t="shared" si="670"/>
        <v>0</v>
      </c>
      <c r="Q2435" s="173"/>
      <c r="R2435" s="177">
        <v>2016</v>
      </c>
      <c r="S2435" s="98">
        <f>IFERROR(('General Input Sheet'!$G$38/(VLOOKUP(R2435,'General Input Sheet'!$E$38:$G$44,3,FALSE))),1)</f>
        <v>1</v>
      </c>
      <c r="T2435" s="199">
        <v>590285.67798429495</v>
      </c>
      <c r="U2435" s="115" t="str">
        <f t="shared" si="671"/>
        <v/>
      </c>
      <c r="V2435" s="115" t="str">
        <f t="shared" si="671"/>
        <v/>
      </c>
      <c r="W2435" s="115" t="str">
        <f t="shared" si="671"/>
        <v>y</v>
      </c>
      <c r="X2435" s="115" t="str">
        <f t="shared" si="671"/>
        <v/>
      </c>
      <c r="Y2435" s="273" t="str">
        <f t="shared" si="666"/>
        <v/>
      </c>
      <c r="AA2435" s="86" t="str">
        <f t="shared" si="656"/>
        <v/>
      </c>
      <c r="AB2435" s="87" t="str">
        <f t="shared" si="657"/>
        <v/>
      </c>
      <c r="AC2435" s="87">
        <f t="shared" si="667"/>
        <v>1</v>
      </c>
      <c r="AD2435" s="87" t="str">
        <f t="shared" si="668"/>
        <v/>
      </c>
      <c r="AE2435" s="87" t="str">
        <f t="shared" si="669"/>
        <v/>
      </c>
      <c r="AF2435" s="94">
        <f t="shared" si="658"/>
        <v>1</v>
      </c>
      <c r="AH2435" s="324" t="str">
        <f t="shared" si="659"/>
        <v/>
      </c>
      <c r="AI2435" s="280" t="str">
        <f t="shared" si="660"/>
        <v/>
      </c>
      <c r="AJ2435" s="280">
        <f t="shared" si="661"/>
        <v>590285.67798429495</v>
      </c>
      <c r="AK2435" s="280" t="str">
        <f t="shared" si="662"/>
        <v/>
      </c>
      <c r="AL2435" s="327" t="str">
        <f t="shared" si="663"/>
        <v/>
      </c>
    </row>
    <row r="2436" spans="2:38">
      <c r="B2436" s="176" t="s">
        <v>2183</v>
      </c>
      <c r="C2436" s="167"/>
      <c r="D2436" s="167" t="s">
        <v>2231</v>
      </c>
      <c r="E2436" s="167" t="s">
        <v>116</v>
      </c>
      <c r="F2436" s="167" t="s">
        <v>2232</v>
      </c>
      <c r="G2436" s="188"/>
      <c r="H2436" s="285">
        <v>11377.13</v>
      </c>
      <c r="I2436" s="143">
        <f t="shared" si="664"/>
        <v>130.12213154322225</v>
      </c>
      <c r="J2436" s="165">
        <v>1480416.40644434</v>
      </c>
      <c r="K2436" s="167"/>
      <c r="L2436" s="167">
        <v>1</v>
      </c>
      <c r="M2436" s="171">
        <f t="shared" si="655"/>
        <v>1480416.40644434</v>
      </c>
      <c r="N2436" s="170"/>
      <c r="O2436" s="285">
        <v>11377.0508004393</v>
      </c>
      <c r="P2436" s="114">
        <f t="shared" si="670"/>
        <v>54.722969152599745</v>
      </c>
      <c r="Q2436" s="173">
        <v>622586</v>
      </c>
      <c r="R2436" s="177">
        <v>2016</v>
      </c>
      <c r="S2436" s="98">
        <f>IFERROR(('General Input Sheet'!$G$38/(VLOOKUP(R2436,'General Input Sheet'!$E$38:$G$44,3,FALSE))),1)</f>
        <v>1</v>
      </c>
      <c r="T2436" s="199">
        <v>2103002.40644434</v>
      </c>
      <c r="U2436" s="115" t="str">
        <f t="shared" si="671"/>
        <v/>
      </c>
      <c r="V2436" s="115" t="str">
        <f t="shared" si="671"/>
        <v/>
      </c>
      <c r="W2436" s="115" t="str">
        <f t="shared" si="671"/>
        <v/>
      </c>
      <c r="X2436" s="115" t="str">
        <f t="shared" si="671"/>
        <v/>
      </c>
      <c r="Y2436" s="273" t="str">
        <f t="shared" si="666"/>
        <v>y</v>
      </c>
      <c r="AA2436" s="86" t="str">
        <f t="shared" si="656"/>
        <v/>
      </c>
      <c r="AB2436" s="87" t="str">
        <f t="shared" si="657"/>
        <v/>
      </c>
      <c r="AC2436" s="87" t="str">
        <f t="shared" si="667"/>
        <v/>
      </c>
      <c r="AD2436" s="87" t="str">
        <f t="shared" si="668"/>
        <v/>
      </c>
      <c r="AE2436" s="87">
        <f t="shared" si="669"/>
        <v>1</v>
      </c>
      <c r="AF2436" s="94">
        <f t="shared" si="658"/>
        <v>1</v>
      </c>
      <c r="AH2436" s="324" t="str">
        <f t="shared" si="659"/>
        <v/>
      </c>
      <c r="AI2436" s="280" t="str">
        <f t="shared" si="660"/>
        <v/>
      </c>
      <c r="AJ2436" s="280" t="str">
        <f t="shared" si="661"/>
        <v/>
      </c>
      <c r="AK2436" s="280" t="str">
        <f t="shared" si="662"/>
        <v/>
      </c>
      <c r="AL2436" s="327">
        <f t="shared" si="663"/>
        <v>2103002.40644434</v>
      </c>
    </row>
    <row r="2437" spans="2:38">
      <c r="B2437" s="176" t="s">
        <v>2184</v>
      </c>
      <c r="C2437" s="167"/>
      <c r="D2437" s="167" t="s">
        <v>2229</v>
      </c>
      <c r="E2437" s="167" t="s">
        <v>118</v>
      </c>
      <c r="F2437" s="167" t="s">
        <v>2233</v>
      </c>
      <c r="G2437" s="188"/>
      <c r="H2437" s="285">
        <v>10239.700000000001</v>
      </c>
      <c r="I2437" s="143">
        <f t="shared" si="664"/>
        <v>67.383970469186877</v>
      </c>
      <c r="J2437" s="165">
        <v>689991.64241333294</v>
      </c>
      <c r="K2437" s="167"/>
      <c r="L2437" s="167">
        <v>1</v>
      </c>
      <c r="M2437" s="171">
        <f t="shared" si="655"/>
        <v>689991.64241333294</v>
      </c>
      <c r="N2437" s="170"/>
      <c r="O2437" s="285"/>
      <c r="P2437" s="114">
        <f t="shared" si="670"/>
        <v>0</v>
      </c>
      <c r="Q2437" s="173"/>
      <c r="R2437" s="177">
        <v>2016</v>
      </c>
      <c r="S2437" s="98">
        <f>IFERROR(('General Input Sheet'!$G$38/(VLOOKUP(R2437,'General Input Sheet'!$E$38:$G$44,3,FALSE))),1)</f>
        <v>1</v>
      </c>
      <c r="T2437" s="199">
        <v>689991.64241333294</v>
      </c>
      <c r="U2437" s="115" t="str">
        <f t="shared" si="671"/>
        <v/>
      </c>
      <c r="V2437" s="115" t="str">
        <f t="shared" si="671"/>
        <v/>
      </c>
      <c r="W2437" s="115" t="str">
        <f t="shared" si="671"/>
        <v/>
      </c>
      <c r="X2437" s="115" t="str">
        <f t="shared" si="671"/>
        <v>y</v>
      </c>
      <c r="Y2437" s="273" t="str">
        <f t="shared" si="666"/>
        <v/>
      </c>
      <c r="AA2437" s="86" t="str">
        <f t="shared" si="656"/>
        <v/>
      </c>
      <c r="AB2437" s="87" t="str">
        <f t="shared" si="657"/>
        <v/>
      </c>
      <c r="AC2437" s="87" t="str">
        <f t="shared" si="667"/>
        <v/>
      </c>
      <c r="AD2437" s="87">
        <f t="shared" si="668"/>
        <v>1</v>
      </c>
      <c r="AE2437" s="87" t="str">
        <f t="shared" si="669"/>
        <v/>
      </c>
      <c r="AF2437" s="94">
        <f t="shared" si="658"/>
        <v>1</v>
      </c>
      <c r="AH2437" s="324" t="str">
        <f t="shared" si="659"/>
        <v/>
      </c>
      <c r="AI2437" s="280" t="str">
        <f t="shared" si="660"/>
        <v/>
      </c>
      <c r="AJ2437" s="280" t="str">
        <f t="shared" si="661"/>
        <v/>
      </c>
      <c r="AK2437" s="280">
        <f t="shared" si="662"/>
        <v>689991.64241333294</v>
      </c>
      <c r="AL2437" s="327" t="str">
        <f t="shared" si="663"/>
        <v/>
      </c>
    </row>
    <row r="2438" spans="2:38">
      <c r="B2438" s="176" t="s">
        <v>2185</v>
      </c>
      <c r="C2438" s="167"/>
      <c r="D2438" s="167" t="s">
        <v>2229</v>
      </c>
      <c r="E2438" s="167" t="s">
        <v>115</v>
      </c>
      <c r="F2438" s="167" t="s">
        <v>2233</v>
      </c>
      <c r="G2438" s="188"/>
      <c r="H2438" s="285">
        <v>4997.7</v>
      </c>
      <c r="I2438" s="143">
        <f t="shared" si="664"/>
        <v>115.90423840591033</v>
      </c>
      <c r="J2438" s="165">
        <v>579254.61228121805</v>
      </c>
      <c r="K2438" s="167"/>
      <c r="L2438" s="167">
        <v>1</v>
      </c>
      <c r="M2438" s="171">
        <f t="shared" si="655"/>
        <v>579254.61228121805</v>
      </c>
      <c r="N2438" s="170"/>
      <c r="O2438" s="285"/>
      <c r="P2438" s="114">
        <f t="shared" si="670"/>
        <v>0</v>
      </c>
      <c r="Q2438" s="173"/>
      <c r="R2438" s="177">
        <v>2016</v>
      </c>
      <c r="S2438" s="98">
        <f>IFERROR(('General Input Sheet'!$G$38/(VLOOKUP(R2438,'General Input Sheet'!$E$38:$G$44,3,FALSE))),1)</f>
        <v>1</v>
      </c>
      <c r="T2438" s="199">
        <v>579254.61228121805</v>
      </c>
      <c r="U2438" s="115" t="str">
        <f t="shared" si="671"/>
        <v>y</v>
      </c>
      <c r="V2438" s="115" t="str">
        <f t="shared" si="671"/>
        <v/>
      </c>
      <c r="W2438" s="115" t="str">
        <f t="shared" si="671"/>
        <v/>
      </c>
      <c r="X2438" s="115" t="str">
        <f t="shared" si="671"/>
        <v/>
      </c>
      <c r="Y2438" s="273" t="str">
        <f t="shared" si="666"/>
        <v/>
      </c>
      <c r="AA2438" s="86">
        <f t="shared" si="656"/>
        <v>1</v>
      </c>
      <c r="AB2438" s="87" t="str">
        <f t="shared" si="657"/>
        <v/>
      </c>
      <c r="AC2438" s="87" t="str">
        <f t="shared" si="667"/>
        <v/>
      </c>
      <c r="AD2438" s="87" t="str">
        <f t="shared" si="668"/>
        <v/>
      </c>
      <c r="AE2438" s="87" t="str">
        <f t="shared" si="669"/>
        <v/>
      </c>
      <c r="AF2438" s="94">
        <f t="shared" si="658"/>
        <v>1</v>
      </c>
      <c r="AH2438" s="324">
        <f t="shared" si="659"/>
        <v>579254.61228121805</v>
      </c>
      <c r="AI2438" s="280" t="str">
        <f t="shared" si="660"/>
        <v/>
      </c>
      <c r="AJ2438" s="280" t="str">
        <f t="shared" si="661"/>
        <v/>
      </c>
      <c r="AK2438" s="280" t="str">
        <f t="shared" si="662"/>
        <v/>
      </c>
      <c r="AL2438" s="327" t="str">
        <f t="shared" si="663"/>
        <v/>
      </c>
    </row>
    <row r="2439" spans="2:38">
      <c r="B2439" s="176" t="s">
        <v>2186</v>
      </c>
      <c r="C2439" s="167"/>
      <c r="D2439" s="167" t="s">
        <v>2229</v>
      </c>
      <c r="E2439" s="167" t="s">
        <v>117</v>
      </c>
      <c r="F2439" s="167" t="s">
        <v>2232</v>
      </c>
      <c r="G2439" s="188"/>
      <c r="H2439" s="285">
        <v>16248.14</v>
      </c>
      <c r="I2439" s="143">
        <f t="shared" si="664"/>
        <v>36.329430813883619</v>
      </c>
      <c r="J2439" s="165">
        <v>590285.67798429495</v>
      </c>
      <c r="K2439" s="167"/>
      <c r="L2439" s="167">
        <v>1</v>
      </c>
      <c r="M2439" s="171">
        <f t="shared" si="655"/>
        <v>590285.67798429495</v>
      </c>
      <c r="N2439" s="170"/>
      <c r="O2439" s="285"/>
      <c r="P2439" s="114">
        <f t="shared" si="670"/>
        <v>0</v>
      </c>
      <c r="Q2439" s="173"/>
      <c r="R2439" s="177">
        <v>2016</v>
      </c>
      <c r="S2439" s="98">
        <f>IFERROR(('General Input Sheet'!$G$38/(VLOOKUP(R2439,'General Input Sheet'!$E$38:$G$44,3,FALSE))),1)</f>
        <v>1</v>
      </c>
      <c r="T2439" s="199">
        <v>590285.67798429495</v>
      </c>
      <c r="U2439" s="115" t="str">
        <f t="shared" si="671"/>
        <v/>
      </c>
      <c r="V2439" s="115" t="str">
        <f t="shared" si="671"/>
        <v/>
      </c>
      <c r="W2439" s="115" t="str">
        <f t="shared" si="671"/>
        <v>y</v>
      </c>
      <c r="X2439" s="115" t="str">
        <f t="shared" si="671"/>
        <v/>
      </c>
      <c r="Y2439" s="273" t="str">
        <f t="shared" si="666"/>
        <v/>
      </c>
      <c r="AA2439" s="86" t="str">
        <f t="shared" si="656"/>
        <v/>
      </c>
      <c r="AB2439" s="87" t="str">
        <f t="shared" si="657"/>
        <v/>
      </c>
      <c r="AC2439" s="87">
        <f t="shared" si="667"/>
        <v>1</v>
      </c>
      <c r="AD2439" s="87" t="str">
        <f t="shared" si="668"/>
        <v/>
      </c>
      <c r="AE2439" s="87" t="str">
        <f t="shared" si="669"/>
        <v/>
      </c>
      <c r="AF2439" s="94">
        <f t="shared" si="658"/>
        <v>1</v>
      </c>
      <c r="AH2439" s="324" t="str">
        <f t="shared" si="659"/>
        <v/>
      </c>
      <c r="AI2439" s="280" t="str">
        <f t="shared" si="660"/>
        <v/>
      </c>
      <c r="AJ2439" s="280">
        <f t="shared" si="661"/>
        <v>590285.67798429495</v>
      </c>
      <c r="AK2439" s="280" t="str">
        <f t="shared" si="662"/>
        <v/>
      </c>
      <c r="AL2439" s="327" t="str">
        <f t="shared" si="663"/>
        <v/>
      </c>
    </row>
    <row r="2440" spans="2:38">
      <c r="B2440" s="176" t="s">
        <v>2187</v>
      </c>
      <c r="C2440" s="167"/>
      <c r="D2440" s="167" t="s">
        <v>2229</v>
      </c>
      <c r="E2440" s="167" t="s">
        <v>115</v>
      </c>
      <c r="F2440" s="167" t="s">
        <v>2232</v>
      </c>
      <c r="G2440" s="188"/>
      <c r="H2440" s="285">
        <v>29824.1</v>
      </c>
      <c r="I2440" s="143">
        <f t="shared" si="664"/>
        <v>19.792237753504548</v>
      </c>
      <c r="J2440" s="165">
        <v>590285.67798429495</v>
      </c>
      <c r="K2440" s="167"/>
      <c r="L2440" s="167">
        <v>1</v>
      </c>
      <c r="M2440" s="171">
        <f t="shared" si="655"/>
        <v>590285.67798429495</v>
      </c>
      <c r="N2440" s="170"/>
      <c r="O2440" s="285"/>
      <c r="P2440" s="114">
        <f t="shared" si="670"/>
        <v>0</v>
      </c>
      <c r="Q2440" s="173"/>
      <c r="R2440" s="177">
        <v>2016</v>
      </c>
      <c r="S2440" s="98">
        <f>IFERROR(('General Input Sheet'!$G$38/(VLOOKUP(R2440,'General Input Sheet'!$E$38:$G$44,3,FALSE))),1)</f>
        <v>1</v>
      </c>
      <c r="T2440" s="199">
        <v>590285.67798429495</v>
      </c>
      <c r="U2440" s="115" t="str">
        <f t="shared" si="671"/>
        <v>y</v>
      </c>
      <c r="V2440" s="115" t="str">
        <f t="shared" si="671"/>
        <v/>
      </c>
      <c r="W2440" s="115" t="str">
        <f t="shared" si="671"/>
        <v/>
      </c>
      <c r="X2440" s="115" t="str">
        <f t="shared" si="671"/>
        <v/>
      </c>
      <c r="Y2440" s="273" t="str">
        <f t="shared" si="666"/>
        <v/>
      </c>
      <c r="AA2440" s="86">
        <f t="shared" si="656"/>
        <v>1</v>
      </c>
      <c r="AB2440" s="87" t="str">
        <f t="shared" si="657"/>
        <v/>
      </c>
      <c r="AC2440" s="87" t="str">
        <f t="shared" si="667"/>
        <v/>
      </c>
      <c r="AD2440" s="87" t="str">
        <f t="shared" si="668"/>
        <v/>
      </c>
      <c r="AE2440" s="87" t="str">
        <f t="shared" si="669"/>
        <v/>
      </c>
      <c r="AF2440" s="94">
        <f t="shared" si="658"/>
        <v>1</v>
      </c>
      <c r="AH2440" s="324">
        <f t="shared" si="659"/>
        <v>590285.67798429495</v>
      </c>
      <c r="AI2440" s="280" t="str">
        <f t="shared" si="660"/>
        <v/>
      </c>
      <c r="AJ2440" s="280" t="str">
        <f t="shared" si="661"/>
        <v/>
      </c>
      <c r="AK2440" s="280" t="str">
        <f t="shared" si="662"/>
        <v/>
      </c>
      <c r="AL2440" s="327" t="str">
        <f t="shared" si="663"/>
        <v/>
      </c>
    </row>
    <row r="2441" spans="2:38">
      <c r="B2441" s="176" t="s">
        <v>2188</v>
      </c>
      <c r="C2441" s="167"/>
      <c r="D2441" s="167" t="s">
        <v>2231</v>
      </c>
      <c r="E2441" s="167" t="s">
        <v>117</v>
      </c>
      <c r="F2441" s="167" t="s">
        <v>2232</v>
      </c>
      <c r="G2441" s="188"/>
      <c r="H2441" s="285">
        <v>1928.52</v>
      </c>
      <c r="I2441" s="143">
        <f t="shared" si="664"/>
        <v>549.40592674822665</v>
      </c>
      <c r="J2441" s="165">
        <v>1059540.3178524901</v>
      </c>
      <c r="K2441" s="167"/>
      <c r="L2441" s="167">
        <v>1</v>
      </c>
      <c r="M2441" s="171">
        <f t="shared" si="655"/>
        <v>1059540.3178524901</v>
      </c>
      <c r="N2441" s="170"/>
      <c r="O2441" s="285">
        <v>24548.221020439702</v>
      </c>
      <c r="P2441" s="114">
        <f t="shared" si="670"/>
        <v>107.11252753552495</v>
      </c>
      <c r="Q2441" s="173">
        <v>2629422</v>
      </c>
      <c r="R2441" s="177">
        <v>2016</v>
      </c>
      <c r="S2441" s="98">
        <f>IFERROR(('General Input Sheet'!$G$38/(VLOOKUP(R2441,'General Input Sheet'!$E$38:$G$44,3,FALSE))),1)</f>
        <v>1</v>
      </c>
      <c r="T2441" s="199">
        <v>3688962.3178524901</v>
      </c>
      <c r="U2441" s="115" t="str">
        <f t="shared" si="671"/>
        <v/>
      </c>
      <c r="V2441" s="115" t="str">
        <f t="shared" si="671"/>
        <v/>
      </c>
      <c r="W2441" s="115" t="str">
        <f t="shared" si="671"/>
        <v/>
      </c>
      <c r="X2441" s="115" t="str">
        <f t="shared" si="671"/>
        <v/>
      </c>
      <c r="Y2441" s="273" t="str">
        <f t="shared" si="666"/>
        <v>y</v>
      </c>
      <c r="AA2441" s="86" t="str">
        <f t="shared" si="656"/>
        <v/>
      </c>
      <c r="AB2441" s="87" t="str">
        <f t="shared" si="657"/>
        <v/>
      </c>
      <c r="AC2441" s="87" t="str">
        <f t="shared" si="667"/>
        <v/>
      </c>
      <c r="AD2441" s="87" t="str">
        <f t="shared" si="668"/>
        <v/>
      </c>
      <c r="AE2441" s="87">
        <f t="shared" si="669"/>
        <v>1</v>
      </c>
      <c r="AF2441" s="94">
        <f t="shared" si="658"/>
        <v>1</v>
      </c>
      <c r="AH2441" s="324" t="str">
        <f t="shared" si="659"/>
        <v/>
      </c>
      <c r="AI2441" s="280" t="str">
        <f t="shared" si="660"/>
        <v/>
      </c>
      <c r="AJ2441" s="280" t="str">
        <f t="shared" si="661"/>
        <v/>
      </c>
      <c r="AK2441" s="280" t="str">
        <f t="shared" si="662"/>
        <v/>
      </c>
      <c r="AL2441" s="327">
        <f t="shared" si="663"/>
        <v>3688962.3178524901</v>
      </c>
    </row>
    <row r="2442" spans="2:38">
      <c r="B2442" s="176" t="s">
        <v>2188</v>
      </c>
      <c r="C2442" s="167"/>
      <c r="D2442" s="167" t="s">
        <v>2231</v>
      </c>
      <c r="E2442" s="167" t="s">
        <v>117</v>
      </c>
      <c r="F2442" s="167" t="s">
        <v>2233</v>
      </c>
      <c r="G2442" s="188"/>
      <c r="H2442" s="285">
        <v>29495.41</v>
      </c>
      <c r="I2442" s="143">
        <f t="shared" si="664"/>
        <v>275.77279854081604</v>
      </c>
      <c r="J2442" s="165">
        <v>8134031.7598087704</v>
      </c>
      <c r="K2442" s="167"/>
      <c r="L2442" s="167">
        <v>1</v>
      </c>
      <c r="M2442" s="171">
        <f t="shared" si="655"/>
        <v>8134031.7598087694</v>
      </c>
      <c r="N2442" s="170"/>
      <c r="O2442" s="285"/>
      <c r="P2442" s="114">
        <f t="shared" si="670"/>
        <v>0</v>
      </c>
      <c r="Q2442" s="173"/>
      <c r="R2442" s="177">
        <v>2016</v>
      </c>
      <c r="S2442" s="98">
        <f>IFERROR(('General Input Sheet'!$G$38/(VLOOKUP(R2442,'General Input Sheet'!$E$38:$G$44,3,FALSE))),1)</f>
        <v>1</v>
      </c>
      <c r="T2442" s="199">
        <v>8134031.7598087704</v>
      </c>
      <c r="U2442" s="115" t="str">
        <f t="shared" si="671"/>
        <v/>
      </c>
      <c r="V2442" s="115" t="str">
        <f t="shared" si="671"/>
        <v/>
      </c>
      <c r="W2442" s="115" t="str">
        <f t="shared" si="671"/>
        <v/>
      </c>
      <c r="X2442" s="115" t="str">
        <f t="shared" si="671"/>
        <v/>
      </c>
      <c r="Y2442" s="273" t="str">
        <f t="shared" si="666"/>
        <v>y</v>
      </c>
      <c r="AA2442" s="86" t="str">
        <f t="shared" si="656"/>
        <v/>
      </c>
      <c r="AB2442" s="87" t="str">
        <f t="shared" si="657"/>
        <v/>
      </c>
      <c r="AC2442" s="87" t="str">
        <f t="shared" si="667"/>
        <v/>
      </c>
      <c r="AD2442" s="87" t="str">
        <f t="shared" si="668"/>
        <v/>
      </c>
      <c r="AE2442" s="87">
        <f t="shared" si="669"/>
        <v>1</v>
      </c>
      <c r="AF2442" s="94">
        <f t="shared" si="658"/>
        <v>1</v>
      </c>
      <c r="AH2442" s="324" t="str">
        <f t="shared" si="659"/>
        <v/>
      </c>
      <c r="AI2442" s="280" t="str">
        <f t="shared" si="660"/>
        <v/>
      </c>
      <c r="AJ2442" s="280" t="str">
        <f t="shared" si="661"/>
        <v/>
      </c>
      <c r="AK2442" s="280" t="str">
        <f t="shared" si="662"/>
        <v/>
      </c>
      <c r="AL2442" s="327">
        <f t="shared" si="663"/>
        <v>8134031.7598087704</v>
      </c>
    </row>
    <row r="2443" spans="2:38">
      <c r="B2443" s="176" t="s">
        <v>2189</v>
      </c>
      <c r="C2443" s="167"/>
      <c r="D2443" s="167" t="s">
        <v>2229</v>
      </c>
      <c r="E2443" s="167" t="s">
        <v>117</v>
      </c>
      <c r="F2443" s="167" t="s">
        <v>2233</v>
      </c>
      <c r="G2443" s="188"/>
      <c r="H2443" s="285">
        <v>7886.56</v>
      </c>
      <c r="I2443" s="143">
        <f t="shared" si="664"/>
        <v>86.959018128610936</v>
      </c>
      <c r="J2443" s="165">
        <v>685807.51401237794</v>
      </c>
      <c r="K2443" s="167"/>
      <c r="L2443" s="167">
        <v>1</v>
      </c>
      <c r="M2443" s="171">
        <f t="shared" si="655"/>
        <v>685807.51401237794</v>
      </c>
      <c r="N2443" s="170"/>
      <c r="O2443" s="285"/>
      <c r="P2443" s="114">
        <f t="shared" si="670"/>
        <v>0</v>
      </c>
      <c r="Q2443" s="173"/>
      <c r="R2443" s="177">
        <v>2016</v>
      </c>
      <c r="S2443" s="98">
        <f>IFERROR(('General Input Sheet'!$G$38/(VLOOKUP(R2443,'General Input Sheet'!$E$38:$G$44,3,FALSE))),1)</f>
        <v>1</v>
      </c>
      <c r="T2443" s="199">
        <v>685807.51401237794</v>
      </c>
      <c r="U2443" s="115" t="str">
        <f t="shared" si="671"/>
        <v/>
      </c>
      <c r="V2443" s="115" t="str">
        <f t="shared" si="671"/>
        <v/>
      </c>
      <c r="W2443" s="115" t="str">
        <f t="shared" si="671"/>
        <v>y</v>
      </c>
      <c r="X2443" s="115" t="str">
        <f t="shared" si="671"/>
        <v/>
      </c>
      <c r="Y2443" s="273" t="str">
        <f t="shared" si="666"/>
        <v/>
      </c>
      <c r="AA2443" s="86" t="str">
        <f t="shared" si="656"/>
        <v/>
      </c>
      <c r="AB2443" s="87" t="str">
        <f t="shared" si="657"/>
        <v/>
      </c>
      <c r="AC2443" s="87">
        <f t="shared" si="667"/>
        <v>1</v>
      </c>
      <c r="AD2443" s="87" t="str">
        <f t="shared" si="668"/>
        <v/>
      </c>
      <c r="AE2443" s="87" t="str">
        <f t="shared" si="669"/>
        <v/>
      </c>
      <c r="AF2443" s="94">
        <f t="shared" si="658"/>
        <v>1</v>
      </c>
      <c r="AH2443" s="324" t="str">
        <f t="shared" si="659"/>
        <v/>
      </c>
      <c r="AI2443" s="280" t="str">
        <f t="shared" si="660"/>
        <v/>
      </c>
      <c r="AJ2443" s="280">
        <f t="shared" si="661"/>
        <v>685807.51401237794</v>
      </c>
      <c r="AK2443" s="280" t="str">
        <f t="shared" si="662"/>
        <v/>
      </c>
      <c r="AL2443" s="327" t="str">
        <f t="shared" si="663"/>
        <v/>
      </c>
    </row>
    <row r="2444" spans="2:38">
      <c r="B2444" s="176" t="s">
        <v>2190</v>
      </c>
      <c r="C2444" s="167"/>
      <c r="D2444" s="167" t="s">
        <v>2231</v>
      </c>
      <c r="E2444" s="167" t="s">
        <v>118</v>
      </c>
      <c r="F2444" s="167" t="s">
        <v>2232</v>
      </c>
      <c r="G2444" s="188"/>
      <c r="H2444" s="285">
        <v>18351.27</v>
      </c>
      <c r="I2444" s="143">
        <f t="shared" si="664"/>
        <v>97.599263451297915</v>
      </c>
      <c r="J2444" s="165">
        <v>1791070.4353958999</v>
      </c>
      <c r="K2444" s="167"/>
      <c r="L2444" s="167">
        <v>1</v>
      </c>
      <c r="M2444" s="171">
        <f t="shared" si="655"/>
        <v>1791070.4353958997</v>
      </c>
      <c r="N2444" s="170"/>
      <c r="O2444" s="285">
        <v>18351.3218686252</v>
      </c>
      <c r="P2444" s="114">
        <f t="shared" si="670"/>
        <v>85.218438823947139</v>
      </c>
      <c r="Q2444" s="173">
        <v>1563871</v>
      </c>
      <c r="R2444" s="177">
        <v>2016</v>
      </c>
      <c r="S2444" s="98">
        <f>IFERROR(('General Input Sheet'!$G$38/(VLOOKUP(R2444,'General Input Sheet'!$E$38:$G$44,3,FALSE))),1)</f>
        <v>1</v>
      </c>
      <c r="T2444" s="199">
        <v>3354941.4353959002</v>
      </c>
      <c r="U2444" s="115" t="str">
        <f t="shared" si="671"/>
        <v/>
      </c>
      <c r="V2444" s="115" t="str">
        <f t="shared" si="671"/>
        <v/>
      </c>
      <c r="W2444" s="115" t="str">
        <f t="shared" si="671"/>
        <v/>
      </c>
      <c r="X2444" s="115" t="str">
        <f t="shared" si="671"/>
        <v/>
      </c>
      <c r="Y2444" s="273" t="str">
        <f t="shared" si="666"/>
        <v>y</v>
      </c>
      <c r="AA2444" s="86" t="str">
        <f t="shared" si="656"/>
        <v/>
      </c>
      <c r="AB2444" s="87" t="str">
        <f t="shared" si="657"/>
        <v/>
      </c>
      <c r="AC2444" s="87" t="str">
        <f t="shared" si="667"/>
        <v/>
      </c>
      <c r="AD2444" s="87" t="str">
        <f t="shared" si="668"/>
        <v/>
      </c>
      <c r="AE2444" s="87">
        <f t="shared" si="669"/>
        <v>1</v>
      </c>
      <c r="AF2444" s="94">
        <f t="shared" si="658"/>
        <v>1</v>
      </c>
      <c r="AH2444" s="324" t="str">
        <f t="shared" si="659"/>
        <v/>
      </c>
      <c r="AI2444" s="280" t="str">
        <f t="shared" si="660"/>
        <v/>
      </c>
      <c r="AJ2444" s="280" t="str">
        <f t="shared" si="661"/>
        <v/>
      </c>
      <c r="AK2444" s="280" t="str">
        <f t="shared" si="662"/>
        <v/>
      </c>
      <c r="AL2444" s="327">
        <f t="shared" si="663"/>
        <v>3354941.4353959002</v>
      </c>
    </row>
    <row r="2445" spans="2:38">
      <c r="B2445" s="176" t="s">
        <v>2191</v>
      </c>
      <c r="C2445" s="167"/>
      <c r="D2445" s="167" t="s">
        <v>2229</v>
      </c>
      <c r="E2445" s="167" t="s">
        <v>117</v>
      </c>
      <c r="F2445" s="167" t="s">
        <v>2233</v>
      </c>
      <c r="G2445" s="188"/>
      <c r="H2445" s="285">
        <v>1020.58</v>
      </c>
      <c r="I2445" s="143">
        <f t="shared" si="664"/>
        <v>423.83963758549351</v>
      </c>
      <c r="J2445" s="165">
        <v>432562.257327003</v>
      </c>
      <c r="K2445" s="167"/>
      <c r="L2445" s="167">
        <v>1</v>
      </c>
      <c r="M2445" s="171">
        <f t="shared" si="655"/>
        <v>432562.25732700294</v>
      </c>
      <c r="N2445" s="170"/>
      <c r="O2445" s="285"/>
      <c r="P2445" s="114">
        <f t="shared" si="670"/>
        <v>0</v>
      </c>
      <c r="Q2445" s="173"/>
      <c r="R2445" s="177">
        <v>2016</v>
      </c>
      <c r="S2445" s="98">
        <f>IFERROR(('General Input Sheet'!$G$38/(VLOOKUP(R2445,'General Input Sheet'!$E$38:$G$44,3,FALSE))),1)</f>
        <v>1</v>
      </c>
      <c r="T2445" s="199">
        <v>432562.257327003</v>
      </c>
      <c r="U2445" s="115" t="str">
        <f t="shared" si="671"/>
        <v/>
      </c>
      <c r="V2445" s="115" t="str">
        <f t="shared" si="671"/>
        <v/>
      </c>
      <c r="W2445" s="115" t="str">
        <f t="shared" si="671"/>
        <v>y</v>
      </c>
      <c r="X2445" s="115" t="str">
        <f t="shared" si="671"/>
        <v/>
      </c>
      <c r="Y2445" s="273" t="str">
        <f t="shared" si="666"/>
        <v/>
      </c>
      <c r="AA2445" s="86" t="str">
        <f t="shared" si="656"/>
        <v/>
      </c>
      <c r="AB2445" s="87" t="str">
        <f t="shared" si="657"/>
        <v/>
      </c>
      <c r="AC2445" s="87">
        <f t="shared" si="667"/>
        <v>1</v>
      </c>
      <c r="AD2445" s="87" t="str">
        <f t="shared" si="668"/>
        <v/>
      </c>
      <c r="AE2445" s="87" t="str">
        <f t="shared" si="669"/>
        <v/>
      </c>
      <c r="AF2445" s="94">
        <f t="shared" si="658"/>
        <v>1</v>
      </c>
      <c r="AH2445" s="324" t="str">
        <f t="shared" si="659"/>
        <v/>
      </c>
      <c r="AI2445" s="280" t="str">
        <f t="shared" si="660"/>
        <v/>
      </c>
      <c r="AJ2445" s="280">
        <f t="shared" si="661"/>
        <v>432562.257327003</v>
      </c>
      <c r="AK2445" s="280" t="str">
        <f t="shared" si="662"/>
        <v/>
      </c>
      <c r="AL2445" s="327" t="str">
        <f t="shared" si="663"/>
        <v/>
      </c>
    </row>
    <row r="2446" spans="2:38">
      <c r="B2446" s="176" t="s">
        <v>2192</v>
      </c>
      <c r="C2446" s="167"/>
      <c r="D2446" s="167" t="s">
        <v>2229</v>
      </c>
      <c r="E2446" s="167" t="s">
        <v>117</v>
      </c>
      <c r="F2446" s="167" t="s">
        <v>2233</v>
      </c>
      <c r="G2446" s="188"/>
      <c r="H2446" s="285">
        <v>3054.65</v>
      </c>
      <c r="I2446" s="143">
        <f t="shared" si="664"/>
        <v>166.16863752943283</v>
      </c>
      <c r="J2446" s="165">
        <v>507587.02862928202</v>
      </c>
      <c r="K2446" s="167"/>
      <c r="L2446" s="167">
        <v>1</v>
      </c>
      <c r="M2446" s="171">
        <f t="shared" ref="M2446:M2486" si="672">IFERROR(J2446/100*100*L2446,0)</f>
        <v>507587.02862928202</v>
      </c>
      <c r="N2446" s="170"/>
      <c r="O2446" s="285">
        <v>2545.5831427875401</v>
      </c>
      <c r="P2446" s="114">
        <f t="shared" si="670"/>
        <v>926.47926534326507</v>
      </c>
      <c r="Q2446" s="173">
        <v>2358430</v>
      </c>
      <c r="R2446" s="177">
        <v>2016</v>
      </c>
      <c r="S2446" s="98">
        <f>IFERROR(('General Input Sheet'!$G$38/(VLOOKUP(R2446,'General Input Sheet'!$E$38:$G$44,3,FALSE))),1)</f>
        <v>1</v>
      </c>
      <c r="T2446" s="199">
        <v>2866017.028629282</v>
      </c>
      <c r="U2446" s="115" t="str">
        <f t="shared" si="671"/>
        <v/>
      </c>
      <c r="V2446" s="115" t="str">
        <f t="shared" si="671"/>
        <v/>
      </c>
      <c r="W2446" s="115" t="str">
        <f t="shared" si="671"/>
        <v>y</v>
      </c>
      <c r="X2446" s="115" t="str">
        <f t="shared" si="671"/>
        <v/>
      </c>
      <c r="Y2446" s="273" t="str">
        <f t="shared" si="666"/>
        <v/>
      </c>
      <c r="AA2446" s="86" t="str">
        <f t="shared" ref="AA2446:AA2487" si="673">IF(U2446="y",1,"")</f>
        <v/>
      </c>
      <c r="AB2446" s="87" t="str">
        <f t="shared" ref="AB2446:AB2487" si="674">IF(V2446="y",1,"")</f>
        <v/>
      </c>
      <c r="AC2446" s="87">
        <f t="shared" si="667"/>
        <v>1</v>
      </c>
      <c r="AD2446" s="87" t="str">
        <f t="shared" si="668"/>
        <v/>
      </c>
      <c r="AE2446" s="87" t="str">
        <f t="shared" si="669"/>
        <v/>
      </c>
      <c r="AF2446" s="94">
        <f t="shared" ref="AF2446:AF2487" si="675">SUM(AA2446:AE2446)</f>
        <v>1</v>
      </c>
      <c r="AH2446" s="324" t="str">
        <f t="shared" ref="AH2446:AH2487" si="676">IF(AA2446="","",(AA2446/$AF2446)*$T2446)</f>
        <v/>
      </c>
      <c r="AI2446" s="280" t="str">
        <f t="shared" ref="AI2446:AI2487" si="677">IF(AB2446="","",(AB2446/$AF2446)*$T2446)</f>
        <v/>
      </c>
      <c r="AJ2446" s="280">
        <f t="shared" ref="AJ2446:AJ2487" si="678">IF(AC2446="","",(AC2446/$AF2446)*$T2446)</f>
        <v>2866017.028629282</v>
      </c>
      <c r="AK2446" s="280" t="str">
        <f t="shared" ref="AK2446:AK2487" si="679">IF(AD2446="","",(AD2446/$AF2446)*$T2446)</f>
        <v/>
      </c>
      <c r="AL2446" s="327" t="str">
        <f t="shared" ref="AL2446:AL2487" si="680">IF(AE2446="","",(AE2446/$AF2446)*$T2446)</f>
        <v/>
      </c>
    </row>
    <row r="2447" spans="2:38">
      <c r="B2447" s="176" t="s">
        <v>2193</v>
      </c>
      <c r="C2447" s="167"/>
      <c r="D2447" s="167" t="s">
        <v>2231</v>
      </c>
      <c r="E2447" s="167" t="s">
        <v>115</v>
      </c>
      <c r="F2447" s="167" t="s">
        <v>2238</v>
      </c>
      <c r="G2447" s="188"/>
      <c r="H2447" s="285">
        <v>2430.1799999999998</v>
      </c>
      <c r="I2447" s="143">
        <f t="shared" ref="I2447:I2487" si="681">IFERROR(J2447/H2447,0)</f>
        <v>277.35296858310295</v>
      </c>
      <c r="J2447" s="165">
        <v>674017.63719128503</v>
      </c>
      <c r="K2447" s="167"/>
      <c r="L2447" s="167">
        <v>1</v>
      </c>
      <c r="M2447" s="171">
        <f t="shared" si="672"/>
        <v>674017.63719128503</v>
      </c>
      <c r="N2447" s="170"/>
      <c r="O2447" s="285"/>
      <c r="P2447" s="114">
        <f t="shared" si="670"/>
        <v>0</v>
      </c>
      <c r="Q2447" s="173"/>
      <c r="R2447" s="177">
        <v>2016</v>
      </c>
      <c r="S2447" s="98">
        <f>IFERROR(('General Input Sheet'!$G$38/(VLOOKUP(R2447,'General Input Sheet'!$E$38:$G$44,3,FALSE))),1)</f>
        <v>1</v>
      </c>
      <c r="T2447" s="199">
        <v>674017.63719128503</v>
      </c>
      <c r="U2447" s="115" t="str">
        <f t="shared" ref="U2447:X2487" si="682">IF(AND(U$10=$E2447,$D2447="Local"),"y","")</f>
        <v/>
      </c>
      <c r="V2447" s="115" t="str">
        <f t="shared" si="682"/>
        <v/>
      </c>
      <c r="W2447" s="115" t="str">
        <f t="shared" si="682"/>
        <v/>
      </c>
      <c r="X2447" s="115" t="str">
        <f t="shared" si="682"/>
        <v/>
      </c>
      <c r="Y2447" s="273" t="str">
        <f t="shared" ref="Y2447:Y2487" si="683">IF($D2447&lt;&gt;"Local","y","")</f>
        <v>y</v>
      </c>
      <c r="AA2447" s="86" t="str">
        <f t="shared" si="673"/>
        <v/>
      </c>
      <c r="AB2447" s="87" t="str">
        <f t="shared" si="674"/>
        <v/>
      </c>
      <c r="AC2447" s="87" t="str">
        <f t="shared" ref="AC2447:AC2487" si="684">IF(W2447="y",1,"")</f>
        <v/>
      </c>
      <c r="AD2447" s="87" t="str">
        <f t="shared" ref="AD2447:AD2487" si="685">IF(X2447="y",1,"")</f>
        <v/>
      </c>
      <c r="AE2447" s="87">
        <f t="shared" ref="AE2447:AE2487" si="686">IF(Y2447="y",1,"")</f>
        <v>1</v>
      </c>
      <c r="AF2447" s="94">
        <f t="shared" si="675"/>
        <v>1</v>
      </c>
      <c r="AH2447" s="324" t="str">
        <f t="shared" si="676"/>
        <v/>
      </c>
      <c r="AI2447" s="280" t="str">
        <f t="shared" si="677"/>
        <v/>
      </c>
      <c r="AJ2447" s="280" t="str">
        <f t="shared" si="678"/>
        <v/>
      </c>
      <c r="AK2447" s="280" t="str">
        <f t="shared" si="679"/>
        <v/>
      </c>
      <c r="AL2447" s="327">
        <f t="shared" si="680"/>
        <v>674017.63719128503</v>
      </c>
    </row>
    <row r="2448" spans="2:38">
      <c r="B2448" s="176" t="s">
        <v>2194</v>
      </c>
      <c r="C2448" s="167"/>
      <c r="D2448" s="167" t="s">
        <v>2229</v>
      </c>
      <c r="E2448" s="167" t="s">
        <v>115</v>
      </c>
      <c r="F2448" s="167" t="s">
        <v>2236</v>
      </c>
      <c r="G2448" s="188"/>
      <c r="H2448" s="285"/>
      <c r="I2448" s="143">
        <f t="shared" si="681"/>
        <v>0</v>
      </c>
      <c r="J2448" s="165"/>
      <c r="K2448" s="167"/>
      <c r="L2448" s="167">
        <v>1</v>
      </c>
      <c r="M2448" s="171">
        <f t="shared" si="672"/>
        <v>0</v>
      </c>
      <c r="N2448" s="170"/>
      <c r="O2448" s="285">
        <v>0</v>
      </c>
      <c r="P2448" s="114">
        <f t="shared" ref="P2448:P2485" si="687">IFERROR(Q2448/O2448,0)</f>
        <v>0</v>
      </c>
      <c r="Q2448" s="173">
        <v>0</v>
      </c>
      <c r="R2448" s="177">
        <v>2016</v>
      </c>
      <c r="S2448" s="98">
        <f>IFERROR(('General Input Sheet'!$G$38/(VLOOKUP(R2448,'General Input Sheet'!$E$38:$G$44,3,FALSE))),1)</f>
        <v>1</v>
      </c>
      <c r="T2448" s="199">
        <v>0</v>
      </c>
      <c r="U2448" s="115" t="str">
        <f t="shared" si="682"/>
        <v>y</v>
      </c>
      <c r="V2448" s="115" t="str">
        <f t="shared" si="682"/>
        <v/>
      </c>
      <c r="W2448" s="115" t="str">
        <f t="shared" si="682"/>
        <v/>
      </c>
      <c r="X2448" s="115" t="str">
        <f t="shared" si="682"/>
        <v/>
      </c>
      <c r="Y2448" s="273" t="str">
        <f t="shared" si="683"/>
        <v/>
      </c>
      <c r="AA2448" s="86">
        <f t="shared" si="673"/>
        <v>1</v>
      </c>
      <c r="AB2448" s="87" t="str">
        <f t="shared" si="674"/>
        <v/>
      </c>
      <c r="AC2448" s="87" t="str">
        <f t="shared" si="684"/>
        <v/>
      </c>
      <c r="AD2448" s="87" t="str">
        <f t="shared" si="685"/>
        <v/>
      </c>
      <c r="AE2448" s="87" t="str">
        <f t="shared" si="686"/>
        <v/>
      </c>
      <c r="AF2448" s="94">
        <f t="shared" si="675"/>
        <v>1</v>
      </c>
      <c r="AH2448" s="324">
        <f t="shared" si="676"/>
        <v>0</v>
      </c>
      <c r="AI2448" s="280" t="str">
        <f t="shared" si="677"/>
        <v/>
      </c>
      <c r="AJ2448" s="280" t="str">
        <f t="shared" si="678"/>
        <v/>
      </c>
      <c r="AK2448" s="280" t="str">
        <f t="shared" si="679"/>
        <v/>
      </c>
      <c r="AL2448" s="327" t="str">
        <f t="shared" si="680"/>
        <v/>
      </c>
    </row>
    <row r="2449" spans="2:38">
      <c r="B2449" s="176" t="s">
        <v>2195</v>
      </c>
      <c r="C2449" s="167"/>
      <c r="D2449" s="167" t="s">
        <v>2229</v>
      </c>
      <c r="E2449" s="167" t="s">
        <v>117</v>
      </c>
      <c r="F2449" s="167" t="s">
        <v>2232</v>
      </c>
      <c r="G2449" s="188"/>
      <c r="H2449" s="285">
        <v>806.03756320000002</v>
      </c>
      <c r="I2449" s="143">
        <f t="shared" si="681"/>
        <v>297.31808551783632</v>
      </c>
      <c r="J2449" s="165">
        <v>239649.54514608599</v>
      </c>
      <c r="K2449" s="167"/>
      <c r="L2449" s="167">
        <v>1</v>
      </c>
      <c r="M2449" s="171">
        <f t="shared" si="672"/>
        <v>239649.54514608599</v>
      </c>
      <c r="N2449" s="170"/>
      <c r="O2449" s="285"/>
      <c r="P2449" s="114">
        <f t="shared" si="687"/>
        <v>0</v>
      </c>
      <c r="Q2449" s="173"/>
      <c r="R2449" s="177">
        <v>2016</v>
      </c>
      <c r="S2449" s="98">
        <f>IFERROR(('General Input Sheet'!$G$38/(VLOOKUP(R2449,'General Input Sheet'!$E$38:$G$44,3,FALSE))),1)</f>
        <v>1</v>
      </c>
      <c r="T2449" s="199">
        <v>239649.54514608599</v>
      </c>
      <c r="U2449" s="115" t="str">
        <f t="shared" si="682"/>
        <v/>
      </c>
      <c r="V2449" s="115" t="str">
        <f t="shared" si="682"/>
        <v/>
      </c>
      <c r="W2449" s="115" t="str">
        <f t="shared" si="682"/>
        <v>y</v>
      </c>
      <c r="X2449" s="115" t="str">
        <f t="shared" si="682"/>
        <v/>
      </c>
      <c r="Y2449" s="273" t="str">
        <f t="shared" si="683"/>
        <v/>
      </c>
      <c r="AA2449" s="86" t="str">
        <f t="shared" si="673"/>
        <v/>
      </c>
      <c r="AB2449" s="87" t="str">
        <f t="shared" si="674"/>
        <v/>
      </c>
      <c r="AC2449" s="87">
        <f t="shared" si="684"/>
        <v>1</v>
      </c>
      <c r="AD2449" s="87" t="str">
        <f t="shared" si="685"/>
        <v/>
      </c>
      <c r="AE2449" s="87" t="str">
        <f t="shared" si="686"/>
        <v/>
      </c>
      <c r="AF2449" s="94">
        <f t="shared" si="675"/>
        <v>1</v>
      </c>
      <c r="AH2449" s="324" t="str">
        <f t="shared" si="676"/>
        <v/>
      </c>
      <c r="AI2449" s="280" t="str">
        <f t="shared" si="677"/>
        <v/>
      </c>
      <c r="AJ2449" s="280">
        <f t="shared" si="678"/>
        <v>239649.54514608599</v>
      </c>
      <c r="AK2449" s="280" t="str">
        <f t="shared" si="679"/>
        <v/>
      </c>
      <c r="AL2449" s="327" t="str">
        <f t="shared" si="680"/>
        <v/>
      </c>
    </row>
    <row r="2450" spans="2:38">
      <c r="B2450" s="176" t="s">
        <v>2196</v>
      </c>
      <c r="C2450" s="167"/>
      <c r="D2450" s="167" t="s">
        <v>2229</v>
      </c>
      <c r="E2450" s="167" t="s">
        <v>118</v>
      </c>
      <c r="F2450" s="167" t="s">
        <v>2232</v>
      </c>
      <c r="G2450" s="188"/>
      <c r="H2450" s="285">
        <v>2944.39</v>
      </c>
      <c r="I2450" s="143">
        <f t="shared" si="681"/>
        <v>116.78940540775136</v>
      </c>
      <c r="J2450" s="165">
        <v>343873.55738852901</v>
      </c>
      <c r="K2450" s="167"/>
      <c r="L2450" s="167">
        <v>1</v>
      </c>
      <c r="M2450" s="171">
        <f t="shared" si="672"/>
        <v>343873.55738852901</v>
      </c>
      <c r="N2450" s="170"/>
      <c r="O2450" s="285">
        <v>2944.3800140569101</v>
      </c>
      <c r="P2450" s="114">
        <f t="shared" si="687"/>
        <v>305.17562125478833</v>
      </c>
      <c r="Q2450" s="173">
        <v>898553</v>
      </c>
      <c r="R2450" s="177">
        <v>2016</v>
      </c>
      <c r="S2450" s="98">
        <f>IFERROR(('General Input Sheet'!$G$38/(VLOOKUP(R2450,'General Input Sheet'!$E$38:$G$44,3,FALSE))),1)</f>
        <v>1</v>
      </c>
      <c r="T2450" s="199">
        <v>1242426.5573885289</v>
      </c>
      <c r="U2450" s="115" t="str">
        <f t="shared" si="682"/>
        <v/>
      </c>
      <c r="V2450" s="115" t="str">
        <f t="shared" si="682"/>
        <v/>
      </c>
      <c r="W2450" s="115" t="str">
        <f t="shared" si="682"/>
        <v/>
      </c>
      <c r="X2450" s="115" t="str">
        <f t="shared" si="682"/>
        <v>y</v>
      </c>
      <c r="Y2450" s="273" t="str">
        <f t="shared" si="683"/>
        <v/>
      </c>
      <c r="AA2450" s="86" t="str">
        <f t="shared" si="673"/>
        <v/>
      </c>
      <c r="AB2450" s="87" t="str">
        <f t="shared" si="674"/>
        <v/>
      </c>
      <c r="AC2450" s="87" t="str">
        <f t="shared" si="684"/>
        <v/>
      </c>
      <c r="AD2450" s="87">
        <f t="shared" si="685"/>
        <v>1</v>
      </c>
      <c r="AE2450" s="87" t="str">
        <f t="shared" si="686"/>
        <v/>
      </c>
      <c r="AF2450" s="94">
        <f t="shared" si="675"/>
        <v>1</v>
      </c>
      <c r="AH2450" s="324" t="str">
        <f t="shared" si="676"/>
        <v/>
      </c>
      <c r="AI2450" s="280" t="str">
        <f t="shared" si="677"/>
        <v/>
      </c>
      <c r="AJ2450" s="280" t="str">
        <f t="shared" si="678"/>
        <v/>
      </c>
      <c r="AK2450" s="280">
        <f t="shared" si="679"/>
        <v>1242426.5573885289</v>
      </c>
      <c r="AL2450" s="327" t="str">
        <f t="shared" si="680"/>
        <v/>
      </c>
    </row>
    <row r="2451" spans="2:38">
      <c r="B2451" s="176" t="s">
        <v>2197</v>
      </c>
      <c r="C2451" s="167"/>
      <c r="D2451" s="167" t="s">
        <v>2229</v>
      </c>
      <c r="E2451" s="167" t="s">
        <v>118</v>
      </c>
      <c r="F2451" s="167" t="s">
        <v>2232</v>
      </c>
      <c r="G2451" s="188"/>
      <c r="H2451" s="285">
        <v>1188.1199999999999</v>
      </c>
      <c r="I2451" s="143">
        <f t="shared" si="681"/>
        <v>217.37902802601002</v>
      </c>
      <c r="J2451" s="165">
        <v>258272.37077826299</v>
      </c>
      <c r="K2451" s="167"/>
      <c r="L2451" s="167">
        <v>1</v>
      </c>
      <c r="M2451" s="171">
        <f t="shared" si="672"/>
        <v>258272.37077826299</v>
      </c>
      <c r="N2451" s="170"/>
      <c r="O2451" s="285">
        <v>1110.1393317427701</v>
      </c>
      <c r="P2451" s="114">
        <f t="shared" si="687"/>
        <v>758.24666862181198</v>
      </c>
      <c r="Q2451" s="173">
        <v>841759.45</v>
      </c>
      <c r="R2451" s="177">
        <v>2016</v>
      </c>
      <c r="S2451" s="98">
        <f>IFERROR(('General Input Sheet'!$G$38/(VLOOKUP(R2451,'General Input Sheet'!$E$38:$G$44,3,FALSE))),1)</f>
        <v>1</v>
      </c>
      <c r="T2451" s="199">
        <v>1100031.820778263</v>
      </c>
      <c r="U2451" s="115" t="str">
        <f t="shared" si="682"/>
        <v/>
      </c>
      <c r="V2451" s="115" t="str">
        <f t="shared" si="682"/>
        <v/>
      </c>
      <c r="W2451" s="115" t="str">
        <f t="shared" si="682"/>
        <v/>
      </c>
      <c r="X2451" s="115" t="str">
        <f t="shared" si="682"/>
        <v>y</v>
      </c>
      <c r="Y2451" s="273" t="str">
        <f t="shared" si="683"/>
        <v/>
      </c>
      <c r="AA2451" s="86" t="str">
        <f t="shared" si="673"/>
        <v/>
      </c>
      <c r="AB2451" s="87" t="str">
        <f t="shared" si="674"/>
        <v/>
      </c>
      <c r="AC2451" s="87" t="str">
        <f t="shared" si="684"/>
        <v/>
      </c>
      <c r="AD2451" s="87">
        <f t="shared" si="685"/>
        <v>1</v>
      </c>
      <c r="AE2451" s="87" t="str">
        <f t="shared" si="686"/>
        <v/>
      </c>
      <c r="AF2451" s="94">
        <f t="shared" si="675"/>
        <v>1</v>
      </c>
      <c r="AH2451" s="324" t="str">
        <f t="shared" si="676"/>
        <v/>
      </c>
      <c r="AI2451" s="280" t="str">
        <f t="shared" si="677"/>
        <v/>
      </c>
      <c r="AJ2451" s="280" t="str">
        <f t="shared" si="678"/>
        <v/>
      </c>
      <c r="AK2451" s="280">
        <f t="shared" si="679"/>
        <v>1100031.820778263</v>
      </c>
      <c r="AL2451" s="327" t="str">
        <f t="shared" si="680"/>
        <v/>
      </c>
    </row>
    <row r="2452" spans="2:38">
      <c r="B2452" s="176" t="s">
        <v>2198</v>
      </c>
      <c r="C2452" s="167"/>
      <c r="D2452" s="167" t="s">
        <v>2229</v>
      </c>
      <c r="E2452" s="167" t="s">
        <v>116</v>
      </c>
      <c r="F2452" s="167" t="s">
        <v>2233</v>
      </c>
      <c r="G2452" s="188"/>
      <c r="H2452" s="285">
        <v>556.06020590000003</v>
      </c>
      <c r="I2452" s="143">
        <f t="shared" si="681"/>
        <v>747.09334414506247</v>
      </c>
      <c r="J2452" s="165">
        <v>415428.87877182302</v>
      </c>
      <c r="K2452" s="167"/>
      <c r="L2452" s="167">
        <v>1</v>
      </c>
      <c r="M2452" s="171">
        <f t="shared" si="672"/>
        <v>415428.87877182302</v>
      </c>
      <c r="N2452" s="170"/>
      <c r="O2452" s="285">
        <v>556.06071796200501</v>
      </c>
      <c r="P2452" s="114">
        <f t="shared" si="687"/>
        <v>653.34591756726797</v>
      </c>
      <c r="Q2452" s="173">
        <v>363300</v>
      </c>
      <c r="R2452" s="177">
        <v>2016</v>
      </c>
      <c r="S2452" s="98">
        <f>IFERROR(('General Input Sheet'!$G$38/(VLOOKUP(R2452,'General Input Sheet'!$E$38:$G$44,3,FALSE))),1)</f>
        <v>1</v>
      </c>
      <c r="T2452" s="199">
        <v>778728.87877182302</v>
      </c>
      <c r="U2452" s="115" t="str">
        <f t="shared" si="682"/>
        <v/>
      </c>
      <c r="V2452" s="115" t="str">
        <f t="shared" si="682"/>
        <v>y</v>
      </c>
      <c r="W2452" s="115" t="str">
        <f t="shared" si="682"/>
        <v/>
      </c>
      <c r="X2452" s="115" t="str">
        <f t="shared" si="682"/>
        <v/>
      </c>
      <c r="Y2452" s="273" t="str">
        <f t="shared" si="683"/>
        <v/>
      </c>
      <c r="AA2452" s="86" t="str">
        <f t="shared" si="673"/>
        <v/>
      </c>
      <c r="AB2452" s="87">
        <f t="shared" si="674"/>
        <v>1</v>
      </c>
      <c r="AC2452" s="87" t="str">
        <f t="shared" si="684"/>
        <v/>
      </c>
      <c r="AD2452" s="87" t="str">
        <f t="shared" si="685"/>
        <v/>
      </c>
      <c r="AE2452" s="87" t="str">
        <f t="shared" si="686"/>
        <v/>
      </c>
      <c r="AF2452" s="94">
        <f t="shared" si="675"/>
        <v>1</v>
      </c>
      <c r="AH2452" s="324" t="str">
        <f t="shared" si="676"/>
        <v/>
      </c>
      <c r="AI2452" s="280">
        <f t="shared" si="677"/>
        <v>778728.87877182302</v>
      </c>
      <c r="AJ2452" s="280" t="str">
        <f t="shared" si="678"/>
        <v/>
      </c>
      <c r="AK2452" s="280" t="str">
        <f t="shared" si="679"/>
        <v/>
      </c>
      <c r="AL2452" s="327" t="str">
        <f t="shared" si="680"/>
        <v/>
      </c>
    </row>
    <row r="2453" spans="2:38">
      <c r="B2453" s="176" t="s">
        <v>2199</v>
      </c>
      <c r="C2453" s="167"/>
      <c r="D2453" s="167" t="s">
        <v>2231</v>
      </c>
      <c r="E2453" s="167" t="s">
        <v>118</v>
      </c>
      <c r="F2453" s="167" t="s">
        <v>2233</v>
      </c>
      <c r="G2453" s="188"/>
      <c r="H2453" s="285">
        <v>1281.57</v>
      </c>
      <c r="I2453" s="143">
        <f t="shared" si="681"/>
        <v>5145.5360396003343</v>
      </c>
      <c r="J2453" s="165">
        <v>6594364.6222705999</v>
      </c>
      <c r="K2453" s="167"/>
      <c r="L2453" s="167">
        <v>1</v>
      </c>
      <c r="M2453" s="171">
        <f t="shared" si="672"/>
        <v>6594364.6222705999</v>
      </c>
      <c r="N2453" s="170"/>
      <c r="O2453" s="285">
        <v>1281.5678362092101</v>
      </c>
      <c r="P2453" s="114">
        <f t="shared" si="687"/>
        <v>777.54760368169013</v>
      </c>
      <c r="Q2453" s="173">
        <v>996480</v>
      </c>
      <c r="R2453" s="177">
        <v>2016</v>
      </c>
      <c r="S2453" s="98">
        <f>IFERROR(('General Input Sheet'!$G$38/(VLOOKUP(R2453,'General Input Sheet'!$E$38:$G$44,3,FALSE))),1)</f>
        <v>1</v>
      </c>
      <c r="T2453" s="199">
        <v>7590844.6222705999</v>
      </c>
      <c r="U2453" s="115" t="str">
        <f t="shared" si="682"/>
        <v/>
      </c>
      <c r="V2453" s="115" t="str">
        <f t="shared" si="682"/>
        <v/>
      </c>
      <c r="W2453" s="115" t="str">
        <f t="shared" si="682"/>
        <v/>
      </c>
      <c r="X2453" s="115" t="str">
        <f t="shared" si="682"/>
        <v/>
      </c>
      <c r="Y2453" s="273" t="str">
        <f t="shared" si="683"/>
        <v>y</v>
      </c>
      <c r="AA2453" s="86" t="str">
        <f t="shared" si="673"/>
        <v/>
      </c>
      <c r="AB2453" s="87" t="str">
        <f t="shared" si="674"/>
        <v/>
      </c>
      <c r="AC2453" s="87" t="str">
        <f t="shared" si="684"/>
        <v/>
      </c>
      <c r="AD2453" s="87" t="str">
        <f t="shared" si="685"/>
        <v/>
      </c>
      <c r="AE2453" s="87">
        <f t="shared" si="686"/>
        <v>1</v>
      </c>
      <c r="AF2453" s="94">
        <f t="shared" si="675"/>
        <v>1</v>
      </c>
      <c r="AH2453" s="324" t="str">
        <f t="shared" si="676"/>
        <v/>
      </c>
      <c r="AI2453" s="280" t="str">
        <f t="shared" si="677"/>
        <v/>
      </c>
      <c r="AJ2453" s="280" t="str">
        <f t="shared" si="678"/>
        <v/>
      </c>
      <c r="AK2453" s="280" t="str">
        <f t="shared" si="679"/>
        <v/>
      </c>
      <c r="AL2453" s="327">
        <f t="shared" si="680"/>
        <v>7590844.6222705999</v>
      </c>
    </row>
    <row r="2454" spans="2:38">
      <c r="B2454" s="176" t="s">
        <v>2200</v>
      </c>
      <c r="C2454" s="167"/>
      <c r="D2454" s="167" t="s">
        <v>2229</v>
      </c>
      <c r="E2454" s="167" t="s">
        <v>115</v>
      </c>
      <c r="F2454" s="167" t="s">
        <v>2236</v>
      </c>
      <c r="G2454" s="188"/>
      <c r="H2454" s="285"/>
      <c r="I2454" s="143">
        <f t="shared" si="681"/>
        <v>0</v>
      </c>
      <c r="J2454" s="165"/>
      <c r="K2454" s="167"/>
      <c r="L2454" s="167">
        <v>1</v>
      </c>
      <c r="M2454" s="171">
        <f t="shared" si="672"/>
        <v>0</v>
      </c>
      <c r="N2454" s="170"/>
      <c r="O2454" s="285">
        <v>0</v>
      </c>
      <c r="P2454" s="114">
        <f t="shared" si="687"/>
        <v>0</v>
      </c>
      <c r="Q2454" s="173">
        <v>0</v>
      </c>
      <c r="R2454" s="177">
        <v>2016</v>
      </c>
      <c r="S2454" s="98">
        <f>IFERROR(('General Input Sheet'!$G$38/(VLOOKUP(R2454,'General Input Sheet'!$E$38:$G$44,3,FALSE))),1)</f>
        <v>1</v>
      </c>
      <c r="T2454" s="199">
        <v>0</v>
      </c>
      <c r="U2454" s="115" t="str">
        <f t="shared" si="682"/>
        <v>y</v>
      </c>
      <c r="V2454" s="115" t="str">
        <f t="shared" si="682"/>
        <v/>
      </c>
      <c r="W2454" s="115" t="str">
        <f t="shared" si="682"/>
        <v/>
      </c>
      <c r="X2454" s="115" t="str">
        <f t="shared" si="682"/>
        <v/>
      </c>
      <c r="Y2454" s="273" t="str">
        <f t="shared" si="683"/>
        <v/>
      </c>
      <c r="AA2454" s="86">
        <f t="shared" si="673"/>
        <v>1</v>
      </c>
      <c r="AB2454" s="87" t="str">
        <f t="shared" si="674"/>
        <v/>
      </c>
      <c r="AC2454" s="87" t="str">
        <f t="shared" si="684"/>
        <v/>
      </c>
      <c r="AD2454" s="87" t="str">
        <f t="shared" si="685"/>
        <v/>
      </c>
      <c r="AE2454" s="87" t="str">
        <f t="shared" si="686"/>
        <v/>
      </c>
      <c r="AF2454" s="94">
        <f t="shared" si="675"/>
        <v>1</v>
      </c>
      <c r="AH2454" s="324">
        <f t="shared" si="676"/>
        <v>0</v>
      </c>
      <c r="AI2454" s="280" t="str">
        <f t="shared" si="677"/>
        <v/>
      </c>
      <c r="AJ2454" s="280" t="str">
        <f t="shared" si="678"/>
        <v/>
      </c>
      <c r="AK2454" s="280" t="str">
        <f t="shared" si="679"/>
        <v/>
      </c>
      <c r="AL2454" s="327" t="str">
        <f t="shared" si="680"/>
        <v/>
      </c>
    </row>
    <row r="2455" spans="2:38">
      <c r="B2455" s="176" t="s">
        <v>2201</v>
      </c>
      <c r="C2455" s="167"/>
      <c r="D2455" s="167" t="s">
        <v>2229</v>
      </c>
      <c r="E2455" s="167" t="s">
        <v>116</v>
      </c>
      <c r="F2455" s="167" t="s">
        <v>2233</v>
      </c>
      <c r="G2455" s="188"/>
      <c r="H2455" s="285">
        <v>1216.53</v>
      </c>
      <c r="I2455" s="143">
        <f t="shared" si="681"/>
        <v>361.51158621661449</v>
      </c>
      <c r="J2455" s="165">
        <v>439789.68998009799</v>
      </c>
      <c r="K2455" s="167"/>
      <c r="L2455" s="167">
        <v>1</v>
      </c>
      <c r="M2455" s="171">
        <f t="shared" si="672"/>
        <v>439789.68998009793</v>
      </c>
      <c r="N2455" s="170"/>
      <c r="O2455" s="285">
        <v>1216.50704276384</v>
      </c>
      <c r="P2455" s="114">
        <f t="shared" si="687"/>
        <v>643.83844274385251</v>
      </c>
      <c r="Q2455" s="173">
        <v>783234</v>
      </c>
      <c r="R2455" s="177">
        <v>2016</v>
      </c>
      <c r="S2455" s="98">
        <f>IFERROR(('General Input Sheet'!$G$38/(VLOOKUP(R2455,'General Input Sheet'!$E$38:$G$44,3,FALSE))),1)</f>
        <v>1</v>
      </c>
      <c r="T2455" s="199">
        <v>1223023.689980098</v>
      </c>
      <c r="U2455" s="115" t="str">
        <f t="shared" si="682"/>
        <v/>
      </c>
      <c r="V2455" s="115" t="str">
        <f t="shared" si="682"/>
        <v>y</v>
      </c>
      <c r="W2455" s="115" t="str">
        <f t="shared" si="682"/>
        <v/>
      </c>
      <c r="X2455" s="115" t="str">
        <f t="shared" si="682"/>
        <v/>
      </c>
      <c r="Y2455" s="273" t="str">
        <f t="shared" si="683"/>
        <v/>
      </c>
      <c r="AA2455" s="86" t="str">
        <f t="shared" si="673"/>
        <v/>
      </c>
      <c r="AB2455" s="87">
        <f t="shared" si="674"/>
        <v>1</v>
      </c>
      <c r="AC2455" s="87" t="str">
        <f t="shared" si="684"/>
        <v/>
      </c>
      <c r="AD2455" s="87" t="str">
        <f t="shared" si="685"/>
        <v/>
      </c>
      <c r="AE2455" s="87" t="str">
        <f t="shared" si="686"/>
        <v/>
      </c>
      <c r="AF2455" s="94">
        <f t="shared" si="675"/>
        <v>1</v>
      </c>
      <c r="AH2455" s="324" t="str">
        <f t="shared" si="676"/>
        <v/>
      </c>
      <c r="AI2455" s="280">
        <f t="shared" si="677"/>
        <v>1223023.689980098</v>
      </c>
      <c r="AJ2455" s="280" t="str">
        <f t="shared" si="678"/>
        <v/>
      </c>
      <c r="AK2455" s="280" t="str">
        <f t="shared" si="679"/>
        <v/>
      </c>
      <c r="AL2455" s="327" t="str">
        <f t="shared" si="680"/>
        <v/>
      </c>
    </row>
    <row r="2456" spans="2:38">
      <c r="B2456" s="176" t="s">
        <v>2202</v>
      </c>
      <c r="C2456" s="167"/>
      <c r="D2456" s="167" t="s">
        <v>2229</v>
      </c>
      <c r="E2456" s="167" t="s">
        <v>116</v>
      </c>
      <c r="F2456" s="167" t="s">
        <v>2233</v>
      </c>
      <c r="G2456" s="188"/>
      <c r="H2456" s="285">
        <v>402.58845580000002</v>
      </c>
      <c r="I2456" s="143">
        <f t="shared" si="681"/>
        <v>1017.8339959104883</v>
      </c>
      <c r="J2456" s="165">
        <v>409768.216674347</v>
      </c>
      <c r="K2456" s="167"/>
      <c r="L2456" s="167">
        <v>1</v>
      </c>
      <c r="M2456" s="171">
        <f t="shared" si="672"/>
        <v>409768.21667434694</v>
      </c>
      <c r="N2456" s="170"/>
      <c r="O2456" s="285">
        <v>402.59200147968801</v>
      </c>
      <c r="P2456" s="114">
        <f t="shared" si="687"/>
        <v>918.69684107139562</v>
      </c>
      <c r="Q2456" s="173">
        <v>369860</v>
      </c>
      <c r="R2456" s="177">
        <v>2016</v>
      </c>
      <c r="S2456" s="98">
        <f>IFERROR(('General Input Sheet'!$G$38/(VLOOKUP(R2456,'General Input Sheet'!$E$38:$G$44,3,FALSE))),1)</f>
        <v>1</v>
      </c>
      <c r="T2456" s="199">
        <v>779628.21667434694</v>
      </c>
      <c r="U2456" s="115" t="str">
        <f t="shared" si="682"/>
        <v/>
      </c>
      <c r="V2456" s="115" t="str">
        <f t="shared" si="682"/>
        <v>y</v>
      </c>
      <c r="W2456" s="115" t="str">
        <f t="shared" si="682"/>
        <v/>
      </c>
      <c r="X2456" s="115" t="str">
        <f t="shared" si="682"/>
        <v/>
      </c>
      <c r="Y2456" s="273" t="str">
        <f t="shared" si="683"/>
        <v/>
      </c>
      <c r="AA2456" s="86" t="str">
        <f t="shared" si="673"/>
        <v/>
      </c>
      <c r="AB2456" s="87">
        <f t="shared" si="674"/>
        <v>1</v>
      </c>
      <c r="AC2456" s="87" t="str">
        <f t="shared" si="684"/>
        <v/>
      </c>
      <c r="AD2456" s="87" t="str">
        <f t="shared" si="685"/>
        <v/>
      </c>
      <c r="AE2456" s="87" t="str">
        <f t="shared" si="686"/>
        <v/>
      </c>
      <c r="AF2456" s="94">
        <f t="shared" si="675"/>
        <v>1</v>
      </c>
      <c r="AH2456" s="324" t="str">
        <f t="shared" si="676"/>
        <v/>
      </c>
      <c r="AI2456" s="280">
        <f t="shared" si="677"/>
        <v>779628.21667434694</v>
      </c>
      <c r="AJ2456" s="280" t="str">
        <f t="shared" si="678"/>
        <v/>
      </c>
      <c r="AK2456" s="280" t="str">
        <f t="shared" si="679"/>
        <v/>
      </c>
      <c r="AL2456" s="327" t="str">
        <f t="shared" si="680"/>
        <v/>
      </c>
    </row>
    <row r="2457" spans="2:38">
      <c r="B2457" s="176" t="s">
        <v>2203</v>
      </c>
      <c r="C2457" s="167"/>
      <c r="D2457" s="167" t="s">
        <v>2229</v>
      </c>
      <c r="E2457" s="167" t="s">
        <v>117</v>
      </c>
      <c r="F2457" s="167" t="s">
        <v>2233</v>
      </c>
      <c r="G2457" s="188"/>
      <c r="H2457" s="285">
        <v>5863.09</v>
      </c>
      <c r="I2457" s="143">
        <f t="shared" si="681"/>
        <v>104.24088898607951</v>
      </c>
      <c r="J2457" s="165">
        <v>611173.71380539297</v>
      </c>
      <c r="K2457" s="167"/>
      <c r="L2457" s="167">
        <v>1</v>
      </c>
      <c r="M2457" s="171">
        <f t="shared" si="672"/>
        <v>611173.71380539297</v>
      </c>
      <c r="N2457" s="170"/>
      <c r="O2457" s="285"/>
      <c r="P2457" s="114">
        <f t="shared" si="687"/>
        <v>0</v>
      </c>
      <c r="Q2457" s="173"/>
      <c r="R2457" s="177">
        <v>2016</v>
      </c>
      <c r="S2457" s="98">
        <f>IFERROR(('General Input Sheet'!$G$38/(VLOOKUP(R2457,'General Input Sheet'!$E$38:$G$44,3,FALSE))),1)</f>
        <v>1</v>
      </c>
      <c r="T2457" s="199">
        <v>611173.71380539297</v>
      </c>
      <c r="U2457" s="115" t="str">
        <f t="shared" si="682"/>
        <v/>
      </c>
      <c r="V2457" s="115" t="str">
        <f t="shared" si="682"/>
        <v/>
      </c>
      <c r="W2457" s="115" t="str">
        <f t="shared" si="682"/>
        <v>y</v>
      </c>
      <c r="X2457" s="115" t="str">
        <f t="shared" si="682"/>
        <v/>
      </c>
      <c r="Y2457" s="273" t="str">
        <f t="shared" si="683"/>
        <v/>
      </c>
      <c r="AA2457" s="86" t="str">
        <f t="shared" si="673"/>
        <v/>
      </c>
      <c r="AB2457" s="87" t="str">
        <f t="shared" si="674"/>
        <v/>
      </c>
      <c r="AC2457" s="87">
        <f t="shared" si="684"/>
        <v>1</v>
      </c>
      <c r="AD2457" s="87" t="str">
        <f t="shared" si="685"/>
        <v/>
      </c>
      <c r="AE2457" s="87" t="str">
        <f t="shared" si="686"/>
        <v/>
      </c>
      <c r="AF2457" s="94">
        <f t="shared" si="675"/>
        <v>1</v>
      </c>
      <c r="AH2457" s="324" t="str">
        <f t="shared" si="676"/>
        <v/>
      </c>
      <c r="AI2457" s="280" t="str">
        <f t="shared" si="677"/>
        <v/>
      </c>
      <c r="AJ2457" s="280">
        <f t="shared" si="678"/>
        <v>611173.71380539297</v>
      </c>
      <c r="AK2457" s="280" t="str">
        <f t="shared" si="679"/>
        <v/>
      </c>
      <c r="AL2457" s="327" t="str">
        <f t="shared" si="680"/>
        <v/>
      </c>
    </row>
    <row r="2458" spans="2:38">
      <c r="B2458" s="176" t="s">
        <v>2204</v>
      </c>
      <c r="C2458" s="167"/>
      <c r="D2458" s="167" t="s">
        <v>2229</v>
      </c>
      <c r="E2458" s="167" t="s">
        <v>115</v>
      </c>
      <c r="F2458" s="167" t="s">
        <v>2233</v>
      </c>
      <c r="G2458" s="188"/>
      <c r="H2458" s="285">
        <v>1023.99</v>
      </c>
      <c r="I2458" s="143">
        <f t="shared" si="681"/>
        <v>422.55103271582436</v>
      </c>
      <c r="J2458" s="165">
        <v>432688.031990677</v>
      </c>
      <c r="K2458" s="167"/>
      <c r="L2458" s="167">
        <v>1</v>
      </c>
      <c r="M2458" s="171">
        <f t="shared" si="672"/>
        <v>432688.031990677</v>
      </c>
      <c r="N2458" s="170"/>
      <c r="O2458" s="285">
        <v>1023.95577716993</v>
      </c>
      <c r="P2458" s="114">
        <f t="shared" si="687"/>
        <v>898.47630191877113</v>
      </c>
      <c r="Q2458" s="173">
        <v>920000</v>
      </c>
      <c r="R2458" s="177">
        <v>2016</v>
      </c>
      <c r="S2458" s="98">
        <f>IFERROR(('General Input Sheet'!$G$38/(VLOOKUP(R2458,'General Input Sheet'!$E$38:$G$44,3,FALSE))),1)</f>
        <v>1</v>
      </c>
      <c r="T2458" s="199">
        <v>1352688.0319906771</v>
      </c>
      <c r="U2458" s="115" t="str">
        <f t="shared" si="682"/>
        <v>y</v>
      </c>
      <c r="V2458" s="115" t="str">
        <f t="shared" si="682"/>
        <v/>
      </c>
      <c r="W2458" s="115" t="str">
        <f t="shared" si="682"/>
        <v/>
      </c>
      <c r="X2458" s="115" t="str">
        <f t="shared" si="682"/>
        <v/>
      </c>
      <c r="Y2458" s="273" t="str">
        <f t="shared" si="683"/>
        <v/>
      </c>
      <c r="AA2458" s="86">
        <f t="shared" si="673"/>
        <v>1</v>
      </c>
      <c r="AB2458" s="87" t="str">
        <f t="shared" si="674"/>
        <v/>
      </c>
      <c r="AC2458" s="87" t="str">
        <f t="shared" si="684"/>
        <v/>
      </c>
      <c r="AD2458" s="87" t="str">
        <f t="shared" si="685"/>
        <v/>
      </c>
      <c r="AE2458" s="87" t="str">
        <f t="shared" si="686"/>
        <v/>
      </c>
      <c r="AF2458" s="94">
        <f t="shared" si="675"/>
        <v>1</v>
      </c>
      <c r="AH2458" s="324">
        <f t="shared" si="676"/>
        <v>1352688.0319906771</v>
      </c>
      <c r="AI2458" s="280" t="str">
        <f t="shared" si="677"/>
        <v/>
      </c>
      <c r="AJ2458" s="280" t="str">
        <f t="shared" si="678"/>
        <v/>
      </c>
      <c r="AK2458" s="280" t="str">
        <f t="shared" si="679"/>
        <v/>
      </c>
      <c r="AL2458" s="327" t="str">
        <f t="shared" si="680"/>
        <v/>
      </c>
    </row>
    <row r="2459" spans="2:38">
      <c r="B2459" s="176" t="s">
        <v>2205</v>
      </c>
      <c r="C2459" s="167"/>
      <c r="D2459" s="167" t="s">
        <v>2229</v>
      </c>
      <c r="E2459" s="167" t="s">
        <v>118</v>
      </c>
      <c r="F2459" s="167" t="s">
        <v>2232</v>
      </c>
      <c r="G2459" s="188"/>
      <c r="H2459" s="285">
        <v>2108.42</v>
      </c>
      <c r="I2459" s="143">
        <f t="shared" si="681"/>
        <v>143.77026411800924</v>
      </c>
      <c r="J2459" s="165">
        <v>303128.10027169302</v>
      </c>
      <c r="K2459" s="167"/>
      <c r="L2459" s="167">
        <v>1</v>
      </c>
      <c r="M2459" s="171">
        <f t="shared" si="672"/>
        <v>303128.10027169302</v>
      </c>
      <c r="N2459" s="170"/>
      <c r="O2459" s="285"/>
      <c r="P2459" s="114">
        <f t="shared" si="687"/>
        <v>0</v>
      </c>
      <c r="Q2459" s="173"/>
      <c r="R2459" s="177">
        <v>2016</v>
      </c>
      <c r="S2459" s="98">
        <f>IFERROR(('General Input Sheet'!$G$38/(VLOOKUP(R2459,'General Input Sheet'!$E$38:$G$44,3,FALSE))),1)</f>
        <v>1</v>
      </c>
      <c r="T2459" s="199">
        <v>303128.10027169302</v>
      </c>
      <c r="U2459" s="115" t="str">
        <f t="shared" si="682"/>
        <v/>
      </c>
      <c r="V2459" s="115" t="str">
        <f t="shared" si="682"/>
        <v/>
      </c>
      <c r="W2459" s="115" t="str">
        <f t="shared" si="682"/>
        <v/>
      </c>
      <c r="X2459" s="115" t="str">
        <f t="shared" si="682"/>
        <v>y</v>
      </c>
      <c r="Y2459" s="273" t="str">
        <f t="shared" si="683"/>
        <v/>
      </c>
      <c r="AA2459" s="86" t="str">
        <f t="shared" si="673"/>
        <v/>
      </c>
      <c r="AB2459" s="87" t="str">
        <f t="shared" si="674"/>
        <v/>
      </c>
      <c r="AC2459" s="87" t="str">
        <f t="shared" si="684"/>
        <v/>
      </c>
      <c r="AD2459" s="87">
        <f t="shared" si="685"/>
        <v>1</v>
      </c>
      <c r="AE2459" s="87" t="str">
        <f t="shared" si="686"/>
        <v/>
      </c>
      <c r="AF2459" s="94">
        <f t="shared" si="675"/>
        <v>1</v>
      </c>
      <c r="AH2459" s="324" t="str">
        <f t="shared" si="676"/>
        <v/>
      </c>
      <c r="AI2459" s="280" t="str">
        <f t="shared" si="677"/>
        <v/>
      </c>
      <c r="AJ2459" s="280" t="str">
        <f t="shared" si="678"/>
        <v/>
      </c>
      <c r="AK2459" s="280">
        <f t="shared" si="679"/>
        <v>303128.10027169302</v>
      </c>
      <c r="AL2459" s="327" t="str">
        <f t="shared" si="680"/>
        <v/>
      </c>
    </row>
    <row r="2460" spans="2:38">
      <c r="B2460" s="176" t="s">
        <v>2206</v>
      </c>
      <c r="C2460" s="167"/>
      <c r="D2460" s="167" t="s">
        <v>2229</v>
      </c>
      <c r="E2460" s="167" t="s">
        <v>116</v>
      </c>
      <c r="F2460" s="167" t="s">
        <v>2232</v>
      </c>
      <c r="G2460" s="188"/>
      <c r="H2460" s="285">
        <v>986.8506711</v>
      </c>
      <c r="I2460" s="143">
        <f t="shared" si="681"/>
        <v>251.77308352235968</v>
      </c>
      <c r="J2460" s="165">
        <v>248462.436438957</v>
      </c>
      <c r="K2460" s="167"/>
      <c r="L2460" s="167">
        <v>1</v>
      </c>
      <c r="M2460" s="171">
        <f t="shared" si="672"/>
        <v>248462.436438957</v>
      </c>
      <c r="N2460" s="170"/>
      <c r="O2460" s="285"/>
      <c r="P2460" s="114">
        <f t="shared" si="687"/>
        <v>0</v>
      </c>
      <c r="Q2460" s="173"/>
      <c r="R2460" s="177">
        <v>2016</v>
      </c>
      <c r="S2460" s="98">
        <f>IFERROR(('General Input Sheet'!$G$38/(VLOOKUP(R2460,'General Input Sheet'!$E$38:$G$44,3,FALSE))),1)</f>
        <v>1</v>
      </c>
      <c r="T2460" s="199">
        <v>248462.436438957</v>
      </c>
      <c r="U2460" s="115" t="str">
        <f t="shared" si="682"/>
        <v/>
      </c>
      <c r="V2460" s="115" t="str">
        <f t="shared" si="682"/>
        <v>y</v>
      </c>
      <c r="W2460" s="115" t="str">
        <f t="shared" si="682"/>
        <v/>
      </c>
      <c r="X2460" s="115" t="str">
        <f t="shared" si="682"/>
        <v/>
      </c>
      <c r="Y2460" s="273" t="str">
        <f t="shared" si="683"/>
        <v/>
      </c>
      <c r="AA2460" s="86" t="str">
        <f t="shared" si="673"/>
        <v/>
      </c>
      <c r="AB2460" s="87">
        <f t="shared" si="674"/>
        <v>1</v>
      </c>
      <c r="AC2460" s="87" t="str">
        <f t="shared" si="684"/>
        <v/>
      </c>
      <c r="AD2460" s="87" t="str">
        <f t="shared" si="685"/>
        <v/>
      </c>
      <c r="AE2460" s="87" t="str">
        <f t="shared" si="686"/>
        <v/>
      </c>
      <c r="AF2460" s="94">
        <f t="shared" si="675"/>
        <v>1</v>
      </c>
      <c r="AH2460" s="324" t="str">
        <f t="shared" si="676"/>
        <v/>
      </c>
      <c r="AI2460" s="280">
        <f t="shared" si="677"/>
        <v>248462.436438957</v>
      </c>
      <c r="AJ2460" s="280" t="str">
        <f t="shared" si="678"/>
        <v/>
      </c>
      <c r="AK2460" s="280" t="str">
        <f t="shared" si="679"/>
        <v/>
      </c>
      <c r="AL2460" s="327" t="str">
        <f t="shared" si="680"/>
        <v/>
      </c>
    </row>
    <row r="2461" spans="2:38">
      <c r="B2461" s="176" t="s">
        <v>2207</v>
      </c>
      <c r="C2461" s="167"/>
      <c r="D2461" s="167" t="s">
        <v>2231</v>
      </c>
      <c r="E2461" s="167" t="s">
        <v>117</v>
      </c>
      <c r="F2461" s="167" t="s">
        <v>2236</v>
      </c>
      <c r="G2461" s="188"/>
      <c r="H2461" s="285"/>
      <c r="I2461" s="143">
        <f t="shared" si="681"/>
        <v>0</v>
      </c>
      <c r="J2461" s="165"/>
      <c r="K2461" s="167"/>
      <c r="L2461" s="167">
        <v>1</v>
      </c>
      <c r="M2461" s="171">
        <f t="shared" si="672"/>
        <v>0</v>
      </c>
      <c r="N2461" s="170"/>
      <c r="O2461" s="285">
        <v>0</v>
      </c>
      <c r="P2461" s="114">
        <f t="shared" si="687"/>
        <v>0</v>
      </c>
      <c r="Q2461" s="173">
        <v>0</v>
      </c>
      <c r="R2461" s="177">
        <v>2016</v>
      </c>
      <c r="S2461" s="98">
        <f>IFERROR(('General Input Sheet'!$G$38/(VLOOKUP(R2461,'General Input Sheet'!$E$38:$G$44,3,FALSE))),1)</f>
        <v>1</v>
      </c>
      <c r="T2461" s="199">
        <v>0</v>
      </c>
      <c r="U2461" s="115" t="str">
        <f t="shared" si="682"/>
        <v/>
      </c>
      <c r="V2461" s="115" t="str">
        <f t="shared" si="682"/>
        <v/>
      </c>
      <c r="W2461" s="115" t="str">
        <f t="shared" si="682"/>
        <v/>
      </c>
      <c r="X2461" s="115" t="str">
        <f t="shared" si="682"/>
        <v/>
      </c>
      <c r="Y2461" s="273" t="str">
        <f t="shared" si="683"/>
        <v>y</v>
      </c>
      <c r="AA2461" s="86" t="str">
        <f t="shared" si="673"/>
        <v/>
      </c>
      <c r="AB2461" s="87" t="str">
        <f t="shared" si="674"/>
        <v/>
      </c>
      <c r="AC2461" s="87" t="str">
        <f t="shared" si="684"/>
        <v/>
      </c>
      <c r="AD2461" s="87" t="str">
        <f t="shared" si="685"/>
        <v/>
      </c>
      <c r="AE2461" s="87">
        <f t="shared" si="686"/>
        <v>1</v>
      </c>
      <c r="AF2461" s="94">
        <f t="shared" si="675"/>
        <v>1</v>
      </c>
      <c r="AH2461" s="324" t="str">
        <f t="shared" si="676"/>
        <v/>
      </c>
      <c r="AI2461" s="280" t="str">
        <f t="shared" si="677"/>
        <v/>
      </c>
      <c r="AJ2461" s="280" t="str">
        <f t="shared" si="678"/>
        <v/>
      </c>
      <c r="AK2461" s="280" t="str">
        <f t="shared" si="679"/>
        <v/>
      </c>
      <c r="AL2461" s="327">
        <f t="shared" si="680"/>
        <v>0</v>
      </c>
    </row>
    <row r="2462" spans="2:38">
      <c r="B2462" s="176" t="s">
        <v>2208</v>
      </c>
      <c r="C2462" s="167"/>
      <c r="D2462" s="167" t="s">
        <v>2229</v>
      </c>
      <c r="E2462" s="167" t="s">
        <v>117</v>
      </c>
      <c r="F2462" s="167" t="s">
        <v>2233</v>
      </c>
      <c r="G2462" s="188"/>
      <c r="H2462" s="285">
        <v>1418.77</v>
      </c>
      <c r="I2462" s="143">
        <f t="shared" si="681"/>
        <v>315.23722901229797</v>
      </c>
      <c r="J2462" s="165">
        <v>447249.12340577802</v>
      </c>
      <c r="K2462" s="167"/>
      <c r="L2462" s="167">
        <v>1</v>
      </c>
      <c r="M2462" s="171">
        <f t="shared" si="672"/>
        <v>447249.12340577802</v>
      </c>
      <c r="N2462" s="170"/>
      <c r="O2462" s="285"/>
      <c r="P2462" s="114">
        <f t="shared" si="687"/>
        <v>0</v>
      </c>
      <c r="Q2462" s="173"/>
      <c r="R2462" s="177">
        <v>2016</v>
      </c>
      <c r="S2462" s="98">
        <f>IFERROR(('General Input Sheet'!$G$38/(VLOOKUP(R2462,'General Input Sheet'!$E$38:$G$44,3,FALSE))),1)</f>
        <v>1</v>
      </c>
      <c r="T2462" s="199">
        <v>447249.12340577802</v>
      </c>
      <c r="U2462" s="115" t="str">
        <f t="shared" si="682"/>
        <v/>
      </c>
      <c r="V2462" s="115" t="str">
        <f t="shared" si="682"/>
        <v/>
      </c>
      <c r="W2462" s="115" t="str">
        <f t="shared" si="682"/>
        <v>y</v>
      </c>
      <c r="X2462" s="115" t="str">
        <f t="shared" si="682"/>
        <v/>
      </c>
      <c r="Y2462" s="273" t="str">
        <f t="shared" si="683"/>
        <v/>
      </c>
      <c r="AA2462" s="86" t="str">
        <f t="shared" si="673"/>
        <v/>
      </c>
      <c r="AB2462" s="87" t="str">
        <f t="shared" si="674"/>
        <v/>
      </c>
      <c r="AC2462" s="87">
        <f t="shared" si="684"/>
        <v>1</v>
      </c>
      <c r="AD2462" s="87" t="str">
        <f t="shared" si="685"/>
        <v/>
      </c>
      <c r="AE2462" s="87" t="str">
        <f t="shared" si="686"/>
        <v/>
      </c>
      <c r="AF2462" s="94">
        <f t="shared" si="675"/>
        <v>1</v>
      </c>
      <c r="AH2462" s="324" t="str">
        <f t="shared" si="676"/>
        <v/>
      </c>
      <c r="AI2462" s="280" t="str">
        <f t="shared" si="677"/>
        <v/>
      </c>
      <c r="AJ2462" s="280">
        <f t="shared" si="678"/>
        <v>447249.12340577802</v>
      </c>
      <c r="AK2462" s="280" t="str">
        <f t="shared" si="679"/>
        <v/>
      </c>
      <c r="AL2462" s="327" t="str">
        <f t="shared" si="680"/>
        <v/>
      </c>
    </row>
    <row r="2463" spans="2:38">
      <c r="B2463" s="176" t="s">
        <v>2209</v>
      </c>
      <c r="C2463" s="167"/>
      <c r="D2463" s="167" t="s">
        <v>2231</v>
      </c>
      <c r="E2463" s="167" t="s">
        <v>118</v>
      </c>
      <c r="F2463" s="167" t="s">
        <v>2232</v>
      </c>
      <c r="G2463" s="188"/>
      <c r="H2463" s="285">
        <v>36278.25</v>
      </c>
      <c r="I2463" s="143">
        <f t="shared" si="681"/>
        <v>63.673082863449039</v>
      </c>
      <c r="J2463" s="165">
        <v>2309948.01839092</v>
      </c>
      <c r="K2463" s="167"/>
      <c r="L2463" s="167">
        <v>1</v>
      </c>
      <c r="M2463" s="171">
        <f t="shared" si="672"/>
        <v>2309948.01839092</v>
      </c>
      <c r="N2463" s="170"/>
      <c r="O2463" s="285"/>
      <c r="P2463" s="114">
        <f t="shared" si="687"/>
        <v>0</v>
      </c>
      <c r="Q2463" s="173"/>
      <c r="R2463" s="177">
        <v>2016</v>
      </c>
      <c r="S2463" s="98">
        <f>IFERROR(('General Input Sheet'!$G$38/(VLOOKUP(R2463,'General Input Sheet'!$E$38:$G$44,3,FALSE))),1)</f>
        <v>1</v>
      </c>
      <c r="T2463" s="199">
        <v>2309948.01839092</v>
      </c>
      <c r="U2463" s="115" t="str">
        <f t="shared" si="682"/>
        <v/>
      </c>
      <c r="V2463" s="115" t="str">
        <f t="shared" si="682"/>
        <v/>
      </c>
      <c r="W2463" s="115" t="str">
        <f t="shared" si="682"/>
        <v/>
      </c>
      <c r="X2463" s="115" t="str">
        <f t="shared" si="682"/>
        <v/>
      </c>
      <c r="Y2463" s="273" t="str">
        <f t="shared" si="683"/>
        <v>y</v>
      </c>
      <c r="AA2463" s="86" t="str">
        <f t="shared" si="673"/>
        <v/>
      </c>
      <c r="AB2463" s="87" t="str">
        <f t="shared" si="674"/>
        <v/>
      </c>
      <c r="AC2463" s="87" t="str">
        <f t="shared" si="684"/>
        <v/>
      </c>
      <c r="AD2463" s="87" t="str">
        <f t="shared" si="685"/>
        <v/>
      </c>
      <c r="AE2463" s="87">
        <f t="shared" si="686"/>
        <v>1</v>
      </c>
      <c r="AF2463" s="94">
        <f t="shared" si="675"/>
        <v>1</v>
      </c>
      <c r="AH2463" s="324" t="str">
        <f t="shared" si="676"/>
        <v/>
      </c>
      <c r="AI2463" s="280" t="str">
        <f t="shared" si="677"/>
        <v/>
      </c>
      <c r="AJ2463" s="280" t="str">
        <f t="shared" si="678"/>
        <v/>
      </c>
      <c r="AK2463" s="280" t="str">
        <f t="shared" si="679"/>
        <v/>
      </c>
      <c r="AL2463" s="327">
        <f t="shared" si="680"/>
        <v>2309948.01839092</v>
      </c>
    </row>
    <row r="2464" spans="2:38">
      <c r="B2464" s="176" t="s">
        <v>2209</v>
      </c>
      <c r="C2464" s="167"/>
      <c r="D2464" s="167" t="s">
        <v>2231</v>
      </c>
      <c r="E2464" s="167" t="s">
        <v>118</v>
      </c>
      <c r="F2464" s="167" t="s">
        <v>2234</v>
      </c>
      <c r="G2464" s="188"/>
      <c r="H2464" s="285">
        <v>91689.08</v>
      </c>
      <c r="I2464" s="143">
        <f t="shared" si="681"/>
        <v>91.61666739296075</v>
      </c>
      <c r="J2464" s="165">
        <v>8400247.9459265694</v>
      </c>
      <c r="K2464" s="167"/>
      <c r="L2464" s="167">
        <v>1</v>
      </c>
      <c r="M2464" s="171">
        <f t="shared" si="672"/>
        <v>8400247.9459265694</v>
      </c>
      <c r="N2464" s="170"/>
      <c r="O2464" s="285"/>
      <c r="P2464" s="114">
        <f t="shared" si="687"/>
        <v>0</v>
      </c>
      <c r="Q2464" s="173"/>
      <c r="R2464" s="177">
        <v>2016</v>
      </c>
      <c r="S2464" s="98">
        <f>IFERROR(('General Input Sheet'!$G$38/(VLOOKUP(R2464,'General Input Sheet'!$E$38:$G$44,3,FALSE))),1)</f>
        <v>1</v>
      </c>
      <c r="T2464" s="199">
        <v>8400247.9459265694</v>
      </c>
      <c r="U2464" s="115" t="str">
        <f t="shared" si="682"/>
        <v/>
      </c>
      <c r="V2464" s="115" t="str">
        <f t="shared" si="682"/>
        <v/>
      </c>
      <c r="W2464" s="115" t="str">
        <f t="shared" si="682"/>
        <v/>
      </c>
      <c r="X2464" s="115" t="str">
        <f t="shared" si="682"/>
        <v/>
      </c>
      <c r="Y2464" s="273" t="str">
        <f t="shared" si="683"/>
        <v>y</v>
      </c>
      <c r="AA2464" s="86" t="str">
        <f t="shared" si="673"/>
        <v/>
      </c>
      <c r="AB2464" s="87" t="str">
        <f t="shared" si="674"/>
        <v/>
      </c>
      <c r="AC2464" s="87" t="str">
        <f t="shared" si="684"/>
        <v/>
      </c>
      <c r="AD2464" s="87" t="str">
        <f t="shared" si="685"/>
        <v/>
      </c>
      <c r="AE2464" s="87">
        <f t="shared" si="686"/>
        <v>1</v>
      </c>
      <c r="AF2464" s="94">
        <f t="shared" si="675"/>
        <v>1</v>
      </c>
      <c r="AH2464" s="324" t="str">
        <f t="shared" si="676"/>
        <v/>
      </c>
      <c r="AI2464" s="280" t="str">
        <f t="shared" si="677"/>
        <v/>
      </c>
      <c r="AJ2464" s="280" t="str">
        <f t="shared" si="678"/>
        <v/>
      </c>
      <c r="AK2464" s="280" t="str">
        <f t="shared" si="679"/>
        <v/>
      </c>
      <c r="AL2464" s="327">
        <f t="shared" si="680"/>
        <v>8400247.9459265694</v>
      </c>
    </row>
    <row r="2465" spans="2:38">
      <c r="B2465" s="176" t="s">
        <v>2210</v>
      </c>
      <c r="C2465" s="167"/>
      <c r="D2465" s="167" t="s">
        <v>2229</v>
      </c>
      <c r="E2465" s="167" t="s">
        <v>117</v>
      </c>
      <c r="F2465" s="167" t="s">
        <v>2233</v>
      </c>
      <c r="G2465" s="188"/>
      <c r="H2465" s="285">
        <v>25369.79</v>
      </c>
      <c r="I2465" s="143">
        <f t="shared" si="681"/>
        <v>27.197373033569963</v>
      </c>
      <c r="J2465" s="165">
        <v>689991.64241333294</v>
      </c>
      <c r="K2465" s="167"/>
      <c r="L2465" s="167">
        <v>1</v>
      </c>
      <c r="M2465" s="171">
        <f t="shared" si="672"/>
        <v>689991.64241333294</v>
      </c>
      <c r="N2465" s="170"/>
      <c r="O2465" s="285"/>
      <c r="P2465" s="114">
        <f t="shared" si="687"/>
        <v>0</v>
      </c>
      <c r="Q2465" s="173"/>
      <c r="R2465" s="177">
        <v>2016</v>
      </c>
      <c r="S2465" s="98">
        <f>IFERROR(('General Input Sheet'!$G$38/(VLOOKUP(R2465,'General Input Sheet'!$E$38:$G$44,3,FALSE))),1)</f>
        <v>1</v>
      </c>
      <c r="T2465" s="199">
        <v>689991.64241333294</v>
      </c>
      <c r="U2465" s="115" t="str">
        <f t="shared" si="682"/>
        <v/>
      </c>
      <c r="V2465" s="115" t="str">
        <f t="shared" si="682"/>
        <v/>
      </c>
      <c r="W2465" s="115" t="str">
        <f t="shared" si="682"/>
        <v>y</v>
      </c>
      <c r="X2465" s="115" t="str">
        <f t="shared" si="682"/>
        <v/>
      </c>
      <c r="Y2465" s="273" t="str">
        <f t="shared" si="683"/>
        <v/>
      </c>
      <c r="AA2465" s="86" t="str">
        <f t="shared" si="673"/>
        <v/>
      </c>
      <c r="AB2465" s="87" t="str">
        <f t="shared" si="674"/>
        <v/>
      </c>
      <c r="AC2465" s="87">
        <f t="shared" si="684"/>
        <v>1</v>
      </c>
      <c r="AD2465" s="87" t="str">
        <f t="shared" si="685"/>
        <v/>
      </c>
      <c r="AE2465" s="87" t="str">
        <f t="shared" si="686"/>
        <v/>
      </c>
      <c r="AF2465" s="94">
        <f t="shared" si="675"/>
        <v>1</v>
      </c>
      <c r="AH2465" s="324" t="str">
        <f t="shared" si="676"/>
        <v/>
      </c>
      <c r="AI2465" s="280" t="str">
        <f t="shared" si="677"/>
        <v/>
      </c>
      <c r="AJ2465" s="280">
        <f t="shared" si="678"/>
        <v>689991.64241333294</v>
      </c>
      <c r="AK2465" s="280" t="str">
        <f t="shared" si="679"/>
        <v/>
      </c>
      <c r="AL2465" s="327" t="str">
        <f t="shared" si="680"/>
        <v/>
      </c>
    </row>
    <row r="2466" spans="2:38">
      <c r="B2466" s="176" t="s">
        <v>2211</v>
      </c>
      <c r="C2466" s="167"/>
      <c r="D2466" s="167" t="s">
        <v>2231</v>
      </c>
      <c r="E2466" s="167" t="s">
        <v>116</v>
      </c>
      <c r="F2466" s="167" t="s">
        <v>2232</v>
      </c>
      <c r="G2466" s="188"/>
      <c r="H2466" s="285">
        <v>3105.55</v>
      </c>
      <c r="I2466" s="143">
        <f t="shared" si="681"/>
        <v>358.05882821513097</v>
      </c>
      <c r="J2466" s="165">
        <v>1111969.5939635001</v>
      </c>
      <c r="K2466" s="167"/>
      <c r="L2466" s="167">
        <v>1</v>
      </c>
      <c r="M2466" s="171">
        <f t="shared" si="672"/>
        <v>1111969.5939635001</v>
      </c>
      <c r="N2466" s="170"/>
      <c r="O2466" s="285"/>
      <c r="P2466" s="114">
        <f t="shared" si="687"/>
        <v>0</v>
      </c>
      <c r="Q2466" s="173"/>
      <c r="R2466" s="177">
        <v>2016</v>
      </c>
      <c r="S2466" s="98">
        <f>IFERROR(('General Input Sheet'!$G$38/(VLOOKUP(R2466,'General Input Sheet'!$E$38:$G$44,3,FALSE))),1)</f>
        <v>1</v>
      </c>
      <c r="T2466" s="199">
        <v>1111969.5939635001</v>
      </c>
      <c r="U2466" s="115" t="str">
        <f t="shared" si="682"/>
        <v/>
      </c>
      <c r="V2466" s="115" t="str">
        <f t="shared" si="682"/>
        <v/>
      </c>
      <c r="W2466" s="115" t="str">
        <f t="shared" si="682"/>
        <v/>
      </c>
      <c r="X2466" s="115" t="str">
        <f t="shared" si="682"/>
        <v/>
      </c>
      <c r="Y2466" s="273" t="str">
        <f t="shared" si="683"/>
        <v>y</v>
      </c>
      <c r="AA2466" s="86" t="str">
        <f t="shared" si="673"/>
        <v/>
      </c>
      <c r="AB2466" s="87" t="str">
        <f t="shared" si="674"/>
        <v/>
      </c>
      <c r="AC2466" s="87" t="str">
        <f t="shared" si="684"/>
        <v/>
      </c>
      <c r="AD2466" s="87" t="str">
        <f t="shared" si="685"/>
        <v/>
      </c>
      <c r="AE2466" s="87">
        <f t="shared" si="686"/>
        <v>1</v>
      </c>
      <c r="AF2466" s="94">
        <f t="shared" si="675"/>
        <v>1</v>
      </c>
      <c r="AH2466" s="324" t="str">
        <f t="shared" si="676"/>
        <v/>
      </c>
      <c r="AI2466" s="280" t="str">
        <f t="shared" si="677"/>
        <v/>
      </c>
      <c r="AJ2466" s="280" t="str">
        <f t="shared" si="678"/>
        <v/>
      </c>
      <c r="AK2466" s="280" t="str">
        <f t="shared" si="679"/>
        <v/>
      </c>
      <c r="AL2466" s="327">
        <f t="shared" si="680"/>
        <v>1111969.5939635001</v>
      </c>
    </row>
    <row r="2467" spans="2:38">
      <c r="B2467" s="176" t="s">
        <v>2211</v>
      </c>
      <c r="C2467" s="167"/>
      <c r="D2467" s="167" t="s">
        <v>2231</v>
      </c>
      <c r="E2467" s="167" t="s">
        <v>116</v>
      </c>
      <c r="F2467" s="167" t="s">
        <v>2233</v>
      </c>
      <c r="G2467" s="188"/>
      <c r="H2467" s="285">
        <v>23511.7</v>
      </c>
      <c r="I2467" s="143">
        <f t="shared" si="681"/>
        <v>332.0684029443056</v>
      </c>
      <c r="J2467" s="165">
        <v>7807492.6695056297</v>
      </c>
      <c r="K2467" s="167"/>
      <c r="L2467" s="167">
        <v>1</v>
      </c>
      <c r="M2467" s="171">
        <f t="shared" si="672"/>
        <v>7807492.6695056306</v>
      </c>
      <c r="N2467" s="170"/>
      <c r="O2467" s="285"/>
      <c r="P2467" s="114">
        <f t="shared" si="687"/>
        <v>0</v>
      </c>
      <c r="Q2467" s="173"/>
      <c r="R2467" s="177">
        <v>2016</v>
      </c>
      <c r="S2467" s="98">
        <f>IFERROR(('General Input Sheet'!$G$38/(VLOOKUP(R2467,'General Input Sheet'!$E$38:$G$44,3,FALSE))),1)</f>
        <v>1</v>
      </c>
      <c r="T2467" s="199">
        <v>7807492.6695056297</v>
      </c>
      <c r="U2467" s="115" t="str">
        <f t="shared" si="682"/>
        <v/>
      </c>
      <c r="V2467" s="115" t="str">
        <f t="shared" si="682"/>
        <v/>
      </c>
      <c r="W2467" s="115" t="str">
        <f t="shared" si="682"/>
        <v/>
      </c>
      <c r="X2467" s="115" t="str">
        <f t="shared" si="682"/>
        <v/>
      </c>
      <c r="Y2467" s="273" t="str">
        <f t="shared" si="683"/>
        <v>y</v>
      </c>
      <c r="AA2467" s="86" t="str">
        <f t="shared" si="673"/>
        <v/>
      </c>
      <c r="AB2467" s="87" t="str">
        <f t="shared" si="674"/>
        <v/>
      </c>
      <c r="AC2467" s="87" t="str">
        <f t="shared" si="684"/>
        <v/>
      </c>
      <c r="AD2467" s="87" t="str">
        <f t="shared" si="685"/>
        <v/>
      </c>
      <c r="AE2467" s="87">
        <f t="shared" si="686"/>
        <v>1</v>
      </c>
      <c r="AF2467" s="94">
        <f t="shared" si="675"/>
        <v>1</v>
      </c>
      <c r="AH2467" s="324" t="str">
        <f t="shared" si="676"/>
        <v/>
      </c>
      <c r="AI2467" s="280" t="str">
        <f t="shared" si="677"/>
        <v/>
      </c>
      <c r="AJ2467" s="280" t="str">
        <f t="shared" si="678"/>
        <v/>
      </c>
      <c r="AK2467" s="280" t="str">
        <f t="shared" si="679"/>
        <v/>
      </c>
      <c r="AL2467" s="327">
        <f t="shared" si="680"/>
        <v>7807492.6695056297</v>
      </c>
    </row>
    <row r="2468" spans="2:38">
      <c r="B2468" s="176" t="s">
        <v>2212</v>
      </c>
      <c r="C2468" s="167"/>
      <c r="D2468" s="167" t="s">
        <v>2229</v>
      </c>
      <c r="E2468" s="167" t="s">
        <v>116</v>
      </c>
      <c r="F2468" s="167" t="s">
        <v>2233</v>
      </c>
      <c r="G2468" s="188"/>
      <c r="H2468" s="285">
        <v>2500.17</v>
      </c>
      <c r="I2468" s="143">
        <f t="shared" si="681"/>
        <v>194.84097158947552</v>
      </c>
      <c r="J2468" s="165">
        <v>487135.55193885899</v>
      </c>
      <c r="K2468" s="167"/>
      <c r="L2468" s="167">
        <v>1</v>
      </c>
      <c r="M2468" s="171">
        <f t="shared" si="672"/>
        <v>487135.55193885893</v>
      </c>
      <c r="N2468" s="170"/>
      <c r="O2468" s="285"/>
      <c r="P2468" s="114">
        <f t="shared" si="687"/>
        <v>0</v>
      </c>
      <c r="Q2468" s="173"/>
      <c r="R2468" s="177">
        <v>2016</v>
      </c>
      <c r="S2468" s="98">
        <f>IFERROR(('General Input Sheet'!$G$38/(VLOOKUP(R2468,'General Input Sheet'!$E$38:$G$44,3,FALSE))),1)</f>
        <v>1</v>
      </c>
      <c r="T2468" s="199">
        <v>487135.55193885899</v>
      </c>
      <c r="U2468" s="115" t="str">
        <f t="shared" si="682"/>
        <v/>
      </c>
      <c r="V2468" s="115" t="str">
        <f t="shared" si="682"/>
        <v>y</v>
      </c>
      <c r="W2468" s="115" t="str">
        <f t="shared" si="682"/>
        <v/>
      </c>
      <c r="X2468" s="115" t="str">
        <f t="shared" si="682"/>
        <v/>
      </c>
      <c r="Y2468" s="273" t="str">
        <f t="shared" si="683"/>
        <v/>
      </c>
      <c r="AA2468" s="86" t="str">
        <f t="shared" si="673"/>
        <v/>
      </c>
      <c r="AB2468" s="87">
        <f t="shared" si="674"/>
        <v>1</v>
      </c>
      <c r="AC2468" s="87" t="str">
        <f t="shared" si="684"/>
        <v/>
      </c>
      <c r="AD2468" s="87" t="str">
        <f t="shared" si="685"/>
        <v/>
      </c>
      <c r="AE2468" s="87" t="str">
        <f t="shared" si="686"/>
        <v/>
      </c>
      <c r="AF2468" s="94">
        <f t="shared" si="675"/>
        <v>1</v>
      </c>
      <c r="AH2468" s="324" t="str">
        <f t="shared" si="676"/>
        <v/>
      </c>
      <c r="AI2468" s="280">
        <f t="shared" si="677"/>
        <v>487135.55193885899</v>
      </c>
      <c r="AJ2468" s="280" t="str">
        <f t="shared" si="678"/>
        <v/>
      </c>
      <c r="AK2468" s="280" t="str">
        <f t="shared" si="679"/>
        <v/>
      </c>
      <c r="AL2468" s="327" t="str">
        <f t="shared" si="680"/>
        <v/>
      </c>
    </row>
    <row r="2469" spans="2:38">
      <c r="B2469" s="176" t="s">
        <v>2213</v>
      </c>
      <c r="C2469" s="167"/>
      <c r="D2469" s="167" t="s">
        <v>2229</v>
      </c>
      <c r="E2469" s="167" t="s">
        <v>116</v>
      </c>
      <c r="F2469" s="167" t="s">
        <v>2232</v>
      </c>
      <c r="G2469" s="188"/>
      <c r="H2469" s="285">
        <v>284.47171250000002</v>
      </c>
      <c r="I2469" s="143">
        <f t="shared" si="681"/>
        <v>753.07400315172981</v>
      </c>
      <c r="J2469" s="165">
        <v>214228.25131580301</v>
      </c>
      <c r="K2469" s="167"/>
      <c r="L2469" s="167">
        <v>1</v>
      </c>
      <c r="M2469" s="171">
        <f t="shared" si="672"/>
        <v>214228.25131580303</v>
      </c>
      <c r="N2469" s="170"/>
      <c r="O2469" s="285"/>
      <c r="P2469" s="114">
        <f t="shared" si="687"/>
        <v>0</v>
      </c>
      <c r="Q2469" s="173"/>
      <c r="R2469" s="177">
        <v>2016</v>
      </c>
      <c r="S2469" s="98">
        <f>IFERROR(('General Input Sheet'!$G$38/(VLOOKUP(R2469,'General Input Sheet'!$E$38:$G$44,3,FALSE))),1)</f>
        <v>1</v>
      </c>
      <c r="T2469" s="199">
        <v>214228.25131580301</v>
      </c>
      <c r="U2469" s="115" t="str">
        <f t="shared" si="682"/>
        <v/>
      </c>
      <c r="V2469" s="115" t="str">
        <f t="shared" si="682"/>
        <v>y</v>
      </c>
      <c r="W2469" s="115" t="str">
        <f t="shared" si="682"/>
        <v/>
      </c>
      <c r="X2469" s="115" t="str">
        <f t="shared" si="682"/>
        <v/>
      </c>
      <c r="Y2469" s="273" t="str">
        <f t="shared" si="683"/>
        <v/>
      </c>
      <c r="AA2469" s="86" t="str">
        <f t="shared" si="673"/>
        <v/>
      </c>
      <c r="AB2469" s="87">
        <f t="shared" si="674"/>
        <v>1</v>
      </c>
      <c r="AC2469" s="87" t="str">
        <f t="shared" si="684"/>
        <v/>
      </c>
      <c r="AD2469" s="87" t="str">
        <f t="shared" si="685"/>
        <v/>
      </c>
      <c r="AE2469" s="87" t="str">
        <f t="shared" si="686"/>
        <v/>
      </c>
      <c r="AF2469" s="94">
        <f t="shared" si="675"/>
        <v>1</v>
      </c>
      <c r="AH2469" s="324" t="str">
        <f t="shared" si="676"/>
        <v/>
      </c>
      <c r="AI2469" s="280">
        <f t="shared" si="677"/>
        <v>214228.25131580301</v>
      </c>
      <c r="AJ2469" s="280" t="str">
        <f t="shared" si="678"/>
        <v/>
      </c>
      <c r="AK2469" s="280" t="str">
        <f t="shared" si="679"/>
        <v/>
      </c>
      <c r="AL2469" s="327" t="str">
        <f t="shared" si="680"/>
        <v/>
      </c>
    </row>
    <row r="2470" spans="2:38">
      <c r="B2470" s="176" t="s">
        <v>2213</v>
      </c>
      <c r="C2470" s="167"/>
      <c r="D2470" s="167" t="s">
        <v>2229</v>
      </c>
      <c r="E2470" s="167" t="s">
        <v>116</v>
      </c>
      <c r="F2470" s="167" t="s">
        <v>2233</v>
      </c>
      <c r="G2470" s="188"/>
      <c r="H2470" s="285">
        <v>1056.45</v>
      </c>
      <c r="I2470" s="143">
        <f t="shared" si="681"/>
        <v>410.70120569818829</v>
      </c>
      <c r="J2470" s="165">
        <v>433885.28875985101</v>
      </c>
      <c r="K2470" s="167"/>
      <c r="L2470" s="167">
        <v>1</v>
      </c>
      <c r="M2470" s="171">
        <f t="shared" si="672"/>
        <v>433885.28875985101</v>
      </c>
      <c r="N2470" s="170"/>
      <c r="O2470" s="285"/>
      <c r="P2470" s="114">
        <f t="shared" si="687"/>
        <v>0</v>
      </c>
      <c r="Q2470" s="173"/>
      <c r="R2470" s="177">
        <v>2016</v>
      </c>
      <c r="S2470" s="98">
        <f>IFERROR(('General Input Sheet'!$G$38/(VLOOKUP(R2470,'General Input Sheet'!$E$38:$G$44,3,FALSE))),1)</f>
        <v>1</v>
      </c>
      <c r="T2470" s="199">
        <v>433885.28875985101</v>
      </c>
      <c r="U2470" s="115" t="str">
        <f t="shared" si="682"/>
        <v/>
      </c>
      <c r="V2470" s="115" t="str">
        <f t="shared" si="682"/>
        <v>y</v>
      </c>
      <c r="W2470" s="115" t="str">
        <f t="shared" si="682"/>
        <v/>
      </c>
      <c r="X2470" s="115" t="str">
        <f t="shared" si="682"/>
        <v/>
      </c>
      <c r="Y2470" s="273" t="str">
        <f t="shared" si="683"/>
        <v/>
      </c>
      <c r="AA2470" s="86" t="str">
        <f t="shared" si="673"/>
        <v/>
      </c>
      <c r="AB2470" s="87">
        <f t="shared" si="674"/>
        <v>1</v>
      </c>
      <c r="AC2470" s="87" t="str">
        <f t="shared" si="684"/>
        <v/>
      </c>
      <c r="AD2470" s="87" t="str">
        <f t="shared" si="685"/>
        <v/>
      </c>
      <c r="AE2470" s="87" t="str">
        <f t="shared" si="686"/>
        <v/>
      </c>
      <c r="AF2470" s="94">
        <f t="shared" si="675"/>
        <v>1</v>
      </c>
      <c r="AH2470" s="324" t="str">
        <f t="shared" si="676"/>
        <v/>
      </c>
      <c r="AI2470" s="280">
        <f t="shared" si="677"/>
        <v>433885.28875985101</v>
      </c>
      <c r="AJ2470" s="280" t="str">
        <f t="shared" si="678"/>
        <v/>
      </c>
      <c r="AK2470" s="280" t="str">
        <f t="shared" si="679"/>
        <v/>
      </c>
      <c r="AL2470" s="327" t="str">
        <f t="shared" si="680"/>
        <v/>
      </c>
    </row>
    <row r="2471" spans="2:38">
      <c r="B2471" s="176" t="s">
        <v>2214</v>
      </c>
      <c r="C2471" s="167"/>
      <c r="D2471" s="167" t="s">
        <v>2229</v>
      </c>
      <c r="E2471" s="167" t="s">
        <v>116</v>
      </c>
      <c r="F2471" s="167" t="s">
        <v>2233</v>
      </c>
      <c r="G2471" s="188"/>
      <c r="H2471" s="285">
        <v>5533.7</v>
      </c>
      <c r="I2471" s="143">
        <f t="shared" si="681"/>
        <v>108.25026138740228</v>
      </c>
      <c r="J2471" s="165">
        <v>599024.47143946798</v>
      </c>
      <c r="K2471" s="167"/>
      <c r="L2471" s="167">
        <v>1</v>
      </c>
      <c r="M2471" s="171">
        <f t="shared" si="672"/>
        <v>599024.47143946798</v>
      </c>
      <c r="N2471" s="170"/>
      <c r="O2471" s="285"/>
      <c r="P2471" s="114">
        <f t="shared" si="687"/>
        <v>0</v>
      </c>
      <c r="Q2471" s="173"/>
      <c r="R2471" s="177">
        <v>2016</v>
      </c>
      <c r="S2471" s="98">
        <f>IFERROR(('General Input Sheet'!$G$38/(VLOOKUP(R2471,'General Input Sheet'!$E$38:$G$44,3,FALSE))),1)</f>
        <v>1</v>
      </c>
      <c r="T2471" s="199">
        <v>599024.47143946798</v>
      </c>
      <c r="U2471" s="115" t="str">
        <f t="shared" si="682"/>
        <v/>
      </c>
      <c r="V2471" s="115" t="str">
        <f t="shared" si="682"/>
        <v>y</v>
      </c>
      <c r="W2471" s="115" t="str">
        <f t="shared" si="682"/>
        <v/>
      </c>
      <c r="X2471" s="115" t="str">
        <f t="shared" si="682"/>
        <v/>
      </c>
      <c r="Y2471" s="273" t="str">
        <f t="shared" si="683"/>
        <v/>
      </c>
      <c r="AA2471" s="86" t="str">
        <f t="shared" si="673"/>
        <v/>
      </c>
      <c r="AB2471" s="87">
        <f t="shared" si="674"/>
        <v>1</v>
      </c>
      <c r="AC2471" s="87" t="str">
        <f t="shared" si="684"/>
        <v/>
      </c>
      <c r="AD2471" s="87" t="str">
        <f t="shared" si="685"/>
        <v/>
      </c>
      <c r="AE2471" s="87" t="str">
        <f t="shared" si="686"/>
        <v/>
      </c>
      <c r="AF2471" s="94">
        <f t="shared" si="675"/>
        <v>1</v>
      </c>
      <c r="AH2471" s="324" t="str">
        <f t="shared" si="676"/>
        <v/>
      </c>
      <c r="AI2471" s="280">
        <f t="shared" si="677"/>
        <v>599024.47143946798</v>
      </c>
      <c r="AJ2471" s="280" t="str">
        <f t="shared" si="678"/>
        <v/>
      </c>
      <c r="AK2471" s="280" t="str">
        <f t="shared" si="679"/>
        <v/>
      </c>
      <c r="AL2471" s="327" t="str">
        <f t="shared" si="680"/>
        <v/>
      </c>
    </row>
    <row r="2472" spans="2:38">
      <c r="B2472" s="176" t="s">
        <v>2215</v>
      </c>
      <c r="C2472" s="167"/>
      <c r="D2472" s="167" t="s">
        <v>2229</v>
      </c>
      <c r="E2472" s="167" t="s">
        <v>115</v>
      </c>
      <c r="F2472" s="167" t="s">
        <v>2233</v>
      </c>
      <c r="G2472" s="188"/>
      <c r="H2472" s="285">
        <v>4958.1400000000003</v>
      </c>
      <c r="I2472" s="143">
        <f t="shared" si="681"/>
        <v>116.53472444229671</v>
      </c>
      <c r="J2472" s="165">
        <v>577795.47864632902</v>
      </c>
      <c r="K2472" s="167"/>
      <c r="L2472" s="167">
        <v>1</v>
      </c>
      <c r="M2472" s="171">
        <f t="shared" si="672"/>
        <v>577795.47864632902</v>
      </c>
      <c r="N2472" s="170"/>
      <c r="O2472" s="285"/>
      <c r="P2472" s="114">
        <f t="shared" si="687"/>
        <v>0</v>
      </c>
      <c r="Q2472" s="173"/>
      <c r="R2472" s="177">
        <v>2016</v>
      </c>
      <c r="S2472" s="98">
        <f>IFERROR(('General Input Sheet'!$G$38/(VLOOKUP(R2472,'General Input Sheet'!$E$38:$G$44,3,FALSE))),1)</f>
        <v>1</v>
      </c>
      <c r="T2472" s="199">
        <v>577795.47864632902</v>
      </c>
      <c r="U2472" s="115" t="str">
        <f t="shared" si="682"/>
        <v>y</v>
      </c>
      <c r="V2472" s="115" t="str">
        <f t="shared" si="682"/>
        <v/>
      </c>
      <c r="W2472" s="115" t="str">
        <f t="shared" si="682"/>
        <v/>
      </c>
      <c r="X2472" s="115" t="str">
        <f t="shared" si="682"/>
        <v/>
      </c>
      <c r="Y2472" s="273" t="str">
        <f t="shared" si="683"/>
        <v/>
      </c>
      <c r="AA2472" s="86">
        <f t="shared" si="673"/>
        <v>1</v>
      </c>
      <c r="AB2472" s="87" t="str">
        <f t="shared" si="674"/>
        <v/>
      </c>
      <c r="AC2472" s="87" t="str">
        <f t="shared" si="684"/>
        <v/>
      </c>
      <c r="AD2472" s="87" t="str">
        <f t="shared" si="685"/>
        <v/>
      </c>
      <c r="AE2472" s="87" t="str">
        <f t="shared" si="686"/>
        <v/>
      </c>
      <c r="AF2472" s="94">
        <f t="shared" si="675"/>
        <v>1</v>
      </c>
      <c r="AH2472" s="324">
        <f t="shared" si="676"/>
        <v>577795.47864632902</v>
      </c>
      <c r="AI2472" s="280" t="str">
        <f t="shared" si="677"/>
        <v/>
      </c>
      <c r="AJ2472" s="280" t="str">
        <f t="shared" si="678"/>
        <v/>
      </c>
      <c r="AK2472" s="280" t="str">
        <f t="shared" si="679"/>
        <v/>
      </c>
      <c r="AL2472" s="327" t="str">
        <f t="shared" si="680"/>
        <v/>
      </c>
    </row>
    <row r="2473" spans="2:38">
      <c r="B2473" s="176" t="s">
        <v>2216</v>
      </c>
      <c r="C2473" s="167"/>
      <c r="D2473" s="167" t="s">
        <v>2229</v>
      </c>
      <c r="E2473" s="167" t="s">
        <v>115</v>
      </c>
      <c r="F2473" s="167" t="s">
        <v>2233</v>
      </c>
      <c r="G2473" s="188"/>
      <c r="H2473" s="285">
        <v>10044.969999999999</v>
      </c>
      <c r="I2473" s="143">
        <f t="shared" si="681"/>
        <v>68.690264123569605</v>
      </c>
      <c r="J2473" s="165">
        <v>689991.64241333294</v>
      </c>
      <c r="K2473" s="167"/>
      <c r="L2473" s="167">
        <v>1</v>
      </c>
      <c r="M2473" s="171">
        <f t="shared" si="672"/>
        <v>689991.64241333294</v>
      </c>
      <c r="N2473" s="170"/>
      <c r="O2473" s="285"/>
      <c r="P2473" s="114">
        <f t="shared" si="687"/>
        <v>0</v>
      </c>
      <c r="Q2473" s="173"/>
      <c r="R2473" s="177">
        <v>2016</v>
      </c>
      <c r="S2473" s="98">
        <f>IFERROR(('General Input Sheet'!$G$38/(VLOOKUP(R2473,'General Input Sheet'!$E$38:$G$44,3,FALSE))),1)</f>
        <v>1</v>
      </c>
      <c r="T2473" s="199">
        <v>689991.64241333294</v>
      </c>
      <c r="U2473" s="115" t="str">
        <f t="shared" si="682"/>
        <v>y</v>
      </c>
      <c r="V2473" s="115" t="str">
        <f t="shared" si="682"/>
        <v/>
      </c>
      <c r="W2473" s="115" t="str">
        <f t="shared" si="682"/>
        <v/>
      </c>
      <c r="X2473" s="115" t="str">
        <f t="shared" si="682"/>
        <v/>
      </c>
      <c r="Y2473" s="273" t="str">
        <f t="shared" si="683"/>
        <v/>
      </c>
      <c r="AA2473" s="86">
        <f t="shared" si="673"/>
        <v>1</v>
      </c>
      <c r="AB2473" s="87" t="str">
        <f t="shared" si="674"/>
        <v/>
      </c>
      <c r="AC2473" s="87" t="str">
        <f t="shared" si="684"/>
        <v/>
      </c>
      <c r="AD2473" s="87" t="str">
        <f t="shared" si="685"/>
        <v/>
      </c>
      <c r="AE2473" s="87" t="str">
        <f t="shared" si="686"/>
        <v/>
      </c>
      <c r="AF2473" s="94">
        <f t="shared" si="675"/>
        <v>1</v>
      </c>
      <c r="AH2473" s="324">
        <f t="shared" si="676"/>
        <v>689991.64241333294</v>
      </c>
      <c r="AI2473" s="280" t="str">
        <f t="shared" si="677"/>
        <v/>
      </c>
      <c r="AJ2473" s="280" t="str">
        <f t="shared" si="678"/>
        <v/>
      </c>
      <c r="AK2473" s="280" t="str">
        <f t="shared" si="679"/>
        <v/>
      </c>
      <c r="AL2473" s="327" t="str">
        <f t="shared" si="680"/>
        <v/>
      </c>
    </row>
    <row r="2474" spans="2:38">
      <c r="B2474" s="176" t="s">
        <v>2217</v>
      </c>
      <c r="C2474" s="167"/>
      <c r="D2474" s="167" t="s">
        <v>2229</v>
      </c>
      <c r="E2474" s="167" t="s">
        <v>117</v>
      </c>
      <c r="F2474" s="167" t="s">
        <v>2233</v>
      </c>
      <c r="G2474" s="188"/>
      <c r="H2474" s="285">
        <v>2303.2199999999998</v>
      </c>
      <c r="I2474" s="143">
        <f t="shared" si="681"/>
        <v>208.34798031459002</v>
      </c>
      <c r="J2474" s="165">
        <v>479871.23522017</v>
      </c>
      <c r="K2474" s="167"/>
      <c r="L2474" s="167">
        <v>1</v>
      </c>
      <c r="M2474" s="171">
        <f t="shared" si="672"/>
        <v>479871.23522017</v>
      </c>
      <c r="N2474" s="170"/>
      <c r="O2474" s="285">
        <v>564.98469684100996</v>
      </c>
      <c r="P2474" s="114">
        <f t="shared" si="687"/>
        <v>958.96402686543161</v>
      </c>
      <c r="Q2474" s="173">
        <v>541800</v>
      </c>
      <c r="R2474" s="177">
        <v>2016</v>
      </c>
      <c r="S2474" s="98">
        <f>IFERROR(('General Input Sheet'!$G$38/(VLOOKUP(R2474,'General Input Sheet'!$E$38:$G$44,3,FALSE))),1)</f>
        <v>1</v>
      </c>
      <c r="T2474" s="199">
        <v>1021671.23522017</v>
      </c>
      <c r="U2474" s="115" t="str">
        <f t="shared" si="682"/>
        <v/>
      </c>
      <c r="V2474" s="115" t="str">
        <f t="shared" si="682"/>
        <v/>
      </c>
      <c r="W2474" s="115" t="str">
        <f t="shared" si="682"/>
        <v>y</v>
      </c>
      <c r="X2474" s="115" t="str">
        <f t="shared" si="682"/>
        <v/>
      </c>
      <c r="Y2474" s="273" t="str">
        <f t="shared" si="683"/>
        <v/>
      </c>
      <c r="AA2474" s="86" t="str">
        <f t="shared" si="673"/>
        <v/>
      </c>
      <c r="AB2474" s="87" t="str">
        <f t="shared" si="674"/>
        <v/>
      </c>
      <c r="AC2474" s="87">
        <f t="shared" si="684"/>
        <v>1</v>
      </c>
      <c r="AD2474" s="87" t="str">
        <f t="shared" si="685"/>
        <v/>
      </c>
      <c r="AE2474" s="87" t="str">
        <f t="shared" si="686"/>
        <v/>
      </c>
      <c r="AF2474" s="94">
        <f t="shared" si="675"/>
        <v>1</v>
      </c>
      <c r="AH2474" s="324" t="str">
        <f t="shared" si="676"/>
        <v/>
      </c>
      <c r="AI2474" s="280" t="str">
        <f t="shared" si="677"/>
        <v/>
      </c>
      <c r="AJ2474" s="280">
        <f t="shared" si="678"/>
        <v>1021671.23522017</v>
      </c>
      <c r="AK2474" s="280" t="str">
        <f t="shared" si="679"/>
        <v/>
      </c>
      <c r="AL2474" s="327" t="str">
        <f t="shared" si="680"/>
        <v/>
      </c>
    </row>
    <row r="2475" spans="2:38">
      <c r="B2475" s="176" t="s">
        <v>2218</v>
      </c>
      <c r="C2475" s="167"/>
      <c r="D2475" s="167" t="s">
        <v>2229</v>
      </c>
      <c r="E2475" s="167" t="s">
        <v>118</v>
      </c>
      <c r="F2475" s="167" t="s">
        <v>2233</v>
      </c>
      <c r="G2475" s="188"/>
      <c r="H2475" s="285">
        <v>1585.81</v>
      </c>
      <c r="I2475" s="143">
        <f t="shared" si="681"/>
        <v>285.917126088597</v>
      </c>
      <c r="J2475" s="165">
        <v>453410.23772255803</v>
      </c>
      <c r="K2475" s="167"/>
      <c r="L2475" s="167">
        <v>1</v>
      </c>
      <c r="M2475" s="171">
        <f t="shared" si="672"/>
        <v>453410.23772255803</v>
      </c>
      <c r="N2475" s="170"/>
      <c r="O2475" s="285">
        <v>66998.260569548904</v>
      </c>
      <c r="P2475" s="114">
        <f t="shared" si="687"/>
        <v>72.604571501530728</v>
      </c>
      <c r="Q2475" s="173">
        <v>4864380</v>
      </c>
      <c r="R2475" s="177">
        <v>2016</v>
      </c>
      <c r="S2475" s="98">
        <f>IFERROR(('General Input Sheet'!$G$38/(VLOOKUP(R2475,'General Input Sheet'!$E$38:$G$44,3,FALSE))),1)</f>
        <v>1</v>
      </c>
      <c r="T2475" s="199">
        <v>5317790.237722558</v>
      </c>
      <c r="U2475" s="115" t="str">
        <f t="shared" si="682"/>
        <v/>
      </c>
      <c r="V2475" s="115" t="str">
        <f t="shared" si="682"/>
        <v/>
      </c>
      <c r="W2475" s="115" t="str">
        <f t="shared" si="682"/>
        <v/>
      </c>
      <c r="X2475" s="115" t="str">
        <f t="shared" si="682"/>
        <v>y</v>
      </c>
      <c r="Y2475" s="273" t="str">
        <f t="shared" si="683"/>
        <v/>
      </c>
      <c r="AA2475" s="86" t="str">
        <f t="shared" si="673"/>
        <v/>
      </c>
      <c r="AB2475" s="87" t="str">
        <f t="shared" si="674"/>
        <v/>
      </c>
      <c r="AC2475" s="87" t="str">
        <f t="shared" si="684"/>
        <v/>
      </c>
      <c r="AD2475" s="87">
        <f t="shared" si="685"/>
        <v>1</v>
      </c>
      <c r="AE2475" s="87" t="str">
        <f t="shared" si="686"/>
        <v/>
      </c>
      <c r="AF2475" s="94">
        <f t="shared" si="675"/>
        <v>1</v>
      </c>
      <c r="AH2475" s="324" t="str">
        <f t="shared" si="676"/>
        <v/>
      </c>
      <c r="AI2475" s="280" t="str">
        <f t="shared" si="677"/>
        <v/>
      </c>
      <c r="AJ2475" s="280" t="str">
        <f t="shared" si="678"/>
        <v/>
      </c>
      <c r="AK2475" s="280">
        <f t="shared" si="679"/>
        <v>5317790.237722558</v>
      </c>
      <c r="AL2475" s="327" t="str">
        <f t="shared" si="680"/>
        <v/>
      </c>
    </row>
    <row r="2476" spans="2:38">
      <c r="B2476" s="176" t="s">
        <v>2218</v>
      </c>
      <c r="C2476" s="167"/>
      <c r="D2476" s="167" t="s">
        <v>2229</v>
      </c>
      <c r="E2476" s="167" t="s">
        <v>118</v>
      </c>
      <c r="F2476" s="167" t="s">
        <v>2237</v>
      </c>
      <c r="G2476" s="188"/>
      <c r="H2476" s="285">
        <v>68837.399999999994</v>
      </c>
      <c r="I2476" s="143">
        <f t="shared" si="681"/>
        <v>5.5411321672521048</v>
      </c>
      <c r="J2476" s="165">
        <v>381437.13144999999</v>
      </c>
      <c r="K2476" s="167"/>
      <c r="L2476" s="167">
        <v>1</v>
      </c>
      <c r="M2476" s="171">
        <f t="shared" si="672"/>
        <v>381437.13144999999</v>
      </c>
      <c r="N2476" s="170"/>
      <c r="O2476" s="285"/>
      <c r="P2476" s="114">
        <f t="shared" si="687"/>
        <v>0</v>
      </c>
      <c r="Q2476" s="173"/>
      <c r="R2476" s="177">
        <v>2016</v>
      </c>
      <c r="S2476" s="98">
        <f>IFERROR(('General Input Sheet'!$G$38/(VLOOKUP(R2476,'General Input Sheet'!$E$38:$G$44,3,FALSE))),1)</f>
        <v>1</v>
      </c>
      <c r="T2476" s="199">
        <v>381437.13144999999</v>
      </c>
      <c r="U2476" s="115" t="str">
        <f t="shared" si="682"/>
        <v/>
      </c>
      <c r="V2476" s="115" t="str">
        <f t="shared" si="682"/>
        <v/>
      </c>
      <c r="W2476" s="115" t="str">
        <f t="shared" si="682"/>
        <v/>
      </c>
      <c r="X2476" s="115" t="str">
        <f t="shared" si="682"/>
        <v>y</v>
      </c>
      <c r="Y2476" s="273" t="str">
        <f t="shared" si="683"/>
        <v/>
      </c>
      <c r="AA2476" s="86" t="str">
        <f t="shared" si="673"/>
        <v/>
      </c>
      <c r="AB2476" s="87" t="str">
        <f t="shared" si="674"/>
        <v/>
      </c>
      <c r="AC2476" s="87" t="str">
        <f t="shared" si="684"/>
        <v/>
      </c>
      <c r="AD2476" s="87">
        <f t="shared" si="685"/>
        <v>1</v>
      </c>
      <c r="AE2476" s="87" t="str">
        <f t="shared" si="686"/>
        <v/>
      </c>
      <c r="AF2476" s="94">
        <f t="shared" si="675"/>
        <v>1</v>
      </c>
      <c r="AH2476" s="324" t="str">
        <f t="shared" si="676"/>
        <v/>
      </c>
      <c r="AI2476" s="280" t="str">
        <f t="shared" si="677"/>
        <v/>
      </c>
      <c r="AJ2476" s="280" t="str">
        <f t="shared" si="678"/>
        <v/>
      </c>
      <c r="AK2476" s="280">
        <f t="shared" si="679"/>
        <v>381437.13144999999</v>
      </c>
      <c r="AL2476" s="327" t="str">
        <f t="shared" si="680"/>
        <v/>
      </c>
    </row>
    <row r="2477" spans="2:38">
      <c r="B2477" s="176" t="s">
        <v>2219</v>
      </c>
      <c r="C2477" s="167"/>
      <c r="D2477" s="167" t="s">
        <v>2231</v>
      </c>
      <c r="E2477" s="167" t="s">
        <v>115</v>
      </c>
      <c r="F2477" s="167" t="s">
        <v>2232</v>
      </c>
      <c r="G2477" s="188"/>
      <c r="H2477" s="285">
        <v>3252.32</v>
      </c>
      <c r="I2477" s="143">
        <f t="shared" si="681"/>
        <v>343.91058488202572</v>
      </c>
      <c r="J2477" s="165">
        <v>1118507.2734235099</v>
      </c>
      <c r="K2477" s="167"/>
      <c r="L2477" s="167">
        <v>1</v>
      </c>
      <c r="M2477" s="171">
        <f t="shared" si="672"/>
        <v>1118507.2734235099</v>
      </c>
      <c r="N2477" s="170"/>
      <c r="O2477" s="285">
        <v>682.92919027549499</v>
      </c>
      <c r="P2477" s="114">
        <f t="shared" si="687"/>
        <v>600.35506731613737</v>
      </c>
      <c r="Q2477" s="173">
        <v>410000</v>
      </c>
      <c r="R2477" s="177">
        <v>2016</v>
      </c>
      <c r="S2477" s="98">
        <f>IFERROR(('General Input Sheet'!$G$38/(VLOOKUP(R2477,'General Input Sheet'!$E$38:$G$44,3,FALSE))),1)</f>
        <v>1</v>
      </c>
      <c r="T2477" s="199">
        <v>1528507.2734235099</v>
      </c>
      <c r="U2477" s="115" t="str">
        <f t="shared" si="682"/>
        <v/>
      </c>
      <c r="V2477" s="115" t="str">
        <f t="shared" si="682"/>
        <v/>
      </c>
      <c r="W2477" s="115" t="str">
        <f t="shared" si="682"/>
        <v/>
      </c>
      <c r="X2477" s="115" t="str">
        <f t="shared" si="682"/>
        <v/>
      </c>
      <c r="Y2477" s="273" t="str">
        <f t="shared" si="683"/>
        <v>y</v>
      </c>
      <c r="AA2477" s="86" t="str">
        <f t="shared" si="673"/>
        <v/>
      </c>
      <c r="AB2477" s="87" t="str">
        <f t="shared" si="674"/>
        <v/>
      </c>
      <c r="AC2477" s="87" t="str">
        <f t="shared" si="684"/>
        <v/>
      </c>
      <c r="AD2477" s="87" t="str">
        <f t="shared" si="685"/>
        <v/>
      </c>
      <c r="AE2477" s="87">
        <f t="shared" si="686"/>
        <v>1</v>
      </c>
      <c r="AF2477" s="94">
        <f t="shared" si="675"/>
        <v>1</v>
      </c>
      <c r="AH2477" s="324" t="str">
        <f t="shared" si="676"/>
        <v/>
      </c>
      <c r="AI2477" s="280" t="str">
        <f t="shared" si="677"/>
        <v/>
      </c>
      <c r="AJ2477" s="280" t="str">
        <f t="shared" si="678"/>
        <v/>
      </c>
      <c r="AK2477" s="280" t="str">
        <f t="shared" si="679"/>
        <v/>
      </c>
      <c r="AL2477" s="327">
        <f t="shared" si="680"/>
        <v>1528507.2734235099</v>
      </c>
    </row>
    <row r="2478" spans="2:38">
      <c r="B2478" s="176" t="s">
        <v>2220</v>
      </c>
      <c r="C2478" s="167"/>
      <c r="D2478" s="167" t="s">
        <v>2229</v>
      </c>
      <c r="E2478" s="167" t="s">
        <v>116</v>
      </c>
      <c r="F2478" s="167" t="s">
        <v>2233</v>
      </c>
      <c r="G2478" s="188"/>
      <c r="H2478" s="285">
        <v>855.49767229999998</v>
      </c>
      <c r="I2478" s="143">
        <f t="shared" si="681"/>
        <v>498.50907107342113</v>
      </c>
      <c r="J2478" s="165">
        <v>426473.34992374701</v>
      </c>
      <c r="K2478" s="167"/>
      <c r="L2478" s="167">
        <v>1</v>
      </c>
      <c r="M2478" s="171">
        <f t="shared" si="672"/>
        <v>426473.34992374701</v>
      </c>
      <c r="N2478" s="170"/>
      <c r="O2478" s="285"/>
      <c r="P2478" s="114">
        <f t="shared" si="687"/>
        <v>0</v>
      </c>
      <c r="Q2478" s="173"/>
      <c r="R2478" s="177">
        <v>2016</v>
      </c>
      <c r="S2478" s="98">
        <f>IFERROR(('General Input Sheet'!$G$38/(VLOOKUP(R2478,'General Input Sheet'!$E$38:$G$44,3,FALSE))),1)</f>
        <v>1</v>
      </c>
      <c r="T2478" s="199">
        <v>426473.34992374701</v>
      </c>
      <c r="U2478" s="115" t="str">
        <f t="shared" si="682"/>
        <v/>
      </c>
      <c r="V2478" s="115" t="str">
        <f t="shared" si="682"/>
        <v>y</v>
      </c>
      <c r="W2478" s="115" t="str">
        <f t="shared" si="682"/>
        <v/>
      </c>
      <c r="X2478" s="115" t="str">
        <f t="shared" si="682"/>
        <v/>
      </c>
      <c r="Y2478" s="273" t="str">
        <f t="shared" si="683"/>
        <v/>
      </c>
      <c r="AA2478" s="86" t="str">
        <f t="shared" si="673"/>
        <v/>
      </c>
      <c r="AB2478" s="87">
        <f t="shared" si="674"/>
        <v>1</v>
      </c>
      <c r="AC2478" s="87" t="str">
        <f t="shared" si="684"/>
        <v/>
      </c>
      <c r="AD2478" s="87" t="str">
        <f t="shared" si="685"/>
        <v/>
      </c>
      <c r="AE2478" s="87" t="str">
        <f t="shared" si="686"/>
        <v/>
      </c>
      <c r="AF2478" s="94">
        <f t="shared" si="675"/>
        <v>1</v>
      </c>
      <c r="AH2478" s="324" t="str">
        <f t="shared" si="676"/>
        <v/>
      </c>
      <c r="AI2478" s="280">
        <f t="shared" si="677"/>
        <v>426473.34992374701</v>
      </c>
      <c r="AJ2478" s="280" t="str">
        <f t="shared" si="678"/>
        <v/>
      </c>
      <c r="AK2478" s="280" t="str">
        <f t="shared" si="679"/>
        <v/>
      </c>
      <c r="AL2478" s="327" t="str">
        <f t="shared" si="680"/>
        <v/>
      </c>
    </row>
    <row r="2479" spans="2:38">
      <c r="B2479" s="176" t="s">
        <v>2221</v>
      </c>
      <c r="C2479" s="167"/>
      <c r="D2479" s="167" t="s">
        <v>2231</v>
      </c>
      <c r="E2479" s="167" t="s">
        <v>115</v>
      </c>
      <c r="F2479" s="167" t="s">
        <v>2232</v>
      </c>
      <c r="G2479" s="188"/>
      <c r="H2479" s="285">
        <v>3247.13</v>
      </c>
      <c r="I2479" s="143">
        <f t="shared" si="681"/>
        <v>344.38907330439497</v>
      </c>
      <c r="J2479" s="165">
        <v>1118276.0915989</v>
      </c>
      <c r="K2479" s="167"/>
      <c r="L2479" s="167">
        <v>1</v>
      </c>
      <c r="M2479" s="171">
        <f t="shared" si="672"/>
        <v>1118276.0915989</v>
      </c>
      <c r="N2479" s="170"/>
      <c r="O2479" s="285">
        <v>2250.4368826453201</v>
      </c>
      <c r="P2479" s="114">
        <f t="shared" si="687"/>
        <v>91.138303669690131</v>
      </c>
      <c r="Q2479" s="173">
        <v>205101</v>
      </c>
      <c r="R2479" s="177">
        <v>2016</v>
      </c>
      <c r="S2479" s="98">
        <f>IFERROR(('General Input Sheet'!$G$38/(VLOOKUP(R2479,'General Input Sheet'!$E$38:$G$44,3,FALSE))),1)</f>
        <v>1</v>
      </c>
      <c r="T2479" s="199">
        <v>1323377.0915989</v>
      </c>
      <c r="U2479" s="115" t="str">
        <f t="shared" si="682"/>
        <v/>
      </c>
      <c r="V2479" s="115" t="str">
        <f t="shared" si="682"/>
        <v/>
      </c>
      <c r="W2479" s="115" t="str">
        <f t="shared" si="682"/>
        <v/>
      </c>
      <c r="X2479" s="115" t="str">
        <f t="shared" si="682"/>
        <v/>
      </c>
      <c r="Y2479" s="273" t="str">
        <f t="shared" si="683"/>
        <v>y</v>
      </c>
      <c r="AA2479" s="86" t="str">
        <f t="shared" si="673"/>
        <v/>
      </c>
      <c r="AB2479" s="87" t="str">
        <f t="shared" si="674"/>
        <v/>
      </c>
      <c r="AC2479" s="87" t="str">
        <f t="shared" si="684"/>
        <v/>
      </c>
      <c r="AD2479" s="87" t="str">
        <f t="shared" si="685"/>
        <v/>
      </c>
      <c r="AE2479" s="87">
        <f t="shared" si="686"/>
        <v>1</v>
      </c>
      <c r="AF2479" s="94">
        <f t="shared" si="675"/>
        <v>1</v>
      </c>
      <c r="AH2479" s="324" t="str">
        <f t="shared" si="676"/>
        <v/>
      </c>
      <c r="AI2479" s="280" t="str">
        <f t="shared" si="677"/>
        <v/>
      </c>
      <c r="AJ2479" s="280" t="str">
        <f t="shared" si="678"/>
        <v/>
      </c>
      <c r="AK2479" s="280" t="str">
        <f t="shared" si="679"/>
        <v/>
      </c>
      <c r="AL2479" s="327">
        <f t="shared" si="680"/>
        <v>1323377.0915989</v>
      </c>
    </row>
    <row r="2480" spans="2:38">
      <c r="B2480" s="176" t="s">
        <v>2222</v>
      </c>
      <c r="C2480" s="167"/>
      <c r="D2480" s="167" t="s">
        <v>2229</v>
      </c>
      <c r="E2480" s="167" t="s">
        <v>118</v>
      </c>
      <c r="F2480" s="167" t="s">
        <v>2232</v>
      </c>
      <c r="G2480" s="188"/>
      <c r="H2480" s="285">
        <v>577.12032290000002</v>
      </c>
      <c r="I2480" s="143">
        <f t="shared" si="681"/>
        <v>395.91751200023629</v>
      </c>
      <c r="J2480" s="165">
        <v>228492.042367341</v>
      </c>
      <c r="K2480" s="167"/>
      <c r="L2480" s="167">
        <v>1</v>
      </c>
      <c r="M2480" s="171">
        <f t="shared" si="672"/>
        <v>228492.042367341</v>
      </c>
      <c r="N2480" s="170"/>
      <c r="O2480" s="285">
        <v>577.10848371857401</v>
      </c>
      <c r="P2480" s="114">
        <f t="shared" si="687"/>
        <v>282.74406736944024</v>
      </c>
      <c r="Q2480" s="173">
        <v>163174</v>
      </c>
      <c r="R2480" s="177">
        <v>2016</v>
      </c>
      <c r="S2480" s="98">
        <f>IFERROR(('General Input Sheet'!$G$38/(VLOOKUP(R2480,'General Input Sheet'!$E$38:$G$44,3,FALSE))),1)</f>
        <v>1</v>
      </c>
      <c r="T2480" s="199">
        <v>391666.042367341</v>
      </c>
      <c r="U2480" s="115" t="str">
        <f t="shared" si="682"/>
        <v/>
      </c>
      <c r="V2480" s="115" t="str">
        <f t="shared" si="682"/>
        <v/>
      </c>
      <c r="W2480" s="115" t="str">
        <f t="shared" si="682"/>
        <v/>
      </c>
      <c r="X2480" s="115" t="str">
        <f t="shared" si="682"/>
        <v>y</v>
      </c>
      <c r="Y2480" s="273" t="str">
        <f t="shared" si="683"/>
        <v/>
      </c>
      <c r="AA2480" s="86" t="str">
        <f t="shared" si="673"/>
        <v/>
      </c>
      <c r="AB2480" s="87" t="str">
        <f t="shared" si="674"/>
        <v/>
      </c>
      <c r="AC2480" s="87" t="str">
        <f t="shared" si="684"/>
        <v/>
      </c>
      <c r="AD2480" s="87">
        <f t="shared" si="685"/>
        <v>1</v>
      </c>
      <c r="AE2480" s="87" t="str">
        <f t="shared" si="686"/>
        <v/>
      </c>
      <c r="AF2480" s="94">
        <f t="shared" si="675"/>
        <v>1</v>
      </c>
      <c r="AH2480" s="324" t="str">
        <f t="shared" si="676"/>
        <v/>
      </c>
      <c r="AI2480" s="280" t="str">
        <f t="shared" si="677"/>
        <v/>
      </c>
      <c r="AJ2480" s="280" t="str">
        <f t="shared" si="678"/>
        <v/>
      </c>
      <c r="AK2480" s="280">
        <f t="shared" si="679"/>
        <v>391666.042367341</v>
      </c>
      <c r="AL2480" s="327" t="str">
        <f t="shared" si="680"/>
        <v/>
      </c>
    </row>
    <row r="2481" spans="2:38">
      <c r="B2481" s="176" t="s">
        <v>2223</v>
      </c>
      <c r="C2481" s="167"/>
      <c r="D2481" s="167" t="s">
        <v>2229</v>
      </c>
      <c r="E2481" s="167" t="s">
        <v>116</v>
      </c>
      <c r="F2481" s="167" t="s">
        <v>2233</v>
      </c>
      <c r="G2481" s="188"/>
      <c r="H2481" s="285">
        <v>1887.26</v>
      </c>
      <c r="I2481" s="143">
        <f t="shared" si="681"/>
        <v>246.13934449720441</v>
      </c>
      <c r="J2481" s="165">
        <v>464528.939295794</v>
      </c>
      <c r="K2481" s="167"/>
      <c r="L2481" s="167">
        <v>1</v>
      </c>
      <c r="M2481" s="171">
        <f t="shared" si="672"/>
        <v>464528.93929579406</v>
      </c>
      <c r="N2481" s="170"/>
      <c r="O2481" s="285">
        <v>1887.2191358903899</v>
      </c>
      <c r="P2481" s="114">
        <f t="shared" si="687"/>
        <v>1210.0343603831664</v>
      </c>
      <c r="Q2481" s="173">
        <v>2283600</v>
      </c>
      <c r="R2481" s="177">
        <v>2016</v>
      </c>
      <c r="S2481" s="98">
        <f>IFERROR(('General Input Sheet'!$G$38/(VLOOKUP(R2481,'General Input Sheet'!$E$38:$G$44,3,FALSE))),1)</f>
        <v>1</v>
      </c>
      <c r="T2481" s="199">
        <v>2748128.9392957939</v>
      </c>
      <c r="U2481" s="115" t="str">
        <f t="shared" si="682"/>
        <v/>
      </c>
      <c r="V2481" s="115" t="str">
        <f t="shared" si="682"/>
        <v>y</v>
      </c>
      <c r="W2481" s="115" t="str">
        <f t="shared" si="682"/>
        <v/>
      </c>
      <c r="X2481" s="115" t="str">
        <f t="shared" si="682"/>
        <v/>
      </c>
      <c r="Y2481" s="273" t="str">
        <f t="shared" si="683"/>
        <v/>
      </c>
      <c r="AA2481" s="86" t="str">
        <f t="shared" si="673"/>
        <v/>
      </c>
      <c r="AB2481" s="87">
        <f t="shared" si="674"/>
        <v>1</v>
      </c>
      <c r="AC2481" s="87" t="str">
        <f t="shared" si="684"/>
        <v/>
      </c>
      <c r="AD2481" s="87" t="str">
        <f t="shared" si="685"/>
        <v/>
      </c>
      <c r="AE2481" s="87" t="str">
        <f t="shared" si="686"/>
        <v/>
      </c>
      <c r="AF2481" s="94">
        <f t="shared" si="675"/>
        <v>1</v>
      </c>
      <c r="AH2481" s="324" t="str">
        <f t="shared" si="676"/>
        <v/>
      </c>
      <c r="AI2481" s="280">
        <f t="shared" si="677"/>
        <v>2748128.9392957939</v>
      </c>
      <c r="AJ2481" s="280" t="str">
        <f t="shared" si="678"/>
        <v/>
      </c>
      <c r="AK2481" s="280" t="str">
        <f t="shared" si="679"/>
        <v/>
      </c>
      <c r="AL2481" s="327" t="str">
        <f t="shared" si="680"/>
        <v/>
      </c>
    </row>
    <row r="2482" spans="2:38">
      <c r="B2482" s="176" t="s">
        <v>2224</v>
      </c>
      <c r="C2482" s="167"/>
      <c r="D2482" s="167" t="s">
        <v>2229</v>
      </c>
      <c r="E2482" s="167" t="s">
        <v>117</v>
      </c>
      <c r="F2482" s="167" t="s">
        <v>2233</v>
      </c>
      <c r="G2482" s="188"/>
      <c r="H2482" s="285">
        <v>2127.2600000000002</v>
      </c>
      <c r="I2482" s="143">
        <f t="shared" si="681"/>
        <v>222.53091537390537</v>
      </c>
      <c r="J2482" s="165">
        <v>473381.115038294</v>
      </c>
      <c r="K2482" s="167"/>
      <c r="L2482" s="167">
        <v>1</v>
      </c>
      <c r="M2482" s="171">
        <f t="shared" si="672"/>
        <v>473381.11503829394</v>
      </c>
      <c r="N2482" s="170"/>
      <c r="O2482" s="285"/>
      <c r="P2482" s="114">
        <f t="shared" si="687"/>
        <v>0</v>
      </c>
      <c r="Q2482" s="173"/>
      <c r="R2482" s="177">
        <v>2016</v>
      </c>
      <c r="S2482" s="98">
        <f>IFERROR(('General Input Sheet'!$G$38/(VLOOKUP(R2482,'General Input Sheet'!$E$38:$G$44,3,FALSE))),1)</f>
        <v>1</v>
      </c>
      <c r="T2482" s="199">
        <v>473381.115038294</v>
      </c>
      <c r="U2482" s="115" t="str">
        <f t="shared" si="682"/>
        <v/>
      </c>
      <c r="V2482" s="115" t="str">
        <f t="shared" si="682"/>
        <v/>
      </c>
      <c r="W2482" s="115" t="str">
        <f t="shared" si="682"/>
        <v>y</v>
      </c>
      <c r="X2482" s="115" t="str">
        <f t="shared" si="682"/>
        <v/>
      </c>
      <c r="Y2482" s="273" t="str">
        <f t="shared" si="683"/>
        <v/>
      </c>
      <c r="AA2482" s="86" t="str">
        <f t="shared" si="673"/>
        <v/>
      </c>
      <c r="AB2482" s="87" t="str">
        <f t="shared" si="674"/>
        <v/>
      </c>
      <c r="AC2482" s="87">
        <f t="shared" si="684"/>
        <v>1</v>
      </c>
      <c r="AD2482" s="87" t="str">
        <f t="shared" si="685"/>
        <v/>
      </c>
      <c r="AE2482" s="87" t="str">
        <f t="shared" si="686"/>
        <v/>
      </c>
      <c r="AF2482" s="94">
        <f t="shared" si="675"/>
        <v>1</v>
      </c>
      <c r="AH2482" s="324" t="str">
        <f t="shared" si="676"/>
        <v/>
      </c>
      <c r="AI2482" s="280" t="str">
        <f t="shared" si="677"/>
        <v/>
      </c>
      <c r="AJ2482" s="280">
        <f t="shared" si="678"/>
        <v>473381.115038294</v>
      </c>
      <c r="AK2482" s="280" t="str">
        <f t="shared" si="679"/>
        <v/>
      </c>
      <c r="AL2482" s="327" t="str">
        <f t="shared" si="680"/>
        <v/>
      </c>
    </row>
    <row r="2483" spans="2:38">
      <c r="B2483" s="176" t="s">
        <v>2225</v>
      </c>
      <c r="C2483" s="167"/>
      <c r="D2483" s="167" t="s">
        <v>2229</v>
      </c>
      <c r="E2483" s="167" t="s">
        <v>117</v>
      </c>
      <c r="F2483" s="167" t="s">
        <v>2236</v>
      </c>
      <c r="G2483" s="188"/>
      <c r="H2483" s="285"/>
      <c r="I2483" s="143">
        <f t="shared" si="681"/>
        <v>0</v>
      </c>
      <c r="J2483" s="165"/>
      <c r="K2483" s="167"/>
      <c r="L2483" s="167">
        <v>1</v>
      </c>
      <c r="M2483" s="171">
        <f t="shared" si="672"/>
        <v>0</v>
      </c>
      <c r="N2483" s="170"/>
      <c r="O2483" s="285">
        <v>0</v>
      </c>
      <c r="P2483" s="114">
        <f t="shared" si="687"/>
        <v>0</v>
      </c>
      <c r="Q2483" s="173">
        <v>0</v>
      </c>
      <c r="R2483" s="177">
        <v>2016</v>
      </c>
      <c r="S2483" s="98">
        <f>IFERROR(('General Input Sheet'!$G$38/(VLOOKUP(R2483,'General Input Sheet'!$E$38:$G$44,3,FALSE))),1)</f>
        <v>1</v>
      </c>
      <c r="T2483" s="199">
        <v>0</v>
      </c>
      <c r="U2483" s="115" t="str">
        <f t="shared" si="682"/>
        <v/>
      </c>
      <c r="V2483" s="115" t="str">
        <f t="shared" si="682"/>
        <v/>
      </c>
      <c r="W2483" s="115" t="str">
        <f t="shared" si="682"/>
        <v>y</v>
      </c>
      <c r="X2483" s="115" t="str">
        <f t="shared" si="682"/>
        <v/>
      </c>
      <c r="Y2483" s="273" t="str">
        <f t="shared" si="683"/>
        <v/>
      </c>
      <c r="AA2483" s="86" t="str">
        <f t="shared" si="673"/>
        <v/>
      </c>
      <c r="AB2483" s="87" t="str">
        <f t="shared" si="674"/>
        <v/>
      </c>
      <c r="AC2483" s="87">
        <f t="shared" si="684"/>
        <v>1</v>
      </c>
      <c r="AD2483" s="87" t="str">
        <f t="shared" si="685"/>
        <v/>
      </c>
      <c r="AE2483" s="87" t="str">
        <f t="shared" si="686"/>
        <v/>
      </c>
      <c r="AF2483" s="94">
        <f t="shared" si="675"/>
        <v>1</v>
      </c>
      <c r="AH2483" s="324" t="str">
        <f t="shared" si="676"/>
        <v/>
      </c>
      <c r="AI2483" s="280" t="str">
        <f t="shared" si="677"/>
        <v/>
      </c>
      <c r="AJ2483" s="280">
        <f t="shared" si="678"/>
        <v>0</v>
      </c>
      <c r="AK2483" s="280" t="str">
        <f t="shared" si="679"/>
        <v/>
      </c>
      <c r="AL2483" s="327" t="str">
        <f t="shared" si="680"/>
        <v/>
      </c>
    </row>
    <row r="2484" spans="2:38">
      <c r="B2484" s="176" t="s">
        <v>2226</v>
      </c>
      <c r="C2484" s="167"/>
      <c r="D2484" s="167" t="s">
        <v>2231</v>
      </c>
      <c r="E2484" s="167" t="s">
        <v>118</v>
      </c>
      <c r="F2484" s="167" t="s">
        <v>2232</v>
      </c>
      <c r="G2484" s="188"/>
      <c r="H2484" s="285">
        <v>18676.18</v>
      </c>
      <c r="I2484" s="143">
        <f t="shared" si="681"/>
        <v>96.676254475781988</v>
      </c>
      <c r="J2484" s="165">
        <v>1805543.1303155101</v>
      </c>
      <c r="K2484" s="167"/>
      <c r="L2484" s="167">
        <v>1</v>
      </c>
      <c r="M2484" s="171">
        <f t="shared" si="672"/>
        <v>1805543.1303155099</v>
      </c>
      <c r="N2484" s="170"/>
      <c r="O2484" s="285">
        <v>18676.169380790401</v>
      </c>
      <c r="P2484" s="114">
        <f t="shared" si="687"/>
        <v>11.7797175381309</v>
      </c>
      <c r="Q2484" s="173">
        <v>220000</v>
      </c>
      <c r="R2484" s="177">
        <v>2016</v>
      </c>
      <c r="S2484" s="98">
        <f>IFERROR(('General Input Sheet'!$G$38/(VLOOKUP(R2484,'General Input Sheet'!$E$38:$G$44,3,FALSE))),1)</f>
        <v>1</v>
      </c>
      <c r="T2484" s="199">
        <v>2025543.1303155101</v>
      </c>
      <c r="U2484" s="115" t="str">
        <f t="shared" si="682"/>
        <v/>
      </c>
      <c r="V2484" s="115" t="str">
        <f t="shared" si="682"/>
        <v/>
      </c>
      <c r="W2484" s="115" t="str">
        <f t="shared" si="682"/>
        <v/>
      </c>
      <c r="X2484" s="115" t="str">
        <f t="shared" si="682"/>
        <v/>
      </c>
      <c r="Y2484" s="273" t="str">
        <f t="shared" si="683"/>
        <v>y</v>
      </c>
      <c r="AA2484" s="86" t="str">
        <f t="shared" si="673"/>
        <v/>
      </c>
      <c r="AB2484" s="87" t="str">
        <f t="shared" si="674"/>
        <v/>
      </c>
      <c r="AC2484" s="87" t="str">
        <f t="shared" si="684"/>
        <v/>
      </c>
      <c r="AD2484" s="87" t="str">
        <f t="shared" si="685"/>
        <v/>
      </c>
      <c r="AE2484" s="87">
        <f t="shared" si="686"/>
        <v>1</v>
      </c>
      <c r="AF2484" s="94">
        <f t="shared" si="675"/>
        <v>1</v>
      </c>
      <c r="AH2484" s="324" t="str">
        <f t="shared" si="676"/>
        <v/>
      </c>
      <c r="AI2484" s="280" t="str">
        <f t="shared" si="677"/>
        <v/>
      </c>
      <c r="AJ2484" s="280" t="str">
        <f t="shared" si="678"/>
        <v/>
      </c>
      <c r="AK2484" s="280" t="str">
        <f t="shared" si="679"/>
        <v/>
      </c>
      <c r="AL2484" s="327">
        <f t="shared" si="680"/>
        <v>2025543.1303155101</v>
      </c>
    </row>
    <row r="2485" spans="2:38">
      <c r="B2485" s="176" t="s">
        <v>2227</v>
      </c>
      <c r="C2485" s="167"/>
      <c r="D2485" s="167" t="s">
        <v>2229</v>
      </c>
      <c r="E2485" s="167" t="s">
        <v>117</v>
      </c>
      <c r="F2485" s="167" t="s">
        <v>2236</v>
      </c>
      <c r="G2485" s="188"/>
      <c r="H2485" s="285"/>
      <c r="I2485" s="143">
        <f t="shared" si="681"/>
        <v>0</v>
      </c>
      <c r="J2485" s="165"/>
      <c r="K2485" s="167"/>
      <c r="L2485" s="167">
        <v>1</v>
      </c>
      <c r="M2485" s="171">
        <f t="shared" si="672"/>
        <v>0</v>
      </c>
      <c r="N2485" s="170"/>
      <c r="O2485" s="285">
        <v>0</v>
      </c>
      <c r="P2485" s="114">
        <f t="shared" si="687"/>
        <v>0</v>
      </c>
      <c r="Q2485" s="173">
        <v>0</v>
      </c>
      <c r="R2485" s="177">
        <v>2016</v>
      </c>
      <c r="S2485" s="98">
        <f>IFERROR(('General Input Sheet'!$G$38/(VLOOKUP(R2485,'General Input Sheet'!$E$38:$G$44,3,FALSE))),1)</f>
        <v>1</v>
      </c>
      <c r="T2485" s="199">
        <v>0</v>
      </c>
      <c r="U2485" s="115" t="str">
        <f t="shared" si="682"/>
        <v/>
      </c>
      <c r="V2485" s="115" t="str">
        <f t="shared" si="682"/>
        <v/>
      </c>
      <c r="W2485" s="115" t="str">
        <f t="shared" si="682"/>
        <v>y</v>
      </c>
      <c r="X2485" s="115" t="str">
        <f t="shared" si="682"/>
        <v/>
      </c>
      <c r="Y2485" s="273" t="str">
        <f t="shared" si="683"/>
        <v/>
      </c>
      <c r="AA2485" s="86" t="str">
        <f t="shared" si="673"/>
        <v/>
      </c>
      <c r="AB2485" s="87" t="str">
        <f t="shared" si="674"/>
        <v/>
      </c>
      <c r="AC2485" s="87">
        <f t="shared" si="684"/>
        <v>1</v>
      </c>
      <c r="AD2485" s="87" t="str">
        <f t="shared" si="685"/>
        <v/>
      </c>
      <c r="AE2485" s="87" t="str">
        <f t="shared" si="686"/>
        <v/>
      </c>
      <c r="AF2485" s="94">
        <f t="shared" si="675"/>
        <v>1</v>
      </c>
      <c r="AH2485" s="324" t="str">
        <f t="shared" si="676"/>
        <v/>
      </c>
      <c r="AI2485" s="280" t="str">
        <f t="shared" si="677"/>
        <v/>
      </c>
      <c r="AJ2485" s="280">
        <f t="shared" si="678"/>
        <v>0</v>
      </c>
      <c r="AK2485" s="280" t="str">
        <f t="shared" si="679"/>
        <v/>
      </c>
      <c r="AL2485" s="327" t="str">
        <f t="shared" si="680"/>
        <v/>
      </c>
    </row>
    <row r="2486" spans="2:38">
      <c r="B2486" s="176" t="s">
        <v>2228</v>
      </c>
      <c r="C2486" s="167"/>
      <c r="D2486" s="167" t="s">
        <v>2229</v>
      </c>
      <c r="E2486" s="167" t="s">
        <v>117</v>
      </c>
      <c r="F2486" s="167" t="s">
        <v>2236</v>
      </c>
      <c r="G2486" s="188"/>
      <c r="H2486" s="285"/>
      <c r="I2486" s="143">
        <f t="shared" si="681"/>
        <v>0</v>
      </c>
      <c r="J2486" s="165"/>
      <c r="K2486" s="167"/>
      <c r="L2486" s="167">
        <v>1</v>
      </c>
      <c r="M2486" s="171">
        <f t="shared" si="672"/>
        <v>0</v>
      </c>
      <c r="N2486" s="170"/>
      <c r="O2486" s="285">
        <v>0</v>
      </c>
      <c r="P2486" s="114">
        <f t="shared" ref="P2486" si="688">IFERROR(Q2486/O2486,0)</f>
        <v>0</v>
      </c>
      <c r="Q2486" s="173">
        <v>0</v>
      </c>
      <c r="R2486" s="177">
        <v>2016</v>
      </c>
      <c r="S2486" s="98">
        <f>IFERROR(('General Input Sheet'!$G$38/(VLOOKUP(R2486,'General Input Sheet'!$E$38:$G$44,3,FALSE))),1)</f>
        <v>1</v>
      </c>
      <c r="T2486" s="199">
        <v>0</v>
      </c>
      <c r="U2486" s="115" t="str">
        <f t="shared" si="682"/>
        <v/>
      </c>
      <c r="V2486" s="115" t="str">
        <f t="shared" si="682"/>
        <v/>
      </c>
      <c r="W2486" s="115" t="str">
        <f t="shared" si="682"/>
        <v>y</v>
      </c>
      <c r="X2486" s="115" t="str">
        <f t="shared" si="682"/>
        <v/>
      </c>
      <c r="Y2486" s="273" t="str">
        <f t="shared" si="683"/>
        <v/>
      </c>
      <c r="AA2486" s="86" t="str">
        <f t="shared" si="673"/>
        <v/>
      </c>
      <c r="AB2486" s="87" t="str">
        <f t="shared" si="674"/>
        <v/>
      </c>
      <c r="AC2486" s="87">
        <f t="shared" si="684"/>
        <v>1</v>
      </c>
      <c r="AD2486" s="87" t="str">
        <f t="shared" si="685"/>
        <v/>
      </c>
      <c r="AE2486" s="87" t="str">
        <f t="shared" si="686"/>
        <v/>
      </c>
      <c r="AF2486" s="94">
        <f t="shared" si="675"/>
        <v>1</v>
      </c>
      <c r="AH2486" s="324" t="str">
        <f t="shared" si="676"/>
        <v/>
      </c>
      <c r="AI2486" s="280" t="str">
        <f t="shared" si="677"/>
        <v/>
      </c>
      <c r="AJ2486" s="280">
        <f t="shared" si="678"/>
        <v>0</v>
      </c>
      <c r="AK2486" s="280" t="str">
        <f t="shared" si="679"/>
        <v/>
      </c>
      <c r="AL2486" s="327" t="str">
        <f t="shared" si="680"/>
        <v/>
      </c>
    </row>
    <row r="2487" spans="2:38" ht="17.25" thickBot="1">
      <c r="B2487" s="308" t="s">
        <v>2241</v>
      </c>
      <c r="C2487" s="309"/>
      <c r="D2487" s="309" t="s">
        <v>2229</v>
      </c>
      <c r="E2487" s="309" t="s">
        <v>115</v>
      </c>
      <c r="F2487" s="309"/>
      <c r="G2487" s="310"/>
      <c r="H2487" s="311">
        <v>2224</v>
      </c>
      <c r="I2487" s="312">
        <f t="shared" si="681"/>
        <v>214.45561130568029</v>
      </c>
      <c r="J2487" s="313">
        <v>476949.27954383299</v>
      </c>
      <c r="K2487" s="309"/>
      <c r="L2487" s="309">
        <v>1</v>
      </c>
      <c r="M2487" s="314">
        <f>IFERROR(J2487/100*100*L2487,0)</f>
        <v>476949.27954383299</v>
      </c>
      <c r="N2487" s="310"/>
      <c r="O2487" s="311"/>
      <c r="P2487" s="315"/>
      <c r="Q2487" s="316"/>
      <c r="R2487" s="308">
        <v>2016</v>
      </c>
      <c r="S2487" s="317">
        <f>IFERROR(('General Input Sheet'!$G$38/(VLOOKUP(R2487,'General Input Sheet'!$E$38:$G$44,3,FALSE))),1)</f>
        <v>1</v>
      </c>
      <c r="T2487" s="318">
        <v>476949.27954383299</v>
      </c>
      <c r="U2487" s="180" t="str">
        <f t="shared" si="682"/>
        <v>y</v>
      </c>
      <c r="V2487" s="180" t="str">
        <f t="shared" si="682"/>
        <v/>
      </c>
      <c r="W2487" s="180" t="str">
        <f t="shared" si="682"/>
        <v/>
      </c>
      <c r="X2487" s="180" t="str">
        <f t="shared" si="682"/>
        <v/>
      </c>
      <c r="Y2487" s="180" t="str">
        <f t="shared" si="683"/>
        <v/>
      </c>
      <c r="Z2487" s="357"/>
      <c r="AA2487" s="319">
        <f t="shared" si="673"/>
        <v>1</v>
      </c>
      <c r="AB2487" s="320" t="str">
        <f t="shared" si="674"/>
        <v/>
      </c>
      <c r="AC2487" s="320" t="str">
        <f t="shared" si="684"/>
        <v/>
      </c>
      <c r="AD2487" s="320" t="str">
        <f t="shared" si="685"/>
        <v/>
      </c>
      <c r="AE2487" s="320" t="str">
        <f t="shared" si="686"/>
        <v/>
      </c>
      <c r="AF2487" s="321">
        <f t="shared" si="675"/>
        <v>1</v>
      </c>
      <c r="AG2487" s="357"/>
      <c r="AH2487" s="325">
        <f t="shared" si="676"/>
        <v>476949.27954383299</v>
      </c>
      <c r="AI2487" s="322" t="str">
        <f t="shared" si="677"/>
        <v/>
      </c>
      <c r="AJ2487" s="322" t="str">
        <f t="shared" si="678"/>
        <v/>
      </c>
      <c r="AK2487" s="322" t="str">
        <f t="shared" si="679"/>
        <v/>
      </c>
      <c r="AL2487" s="328" t="str">
        <f t="shared" si="680"/>
        <v/>
      </c>
    </row>
    <row r="2488" spans="2:38" s="69" customFormat="1" ht="17.25" thickBot="1">
      <c r="B2488" s="236"/>
      <c r="H2488" s="97"/>
      <c r="I2488" s="352"/>
      <c r="J2488" s="110">
        <f>SUM(J13:J2487)</f>
        <v>5023116633.986104</v>
      </c>
      <c r="K2488" s="353"/>
      <c r="O2488" s="354">
        <f>SUM(O13:O2487)</f>
        <v>30478316.183534566</v>
      </c>
      <c r="Q2488" s="355">
        <f>SUM(Q13:Q2487)</f>
        <v>2466899791.0099998</v>
      </c>
      <c r="T2488" s="356">
        <f>SUM(T13:T2487)</f>
        <v>7490016424.9960775</v>
      </c>
      <c r="U2488" s="353"/>
      <c r="AA2488" s="88"/>
      <c r="AB2488" s="88"/>
      <c r="AC2488" s="88"/>
      <c r="AD2488" s="88"/>
      <c r="AF2488" s="88"/>
      <c r="AH2488" s="110"/>
      <c r="AI2488" s="110"/>
      <c r="AJ2488" s="110"/>
      <c r="AK2488" s="110"/>
      <c r="AL2488" s="110"/>
    </row>
    <row r="2489" spans="2:38" s="69" customFormat="1">
      <c r="H2489" s="97"/>
      <c r="J2489" s="340"/>
      <c r="M2489" s="97"/>
      <c r="O2489" s="97"/>
      <c r="Q2489" s="341"/>
      <c r="T2489" s="341"/>
      <c r="AA2489" s="88"/>
      <c r="AB2489" s="88"/>
      <c r="AC2489" s="88"/>
      <c r="AD2489" s="88"/>
      <c r="AF2489" s="88"/>
      <c r="AH2489" s="110"/>
      <c r="AI2489" s="110"/>
      <c r="AJ2489" s="110"/>
      <c r="AK2489" s="110"/>
      <c r="AL2489" s="110"/>
    </row>
    <row r="2490" spans="2:38" s="69" customFormat="1">
      <c r="H2490" s="97"/>
      <c r="M2490" s="97"/>
      <c r="O2490" s="97"/>
      <c r="Q2490" s="110"/>
      <c r="T2490" s="110"/>
      <c r="AA2490" s="88"/>
      <c r="AB2490" s="88"/>
      <c r="AC2490" s="88"/>
      <c r="AD2490" s="88"/>
      <c r="AF2490" s="88"/>
      <c r="AH2490" s="110"/>
      <c r="AI2490" s="110"/>
      <c r="AJ2490" s="110"/>
      <c r="AK2490" s="110"/>
      <c r="AL2490" s="110"/>
    </row>
    <row r="2491" spans="2:38" s="69" customFormat="1">
      <c r="H2491" s="97"/>
      <c r="M2491" s="97"/>
      <c r="O2491" s="97"/>
      <c r="Q2491" s="110"/>
      <c r="T2491" s="110"/>
      <c r="AA2491" s="88"/>
      <c r="AB2491" s="88"/>
      <c r="AC2491" s="88"/>
      <c r="AD2491" s="88"/>
      <c r="AF2491" s="88"/>
      <c r="AH2491" s="110"/>
      <c r="AI2491" s="110"/>
      <c r="AJ2491" s="110"/>
      <c r="AK2491" s="110"/>
      <c r="AL2491" s="110"/>
    </row>
    <row r="2492" spans="2:38" s="69" customFormat="1">
      <c r="H2492" s="97"/>
      <c r="M2492" s="97"/>
      <c r="O2492" s="97"/>
      <c r="Q2492" s="110"/>
      <c r="T2492" s="110"/>
      <c r="AA2492" s="88"/>
      <c r="AB2492" s="88"/>
      <c r="AC2492" s="88"/>
      <c r="AD2492" s="88"/>
      <c r="AF2492" s="88"/>
      <c r="AH2492" s="110"/>
      <c r="AI2492" s="110"/>
      <c r="AJ2492" s="110"/>
      <c r="AK2492" s="110"/>
      <c r="AL2492" s="110"/>
    </row>
    <row r="2493" spans="2:38" s="69" customFormat="1">
      <c r="H2493" s="97"/>
      <c r="M2493" s="97"/>
      <c r="O2493" s="97"/>
      <c r="Q2493" s="110"/>
      <c r="T2493" s="110"/>
      <c r="AA2493" s="88"/>
      <c r="AB2493" s="88"/>
      <c r="AC2493" s="88"/>
      <c r="AD2493" s="88"/>
      <c r="AF2493" s="88"/>
      <c r="AH2493" s="110"/>
      <c r="AI2493" s="110"/>
      <c r="AJ2493" s="110"/>
      <c r="AK2493" s="110"/>
      <c r="AL2493" s="110"/>
    </row>
    <row r="2494" spans="2:38" s="69" customFormat="1">
      <c r="H2494" s="97"/>
      <c r="M2494" s="97"/>
      <c r="O2494" s="97"/>
      <c r="Q2494" s="110"/>
      <c r="T2494" s="110"/>
      <c r="AA2494" s="88"/>
      <c r="AB2494" s="88"/>
      <c r="AC2494" s="88"/>
      <c r="AD2494" s="88"/>
      <c r="AF2494" s="88"/>
      <c r="AH2494" s="110"/>
      <c r="AI2494" s="110"/>
      <c r="AJ2494" s="110"/>
      <c r="AK2494" s="110"/>
      <c r="AL2494" s="110"/>
    </row>
    <row r="2495" spans="2:38" s="69" customFormat="1">
      <c r="H2495" s="97"/>
      <c r="M2495" s="97"/>
      <c r="O2495" s="97"/>
      <c r="Q2495" s="110"/>
      <c r="T2495" s="110"/>
      <c r="AA2495" s="88"/>
      <c r="AB2495" s="88"/>
      <c r="AC2495" s="88"/>
      <c r="AD2495" s="88"/>
      <c r="AF2495" s="88"/>
      <c r="AH2495" s="110"/>
      <c r="AI2495" s="110"/>
      <c r="AJ2495" s="110"/>
      <c r="AK2495" s="110"/>
      <c r="AL2495" s="110"/>
    </row>
    <row r="2496" spans="2:38" s="69" customFormat="1">
      <c r="H2496" s="97"/>
      <c r="M2496" s="97"/>
      <c r="O2496" s="97"/>
      <c r="Q2496" s="110"/>
      <c r="T2496" s="110"/>
      <c r="AA2496" s="88"/>
      <c r="AB2496" s="88"/>
      <c r="AC2496" s="88"/>
      <c r="AD2496" s="88"/>
      <c r="AF2496" s="88"/>
      <c r="AH2496" s="110"/>
      <c r="AI2496" s="110"/>
      <c r="AJ2496" s="110"/>
      <c r="AK2496" s="110"/>
      <c r="AL2496" s="110"/>
    </row>
    <row r="2497" spans="8:38" s="69" customFormat="1">
      <c r="H2497" s="97"/>
      <c r="M2497" s="97"/>
      <c r="O2497" s="97"/>
      <c r="Q2497" s="110"/>
      <c r="T2497" s="110"/>
      <c r="AA2497" s="88"/>
      <c r="AB2497" s="88"/>
      <c r="AC2497" s="88"/>
      <c r="AD2497" s="88"/>
      <c r="AF2497" s="88"/>
      <c r="AH2497" s="110"/>
      <c r="AI2497" s="110"/>
      <c r="AJ2497" s="110"/>
      <c r="AK2497" s="110"/>
      <c r="AL2497" s="110"/>
    </row>
    <row r="2498" spans="8:38" s="69" customFormat="1">
      <c r="H2498" s="97"/>
      <c r="M2498" s="97"/>
      <c r="O2498" s="97"/>
      <c r="Q2498" s="110"/>
      <c r="T2498" s="110"/>
      <c r="AA2498" s="88"/>
      <c r="AB2498" s="88"/>
      <c r="AC2498" s="88"/>
      <c r="AD2498" s="88"/>
      <c r="AF2498" s="88"/>
      <c r="AH2498" s="110"/>
      <c r="AI2498" s="110"/>
      <c r="AJ2498" s="110"/>
      <c r="AK2498" s="110"/>
      <c r="AL2498" s="110"/>
    </row>
    <row r="2499" spans="8:38" s="69" customFormat="1">
      <c r="H2499" s="97"/>
      <c r="M2499" s="97"/>
      <c r="O2499" s="97"/>
      <c r="Q2499" s="110"/>
      <c r="T2499" s="110"/>
      <c r="AA2499" s="88"/>
      <c r="AB2499" s="88"/>
      <c r="AC2499" s="88"/>
      <c r="AD2499" s="88"/>
      <c r="AF2499" s="88"/>
      <c r="AH2499" s="110"/>
      <c r="AI2499" s="110"/>
      <c r="AJ2499" s="110"/>
      <c r="AK2499" s="110"/>
      <c r="AL2499" s="110"/>
    </row>
    <row r="2500" spans="8:38" s="69" customFormat="1">
      <c r="H2500" s="97"/>
      <c r="M2500" s="97"/>
      <c r="O2500" s="97"/>
      <c r="Q2500" s="110"/>
      <c r="T2500" s="110"/>
      <c r="AA2500" s="88"/>
      <c r="AB2500" s="88"/>
      <c r="AC2500" s="88"/>
      <c r="AD2500" s="88"/>
      <c r="AF2500" s="88"/>
      <c r="AH2500" s="110"/>
      <c r="AI2500" s="110"/>
      <c r="AJ2500" s="110"/>
      <c r="AK2500" s="110"/>
      <c r="AL2500" s="110"/>
    </row>
    <row r="2501" spans="8:38" s="69" customFormat="1">
      <c r="H2501" s="97"/>
      <c r="M2501" s="97"/>
      <c r="O2501" s="97"/>
      <c r="Q2501" s="110"/>
      <c r="T2501" s="110"/>
      <c r="AA2501" s="88"/>
      <c r="AB2501" s="88"/>
      <c r="AC2501" s="88"/>
      <c r="AD2501" s="88"/>
      <c r="AF2501" s="88"/>
      <c r="AH2501" s="110"/>
      <c r="AI2501" s="110"/>
      <c r="AJ2501" s="110"/>
      <c r="AK2501" s="110"/>
      <c r="AL2501" s="110"/>
    </row>
    <row r="2502" spans="8:38" s="69" customFormat="1">
      <c r="H2502" s="97"/>
      <c r="M2502" s="97"/>
      <c r="O2502" s="97"/>
      <c r="Q2502" s="110"/>
      <c r="T2502" s="110"/>
      <c r="AA2502" s="88"/>
      <c r="AB2502" s="88"/>
      <c r="AC2502" s="88"/>
      <c r="AD2502" s="88"/>
      <c r="AF2502" s="88"/>
      <c r="AH2502" s="110"/>
      <c r="AI2502" s="110"/>
      <c r="AJ2502" s="110"/>
      <c r="AK2502" s="110"/>
      <c r="AL2502" s="110"/>
    </row>
    <row r="2503" spans="8:38" s="69" customFormat="1">
      <c r="H2503" s="97"/>
      <c r="M2503" s="97"/>
      <c r="O2503" s="97"/>
      <c r="Q2503" s="110"/>
      <c r="T2503" s="110"/>
      <c r="AA2503" s="88"/>
      <c r="AB2503" s="88"/>
      <c r="AC2503" s="88"/>
      <c r="AD2503" s="88"/>
      <c r="AF2503" s="88"/>
      <c r="AH2503" s="110"/>
      <c r="AI2503" s="110"/>
      <c r="AJ2503" s="110"/>
      <c r="AK2503" s="110"/>
      <c r="AL2503" s="110"/>
    </row>
    <row r="2504" spans="8:38" s="69" customFormat="1">
      <c r="H2504" s="97"/>
      <c r="M2504" s="97"/>
      <c r="O2504" s="97"/>
      <c r="Q2504" s="110"/>
      <c r="T2504" s="110"/>
      <c r="AA2504" s="88"/>
      <c r="AB2504" s="88"/>
      <c r="AC2504" s="88"/>
      <c r="AD2504" s="88"/>
      <c r="AF2504" s="88"/>
      <c r="AH2504" s="110"/>
      <c r="AI2504" s="110"/>
      <c r="AJ2504" s="110"/>
      <c r="AK2504" s="110"/>
      <c r="AL2504" s="110"/>
    </row>
    <row r="2505" spans="8:38" s="69" customFormat="1">
      <c r="H2505" s="97"/>
      <c r="M2505" s="97"/>
      <c r="O2505" s="97"/>
      <c r="Q2505" s="110"/>
      <c r="T2505" s="110"/>
      <c r="AA2505" s="88"/>
      <c r="AB2505" s="88"/>
      <c r="AC2505" s="88"/>
      <c r="AD2505" s="88"/>
      <c r="AF2505" s="88"/>
      <c r="AH2505" s="110"/>
      <c r="AI2505" s="110"/>
      <c r="AJ2505" s="110"/>
      <c r="AK2505" s="110"/>
      <c r="AL2505" s="110"/>
    </row>
    <row r="2506" spans="8:38" s="69" customFormat="1">
      <c r="H2506" s="97"/>
      <c r="M2506" s="97"/>
      <c r="O2506" s="97"/>
      <c r="Q2506" s="110"/>
      <c r="T2506" s="110"/>
      <c r="AA2506" s="88"/>
      <c r="AB2506" s="88"/>
      <c r="AC2506" s="88"/>
      <c r="AD2506" s="88"/>
      <c r="AF2506" s="88"/>
      <c r="AH2506" s="110"/>
      <c r="AI2506" s="110"/>
      <c r="AJ2506" s="110"/>
      <c r="AK2506" s="110"/>
      <c r="AL2506" s="110"/>
    </row>
    <row r="2507" spans="8:38" s="69" customFormat="1">
      <c r="H2507" s="97"/>
      <c r="M2507" s="97"/>
      <c r="O2507" s="97"/>
      <c r="Q2507" s="110"/>
      <c r="T2507" s="110"/>
      <c r="AA2507" s="88"/>
      <c r="AB2507" s="88"/>
      <c r="AC2507" s="88"/>
      <c r="AD2507" s="88"/>
      <c r="AF2507" s="88"/>
      <c r="AH2507" s="110"/>
      <c r="AI2507" s="110"/>
      <c r="AJ2507" s="110"/>
      <c r="AK2507" s="110"/>
      <c r="AL2507" s="110"/>
    </row>
    <row r="2508" spans="8:38" s="69" customFormat="1">
      <c r="H2508" s="97"/>
      <c r="M2508" s="97"/>
      <c r="O2508" s="97"/>
      <c r="Q2508" s="110"/>
      <c r="T2508" s="110"/>
      <c r="AA2508" s="88"/>
      <c r="AB2508" s="88"/>
      <c r="AC2508" s="88"/>
      <c r="AD2508" s="88"/>
      <c r="AF2508" s="88"/>
      <c r="AH2508" s="110"/>
      <c r="AI2508" s="110"/>
      <c r="AJ2508" s="110"/>
      <c r="AK2508" s="110"/>
      <c r="AL2508" s="110"/>
    </row>
    <row r="2509" spans="8:38" s="69" customFormat="1">
      <c r="H2509" s="97"/>
      <c r="M2509" s="97"/>
      <c r="O2509" s="97"/>
      <c r="Q2509" s="110"/>
      <c r="T2509" s="110"/>
      <c r="AA2509" s="88"/>
      <c r="AB2509" s="88"/>
      <c r="AC2509" s="88"/>
      <c r="AD2509" s="88"/>
      <c r="AF2509" s="88"/>
      <c r="AH2509" s="110"/>
      <c r="AI2509" s="110"/>
      <c r="AJ2509" s="110"/>
      <c r="AK2509" s="110"/>
      <c r="AL2509" s="110"/>
    </row>
    <row r="2510" spans="8:38" s="69" customFormat="1">
      <c r="H2510" s="97"/>
      <c r="M2510" s="97"/>
      <c r="O2510" s="97"/>
      <c r="Q2510" s="110"/>
      <c r="T2510" s="110"/>
      <c r="AA2510" s="88"/>
      <c r="AB2510" s="88"/>
      <c r="AC2510" s="88"/>
      <c r="AD2510" s="88"/>
      <c r="AF2510" s="88"/>
      <c r="AH2510" s="110"/>
      <c r="AI2510" s="110"/>
      <c r="AJ2510" s="110"/>
      <c r="AK2510" s="110"/>
      <c r="AL2510" s="110"/>
    </row>
    <row r="2511" spans="8:38" s="69" customFormat="1">
      <c r="H2511" s="97"/>
      <c r="M2511" s="97"/>
      <c r="O2511" s="97"/>
      <c r="Q2511" s="110"/>
      <c r="T2511" s="110"/>
      <c r="AA2511" s="88"/>
      <c r="AB2511" s="88"/>
      <c r="AC2511" s="88"/>
      <c r="AD2511" s="88"/>
      <c r="AF2511" s="88"/>
      <c r="AH2511" s="110"/>
      <c r="AI2511" s="110"/>
      <c r="AJ2511" s="110"/>
      <c r="AK2511" s="110"/>
      <c r="AL2511" s="110"/>
    </row>
    <row r="2512" spans="8:38" s="69" customFormat="1">
      <c r="H2512" s="97"/>
      <c r="M2512" s="97"/>
      <c r="O2512" s="97"/>
      <c r="Q2512" s="110"/>
      <c r="T2512" s="110"/>
      <c r="AA2512" s="88"/>
      <c r="AB2512" s="88"/>
      <c r="AC2512" s="88"/>
      <c r="AD2512" s="88"/>
      <c r="AF2512" s="88"/>
      <c r="AH2512" s="110"/>
      <c r="AI2512" s="110"/>
      <c r="AJ2512" s="110"/>
      <c r="AK2512" s="110"/>
      <c r="AL2512" s="110"/>
    </row>
    <row r="2513" spans="8:38" s="69" customFormat="1">
      <c r="H2513" s="97"/>
      <c r="M2513" s="97"/>
      <c r="O2513" s="97"/>
      <c r="Q2513" s="110"/>
      <c r="T2513" s="110"/>
      <c r="AA2513" s="88"/>
      <c r="AB2513" s="88"/>
      <c r="AC2513" s="88"/>
      <c r="AD2513" s="88"/>
      <c r="AF2513" s="88"/>
      <c r="AH2513" s="110"/>
      <c r="AI2513" s="110"/>
      <c r="AJ2513" s="110"/>
      <c r="AK2513" s="110"/>
      <c r="AL2513" s="110"/>
    </row>
    <row r="2514" spans="8:38" s="69" customFormat="1">
      <c r="H2514" s="97"/>
      <c r="M2514" s="97"/>
      <c r="O2514" s="97"/>
      <c r="Q2514" s="110"/>
      <c r="T2514" s="110"/>
      <c r="AA2514" s="88"/>
      <c r="AB2514" s="88"/>
      <c r="AC2514" s="88"/>
      <c r="AD2514" s="88"/>
      <c r="AF2514" s="88"/>
      <c r="AH2514" s="110"/>
      <c r="AI2514" s="110"/>
      <c r="AJ2514" s="110"/>
      <c r="AK2514" s="110"/>
      <c r="AL2514" s="110"/>
    </row>
    <row r="2515" spans="8:38" s="69" customFormat="1">
      <c r="H2515" s="97"/>
      <c r="M2515" s="97"/>
      <c r="O2515" s="97"/>
      <c r="Q2515" s="110"/>
      <c r="T2515" s="110"/>
      <c r="AA2515" s="88"/>
      <c r="AB2515" s="88"/>
      <c r="AC2515" s="88"/>
      <c r="AD2515" s="88"/>
      <c r="AF2515" s="88"/>
      <c r="AH2515" s="110"/>
      <c r="AI2515" s="110"/>
      <c r="AJ2515" s="110"/>
      <c r="AK2515" s="110"/>
      <c r="AL2515" s="110"/>
    </row>
    <row r="2516" spans="8:38" s="69" customFormat="1">
      <c r="H2516" s="97"/>
      <c r="M2516" s="97"/>
      <c r="O2516" s="97"/>
      <c r="Q2516" s="110"/>
      <c r="T2516" s="110"/>
      <c r="AA2516" s="88"/>
      <c r="AB2516" s="88"/>
      <c r="AC2516" s="88"/>
      <c r="AD2516" s="88"/>
      <c r="AF2516" s="88"/>
      <c r="AH2516" s="110"/>
      <c r="AI2516" s="110"/>
      <c r="AJ2516" s="110"/>
      <c r="AK2516" s="110"/>
      <c r="AL2516" s="110"/>
    </row>
    <row r="2517" spans="8:38" s="69" customFormat="1">
      <c r="H2517" s="97"/>
      <c r="M2517" s="97"/>
      <c r="O2517" s="97"/>
      <c r="Q2517" s="110"/>
      <c r="T2517" s="110"/>
      <c r="AA2517" s="88"/>
      <c r="AB2517" s="88"/>
      <c r="AC2517" s="88"/>
      <c r="AD2517" s="88"/>
      <c r="AF2517" s="88"/>
      <c r="AH2517" s="110"/>
      <c r="AI2517" s="110"/>
      <c r="AJ2517" s="110"/>
      <c r="AK2517" s="110"/>
      <c r="AL2517" s="110"/>
    </row>
    <row r="2518" spans="8:38" s="69" customFormat="1">
      <c r="H2518" s="97"/>
      <c r="M2518" s="97"/>
      <c r="O2518" s="97"/>
      <c r="Q2518" s="110"/>
      <c r="T2518" s="110"/>
      <c r="AA2518" s="88"/>
      <c r="AB2518" s="88"/>
      <c r="AC2518" s="88"/>
      <c r="AD2518" s="88"/>
      <c r="AF2518" s="88"/>
      <c r="AH2518" s="110"/>
      <c r="AI2518" s="110"/>
      <c r="AJ2518" s="110"/>
      <c r="AK2518" s="110"/>
      <c r="AL2518" s="110"/>
    </row>
    <row r="2519" spans="8:38" s="69" customFormat="1">
      <c r="H2519" s="97"/>
      <c r="M2519" s="97"/>
      <c r="O2519" s="97"/>
      <c r="Q2519" s="110"/>
      <c r="T2519" s="110"/>
      <c r="AA2519" s="88"/>
      <c r="AB2519" s="88"/>
      <c r="AC2519" s="88"/>
      <c r="AD2519" s="88"/>
      <c r="AF2519" s="88"/>
      <c r="AH2519" s="110"/>
      <c r="AI2519" s="110"/>
      <c r="AJ2519" s="110"/>
      <c r="AK2519" s="110"/>
      <c r="AL2519" s="110"/>
    </row>
    <row r="2520" spans="8:38" s="69" customFormat="1">
      <c r="H2520" s="97"/>
      <c r="M2520" s="97"/>
      <c r="O2520" s="97"/>
      <c r="Q2520" s="110"/>
      <c r="T2520" s="110"/>
      <c r="AA2520" s="88"/>
      <c r="AB2520" s="88"/>
      <c r="AC2520" s="88"/>
      <c r="AD2520" s="88"/>
      <c r="AF2520" s="88"/>
      <c r="AH2520" s="110"/>
      <c r="AI2520" s="110"/>
      <c r="AJ2520" s="110"/>
      <c r="AK2520" s="110"/>
      <c r="AL2520" s="110"/>
    </row>
    <row r="2521" spans="8:38" s="69" customFormat="1">
      <c r="H2521" s="97"/>
      <c r="M2521" s="97"/>
      <c r="O2521" s="97"/>
      <c r="Q2521" s="110"/>
      <c r="T2521" s="110"/>
      <c r="AA2521" s="88"/>
      <c r="AB2521" s="88"/>
      <c r="AC2521" s="88"/>
      <c r="AD2521" s="88"/>
      <c r="AF2521" s="88"/>
      <c r="AH2521" s="110"/>
      <c r="AI2521" s="110"/>
      <c r="AJ2521" s="110"/>
      <c r="AK2521" s="110"/>
      <c r="AL2521" s="110"/>
    </row>
    <row r="2522" spans="8:38" s="69" customFormat="1">
      <c r="H2522" s="97"/>
      <c r="M2522" s="97"/>
      <c r="O2522" s="97"/>
      <c r="Q2522" s="110"/>
      <c r="T2522" s="110"/>
      <c r="AA2522" s="88"/>
      <c r="AB2522" s="88"/>
      <c r="AC2522" s="88"/>
      <c r="AD2522" s="88"/>
      <c r="AF2522" s="88"/>
      <c r="AH2522" s="110"/>
      <c r="AI2522" s="110"/>
      <c r="AJ2522" s="110"/>
      <c r="AK2522" s="110"/>
      <c r="AL2522" s="110"/>
    </row>
    <row r="2523" spans="8:38" s="69" customFormat="1">
      <c r="H2523" s="97"/>
      <c r="M2523" s="97"/>
      <c r="O2523" s="97"/>
      <c r="Q2523" s="110"/>
      <c r="T2523" s="110"/>
      <c r="AA2523" s="88"/>
      <c r="AB2523" s="88"/>
      <c r="AC2523" s="88"/>
      <c r="AD2523" s="88"/>
      <c r="AF2523" s="88"/>
      <c r="AH2523" s="110"/>
      <c r="AI2523" s="110"/>
      <c r="AJ2523" s="110"/>
      <c r="AK2523" s="110"/>
      <c r="AL2523" s="110"/>
    </row>
    <row r="2524" spans="8:38" s="69" customFormat="1">
      <c r="H2524" s="97"/>
      <c r="M2524" s="97"/>
      <c r="O2524" s="97"/>
      <c r="Q2524" s="110"/>
      <c r="T2524" s="110"/>
      <c r="AA2524" s="88"/>
      <c r="AB2524" s="88"/>
      <c r="AC2524" s="88"/>
      <c r="AD2524" s="88"/>
      <c r="AF2524" s="88"/>
      <c r="AH2524" s="110"/>
      <c r="AI2524" s="110"/>
      <c r="AJ2524" s="110"/>
      <c r="AK2524" s="110"/>
      <c r="AL2524" s="110"/>
    </row>
    <row r="2525" spans="8:38" s="69" customFormat="1">
      <c r="H2525" s="97"/>
      <c r="M2525" s="97"/>
      <c r="O2525" s="97"/>
      <c r="Q2525" s="110"/>
      <c r="T2525" s="110"/>
      <c r="AA2525" s="88"/>
      <c r="AB2525" s="88"/>
      <c r="AC2525" s="88"/>
      <c r="AD2525" s="88"/>
      <c r="AF2525" s="88"/>
      <c r="AH2525" s="110"/>
      <c r="AI2525" s="110"/>
      <c r="AJ2525" s="110"/>
      <c r="AK2525" s="110"/>
      <c r="AL2525" s="110"/>
    </row>
    <row r="2526" spans="8:38" s="69" customFormat="1">
      <c r="H2526" s="97"/>
      <c r="M2526" s="97"/>
      <c r="O2526" s="97"/>
      <c r="Q2526" s="110"/>
      <c r="T2526" s="110"/>
      <c r="AA2526" s="88"/>
      <c r="AB2526" s="88"/>
      <c r="AC2526" s="88"/>
      <c r="AD2526" s="88"/>
      <c r="AF2526" s="88"/>
      <c r="AH2526" s="110"/>
      <c r="AI2526" s="110"/>
      <c r="AJ2526" s="110"/>
      <c r="AK2526" s="110"/>
      <c r="AL2526" s="110"/>
    </row>
    <row r="2527" spans="8:38" s="69" customFormat="1">
      <c r="H2527" s="97"/>
      <c r="M2527" s="97"/>
      <c r="O2527" s="97"/>
      <c r="Q2527" s="110"/>
      <c r="T2527" s="110"/>
      <c r="AA2527" s="88"/>
      <c r="AB2527" s="88"/>
      <c r="AC2527" s="88"/>
      <c r="AD2527" s="88"/>
      <c r="AF2527" s="88"/>
      <c r="AH2527" s="110"/>
      <c r="AI2527" s="110"/>
      <c r="AJ2527" s="110"/>
      <c r="AK2527" s="110"/>
      <c r="AL2527" s="110"/>
    </row>
    <row r="2528" spans="8:38" s="69" customFormat="1">
      <c r="H2528" s="97"/>
      <c r="M2528" s="97"/>
      <c r="O2528" s="97"/>
      <c r="Q2528" s="110"/>
      <c r="T2528" s="110"/>
      <c r="AA2528" s="88"/>
      <c r="AB2528" s="88"/>
      <c r="AC2528" s="88"/>
      <c r="AD2528" s="88"/>
      <c r="AF2528" s="88"/>
      <c r="AH2528" s="110"/>
      <c r="AI2528" s="110"/>
      <c r="AJ2528" s="110"/>
      <c r="AK2528" s="110"/>
      <c r="AL2528" s="110"/>
    </row>
    <row r="2529" spans="8:38" s="69" customFormat="1">
      <c r="H2529" s="97"/>
      <c r="M2529" s="97"/>
      <c r="O2529" s="97"/>
      <c r="Q2529" s="110"/>
      <c r="T2529" s="110"/>
      <c r="AA2529" s="88"/>
      <c r="AB2529" s="88"/>
      <c r="AC2529" s="88"/>
      <c r="AD2529" s="88"/>
      <c r="AF2529" s="88"/>
      <c r="AH2529" s="110"/>
      <c r="AI2529" s="110"/>
      <c r="AJ2529" s="110"/>
      <c r="AK2529" s="110"/>
      <c r="AL2529" s="110"/>
    </row>
    <row r="2530" spans="8:38" s="69" customFormat="1">
      <c r="H2530" s="97"/>
      <c r="M2530" s="97"/>
      <c r="O2530" s="97"/>
      <c r="Q2530" s="110"/>
      <c r="T2530" s="110"/>
      <c r="AA2530" s="88"/>
      <c r="AB2530" s="88"/>
      <c r="AC2530" s="88"/>
      <c r="AD2530" s="88"/>
      <c r="AF2530" s="88"/>
      <c r="AH2530" s="110"/>
      <c r="AI2530" s="110"/>
      <c r="AJ2530" s="110"/>
      <c r="AK2530" s="110"/>
      <c r="AL2530" s="110"/>
    </row>
    <row r="2531" spans="8:38" s="69" customFormat="1">
      <c r="H2531" s="97"/>
      <c r="M2531" s="97"/>
      <c r="O2531" s="97"/>
      <c r="Q2531" s="110"/>
      <c r="T2531" s="110"/>
      <c r="AA2531" s="88"/>
      <c r="AB2531" s="88"/>
      <c r="AC2531" s="88"/>
      <c r="AD2531" s="88"/>
      <c r="AF2531" s="88"/>
      <c r="AH2531" s="110"/>
      <c r="AI2531" s="110"/>
      <c r="AJ2531" s="110"/>
      <c r="AK2531" s="110"/>
      <c r="AL2531" s="110"/>
    </row>
    <row r="2532" spans="8:38" s="69" customFormat="1">
      <c r="H2532" s="97"/>
      <c r="M2532" s="97"/>
      <c r="O2532" s="97"/>
      <c r="Q2532" s="110"/>
      <c r="T2532" s="110"/>
      <c r="AA2532" s="88"/>
      <c r="AB2532" s="88"/>
      <c r="AC2532" s="88"/>
      <c r="AD2532" s="88"/>
      <c r="AF2532" s="88"/>
      <c r="AH2532" s="110"/>
      <c r="AI2532" s="110"/>
      <c r="AJ2532" s="110"/>
      <c r="AK2532" s="110"/>
      <c r="AL2532" s="110"/>
    </row>
    <row r="2533" spans="8:38" s="69" customFormat="1">
      <c r="H2533" s="97"/>
      <c r="M2533" s="97"/>
      <c r="O2533" s="97"/>
      <c r="Q2533" s="110"/>
      <c r="T2533" s="110"/>
      <c r="AA2533" s="88"/>
      <c r="AB2533" s="88"/>
      <c r="AC2533" s="88"/>
      <c r="AD2533" s="88"/>
      <c r="AF2533" s="88"/>
      <c r="AH2533" s="110"/>
      <c r="AI2533" s="110"/>
      <c r="AJ2533" s="110"/>
      <c r="AK2533" s="110"/>
      <c r="AL2533" s="110"/>
    </row>
    <row r="2534" spans="8:38" s="69" customFormat="1">
      <c r="H2534" s="97"/>
      <c r="M2534" s="97"/>
      <c r="O2534" s="97"/>
      <c r="Q2534" s="110"/>
      <c r="T2534" s="110"/>
      <c r="AA2534" s="88"/>
      <c r="AB2534" s="88"/>
      <c r="AC2534" s="88"/>
      <c r="AD2534" s="88"/>
      <c r="AF2534" s="88"/>
      <c r="AH2534" s="110"/>
      <c r="AI2534" s="110"/>
      <c r="AJ2534" s="110"/>
      <c r="AK2534" s="110"/>
      <c r="AL2534" s="110"/>
    </row>
    <row r="2535" spans="8:38" s="69" customFormat="1">
      <c r="H2535" s="97"/>
      <c r="M2535" s="97"/>
      <c r="O2535" s="97"/>
      <c r="Q2535" s="110"/>
      <c r="T2535" s="110"/>
      <c r="AA2535" s="88"/>
      <c r="AB2535" s="88"/>
      <c r="AC2535" s="88"/>
      <c r="AD2535" s="88"/>
      <c r="AF2535" s="88"/>
      <c r="AH2535" s="110"/>
      <c r="AI2535" s="110"/>
      <c r="AJ2535" s="110"/>
      <c r="AK2535" s="110"/>
      <c r="AL2535" s="110"/>
    </row>
    <row r="2536" spans="8:38" s="69" customFormat="1">
      <c r="H2536" s="97"/>
      <c r="M2536" s="97"/>
      <c r="O2536" s="97"/>
      <c r="Q2536" s="110"/>
      <c r="T2536" s="110"/>
      <c r="AA2536" s="88"/>
      <c r="AB2536" s="88"/>
      <c r="AC2536" s="88"/>
      <c r="AD2536" s="88"/>
      <c r="AF2536" s="88"/>
      <c r="AH2536" s="110"/>
      <c r="AI2536" s="110"/>
      <c r="AJ2536" s="110"/>
      <c r="AK2536" s="110"/>
      <c r="AL2536" s="110"/>
    </row>
    <row r="2537" spans="8:38" s="69" customFormat="1">
      <c r="H2537" s="97"/>
      <c r="M2537" s="97"/>
      <c r="O2537" s="97"/>
      <c r="Q2537" s="110"/>
      <c r="T2537" s="110"/>
      <c r="AA2537" s="88"/>
      <c r="AB2537" s="88"/>
      <c r="AC2537" s="88"/>
      <c r="AD2537" s="88"/>
      <c r="AF2537" s="88"/>
      <c r="AH2537" s="110"/>
      <c r="AI2537" s="110"/>
      <c r="AJ2537" s="110"/>
      <c r="AK2537" s="110"/>
      <c r="AL2537" s="110"/>
    </row>
    <row r="2538" spans="8:38" s="69" customFormat="1">
      <c r="H2538" s="97"/>
      <c r="M2538" s="97"/>
      <c r="O2538" s="97"/>
      <c r="Q2538" s="110"/>
      <c r="T2538" s="110"/>
      <c r="AA2538" s="88"/>
      <c r="AB2538" s="88"/>
      <c r="AC2538" s="88"/>
      <c r="AD2538" s="88"/>
      <c r="AF2538" s="88"/>
      <c r="AH2538" s="110"/>
      <c r="AI2538" s="110"/>
      <c r="AJ2538" s="110"/>
      <c r="AK2538" s="110"/>
      <c r="AL2538" s="110"/>
    </row>
    <row r="2539" spans="8:38" s="69" customFormat="1">
      <c r="H2539" s="97"/>
      <c r="M2539" s="97"/>
      <c r="O2539" s="97"/>
      <c r="Q2539" s="110"/>
      <c r="T2539" s="110"/>
      <c r="AA2539" s="88"/>
      <c r="AB2539" s="88"/>
      <c r="AC2539" s="88"/>
      <c r="AD2539" s="88"/>
      <c r="AF2539" s="88"/>
      <c r="AH2539" s="110"/>
      <c r="AI2539" s="110"/>
      <c r="AJ2539" s="110"/>
      <c r="AK2539" s="110"/>
      <c r="AL2539" s="110"/>
    </row>
    <row r="2540" spans="8:38" s="69" customFormat="1">
      <c r="H2540" s="97"/>
      <c r="M2540" s="97"/>
      <c r="O2540" s="97"/>
      <c r="Q2540" s="110"/>
      <c r="T2540" s="110"/>
      <c r="AA2540" s="88"/>
      <c r="AB2540" s="88"/>
      <c r="AC2540" s="88"/>
      <c r="AD2540" s="88"/>
      <c r="AF2540" s="88"/>
      <c r="AH2540" s="110"/>
      <c r="AI2540" s="110"/>
      <c r="AJ2540" s="110"/>
      <c r="AK2540" s="110"/>
      <c r="AL2540" s="110"/>
    </row>
    <row r="2541" spans="8:38" s="69" customFormat="1">
      <c r="H2541" s="97"/>
      <c r="M2541" s="97"/>
      <c r="O2541" s="97"/>
      <c r="Q2541" s="110"/>
      <c r="T2541" s="110"/>
      <c r="AA2541" s="88"/>
      <c r="AB2541" s="88"/>
      <c r="AC2541" s="88"/>
      <c r="AD2541" s="88"/>
      <c r="AF2541" s="88"/>
      <c r="AH2541" s="110"/>
      <c r="AI2541" s="110"/>
      <c r="AJ2541" s="110"/>
      <c r="AK2541" s="110"/>
      <c r="AL2541" s="110"/>
    </row>
    <row r="2542" spans="8:38" s="69" customFormat="1">
      <c r="H2542" s="97"/>
      <c r="M2542" s="97"/>
      <c r="O2542" s="97"/>
      <c r="Q2542" s="110"/>
      <c r="T2542" s="110"/>
      <c r="AA2542" s="88"/>
      <c r="AB2542" s="88"/>
      <c r="AC2542" s="88"/>
      <c r="AD2542" s="88"/>
      <c r="AF2542" s="88"/>
      <c r="AH2542" s="110"/>
      <c r="AI2542" s="110"/>
      <c r="AJ2542" s="110"/>
      <c r="AK2542" s="110"/>
      <c r="AL2542" s="110"/>
    </row>
    <row r="2543" spans="8:38" s="69" customFormat="1">
      <c r="H2543" s="97"/>
      <c r="M2543" s="97"/>
      <c r="O2543" s="97"/>
      <c r="Q2543" s="110"/>
      <c r="T2543" s="110"/>
      <c r="AA2543" s="88"/>
      <c r="AB2543" s="88"/>
      <c r="AC2543" s="88"/>
      <c r="AD2543" s="88"/>
      <c r="AF2543" s="88"/>
      <c r="AH2543" s="110"/>
      <c r="AI2543" s="110"/>
      <c r="AJ2543" s="110"/>
      <c r="AK2543" s="110"/>
      <c r="AL2543" s="110"/>
    </row>
    <row r="2544" spans="8:38" s="69" customFormat="1">
      <c r="H2544" s="97"/>
      <c r="M2544" s="97"/>
      <c r="O2544" s="97"/>
      <c r="Q2544" s="110"/>
      <c r="T2544" s="110"/>
      <c r="AA2544" s="88"/>
      <c r="AB2544" s="88"/>
      <c r="AC2544" s="88"/>
      <c r="AD2544" s="88"/>
      <c r="AF2544" s="88"/>
      <c r="AH2544" s="110"/>
      <c r="AI2544" s="110"/>
      <c r="AJ2544" s="110"/>
      <c r="AK2544" s="110"/>
      <c r="AL2544" s="110"/>
    </row>
    <row r="2545" spans="8:38" s="69" customFormat="1">
      <c r="H2545" s="97"/>
      <c r="M2545" s="97"/>
      <c r="O2545" s="97"/>
      <c r="Q2545" s="110"/>
      <c r="T2545" s="110"/>
      <c r="AA2545" s="88"/>
      <c r="AB2545" s="88"/>
      <c r="AC2545" s="88"/>
      <c r="AD2545" s="88"/>
      <c r="AF2545" s="88"/>
      <c r="AH2545" s="110"/>
      <c r="AI2545" s="110"/>
      <c r="AJ2545" s="110"/>
      <c r="AK2545" s="110"/>
      <c r="AL2545" s="110"/>
    </row>
    <row r="2546" spans="8:38" s="69" customFormat="1">
      <c r="H2546" s="97"/>
      <c r="M2546" s="97"/>
      <c r="O2546" s="97"/>
      <c r="Q2546" s="110"/>
      <c r="T2546" s="110"/>
      <c r="AA2546" s="88"/>
      <c r="AB2546" s="88"/>
      <c r="AC2546" s="88"/>
      <c r="AD2546" s="88"/>
      <c r="AF2546" s="88"/>
      <c r="AH2546" s="110"/>
      <c r="AI2546" s="110"/>
      <c r="AJ2546" s="110"/>
      <c r="AK2546" s="110"/>
      <c r="AL2546" s="110"/>
    </row>
    <row r="2547" spans="8:38" s="69" customFormat="1">
      <c r="H2547" s="97"/>
      <c r="M2547" s="97"/>
      <c r="O2547" s="97"/>
      <c r="Q2547" s="110"/>
      <c r="T2547" s="110"/>
      <c r="AA2547" s="88"/>
      <c r="AB2547" s="88"/>
      <c r="AC2547" s="88"/>
      <c r="AD2547" s="88"/>
      <c r="AF2547" s="88"/>
      <c r="AH2547" s="110"/>
      <c r="AI2547" s="110"/>
      <c r="AJ2547" s="110"/>
      <c r="AK2547" s="110"/>
      <c r="AL2547" s="110"/>
    </row>
    <row r="2548" spans="8:38" s="69" customFormat="1">
      <c r="H2548" s="97"/>
      <c r="M2548" s="97"/>
      <c r="O2548" s="97"/>
      <c r="Q2548" s="110"/>
      <c r="T2548" s="110"/>
      <c r="AA2548" s="88"/>
      <c r="AB2548" s="88"/>
      <c r="AC2548" s="88"/>
      <c r="AD2548" s="88"/>
      <c r="AF2548" s="88"/>
      <c r="AH2548" s="110"/>
      <c r="AI2548" s="110"/>
      <c r="AJ2548" s="110"/>
      <c r="AK2548" s="110"/>
      <c r="AL2548" s="110"/>
    </row>
    <row r="2549" spans="8:38" s="69" customFormat="1">
      <c r="H2549" s="97"/>
      <c r="M2549" s="97"/>
      <c r="O2549" s="97"/>
      <c r="Q2549" s="110"/>
      <c r="T2549" s="110"/>
      <c r="AA2549" s="88"/>
      <c r="AB2549" s="88"/>
      <c r="AC2549" s="88"/>
      <c r="AD2549" s="88"/>
      <c r="AF2549" s="88"/>
      <c r="AH2549" s="110"/>
      <c r="AI2549" s="110"/>
      <c r="AJ2549" s="110"/>
      <c r="AK2549" s="110"/>
      <c r="AL2549" s="110"/>
    </row>
    <row r="2550" spans="8:38" s="69" customFormat="1">
      <c r="H2550" s="97"/>
      <c r="M2550" s="97"/>
      <c r="O2550" s="97"/>
      <c r="Q2550" s="110"/>
      <c r="T2550" s="110"/>
      <c r="AA2550" s="88"/>
      <c r="AB2550" s="88"/>
      <c r="AC2550" s="88"/>
      <c r="AD2550" s="88"/>
      <c r="AF2550" s="88"/>
      <c r="AH2550" s="110"/>
      <c r="AI2550" s="110"/>
      <c r="AJ2550" s="110"/>
      <c r="AK2550" s="110"/>
      <c r="AL2550" s="110"/>
    </row>
    <row r="2551" spans="8:38" s="69" customFormat="1">
      <c r="H2551" s="97"/>
      <c r="M2551" s="97"/>
      <c r="O2551" s="97"/>
      <c r="Q2551" s="110"/>
      <c r="T2551" s="110"/>
      <c r="AA2551" s="88"/>
      <c r="AB2551" s="88"/>
      <c r="AC2551" s="88"/>
      <c r="AD2551" s="88"/>
      <c r="AF2551" s="88"/>
      <c r="AH2551" s="110"/>
      <c r="AI2551" s="110"/>
      <c r="AJ2551" s="110"/>
      <c r="AK2551" s="110"/>
      <c r="AL2551" s="110"/>
    </row>
    <row r="2552" spans="8:38" s="69" customFormat="1">
      <c r="H2552" s="97"/>
      <c r="M2552" s="97"/>
      <c r="O2552" s="97"/>
      <c r="Q2552" s="110"/>
      <c r="T2552" s="110"/>
      <c r="AA2552" s="88"/>
      <c r="AB2552" s="88"/>
      <c r="AC2552" s="88"/>
      <c r="AD2552" s="88"/>
      <c r="AF2552" s="88"/>
      <c r="AH2552" s="110"/>
      <c r="AI2552" s="110"/>
      <c r="AJ2552" s="110"/>
      <c r="AK2552" s="110"/>
      <c r="AL2552" s="110"/>
    </row>
    <row r="2553" spans="8:38" s="69" customFormat="1">
      <c r="H2553" s="97"/>
      <c r="M2553" s="97"/>
      <c r="O2553" s="97"/>
      <c r="Q2553" s="110"/>
      <c r="T2553" s="110"/>
      <c r="AA2553" s="88"/>
      <c r="AB2553" s="88"/>
      <c r="AC2553" s="88"/>
      <c r="AD2553" s="88"/>
      <c r="AF2553" s="88"/>
      <c r="AH2553" s="110"/>
      <c r="AI2553" s="110"/>
      <c r="AJ2553" s="110"/>
      <c r="AK2553" s="110"/>
      <c r="AL2553" s="110"/>
    </row>
    <row r="2554" spans="8:38" s="69" customFormat="1">
      <c r="H2554" s="97"/>
      <c r="M2554" s="97"/>
      <c r="O2554" s="97"/>
      <c r="Q2554" s="110"/>
      <c r="T2554" s="110"/>
      <c r="AA2554" s="88"/>
      <c r="AB2554" s="88"/>
      <c r="AC2554" s="88"/>
      <c r="AD2554" s="88"/>
      <c r="AF2554" s="88"/>
      <c r="AH2554" s="110"/>
      <c r="AI2554" s="110"/>
      <c r="AJ2554" s="110"/>
      <c r="AK2554" s="110"/>
      <c r="AL2554" s="110"/>
    </row>
    <row r="2555" spans="8:38" s="69" customFormat="1">
      <c r="H2555" s="97"/>
      <c r="M2555" s="97"/>
      <c r="O2555" s="97"/>
      <c r="Q2555" s="110"/>
      <c r="T2555" s="110"/>
      <c r="AA2555" s="88"/>
      <c r="AB2555" s="88"/>
      <c r="AC2555" s="88"/>
      <c r="AD2555" s="88"/>
      <c r="AF2555" s="88"/>
      <c r="AH2555" s="110"/>
      <c r="AI2555" s="110"/>
      <c r="AJ2555" s="110"/>
      <c r="AK2555" s="110"/>
      <c r="AL2555" s="110"/>
    </row>
    <row r="2556" spans="8:38" s="69" customFormat="1">
      <c r="H2556" s="97"/>
      <c r="M2556" s="97"/>
      <c r="O2556" s="97"/>
      <c r="Q2556" s="110"/>
      <c r="T2556" s="110"/>
      <c r="AA2556" s="88"/>
      <c r="AB2556" s="88"/>
      <c r="AC2556" s="88"/>
      <c r="AD2556" s="88"/>
      <c r="AF2556" s="88"/>
      <c r="AH2556" s="110"/>
      <c r="AI2556" s="110"/>
      <c r="AJ2556" s="110"/>
      <c r="AK2556" s="110"/>
      <c r="AL2556" s="110"/>
    </row>
    <row r="2557" spans="8:38" s="69" customFormat="1">
      <c r="H2557" s="97"/>
      <c r="M2557" s="97"/>
      <c r="O2557" s="97"/>
      <c r="Q2557" s="110"/>
      <c r="T2557" s="110"/>
      <c r="AA2557" s="88"/>
      <c r="AB2557" s="88"/>
      <c r="AC2557" s="88"/>
      <c r="AD2557" s="88"/>
      <c r="AF2557" s="88"/>
      <c r="AH2557" s="110"/>
      <c r="AI2557" s="110"/>
      <c r="AJ2557" s="110"/>
      <c r="AK2557" s="110"/>
      <c r="AL2557" s="110"/>
    </row>
    <row r="2558" spans="8:38" s="69" customFormat="1">
      <c r="H2558" s="97"/>
      <c r="M2558" s="97"/>
      <c r="O2558" s="97"/>
      <c r="Q2558" s="110"/>
      <c r="T2558" s="110"/>
      <c r="AA2558" s="88"/>
      <c r="AB2558" s="88"/>
      <c r="AC2558" s="88"/>
      <c r="AD2558" s="88"/>
      <c r="AF2558" s="88"/>
      <c r="AH2558" s="110"/>
      <c r="AI2558" s="110"/>
      <c r="AJ2558" s="110"/>
      <c r="AK2558" s="110"/>
      <c r="AL2558" s="110"/>
    </row>
    <row r="2559" spans="8:38" s="69" customFormat="1">
      <c r="H2559" s="97"/>
      <c r="M2559" s="97"/>
      <c r="O2559" s="97"/>
      <c r="Q2559" s="110"/>
      <c r="T2559" s="110"/>
      <c r="AA2559" s="88"/>
      <c r="AB2559" s="88"/>
      <c r="AC2559" s="88"/>
      <c r="AD2559" s="88"/>
      <c r="AF2559" s="88"/>
      <c r="AH2559" s="110"/>
      <c r="AI2559" s="110"/>
      <c r="AJ2559" s="110"/>
      <c r="AK2559" s="110"/>
      <c r="AL2559" s="110"/>
    </row>
    <row r="2560" spans="8:38" s="69" customFormat="1">
      <c r="H2560" s="97"/>
      <c r="M2560" s="97"/>
      <c r="O2560" s="97"/>
      <c r="Q2560" s="110"/>
      <c r="T2560" s="110"/>
      <c r="AA2560" s="88"/>
      <c r="AB2560" s="88"/>
      <c r="AC2560" s="88"/>
      <c r="AD2560" s="88"/>
      <c r="AF2560" s="88"/>
      <c r="AH2560" s="110"/>
      <c r="AI2560" s="110"/>
      <c r="AJ2560" s="110"/>
      <c r="AK2560" s="110"/>
      <c r="AL2560" s="110"/>
    </row>
    <row r="2561" spans="8:38" s="69" customFormat="1">
      <c r="H2561" s="97"/>
      <c r="M2561" s="97"/>
      <c r="O2561" s="97"/>
      <c r="Q2561" s="110"/>
      <c r="T2561" s="110"/>
      <c r="AA2561" s="88"/>
      <c r="AB2561" s="88"/>
      <c r="AC2561" s="88"/>
      <c r="AD2561" s="88"/>
      <c r="AF2561" s="88"/>
      <c r="AH2561" s="110"/>
      <c r="AI2561" s="110"/>
      <c r="AJ2561" s="110"/>
      <c r="AK2561" s="110"/>
      <c r="AL2561" s="110"/>
    </row>
    <row r="2562" spans="8:38" s="69" customFormat="1">
      <c r="H2562" s="97"/>
      <c r="M2562" s="97"/>
      <c r="O2562" s="97"/>
      <c r="Q2562" s="110"/>
      <c r="T2562" s="110"/>
      <c r="AA2562" s="88"/>
      <c r="AB2562" s="88"/>
      <c r="AC2562" s="88"/>
      <c r="AD2562" s="88"/>
      <c r="AF2562" s="88"/>
      <c r="AH2562" s="110"/>
      <c r="AI2562" s="110"/>
      <c r="AJ2562" s="110"/>
      <c r="AK2562" s="110"/>
      <c r="AL2562" s="110"/>
    </row>
    <row r="2563" spans="8:38" s="69" customFormat="1">
      <c r="H2563" s="97"/>
      <c r="M2563" s="97"/>
      <c r="O2563" s="97"/>
      <c r="Q2563" s="110"/>
      <c r="T2563" s="110"/>
      <c r="AA2563" s="88"/>
      <c r="AB2563" s="88"/>
      <c r="AC2563" s="88"/>
      <c r="AD2563" s="88"/>
      <c r="AF2563" s="88"/>
      <c r="AH2563" s="110"/>
      <c r="AI2563" s="110"/>
      <c r="AJ2563" s="110"/>
      <c r="AK2563" s="110"/>
      <c r="AL2563" s="110"/>
    </row>
    <row r="2564" spans="8:38" s="69" customFormat="1">
      <c r="H2564" s="97"/>
      <c r="M2564" s="97"/>
      <c r="O2564" s="97"/>
      <c r="Q2564" s="110"/>
      <c r="T2564" s="110"/>
      <c r="AA2564" s="88"/>
      <c r="AB2564" s="88"/>
      <c r="AC2564" s="88"/>
      <c r="AD2564" s="88"/>
      <c r="AF2564" s="88"/>
      <c r="AH2564" s="110"/>
      <c r="AI2564" s="110"/>
      <c r="AJ2564" s="110"/>
      <c r="AK2564" s="110"/>
      <c r="AL2564" s="110"/>
    </row>
    <row r="2565" spans="8:38" s="69" customFormat="1">
      <c r="H2565" s="97"/>
      <c r="M2565" s="97"/>
      <c r="O2565" s="97"/>
      <c r="Q2565" s="110"/>
      <c r="T2565" s="110"/>
      <c r="AA2565" s="88"/>
      <c r="AB2565" s="88"/>
      <c r="AC2565" s="88"/>
      <c r="AD2565" s="88"/>
      <c r="AF2565" s="88"/>
      <c r="AH2565" s="110"/>
      <c r="AI2565" s="110"/>
      <c r="AJ2565" s="110"/>
      <c r="AK2565" s="110"/>
      <c r="AL2565" s="110"/>
    </row>
    <row r="2566" spans="8:38" s="69" customFormat="1">
      <c r="H2566" s="97"/>
      <c r="M2566" s="97"/>
      <c r="O2566" s="97"/>
      <c r="Q2566" s="110"/>
      <c r="T2566" s="110"/>
      <c r="AA2566" s="88"/>
      <c r="AB2566" s="88"/>
      <c r="AC2566" s="88"/>
      <c r="AD2566" s="88"/>
      <c r="AF2566" s="88"/>
      <c r="AH2566" s="110"/>
      <c r="AI2566" s="110"/>
      <c r="AJ2566" s="110"/>
      <c r="AK2566" s="110"/>
      <c r="AL2566" s="110"/>
    </row>
    <row r="2567" spans="8:38" s="69" customFormat="1">
      <c r="H2567" s="97"/>
      <c r="M2567" s="97"/>
      <c r="O2567" s="97"/>
      <c r="Q2567" s="110"/>
      <c r="T2567" s="110"/>
      <c r="AA2567" s="88"/>
      <c r="AB2567" s="88"/>
      <c r="AC2567" s="88"/>
      <c r="AD2567" s="88"/>
      <c r="AF2567" s="88"/>
      <c r="AH2567" s="110"/>
      <c r="AI2567" s="110"/>
      <c r="AJ2567" s="110"/>
      <c r="AK2567" s="110"/>
      <c r="AL2567" s="110"/>
    </row>
    <row r="2568" spans="8:38" s="69" customFormat="1">
      <c r="H2568" s="97"/>
      <c r="M2568" s="97"/>
      <c r="O2568" s="97"/>
      <c r="Q2568" s="110"/>
      <c r="T2568" s="110"/>
      <c r="AA2568" s="88"/>
      <c r="AB2568" s="88"/>
      <c r="AC2568" s="88"/>
      <c r="AD2568" s="88"/>
      <c r="AF2568" s="88"/>
      <c r="AH2568" s="110"/>
      <c r="AI2568" s="110"/>
      <c r="AJ2568" s="110"/>
      <c r="AK2568" s="110"/>
      <c r="AL2568" s="110"/>
    </row>
    <row r="2569" spans="8:38" s="69" customFormat="1">
      <c r="H2569" s="97"/>
      <c r="M2569" s="97"/>
      <c r="O2569" s="97"/>
      <c r="Q2569" s="110"/>
      <c r="T2569" s="110"/>
      <c r="AA2569" s="88"/>
      <c r="AB2569" s="88"/>
      <c r="AC2569" s="88"/>
      <c r="AD2569" s="88"/>
      <c r="AF2569" s="88"/>
      <c r="AH2569" s="110"/>
      <c r="AI2569" s="110"/>
      <c r="AJ2569" s="110"/>
      <c r="AK2569" s="110"/>
      <c r="AL2569" s="110"/>
    </row>
    <row r="2570" spans="8:38" s="69" customFormat="1">
      <c r="H2570" s="97"/>
      <c r="M2570" s="97"/>
      <c r="O2570" s="97"/>
      <c r="Q2570" s="110"/>
      <c r="T2570" s="110"/>
      <c r="AA2570" s="88"/>
      <c r="AB2570" s="88"/>
      <c r="AC2570" s="88"/>
      <c r="AD2570" s="88"/>
      <c r="AF2570" s="88"/>
      <c r="AH2570" s="110"/>
      <c r="AI2570" s="110"/>
      <c r="AJ2570" s="110"/>
      <c r="AK2570" s="110"/>
      <c r="AL2570" s="110"/>
    </row>
    <row r="2571" spans="8:38" s="69" customFormat="1">
      <c r="H2571" s="97"/>
      <c r="M2571" s="97"/>
      <c r="O2571" s="97"/>
      <c r="Q2571" s="110"/>
      <c r="T2571" s="110"/>
      <c r="AA2571" s="88"/>
      <c r="AB2571" s="88"/>
      <c r="AC2571" s="88"/>
      <c r="AD2571" s="88"/>
      <c r="AF2571" s="88"/>
      <c r="AH2571" s="110"/>
      <c r="AI2571" s="110"/>
      <c r="AJ2571" s="110"/>
      <c r="AK2571" s="110"/>
      <c r="AL2571" s="110"/>
    </row>
    <row r="2572" spans="8:38" s="69" customFormat="1">
      <c r="H2572" s="97"/>
      <c r="M2572" s="97"/>
      <c r="O2572" s="97"/>
      <c r="Q2572" s="110"/>
      <c r="T2572" s="110"/>
      <c r="AA2572" s="88"/>
      <c r="AB2572" s="88"/>
      <c r="AC2572" s="88"/>
      <c r="AD2572" s="88"/>
      <c r="AF2572" s="88"/>
      <c r="AH2572" s="110"/>
      <c r="AI2572" s="110"/>
      <c r="AJ2572" s="110"/>
      <c r="AK2572" s="110"/>
      <c r="AL2572" s="110"/>
    </row>
    <row r="2573" spans="8:38" s="69" customFormat="1">
      <c r="H2573" s="97"/>
      <c r="M2573" s="97"/>
      <c r="O2573" s="97"/>
      <c r="Q2573" s="110"/>
      <c r="T2573" s="110"/>
      <c r="AA2573" s="88"/>
      <c r="AB2573" s="88"/>
      <c r="AC2573" s="88"/>
      <c r="AD2573" s="88"/>
      <c r="AF2573" s="88"/>
      <c r="AH2573" s="110"/>
      <c r="AI2573" s="110"/>
      <c r="AJ2573" s="110"/>
      <c r="AK2573" s="110"/>
      <c r="AL2573" s="110"/>
    </row>
    <row r="2574" spans="8:38" s="69" customFormat="1">
      <c r="H2574" s="97"/>
      <c r="M2574" s="97"/>
      <c r="O2574" s="97"/>
      <c r="Q2574" s="110"/>
      <c r="T2574" s="110"/>
      <c r="AA2574" s="88"/>
      <c r="AB2574" s="88"/>
      <c r="AC2574" s="88"/>
      <c r="AD2574" s="88"/>
      <c r="AF2574" s="88"/>
      <c r="AH2574" s="110"/>
      <c r="AI2574" s="110"/>
      <c r="AJ2574" s="110"/>
      <c r="AK2574" s="110"/>
      <c r="AL2574" s="110"/>
    </row>
    <row r="2575" spans="8:38" s="69" customFormat="1">
      <c r="H2575" s="97"/>
      <c r="M2575" s="97"/>
      <c r="O2575" s="97"/>
      <c r="Q2575" s="110"/>
      <c r="T2575" s="110"/>
      <c r="AA2575" s="88"/>
      <c r="AB2575" s="88"/>
      <c r="AC2575" s="88"/>
      <c r="AD2575" s="88"/>
      <c r="AF2575" s="88"/>
      <c r="AH2575" s="110"/>
      <c r="AI2575" s="110"/>
      <c r="AJ2575" s="110"/>
      <c r="AK2575" s="110"/>
      <c r="AL2575" s="110"/>
    </row>
    <row r="2576" spans="8:38" s="69" customFormat="1">
      <c r="H2576" s="97"/>
      <c r="M2576" s="97"/>
      <c r="O2576" s="97"/>
      <c r="Q2576" s="110"/>
      <c r="T2576" s="110"/>
      <c r="AA2576" s="88"/>
      <c r="AB2576" s="88"/>
      <c r="AC2576" s="88"/>
      <c r="AD2576" s="88"/>
      <c r="AF2576" s="88"/>
      <c r="AH2576" s="110"/>
      <c r="AI2576" s="110"/>
      <c r="AJ2576" s="110"/>
      <c r="AK2576" s="110"/>
      <c r="AL2576" s="110"/>
    </row>
    <row r="2577" spans="8:38" s="69" customFormat="1">
      <c r="H2577" s="97"/>
      <c r="M2577" s="97"/>
      <c r="O2577" s="97"/>
      <c r="Q2577" s="110"/>
      <c r="T2577" s="110"/>
      <c r="AA2577" s="88"/>
      <c r="AB2577" s="88"/>
      <c r="AC2577" s="88"/>
      <c r="AD2577" s="88"/>
      <c r="AF2577" s="88"/>
      <c r="AH2577" s="110"/>
      <c r="AI2577" s="110"/>
      <c r="AJ2577" s="110"/>
      <c r="AK2577" s="110"/>
      <c r="AL2577" s="110"/>
    </row>
    <row r="2578" spans="8:38" s="69" customFormat="1">
      <c r="H2578" s="97"/>
      <c r="M2578" s="97"/>
      <c r="O2578" s="97"/>
      <c r="Q2578" s="110"/>
      <c r="T2578" s="110"/>
      <c r="AA2578" s="88"/>
      <c r="AB2578" s="88"/>
      <c r="AC2578" s="88"/>
      <c r="AD2578" s="88"/>
      <c r="AF2578" s="88"/>
      <c r="AH2578" s="110"/>
      <c r="AI2578" s="110"/>
      <c r="AJ2578" s="110"/>
      <c r="AK2578" s="110"/>
      <c r="AL2578" s="110"/>
    </row>
    <row r="2579" spans="8:38" s="69" customFormat="1">
      <c r="H2579" s="97"/>
      <c r="M2579" s="97"/>
      <c r="O2579" s="97"/>
      <c r="Q2579" s="110"/>
      <c r="T2579" s="110"/>
      <c r="AA2579" s="88"/>
      <c r="AB2579" s="88"/>
      <c r="AC2579" s="88"/>
      <c r="AD2579" s="88"/>
      <c r="AF2579" s="88"/>
      <c r="AH2579" s="110"/>
      <c r="AI2579" s="110"/>
      <c r="AJ2579" s="110"/>
      <c r="AK2579" s="110"/>
      <c r="AL2579" s="110"/>
    </row>
    <row r="2580" spans="8:38" s="69" customFormat="1">
      <c r="H2580" s="97"/>
      <c r="M2580" s="97"/>
      <c r="O2580" s="97"/>
      <c r="Q2580" s="110"/>
      <c r="T2580" s="110"/>
      <c r="AA2580" s="88"/>
      <c r="AB2580" s="88"/>
      <c r="AC2580" s="88"/>
      <c r="AD2580" s="88"/>
      <c r="AF2580" s="88"/>
      <c r="AH2580" s="110"/>
      <c r="AI2580" s="110"/>
      <c r="AJ2580" s="110"/>
      <c r="AK2580" s="110"/>
      <c r="AL2580" s="110"/>
    </row>
    <row r="2581" spans="8:38" s="69" customFormat="1">
      <c r="H2581" s="97"/>
      <c r="M2581" s="97"/>
      <c r="O2581" s="97"/>
      <c r="Q2581" s="110"/>
      <c r="T2581" s="110"/>
      <c r="AA2581" s="88"/>
      <c r="AB2581" s="88"/>
      <c r="AC2581" s="88"/>
      <c r="AD2581" s="88"/>
      <c r="AF2581" s="88"/>
      <c r="AH2581" s="110"/>
      <c r="AI2581" s="110"/>
      <c r="AJ2581" s="110"/>
      <c r="AK2581" s="110"/>
      <c r="AL2581" s="110"/>
    </row>
    <row r="2582" spans="8:38" s="69" customFormat="1">
      <c r="H2582" s="97"/>
      <c r="M2582" s="97"/>
      <c r="O2582" s="97"/>
      <c r="Q2582" s="110"/>
      <c r="T2582" s="110"/>
      <c r="AA2582" s="88"/>
      <c r="AB2582" s="88"/>
      <c r="AC2582" s="88"/>
      <c r="AD2582" s="88"/>
      <c r="AF2582" s="88"/>
      <c r="AH2582" s="110"/>
      <c r="AI2582" s="110"/>
      <c r="AJ2582" s="110"/>
      <c r="AK2582" s="110"/>
      <c r="AL2582" s="110"/>
    </row>
    <row r="2583" spans="8:38" s="69" customFormat="1">
      <c r="H2583" s="97"/>
      <c r="M2583" s="97"/>
      <c r="O2583" s="97"/>
      <c r="Q2583" s="110"/>
      <c r="T2583" s="110"/>
      <c r="AA2583" s="88"/>
      <c r="AB2583" s="88"/>
      <c r="AC2583" s="88"/>
      <c r="AD2583" s="88"/>
      <c r="AF2583" s="88"/>
      <c r="AH2583" s="110"/>
      <c r="AI2583" s="110"/>
      <c r="AJ2583" s="110"/>
      <c r="AK2583" s="110"/>
      <c r="AL2583" s="110"/>
    </row>
    <row r="2584" spans="8:38" s="69" customFormat="1">
      <c r="H2584" s="97"/>
      <c r="M2584" s="97"/>
      <c r="O2584" s="97"/>
      <c r="Q2584" s="110"/>
      <c r="T2584" s="110"/>
      <c r="AA2584" s="88"/>
      <c r="AB2584" s="88"/>
      <c r="AC2584" s="88"/>
      <c r="AD2584" s="88"/>
      <c r="AF2584" s="88"/>
      <c r="AH2584" s="110"/>
      <c r="AI2584" s="110"/>
      <c r="AJ2584" s="110"/>
      <c r="AK2584" s="110"/>
      <c r="AL2584" s="110"/>
    </row>
    <row r="2585" spans="8:38" s="69" customFormat="1">
      <c r="H2585" s="97"/>
      <c r="M2585" s="97"/>
      <c r="O2585" s="97"/>
      <c r="Q2585" s="110"/>
      <c r="T2585" s="110"/>
      <c r="AA2585" s="88"/>
      <c r="AB2585" s="88"/>
      <c r="AC2585" s="88"/>
      <c r="AD2585" s="88"/>
      <c r="AF2585" s="88"/>
      <c r="AH2585" s="110"/>
      <c r="AI2585" s="110"/>
      <c r="AJ2585" s="110"/>
      <c r="AK2585" s="110"/>
      <c r="AL2585" s="110"/>
    </row>
    <row r="2586" spans="8:38" s="69" customFormat="1">
      <c r="H2586" s="97"/>
      <c r="M2586" s="97"/>
      <c r="O2586" s="97"/>
      <c r="Q2586" s="110"/>
      <c r="T2586" s="110"/>
      <c r="AA2586" s="88"/>
      <c r="AB2586" s="88"/>
      <c r="AC2586" s="88"/>
      <c r="AD2586" s="88"/>
      <c r="AF2586" s="88"/>
      <c r="AH2586" s="110"/>
      <c r="AI2586" s="110"/>
      <c r="AJ2586" s="110"/>
      <c r="AK2586" s="110"/>
      <c r="AL2586" s="110"/>
    </row>
    <row r="2587" spans="8:38" s="69" customFormat="1">
      <c r="H2587" s="97"/>
      <c r="M2587" s="97"/>
      <c r="O2587" s="97"/>
      <c r="Q2587" s="110"/>
      <c r="T2587" s="110"/>
      <c r="AA2587" s="88"/>
      <c r="AB2587" s="88"/>
      <c r="AC2587" s="88"/>
      <c r="AD2587" s="88"/>
      <c r="AF2587" s="88"/>
      <c r="AH2587" s="110"/>
      <c r="AI2587" s="110"/>
      <c r="AJ2587" s="110"/>
      <c r="AK2587" s="110"/>
      <c r="AL2587" s="110"/>
    </row>
    <row r="2588" spans="8:38" s="69" customFormat="1">
      <c r="H2588" s="97"/>
      <c r="M2588" s="97"/>
      <c r="O2588" s="97"/>
      <c r="Q2588" s="110"/>
      <c r="T2588" s="110"/>
      <c r="AA2588" s="88"/>
      <c r="AB2588" s="88"/>
      <c r="AC2588" s="88"/>
      <c r="AD2588" s="88"/>
      <c r="AF2588" s="88"/>
      <c r="AH2588" s="110"/>
      <c r="AI2588" s="110"/>
      <c r="AJ2588" s="110"/>
      <c r="AK2588" s="110"/>
      <c r="AL2588" s="110"/>
    </row>
    <row r="2589" spans="8:38" s="69" customFormat="1">
      <c r="H2589" s="97"/>
      <c r="M2589" s="97"/>
      <c r="O2589" s="97"/>
      <c r="Q2589" s="110"/>
      <c r="T2589" s="110"/>
      <c r="AA2589" s="88"/>
      <c r="AB2589" s="88"/>
      <c r="AC2589" s="88"/>
      <c r="AD2589" s="88"/>
      <c r="AF2589" s="88"/>
      <c r="AH2589" s="110"/>
      <c r="AI2589" s="110"/>
      <c r="AJ2589" s="110"/>
      <c r="AK2589" s="110"/>
      <c r="AL2589" s="110"/>
    </row>
    <row r="2590" spans="8:38" s="69" customFormat="1">
      <c r="H2590" s="97"/>
      <c r="M2590" s="97"/>
      <c r="O2590" s="97"/>
      <c r="Q2590" s="110"/>
      <c r="T2590" s="110"/>
      <c r="AA2590" s="88"/>
      <c r="AB2590" s="88"/>
      <c r="AC2590" s="88"/>
      <c r="AD2590" s="88"/>
      <c r="AF2590" s="88"/>
      <c r="AH2590" s="110"/>
      <c r="AI2590" s="110"/>
      <c r="AJ2590" s="110"/>
      <c r="AK2590" s="110"/>
      <c r="AL2590" s="110"/>
    </row>
    <row r="2591" spans="8:38" s="69" customFormat="1">
      <c r="H2591" s="97"/>
      <c r="M2591" s="97"/>
      <c r="O2591" s="97"/>
      <c r="Q2591" s="110"/>
      <c r="T2591" s="110"/>
      <c r="AA2591" s="88"/>
      <c r="AB2591" s="88"/>
      <c r="AC2591" s="88"/>
      <c r="AD2591" s="88"/>
      <c r="AF2591" s="88"/>
      <c r="AH2591" s="110"/>
      <c r="AI2591" s="110"/>
      <c r="AJ2591" s="110"/>
      <c r="AK2591" s="110"/>
      <c r="AL2591" s="110"/>
    </row>
    <row r="2592" spans="8:38" s="69" customFormat="1">
      <c r="H2592" s="97"/>
      <c r="M2592" s="97"/>
      <c r="O2592" s="97"/>
      <c r="Q2592" s="110"/>
      <c r="T2592" s="110"/>
      <c r="AA2592" s="88"/>
      <c r="AB2592" s="88"/>
      <c r="AC2592" s="88"/>
      <c r="AD2592" s="88"/>
      <c r="AF2592" s="88"/>
      <c r="AH2592" s="110"/>
      <c r="AI2592" s="110"/>
      <c r="AJ2592" s="110"/>
      <c r="AK2592" s="110"/>
      <c r="AL2592" s="110"/>
    </row>
    <row r="2593" spans="8:38" s="69" customFormat="1">
      <c r="H2593" s="97"/>
      <c r="M2593" s="97"/>
      <c r="O2593" s="97"/>
      <c r="Q2593" s="110"/>
      <c r="T2593" s="110"/>
      <c r="AA2593" s="88"/>
      <c r="AB2593" s="88"/>
      <c r="AC2593" s="88"/>
      <c r="AD2593" s="88"/>
      <c r="AF2593" s="88"/>
      <c r="AH2593" s="110"/>
      <c r="AI2593" s="110"/>
      <c r="AJ2593" s="110"/>
      <c r="AK2593" s="110"/>
      <c r="AL2593" s="110"/>
    </row>
    <row r="2594" spans="8:38" s="69" customFormat="1">
      <c r="H2594" s="97"/>
      <c r="M2594" s="97"/>
      <c r="O2594" s="97"/>
      <c r="Q2594" s="110"/>
      <c r="T2594" s="110"/>
      <c r="AA2594" s="88"/>
      <c r="AB2594" s="88"/>
      <c r="AC2594" s="88"/>
      <c r="AD2594" s="88"/>
      <c r="AF2594" s="88"/>
      <c r="AH2594" s="110"/>
      <c r="AI2594" s="110"/>
      <c r="AJ2594" s="110"/>
      <c r="AK2594" s="110"/>
      <c r="AL2594" s="110"/>
    </row>
    <row r="2595" spans="8:38" s="69" customFormat="1">
      <c r="H2595" s="97"/>
      <c r="M2595" s="97"/>
      <c r="O2595" s="97"/>
      <c r="Q2595" s="110"/>
      <c r="T2595" s="110"/>
      <c r="AA2595" s="88"/>
      <c r="AB2595" s="88"/>
      <c r="AC2595" s="88"/>
      <c r="AD2595" s="88"/>
      <c r="AF2595" s="88"/>
      <c r="AH2595" s="110"/>
      <c r="AI2595" s="110"/>
      <c r="AJ2595" s="110"/>
      <c r="AK2595" s="110"/>
      <c r="AL2595" s="110"/>
    </row>
    <row r="2596" spans="8:38" s="69" customFormat="1">
      <c r="H2596" s="97"/>
      <c r="M2596" s="97"/>
      <c r="O2596" s="97"/>
      <c r="Q2596" s="110"/>
      <c r="T2596" s="110"/>
      <c r="AA2596" s="88"/>
      <c r="AB2596" s="88"/>
      <c r="AC2596" s="88"/>
      <c r="AD2596" s="88"/>
      <c r="AF2596" s="88"/>
      <c r="AH2596" s="110"/>
      <c r="AI2596" s="110"/>
      <c r="AJ2596" s="110"/>
      <c r="AK2596" s="110"/>
      <c r="AL2596" s="110"/>
    </row>
    <row r="2597" spans="8:38" s="69" customFormat="1">
      <c r="H2597" s="97"/>
      <c r="M2597" s="97"/>
      <c r="O2597" s="97"/>
      <c r="Q2597" s="110"/>
      <c r="T2597" s="110"/>
      <c r="AA2597" s="88"/>
      <c r="AB2597" s="88"/>
      <c r="AC2597" s="88"/>
      <c r="AD2597" s="88"/>
      <c r="AF2597" s="88"/>
      <c r="AH2597" s="110"/>
      <c r="AI2597" s="110"/>
      <c r="AJ2597" s="110"/>
      <c r="AK2597" s="110"/>
      <c r="AL2597" s="110"/>
    </row>
    <row r="2598" spans="8:38" s="69" customFormat="1">
      <c r="H2598" s="97"/>
      <c r="M2598" s="97"/>
      <c r="O2598" s="97"/>
      <c r="Q2598" s="110"/>
      <c r="T2598" s="110"/>
      <c r="AA2598" s="88"/>
      <c r="AB2598" s="88"/>
      <c r="AC2598" s="88"/>
      <c r="AD2598" s="88"/>
      <c r="AF2598" s="88"/>
      <c r="AH2598" s="110"/>
      <c r="AI2598" s="110"/>
      <c r="AJ2598" s="110"/>
      <c r="AK2598" s="110"/>
      <c r="AL2598" s="110"/>
    </row>
    <row r="2599" spans="8:38" s="69" customFormat="1">
      <c r="H2599" s="97"/>
      <c r="M2599" s="97"/>
      <c r="O2599" s="97"/>
      <c r="Q2599" s="110"/>
      <c r="T2599" s="110"/>
      <c r="AA2599" s="88"/>
      <c r="AB2599" s="88"/>
      <c r="AC2599" s="88"/>
      <c r="AD2599" s="88"/>
      <c r="AF2599" s="88"/>
      <c r="AH2599" s="110"/>
      <c r="AI2599" s="110"/>
      <c r="AJ2599" s="110"/>
      <c r="AK2599" s="110"/>
      <c r="AL2599" s="110"/>
    </row>
    <row r="2600" spans="8:38" s="69" customFormat="1">
      <c r="H2600" s="97"/>
      <c r="M2600" s="97"/>
      <c r="O2600" s="97"/>
      <c r="Q2600" s="110"/>
      <c r="T2600" s="110"/>
      <c r="AA2600" s="88"/>
      <c r="AB2600" s="88"/>
      <c r="AC2600" s="88"/>
      <c r="AD2600" s="88"/>
      <c r="AF2600" s="88"/>
      <c r="AH2600" s="110"/>
      <c r="AI2600" s="110"/>
      <c r="AJ2600" s="110"/>
      <c r="AK2600" s="110"/>
      <c r="AL2600" s="110"/>
    </row>
    <row r="2601" spans="8:38" s="69" customFormat="1">
      <c r="H2601" s="97"/>
      <c r="M2601" s="97"/>
      <c r="O2601" s="97"/>
      <c r="Q2601" s="110"/>
      <c r="T2601" s="110"/>
      <c r="AA2601" s="88"/>
      <c r="AB2601" s="88"/>
      <c r="AC2601" s="88"/>
      <c r="AD2601" s="88"/>
      <c r="AF2601" s="88"/>
      <c r="AH2601" s="110"/>
      <c r="AI2601" s="110"/>
      <c r="AJ2601" s="110"/>
      <c r="AK2601" s="110"/>
      <c r="AL2601" s="110"/>
    </row>
    <row r="2602" spans="8:38" s="69" customFormat="1">
      <c r="H2602" s="97"/>
      <c r="M2602" s="97"/>
      <c r="O2602" s="97"/>
      <c r="Q2602" s="110"/>
      <c r="T2602" s="110"/>
      <c r="AA2602" s="88"/>
      <c r="AB2602" s="88"/>
      <c r="AC2602" s="88"/>
      <c r="AD2602" s="88"/>
      <c r="AF2602" s="88"/>
      <c r="AH2602" s="110"/>
      <c r="AI2602" s="110"/>
      <c r="AJ2602" s="110"/>
      <c r="AK2602" s="110"/>
      <c r="AL2602" s="110"/>
    </row>
    <row r="2603" spans="8:38" s="69" customFormat="1">
      <c r="H2603" s="97"/>
      <c r="M2603" s="97"/>
      <c r="O2603" s="97"/>
      <c r="Q2603" s="110"/>
      <c r="T2603" s="110"/>
      <c r="AA2603" s="88"/>
      <c r="AB2603" s="88"/>
      <c r="AC2603" s="88"/>
      <c r="AD2603" s="88"/>
      <c r="AF2603" s="88"/>
      <c r="AH2603" s="110"/>
      <c r="AI2603" s="110"/>
      <c r="AJ2603" s="110"/>
      <c r="AK2603" s="110"/>
      <c r="AL2603" s="110"/>
    </row>
    <row r="2604" spans="8:38" s="69" customFormat="1">
      <c r="H2604" s="97"/>
      <c r="M2604" s="97"/>
      <c r="O2604" s="97"/>
      <c r="Q2604" s="110"/>
      <c r="T2604" s="110"/>
      <c r="AA2604" s="88"/>
      <c r="AB2604" s="88"/>
      <c r="AC2604" s="88"/>
      <c r="AD2604" s="88"/>
      <c r="AF2604" s="88"/>
      <c r="AH2604" s="110"/>
      <c r="AI2604" s="110"/>
      <c r="AJ2604" s="110"/>
      <c r="AK2604" s="110"/>
      <c r="AL2604" s="110"/>
    </row>
    <row r="2605" spans="8:38" s="69" customFormat="1">
      <c r="H2605" s="97"/>
      <c r="M2605" s="97"/>
      <c r="O2605" s="97"/>
      <c r="Q2605" s="110"/>
      <c r="T2605" s="110"/>
      <c r="AA2605" s="88"/>
      <c r="AB2605" s="88"/>
      <c r="AC2605" s="88"/>
      <c r="AD2605" s="88"/>
      <c r="AF2605" s="88"/>
      <c r="AH2605" s="110"/>
      <c r="AI2605" s="110"/>
      <c r="AJ2605" s="110"/>
      <c r="AK2605" s="110"/>
      <c r="AL2605" s="110"/>
    </row>
    <row r="2606" spans="8:38" s="69" customFormat="1">
      <c r="H2606" s="97"/>
      <c r="M2606" s="97"/>
      <c r="O2606" s="97"/>
      <c r="Q2606" s="110"/>
      <c r="T2606" s="110"/>
      <c r="AA2606" s="88"/>
      <c r="AB2606" s="88"/>
      <c r="AC2606" s="88"/>
      <c r="AD2606" s="88"/>
      <c r="AF2606" s="88"/>
      <c r="AH2606" s="110"/>
      <c r="AI2606" s="110"/>
      <c r="AJ2606" s="110"/>
      <c r="AK2606" s="110"/>
      <c r="AL2606" s="110"/>
    </row>
    <row r="2607" spans="8:38" s="69" customFormat="1">
      <c r="H2607" s="97"/>
      <c r="M2607" s="97"/>
      <c r="O2607" s="97"/>
      <c r="Q2607" s="110"/>
      <c r="T2607" s="110"/>
      <c r="AA2607" s="88"/>
      <c r="AB2607" s="88"/>
      <c r="AC2607" s="88"/>
      <c r="AD2607" s="88"/>
      <c r="AF2607" s="88"/>
      <c r="AH2607" s="110"/>
      <c r="AI2607" s="110"/>
      <c r="AJ2607" s="110"/>
      <c r="AK2607" s="110"/>
      <c r="AL2607" s="110"/>
    </row>
    <row r="2608" spans="8:38" s="69" customFormat="1">
      <c r="H2608" s="97"/>
      <c r="M2608" s="97"/>
      <c r="O2608" s="97"/>
      <c r="Q2608" s="110"/>
      <c r="T2608" s="110"/>
      <c r="AA2608" s="88"/>
      <c r="AB2608" s="88"/>
      <c r="AC2608" s="88"/>
      <c r="AD2608" s="88"/>
      <c r="AF2608" s="88"/>
      <c r="AH2608" s="110"/>
      <c r="AI2608" s="110"/>
      <c r="AJ2608" s="110"/>
      <c r="AK2608" s="110"/>
      <c r="AL2608" s="110"/>
    </row>
    <row r="2609" spans="8:38" s="69" customFormat="1">
      <c r="H2609" s="97"/>
      <c r="M2609" s="97"/>
      <c r="O2609" s="97"/>
      <c r="Q2609" s="110"/>
      <c r="T2609" s="110"/>
      <c r="AA2609" s="88"/>
      <c r="AB2609" s="88"/>
      <c r="AC2609" s="88"/>
      <c r="AD2609" s="88"/>
      <c r="AF2609" s="88"/>
      <c r="AH2609" s="110"/>
      <c r="AI2609" s="110"/>
      <c r="AJ2609" s="110"/>
      <c r="AK2609" s="110"/>
      <c r="AL2609" s="110"/>
    </row>
    <row r="2610" spans="8:38" s="69" customFormat="1">
      <c r="H2610" s="97"/>
      <c r="M2610" s="97"/>
      <c r="O2610" s="97"/>
      <c r="Q2610" s="110"/>
      <c r="T2610" s="110"/>
      <c r="AA2610" s="88"/>
      <c r="AB2610" s="88"/>
      <c r="AC2610" s="88"/>
      <c r="AD2610" s="88"/>
      <c r="AF2610" s="88"/>
      <c r="AH2610" s="110"/>
      <c r="AI2610" s="110"/>
      <c r="AJ2610" s="110"/>
      <c r="AK2610" s="110"/>
      <c r="AL2610" s="110"/>
    </row>
    <row r="2611" spans="8:38" s="69" customFormat="1">
      <c r="H2611" s="97"/>
      <c r="M2611" s="97"/>
      <c r="O2611" s="97"/>
      <c r="Q2611" s="110"/>
      <c r="T2611" s="110"/>
      <c r="AA2611" s="88"/>
      <c r="AB2611" s="88"/>
      <c r="AC2611" s="88"/>
      <c r="AD2611" s="88"/>
      <c r="AF2611" s="88"/>
      <c r="AH2611" s="110"/>
      <c r="AI2611" s="110"/>
      <c r="AJ2611" s="110"/>
      <c r="AK2611" s="110"/>
      <c r="AL2611" s="110"/>
    </row>
    <row r="2612" spans="8:38" s="69" customFormat="1">
      <c r="H2612" s="97"/>
      <c r="M2612" s="97"/>
      <c r="O2612" s="97"/>
      <c r="Q2612" s="110"/>
      <c r="T2612" s="110"/>
      <c r="AA2612" s="88"/>
      <c r="AB2612" s="88"/>
      <c r="AC2612" s="88"/>
      <c r="AD2612" s="88"/>
      <c r="AF2612" s="88"/>
      <c r="AH2612" s="110"/>
      <c r="AI2612" s="110"/>
      <c r="AJ2612" s="110"/>
      <c r="AK2612" s="110"/>
      <c r="AL2612" s="110"/>
    </row>
    <row r="2613" spans="8:38" s="69" customFormat="1">
      <c r="H2613" s="97"/>
      <c r="M2613" s="97"/>
      <c r="O2613" s="97"/>
      <c r="Q2613" s="110"/>
      <c r="T2613" s="110"/>
      <c r="AA2613" s="88"/>
      <c r="AB2613" s="88"/>
      <c r="AC2613" s="88"/>
      <c r="AD2613" s="88"/>
      <c r="AF2613" s="88"/>
      <c r="AH2613" s="110"/>
      <c r="AI2613" s="110"/>
      <c r="AJ2613" s="110"/>
      <c r="AK2613" s="110"/>
      <c r="AL2613" s="110"/>
    </row>
    <row r="2614" spans="8:38" s="69" customFormat="1">
      <c r="H2614" s="97"/>
      <c r="M2614" s="97"/>
      <c r="O2614" s="97"/>
      <c r="Q2614" s="110"/>
      <c r="T2614" s="110"/>
      <c r="AA2614" s="88"/>
      <c r="AB2614" s="88"/>
      <c r="AC2614" s="88"/>
      <c r="AD2614" s="88"/>
      <c r="AF2614" s="88"/>
      <c r="AH2614" s="110"/>
      <c r="AI2614" s="110"/>
      <c r="AJ2614" s="110"/>
      <c r="AK2614" s="110"/>
      <c r="AL2614" s="110"/>
    </row>
    <row r="2615" spans="8:38" s="69" customFormat="1">
      <c r="H2615" s="97"/>
      <c r="M2615" s="97"/>
      <c r="O2615" s="97"/>
      <c r="Q2615" s="110"/>
      <c r="T2615" s="110"/>
      <c r="AA2615" s="88"/>
      <c r="AB2615" s="88"/>
      <c r="AC2615" s="88"/>
      <c r="AD2615" s="88"/>
      <c r="AF2615" s="88"/>
      <c r="AH2615" s="110"/>
      <c r="AI2615" s="110"/>
      <c r="AJ2615" s="110"/>
      <c r="AK2615" s="110"/>
      <c r="AL2615" s="110"/>
    </row>
    <row r="2616" spans="8:38" s="69" customFormat="1">
      <c r="H2616" s="97"/>
      <c r="M2616" s="97"/>
      <c r="O2616" s="97"/>
      <c r="Q2616" s="110"/>
      <c r="T2616" s="110"/>
      <c r="AA2616" s="88"/>
      <c r="AB2616" s="88"/>
      <c r="AC2616" s="88"/>
      <c r="AD2616" s="88"/>
      <c r="AF2616" s="88"/>
      <c r="AH2616" s="110"/>
      <c r="AI2616" s="110"/>
      <c r="AJ2616" s="110"/>
      <c r="AK2616" s="110"/>
      <c r="AL2616" s="110"/>
    </row>
    <row r="2617" spans="8:38" s="69" customFormat="1">
      <c r="H2617" s="97"/>
      <c r="M2617" s="97"/>
      <c r="O2617" s="97"/>
      <c r="Q2617" s="110"/>
      <c r="T2617" s="110"/>
      <c r="AA2617" s="88"/>
      <c r="AB2617" s="88"/>
      <c r="AC2617" s="88"/>
      <c r="AD2617" s="88"/>
      <c r="AF2617" s="88"/>
      <c r="AH2617" s="110"/>
      <c r="AI2617" s="110"/>
      <c r="AJ2617" s="110"/>
      <c r="AK2617" s="110"/>
      <c r="AL2617" s="110"/>
    </row>
    <row r="2618" spans="8:38" s="69" customFormat="1">
      <c r="H2618" s="97"/>
      <c r="M2618" s="97"/>
      <c r="O2618" s="97"/>
      <c r="Q2618" s="110"/>
      <c r="T2618" s="110"/>
      <c r="AA2618" s="88"/>
      <c r="AB2618" s="88"/>
      <c r="AC2618" s="88"/>
      <c r="AD2618" s="88"/>
      <c r="AF2618" s="88"/>
      <c r="AH2618" s="110"/>
      <c r="AI2618" s="110"/>
      <c r="AJ2618" s="110"/>
      <c r="AK2618" s="110"/>
      <c r="AL2618" s="110"/>
    </row>
    <row r="2619" spans="8:38" s="69" customFormat="1">
      <c r="H2619" s="97"/>
      <c r="M2619" s="97"/>
      <c r="O2619" s="97"/>
      <c r="Q2619" s="110"/>
      <c r="T2619" s="110"/>
      <c r="AA2619" s="88"/>
      <c r="AB2619" s="88"/>
      <c r="AC2619" s="88"/>
      <c r="AD2619" s="88"/>
      <c r="AF2619" s="88"/>
      <c r="AH2619" s="110"/>
      <c r="AI2619" s="110"/>
      <c r="AJ2619" s="110"/>
      <c r="AK2619" s="110"/>
      <c r="AL2619" s="110"/>
    </row>
    <row r="2620" spans="8:38" s="69" customFormat="1">
      <c r="H2620" s="97"/>
      <c r="M2620" s="97"/>
      <c r="O2620" s="97"/>
      <c r="Q2620" s="110"/>
      <c r="T2620" s="110"/>
      <c r="AA2620" s="88"/>
      <c r="AB2620" s="88"/>
      <c r="AC2620" s="88"/>
      <c r="AD2620" s="88"/>
      <c r="AF2620" s="88"/>
      <c r="AH2620" s="110"/>
      <c r="AI2620" s="110"/>
      <c r="AJ2620" s="110"/>
      <c r="AK2620" s="110"/>
      <c r="AL2620" s="110"/>
    </row>
    <row r="2621" spans="8:38" s="69" customFormat="1">
      <c r="H2621" s="97"/>
      <c r="M2621" s="97"/>
      <c r="O2621" s="97"/>
      <c r="Q2621" s="110"/>
      <c r="T2621" s="110"/>
      <c r="AA2621" s="88"/>
      <c r="AB2621" s="88"/>
      <c r="AC2621" s="88"/>
      <c r="AD2621" s="88"/>
      <c r="AF2621" s="88"/>
      <c r="AH2621" s="110"/>
      <c r="AI2621" s="110"/>
      <c r="AJ2621" s="110"/>
      <c r="AK2621" s="110"/>
      <c r="AL2621" s="110"/>
    </row>
    <row r="2622" spans="8:38" s="69" customFormat="1">
      <c r="H2622" s="97"/>
      <c r="M2622" s="97"/>
      <c r="O2622" s="97"/>
      <c r="Q2622" s="110"/>
      <c r="T2622" s="110"/>
      <c r="AA2622" s="88"/>
      <c r="AB2622" s="88"/>
      <c r="AC2622" s="88"/>
      <c r="AD2622" s="88"/>
      <c r="AF2622" s="88"/>
      <c r="AH2622" s="110"/>
      <c r="AI2622" s="110"/>
      <c r="AJ2622" s="110"/>
      <c r="AK2622" s="110"/>
      <c r="AL2622" s="110"/>
    </row>
    <row r="2623" spans="8:38" s="69" customFormat="1">
      <c r="H2623" s="97"/>
      <c r="M2623" s="97"/>
      <c r="O2623" s="97"/>
      <c r="Q2623" s="110"/>
      <c r="T2623" s="110"/>
      <c r="AA2623" s="88"/>
      <c r="AB2623" s="88"/>
      <c r="AC2623" s="88"/>
      <c r="AD2623" s="88"/>
      <c r="AF2623" s="88"/>
      <c r="AH2623" s="110"/>
      <c r="AI2623" s="110"/>
      <c r="AJ2623" s="110"/>
      <c r="AK2623" s="110"/>
      <c r="AL2623" s="110"/>
    </row>
    <row r="2624" spans="8:38" s="69" customFormat="1">
      <c r="H2624" s="97"/>
      <c r="M2624" s="97"/>
      <c r="O2624" s="97"/>
      <c r="Q2624" s="110"/>
      <c r="T2624" s="110"/>
      <c r="AA2624" s="88"/>
      <c r="AB2624" s="88"/>
      <c r="AC2624" s="88"/>
      <c r="AD2624" s="88"/>
      <c r="AF2624" s="88"/>
      <c r="AH2624" s="110"/>
      <c r="AI2624" s="110"/>
      <c r="AJ2624" s="110"/>
      <c r="AK2624" s="110"/>
      <c r="AL2624" s="110"/>
    </row>
    <row r="2625" spans="8:38" s="69" customFormat="1">
      <c r="H2625" s="97"/>
      <c r="M2625" s="97"/>
      <c r="O2625" s="97"/>
      <c r="Q2625" s="110"/>
      <c r="T2625" s="110"/>
      <c r="AA2625" s="88"/>
      <c r="AB2625" s="88"/>
      <c r="AC2625" s="88"/>
      <c r="AD2625" s="88"/>
      <c r="AF2625" s="88"/>
      <c r="AH2625" s="110"/>
      <c r="AI2625" s="110"/>
      <c r="AJ2625" s="110"/>
      <c r="AK2625" s="110"/>
      <c r="AL2625" s="110"/>
    </row>
    <row r="2626" spans="8:38" s="69" customFormat="1">
      <c r="H2626" s="97"/>
      <c r="M2626" s="97"/>
      <c r="O2626" s="97"/>
      <c r="Q2626" s="110"/>
      <c r="T2626" s="110"/>
      <c r="AA2626" s="88"/>
      <c r="AB2626" s="88"/>
      <c r="AC2626" s="88"/>
      <c r="AD2626" s="88"/>
      <c r="AF2626" s="88"/>
      <c r="AH2626" s="110"/>
      <c r="AI2626" s="110"/>
      <c r="AJ2626" s="110"/>
      <c r="AK2626" s="110"/>
      <c r="AL2626" s="110"/>
    </row>
    <row r="2627" spans="8:38" s="69" customFormat="1">
      <c r="H2627" s="97"/>
      <c r="M2627" s="97"/>
      <c r="O2627" s="97"/>
      <c r="Q2627" s="110"/>
      <c r="T2627" s="110"/>
      <c r="AA2627" s="88"/>
      <c r="AB2627" s="88"/>
      <c r="AC2627" s="88"/>
      <c r="AD2627" s="88"/>
      <c r="AF2627" s="88"/>
      <c r="AH2627" s="110"/>
      <c r="AI2627" s="110"/>
      <c r="AJ2627" s="110"/>
      <c r="AK2627" s="110"/>
      <c r="AL2627" s="110"/>
    </row>
    <row r="2628" spans="8:38" s="69" customFormat="1">
      <c r="H2628" s="97"/>
      <c r="M2628" s="97"/>
      <c r="O2628" s="97"/>
      <c r="Q2628" s="110"/>
      <c r="T2628" s="110"/>
      <c r="AA2628" s="88"/>
      <c r="AB2628" s="88"/>
      <c r="AC2628" s="88"/>
      <c r="AD2628" s="88"/>
      <c r="AF2628" s="88"/>
      <c r="AH2628" s="110"/>
      <c r="AI2628" s="110"/>
      <c r="AJ2628" s="110"/>
      <c r="AK2628" s="110"/>
      <c r="AL2628" s="110"/>
    </row>
    <row r="2629" spans="8:38" s="69" customFormat="1">
      <c r="H2629" s="97"/>
      <c r="M2629" s="97"/>
      <c r="O2629" s="97"/>
      <c r="Q2629" s="110"/>
      <c r="T2629" s="110"/>
      <c r="AA2629" s="88"/>
      <c r="AB2629" s="88"/>
      <c r="AC2629" s="88"/>
      <c r="AD2629" s="88"/>
      <c r="AF2629" s="88"/>
      <c r="AH2629" s="110"/>
      <c r="AI2629" s="110"/>
      <c r="AJ2629" s="110"/>
      <c r="AK2629" s="110"/>
      <c r="AL2629" s="110"/>
    </row>
    <row r="2630" spans="8:38" s="69" customFormat="1">
      <c r="H2630" s="97"/>
      <c r="M2630" s="97"/>
      <c r="O2630" s="97"/>
      <c r="Q2630" s="110"/>
      <c r="T2630" s="110"/>
      <c r="AA2630" s="88"/>
      <c r="AB2630" s="88"/>
      <c r="AC2630" s="88"/>
      <c r="AD2630" s="88"/>
      <c r="AF2630" s="88"/>
      <c r="AH2630" s="110"/>
      <c r="AI2630" s="110"/>
      <c r="AJ2630" s="110"/>
      <c r="AK2630" s="110"/>
      <c r="AL2630" s="110"/>
    </row>
    <row r="2631" spans="8:38" s="69" customFormat="1">
      <c r="H2631" s="97"/>
      <c r="M2631" s="97"/>
      <c r="O2631" s="97"/>
      <c r="Q2631" s="110"/>
      <c r="T2631" s="110"/>
      <c r="AA2631" s="88"/>
      <c r="AB2631" s="88"/>
      <c r="AC2631" s="88"/>
      <c r="AD2631" s="88"/>
      <c r="AF2631" s="88"/>
      <c r="AH2631" s="110"/>
      <c r="AI2631" s="110"/>
      <c r="AJ2631" s="110"/>
      <c r="AK2631" s="110"/>
      <c r="AL2631" s="110"/>
    </row>
    <row r="2632" spans="8:38" s="69" customFormat="1">
      <c r="H2632" s="97"/>
      <c r="M2632" s="97"/>
      <c r="O2632" s="97"/>
      <c r="Q2632" s="110"/>
      <c r="T2632" s="110"/>
      <c r="AA2632" s="88"/>
      <c r="AB2632" s="88"/>
      <c r="AC2632" s="88"/>
      <c r="AD2632" s="88"/>
      <c r="AF2632" s="88"/>
      <c r="AH2632" s="110"/>
      <c r="AI2632" s="110"/>
      <c r="AJ2632" s="110"/>
      <c r="AK2632" s="110"/>
      <c r="AL2632" s="110"/>
    </row>
    <row r="2633" spans="8:38" s="69" customFormat="1">
      <c r="H2633" s="97"/>
      <c r="M2633" s="97"/>
      <c r="O2633" s="97"/>
      <c r="Q2633" s="110"/>
      <c r="T2633" s="110"/>
      <c r="AA2633" s="88"/>
      <c r="AB2633" s="88"/>
      <c r="AC2633" s="88"/>
      <c r="AD2633" s="88"/>
      <c r="AF2633" s="88"/>
      <c r="AH2633" s="110"/>
      <c r="AI2633" s="110"/>
      <c r="AJ2633" s="110"/>
      <c r="AK2633" s="110"/>
      <c r="AL2633" s="110"/>
    </row>
    <row r="2634" spans="8:38" s="69" customFormat="1">
      <c r="H2634" s="97"/>
      <c r="M2634" s="97"/>
      <c r="O2634" s="97"/>
      <c r="Q2634" s="110"/>
      <c r="T2634" s="110"/>
      <c r="AA2634" s="88"/>
      <c r="AB2634" s="88"/>
      <c r="AC2634" s="88"/>
      <c r="AD2634" s="88"/>
      <c r="AF2634" s="88"/>
      <c r="AH2634" s="110"/>
      <c r="AI2634" s="110"/>
      <c r="AJ2634" s="110"/>
      <c r="AK2634" s="110"/>
      <c r="AL2634" s="110"/>
    </row>
    <row r="2635" spans="8:38" s="69" customFormat="1">
      <c r="H2635" s="97"/>
      <c r="M2635" s="97"/>
      <c r="O2635" s="97"/>
      <c r="Q2635" s="110"/>
      <c r="T2635" s="110"/>
      <c r="AA2635" s="88"/>
      <c r="AB2635" s="88"/>
      <c r="AC2635" s="88"/>
      <c r="AD2635" s="88"/>
      <c r="AF2635" s="88"/>
      <c r="AH2635" s="110"/>
      <c r="AI2635" s="110"/>
      <c r="AJ2635" s="110"/>
      <c r="AK2635" s="110"/>
      <c r="AL2635" s="110"/>
    </row>
    <row r="2636" spans="8:38" s="69" customFormat="1">
      <c r="H2636" s="97"/>
      <c r="M2636" s="97"/>
      <c r="O2636" s="97"/>
      <c r="Q2636" s="110"/>
      <c r="T2636" s="110"/>
      <c r="AA2636" s="88"/>
      <c r="AB2636" s="88"/>
      <c r="AC2636" s="88"/>
      <c r="AD2636" s="88"/>
      <c r="AF2636" s="88"/>
      <c r="AH2636" s="110"/>
      <c r="AI2636" s="110"/>
      <c r="AJ2636" s="110"/>
      <c r="AK2636" s="110"/>
      <c r="AL2636" s="110"/>
    </row>
    <row r="2637" spans="8:38" s="69" customFormat="1">
      <c r="H2637" s="97"/>
      <c r="M2637" s="97"/>
      <c r="O2637" s="97"/>
      <c r="Q2637" s="110"/>
      <c r="T2637" s="110"/>
      <c r="AA2637" s="88"/>
      <c r="AB2637" s="88"/>
      <c r="AC2637" s="88"/>
      <c r="AD2637" s="88"/>
      <c r="AF2637" s="88"/>
      <c r="AH2637" s="110"/>
      <c r="AI2637" s="110"/>
      <c r="AJ2637" s="110"/>
      <c r="AK2637" s="110"/>
      <c r="AL2637" s="110"/>
    </row>
    <row r="2638" spans="8:38" s="69" customFormat="1">
      <c r="H2638" s="97"/>
      <c r="M2638" s="97"/>
      <c r="O2638" s="97"/>
      <c r="Q2638" s="110"/>
      <c r="T2638" s="110"/>
      <c r="AA2638" s="88"/>
      <c r="AB2638" s="88"/>
      <c r="AC2638" s="88"/>
      <c r="AD2638" s="88"/>
      <c r="AF2638" s="88"/>
      <c r="AH2638" s="110"/>
      <c r="AI2638" s="110"/>
      <c r="AJ2638" s="110"/>
      <c r="AK2638" s="110"/>
      <c r="AL2638" s="110"/>
    </row>
    <row r="2639" spans="8:38" s="69" customFormat="1">
      <c r="H2639" s="97"/>
      <c r="M2639" s="97"/>
      <c r="O2639" s="97"/>
      <c r="Q2639" s="110"/>
      <c r="T2639" s="110"/>
      <c r="AA2639" s="88"/>
      <c r="AB2639" s="88"/>
      <c r="AC2639" s="88"/>
      <c r="AD2639" s="88"/>
      <c r="AF2639" s="88"/>
      <c r="AH2639" s="110"/>
      <c r="AI2639" s="110"/>
      <c r="AJ2639" s="110"/>
      <c r="AK2639" s="110"/>
      <c r="AL2639" s="110"/>
    </row>
    <row r="2640" spans="8:38" s="69" customFormat="1">
      <c r="H2640" s="97"/>
      <c r="M2640" s="97"/>
      <c r="O2640" s="97"/>
      <c r="Q2640" s="110"/>
      <c r="T2640" s="110"/>
      <c r="AA2640" s="88"/>
      <c r="AB2640" s="88"/>
      <c r="AC2640" s="88"/>
      <c r="AD2640" s="88"/>
      <c r="AF2640" s="88"/>
      <c r="AH2640" s="110"/>
      <c r="AI2640" s="110"/>
      <c r="AJ2640" s="110"/>
      <c r="AK2640" s="110"/>
      <c r="AL2640" s="110"/>
    </row>
    <row r="2641" spans="8:38" s="69" customFormat="1">
      <c r="H2641" s="97"/>
      <c r="M2641" s="97"/>
      <c r="O2641" s="97"/>
      <c r="Q2641" s="110"/>
      <c r="T2641" s="110"/>
      <c r="AA2641" s="88"/>
      <c r="AB2641" s="88"/>
      <c r="AC2641" s="88"/>
      <c r="AD2641" s="88"/>
      <c r="AF2641" s="88"/>
      <c r="AH2641" s="110"/>
      <c r="AI2641" s="110"/>
      <c r="AJ2641" s="110"/>
      <c r="AK2641" s="110"/>
      <c r="AL2641" s="110"/>
    </row>
    <row r="2642" spans="8:38" s="69" customFormat="1">
      <c r="H2642" s="97"/>
      <c r="M2642" s="97"/>
      <c r="O2642" s="97"/>
      <c r="Q2642" s="110"/>
      <c r="T2642" s="110"/>
      <c r="AA2642" s="88"/>
      <c r="AB2642" s="88"/>
      <c r="AC2642" s="88"/>
      <c r="AD2642" s="88"/>
      <c r="AF2642" s="88"/>
      <c r="AH2642" s="110"/>
      <c r="AI2642" s="110"/>
      <c r="AJ2642" s="110"/>
      <c r="AK2642" s="110"/>
      <c r="AL2642" s="110"/>
    </row>
    <row r="2643" spans="8:38" s="69" customFormat="1">
      <c r="H2643" s="97"/>
      <c r="M2643" s="97"/>
      <c r="O2643" s="97"/>
      <c r="Q2643" s="110"/>
      <c r="T2643" s="110"/>
      <c r="AA2643" s="88"/>
      <c r="AB2643" s="88"/>
      <c r="AC2643" s="88"/>
      <c r="AD2643" s="88"/>
      <c r="AF2643" s="88"/>
      <c r="AH2643" s="110"/>
      <c r="AI2643" s="110"/>
      <c r="AJ2643" s="110"/>
      <c r="AK2643" s="110"/>
      <c r="AL2643" s="110"/>
    </row>
    <row r="2644" spans="8:38" s="69" customFormat="1">
      <c r="H2644" s="97"/>
      <c r="M2644" s="97"/>
      <c r="O2644" s="97"/>
      <c r="Q2644" s="110"/>
      <c r="T2644" s="110"/>
      <c r="AA2644" s="88"/>
      <c r="AB2644" s="88"/>
      <c r="AC2644" s="88"/>
      <c r="AD2644" s="88"/>
      <c r="AF2644" s="88"/>
      <c r="AH2644" s="110"/>
      <c r="AI2644" s="110"/>
      <c r="AJ2644" s="110"/>
      <c r="AK2644" s="110"/>
      <c r="AL2644" s="110"/>
    </row>
    <row r="2645" spans="8:38" s="69" customFormat="1">
      <c r="H2645" s="97"/>
      <c r="M2645" s="97"/>
      <c r="O2645" s="97"/>
      <c r="Q2645" s="110"/>
      <c r="T2645" s="110"/>
      <c r="AA2645" s="88"/>
      <c r="AB2645" s="88"/>
      <c r="AC2645" s="88"/>
      <c r="AD2645" s="88"/>
      <c r="AF2645" s="88"/>
      <c r="AH2645" s="110"/>
      <c r="AI2645" s="110"/>
      <c r="AJ2645" s="110"/>
      <c r="AK2645" s="110"/>
      <c r="AL2645" s="110"/>
    </row>
    <row r="2646" spans="8:38" s="69" customFormat="1">
      <c r="H2646" s="97"/>
      <c r="M2646" s="97"/>
      <c r="O2646" s="97"/>
      <c r="Q2646" s="110"/>
      <c r="T2646" s="110"/>
      <c r="AA2646" s="88"/>
      <c r="AB2646" s="88"/>
      <c r="AC2646" s="88"/>
      <c r="AD2646" s="88"/>
      <c r="AF2646" s="88"/>
      <c r="AH2646" s="110"/>
      <c r="AI2646" s="110"/>
      <c r="AJ2646" s="110"/>
      <c r="AK2646" s="110"/>
      <c r="AL2646" s="110"/>
    </row>
    <row r="2647" spans="8:38" s="69" customFormat="1">
      <c r="H2647" s="97"/>
      <c r="M2647" s="97"/>
      <c r="O2647" s="97"/>
      <c r="Q2647" s="110"/>
      <c r="T2647" s="110"/>
      <c r="AA2647" s="88"/>
      <c r="AB2647" s="88"/>
      <c r="AC2647" s="88"/>
      <c r="AD2647" s="88"/>
      <c r="AF2647" s="88"/>
      <c r="AH2647" s="110"/>
      <c r="AI2647" s="110"/>
      <c r="AJ2647" s="110"/>
      <c r="AK2647" s="110"/>
      <c r="AL2647" s="110"/>
    </row>
    <row r="2648" spans="8:38" s="69" customFormat="1">
      <c r="H2648" s="97"/>
      <c r="M2648" s="97"/>
      <c r="O2648" s="97"/>
      <c r="Q2648" s="110"/>
      <c r="T2648" s="110"/>
      <c r="AA2648" s="88"/>
      <c r="AB2648" s="88"/>
      <c r="AC2648" s="88"/>
      <c r="AD2648" s="88"/>
      <c r="AF2648" s="88"/>
      <c r="AH2648" s="110"/>
      <c r="AI2648" s="110"/>
      <c r="AJ2648" s="110"/>
      <c r="AK2648" s="110"/>
      <c r="AL2648" s="110"/>
    </row>
    <row r="2649" spans="8:38" s="69" customFormat="1">
      <c r="H2649" s="97"/>
      <c r="M2649" s="97"/>
      <c r="O2649" s="97"/>
      <c r="Q2649" s="110"/>
      <c r="T2649" s="110"/>
      <c r="AA2649" s="88"/>
      <c r="AB2649" s="88"/>
      <c r="AC2649" s="88"/>
      <c r="AD2649" s="88"/>
      <c r="AF2649" s="88"/>
      <c r="AH2649" s="110"/>
      <c r="AI2649" s="110"/>
      <c r="AJ2649" s="110"/>
      <c r="AK2649" s="110"/>
      <c r="AL2649" s="110"/>
    </row>
    <row r="2650" spans="8:38" s="69" customFormat="1">
      <c r="H2650" s="97"/>
      <c r="M2650" s="97"/>
      <c r="O2650" s="97"/>
      <c r="Q2650" s="110"/>
      <c r="T2650" s="110"/>
      <c r="AA2650" s="88"/>
      <c r="AB2650" s="88"/>
      <c r="AC2650" s="88"/>
      <c r="AD2650" s="88"/>
      <c r="AF2650" s="88"/>
      <c r="AH2650" s="110"/>
      <c r="AI2650" s="110"/>
      <c r="AJ2650" s="110"/>
      <c r="AK2650" s="110"/>
      <c r="AL2650" s="110"/>
    </row>
    <row r="2651" spans="8:38" s="69" customFormat="1">
      <c r="H2651" s="97"/>
      <c r="M2651" s="97"/>
      <c r="O2651" s="97"/>
      <c r="Q2651" s="110"/>
      <c r="T2651" s="110"/>
      <c r="AA2651" s="88"/>
      <c r="AB2651" s="88"/>
      <c r="AC2651" s="88"/>
      <c r="AD2651" s="88"/>
      <c r="AF2651" s="88"/>
      <c r="AH2651" s="110"/>
      <c r="AI2651" s="110"/>
      <c r="AJ2651" s="110"/>
      <c r="AK2651" s="110"/>
      <c r="AL2651" s="110"/>
    </row>
    <row r="2652" spans="8:38" s="69" customFormat="1">
      <c r="H2652" s="97"/>
      <c r="M2652" s="97"/>
      <c r="O2652" s="97"/>
      <c r="Q2652" s="110"/>
      <c r="T2652" s="110"/>
      <c r="AA2652" s="88"/>
      <c r="AB2652" s="88"/>
      <c r="AC2652" s="88"/>
      <c r="AD2652" s="88"/>
      <c r="AF2652" s="88"/>
      <c r="AH2652" s="110"/>
      <c r="AI2652" s="110"/>
      <c r="AJ2652" s="110"/>
      <c r="AK2652" s="110"/>
      <c r="AL2652" s="110"/>
    </row>
    <row r="2653" spans="8:38" s="69" customFormat="1">
      <c r="H2653" s="97"/>
      <c r="M2653" s="97"/>
      <c r="O2653" s="97"/>
      <c r="Q2653" s="110"/>
      <c r="T2653" s="110"/>
      <c r="AA2653" s="88"/>
      <c r="AB2653" s="88"/>
      <c r="AC2653" s="88"/>
      <c r="AD2653" s="88"/>
      <c r="AF2653" s="88"/>
      <c r="AH2653" s="110"/>
      <c r="AI2653" s="110"/>
      <c r="AJ2653" s="110"/>
      <c r="AK2653" s="110"/>
      <c r="AL2653" s="110"/>
    </row>
    <row r="2654" spans="8:38" s="69" customFormat="1">
      <c r="H2654" s="97"/>
      <c r="M2654" s="97"/>
      <c r="O2654" s="97"/>
      <c r="Q2654" s="110"/>
      <c r="T2654" s="110"/>
      <c r="AA2654" s="88"/>
      <c r="AB2654" s="88"/>
      <c r="AC2654" s="88"/>
      <c r="AD2654" s="88"/>
      <c r="AF2654" s="88"/>
      <c r="AH2654" s="110"/>
      <c r="AI2654" s="110"/>
      <c r="AJ2654" s="110"/>
      <c r="AK2654" s="110"/>
      <c r="AL2654" s="110"/>
    </row>
    <row r="2655" spans="8:38" s="69" customFormat="1">
      <c r="H2655" s="97"/>
      <c r="M2655" s="97"/>
      <c r="O2655" s="97"/>
      <c r="Q2655" s="110"/>
      <c r="T2655" s="110"/>
      <c r="AA2655" s="88"/>
      <c r="AB2655" s="88"/>
      <c r="AC2655" s="88"/>
      <c r="AD2655" s="88"/>
      <c r="AF2655" s="88"/>
      <c r="AH2655" s="110"/>
      <c r="AI2655" s="110"/>
      <c r="AJ2655" s="110"/>
      <c r="AK2655" s="110"/>
      <c r="AL2655" s="110"/>
    </row>
    <row r="2656" spans="8:38" s="69" customFormat="1">
      <c r="H2656" s="97"/>
      <c r="M2656" s="97"/>
      <c r="O2656" s="97"/>
      <c r="Q2656" s="110"/>
      <c r="T2656" s="110"/>
      <c r="AA2656" s="88"/>
      <c r="AB2656" s="88"/>
      <c r="AC2656" s="88"/>
      <c r="AD2656" s="88"/>
      <c r="AF2656" s="88"/>
      <c r="AH2656" s="110"/>
      <c r="AI2656" s="110"/>
      <c r="AJ2656" s="110"/>
      <c r="AK2656" s="110"/>
      <c r="AL2656" s="110"/>
    </row>
    <row r="2657" spans="8:38" s="69" customFormat="1">
      <c r="H2657" s="97"/>
      <c r="M2657" s="97"/>
      <c r="O2657" s="97"/>
      <c r="Q2657" s="110"/>
      <c r="T2657" s="110"/>
      <c r="AA2657" s="88"/>
      <c r="AB2657" s="88"/>
      <c r="AC2657" s="88"/>
      <c r="AD2657" s="88"/>
      <c r="AF2657" s="88"/>
      <c r="AH2657" s="110"/>
      <c r="AI2657" s="110"/>
      <c r="AJ2657" s="110"/>
      <c r="AK2657" s="110"/>
      <c r="AL2657" s="110"/>
    </row>
    <row r="2658" spans="8:38" s="69" customFormat="1">
      <c r="H2658" s="97"/>
      <c r="M2658" s="97"/>
      <c r="O2658" s="97"/>
      <c r="Q2658" s="110"/>
      <c r="T2658" s="110"/>
      <c r="AA2658" s="88"/>
      <c r="AB2658" s="88"/>
      <c r="AC2658" s="88"/>
      <c r="AD2658" s="88"/>
      <c r="AF2658" s="88"/>
      <c r="AH2658" s="110"/>
      <c r="AI2658" s="110"/>
      <c r="AJ2658" s="110"/>
      <c r="AK2658" s="110"/>
      <c r="AL2658" s="110"/>
    </row>
    <row r="2659" spans="8:38" s="69" customFormat="1">
      <c r="H2659" s="97"/>
      <c r="M2659" s="97"/>
      <c r="O2659" s="97"/>
      <c r="Q2659" s="110"/>
      <c r="T2659" s="110"/>
      <c r="AA2659" s="88"/>
      <c r="AB2659" s="88"/>
      <c r="AC2659" s="88"/>
      <c r="AD2659" s="88"/>
      <c r="AF2659" s="88"/>
      <c r="AH2659" s="110"/>
      <c r="AI2659" s="110"/>
      <c r="AJ2659" s="110"/>
      <c r="AK2659" s="110"/>
      <c r="AL2659" s="110"/>
    </row>
    <row r="2660" spans="8:38" s="69" customFormat="1">
      <c r="H2660" s="97"/>
      <c r="M2660" s="97"/>
      <c r="O2660" s="97"/>
      <c r="Q2660" s="110"/>
      <c r="T2660" s="110"/>
      <c r="AA2660" s="88"/>
      <c r="AB2660" s="88"/>
      <c r="AC2660" s="88"/>
      <c r="AD2660" s="88"/>
      <c r="AF2660" s="88"/>
      <c r="AH2660" s="110"/>
      <c r="AI2660" s="110"/>
      <c r="AJ2660" s="110"/>
      <c r="AK2660" s="110"/>
      <c r="AL2660" s="110"/>
    </row>
    <row r="2661" spans="8:38" s="69" customFormat="1">
      <c r="H2661" s="97"/>
      <c r="M2661" s="97"/>
      <c r="O2661" s="97"/>
      <c r="Q2661" s="110"/>
      <c r="T2661" s="110"/>
      <c r="AA2661" s="88"/>
      <c r="AB2661" s="88"/>
      <c r="AC2661" s="88"/>
      <c r="AD2661" s="88"/>
      <c r="AF2661" s="88"/>
      <c r="AH2661" s="110"/>
      <c r="AI2661" s="110"/>
      <c r="AJ2661" s="110"/>
      <c r="AK2661" s="110"/>
      <c r="AL2661" s="110"/>
    </row>
    <row r="2662" spans="8:38" s="69" customFormat="1">
      <c r="H2662" s="97"/>
      <c r="M2662" s="97"/>
      <c r="O2662" s="97"/>
      <c r="Q2662" s="110"/>
      <c r="T2662" s="110"/>
      <c r="AA2662" s="88"/>
      <c r="AB2662" s="88"/>
      <c r="AC2662" s="88"/>
      <c r="AD2662" s="88"/>
      <c r="AF2662" s="88"/>
      <c r="AH2662" s="110"/>
      <c r="AI2662" s="110"/>
      <c r="AJ2662" s="110"/>
      <c r="AK2662" s="110"/>
      <c r="AL2662" s="110"/>
    </row>
    <row r="2663" spans="8:38" s="69" customFormat="1">
      <c r="H2663" s="97"/>
      <c r="M2663" s="97"/>
      <c r="O2663" s="97"/>
      <c r="Q2663" s="110"/>
      <c r="T2663" s="110"/>
      <c r="AA2663" s="88"/>
      <c r="AB2663" s="88"/>
      <c r="AC2663" s="88"/>
      <c r="AD2663" s="88"/>
      <c r="AF2663" s="88"/>
      <c r="AH2663" s="110"/>
      <c r="AI2663" s="110"/>
      <c r="AJ2663" s="110"/>
      <c r="AK2663" s="110"/>
      <c r="AL2663" s="110"/>
    </row>
    <row r="2664" spans="8:38" s="69" customFormat="1">
      <c r="H2664" s="97"/>
      <c r="M2664" s="97"/>
      <c r="O2664" s="97"/>
      <c r="Q2664" s="110"/>
      <c r="T2664" s="110"/>
      <c r="AA2664" s="88"/>
      <c r="AB2664" s="88"/>
      <c r="AC2664" s="88"/>
      <c r="AD2664" s="88"/>
      <c r="AF2664" s="88"/>
      <c r="AH2664" s="110"/>
      <c r="AI2664" s="110"/>
      <c r="AJ2664" s="110"/>
      <c r="AK2664" s="110"/>
      <c r="AL2664" s="110"/>
    </row>
    <row r="2665" spans="8:38" s="69" customFormat="1">
      <c r="H2665" s="97"/>
      <c r="M2665" s="97"/>
      <c r="O2665" s="97"/>
      <c r="Q2665" s="110"/>
      <c r="T2665" s="110"/>
      <c r="AA2665" s="88"/>
      <c r="AB2665" s="88"/>
      <c r="AC2665" s="88"/>
      <c r="AD2665" s="88"/>
      <c r="AF2665" s="88"/>
      <c r="AH2665" s="110"/>
      <c r="AI2665" s="110"/>
      <c r="AJ2665" s="110"/>
      <c r="AK2665" s="110"/>
      <c r="AL2665" s="110"/>
    </row>
    <row r="2666" spans="8:38" s="69" customFormat="1">
      <c r="H2666" s="97"/>
      <c r="M2666" s="97"/>
      <c r="O2666" s="97"/>
      <c r="Q2666" s="110"/>
      <c r="T2666" s="110"/>
      <c r="AA2666" s="88"/>
      <c r="AB2666" s="88"/>
      <c r="AC2666" s="88"/>
      <c r="AD2666" s="88"/>
      <c r="AF2666" s="88"/>
      <c r="AH2666" s="110"/>
      <c r="AI2666" s="110"/>
      <c r="AJ2666" s="110"/>
      <c r="AK2666" s="110"/>
      <c r="AL2666" s="110"/>
    </row>
    <row r="2667" spans="8:38" s="69" customFormat="1">
      <c r="H2667" s="97"/>
      <c r="M2667" s="97"/>
      <c r="O2667" s="97"/>
      <c r="Q2667" s="110"/>
      <c r="T2667" s="110"/>
      <c r="AA2667" s="88"/>
      <c r="AB2667" s="88"/>
      <c r="AC2667" s="88"/>
      <c r="AD2667" s="88"/>
      <c r="AF2667" s="88"/>
      <c r="AH2667" s="110"/>
      <c r="AI2667" s="110"/>
      <c r="AJ2667" s="110"/>
      <c r="AK2667" s="110"/>
      <c r="AL2667" s="110"/>
    </row>
    <row r="2668" spans="8:38" s="69" customFormat="1">
      <c r="H2668" s="97"/>
      <c r="M2668" s="97"/>
      <c r="O2668" s="97"/>
      <c r="Q2668" s="110"/>
      <c r="T2668" s="110"/>
      <c r="AA2668" s="88"/>
      <c r="AB2668" s="88"/>
      <c r="AC2668" s="88"/>
      <c r="AD2668" s="88"/>
      <c r="AF2668" s="88"/>
      <c r="AH2668" s="110"/>
      <c r="AI2668" s="110"/>
      <c r="AJ2668" s="110"/>
      <c r="AK2668" s="110"/>
      <c r="AL2668" s="110"/>
    </row>
    <row r="2669" spans="8:38" s="69" customFormat="1">
      <c r="H2669" s="97"/>
      <c r="M2669" s="97"/>
      <c r="O2669" s="97"/>
      <c r="Q2669" s="110"/>
      <c r="T2669" s="110"/>
      <c r="AA2669" s="88"/>
      <c r="AB2669" s="88"/>
      <c r="AC2669" s="88"/>
      <c r="AD2669" s="88"/>
      <c r="AF2669" s="88"/>
      <c r="AH2669" s="110"/>
      <c r="AI2669" s="110"/>
      <c r="AJ2669" s="110"/>
      <c r="AK2669" s="110"/>
      <c r="AL2669" s="110"/>
    </row>
    <row r="2670" spans="8:38" s="69" customFormat="1">
      <c r="H2670" s="97"/>
      <c r="M2670" s="97"/>
      <c r="O2670" s="97"/>
      <c r="Q2670" s="110"/>
      <c r="T2670" s="110"/>
      <c r="AA2670" s="88"/>
      <c r="AB2670" s="88"/>
      <c r="AC2670" s="88"/>
      <c r="AD2670" s="88"/>
      <c r="AF2670" s="88"/>
      <c r="AH2670" s="110"/>
      <c r="AI2670" s="110"/>
      <c r="AJ2670" s="110"/>
      <c r="AK2670" s="110"/>
      <c r="AL2670" s="110"/>
    </row>
    <row r="2671" spans="8:38" s="69" customFormat="1">
      <c r="H2671" s="97"/>
      <c r="M2671" s="97"/>
      <c r="O2671" s="97"/>
      <c r="Q2671" s="110"/>
      <c r="T2671" s="110"/>
      <c r="AA2671" s="88"/>
      <c r="AB2671" s="88"/>
      <c r="AC2671" s="88"/>
      <c r="AD2671" s="88"/>
      <c r="AF2671" s="88"/>
      <c r="AH2671" s="110"/>
      <c r="AI2671" s="110"/>
      <c r="AJ2671" s="110"/>
      <c r="AK2671" s="110"/>
      <c r="AL2671" s="110"/>
    </row>
    <row r="2672" spans="8:38" s="69" customFormat="1">
      <c r="H2672" s="97"/>
      <c r="M2672" s="97"/>
      <c r="O2672" s="97"/>
      <c r="Q2672" s="110"/>
      <c r="T2672" s="110"/>
      <c r="AA2672" s="88"/>
      <c r="AB2672" s="88"/>
      <c r="AC2672" s="88"/>
      <c r="AD2672" s="88"/>
      <c r="AF2672" s="88"/>
      <c r="AH2672" s="110"/>
      <c r="AI2672" s="110"/>
      <c r="AJ2672" s="110"/>
      <c r="AK2672" s="110"/>
      <c r="AL2672" s="110"/>
    </row>
    <row r="2673" spans="8:38" s="69" customFormat="1">
      <c r="H2673" s="97"/>
      <c r="M2673" s="97"/>
      <c r="O2673" s="97"/>
      <c r="Q2673" s="110"/>
      <c r="T2673" s="110"/>
      <c r="AA2673" s="88"/>
      <c r="AB2673" s="88"/>
      <c r="AC2673" s="88"/>
      <c r="AD2673" s="88"/>
      <c r="AF2673" s="88"/>
      <c r="AH2673" s="110"/>
      <c r="AI2673" s="110"/>
      <c r="AJ2673" s="110"/>
      <c r="AK2673" s="110"/>
      <c r="AL2673" s="110"/>
    </row>
    <row r="2674" spans="8:38" s="69" customFormat="1">
      <c r="H2674" s="97"/>
      <c r="M2674" s="97"/>
      <c r="O2674" s="97"/>
      <c r="Q2674" s="110"/>
      <c r="T2674" s="110"/>
      <c r="AA2674" s="88"/>
      <c r="AB2674" s="88"/>
      <c r="AC2674" s="88"/>
      <c r="AD2674" s="88"/>
      <c r="AF2674" s="88"/>
      <c r="AH2674" s="110"/>
      <c r="AI2674" s="110"/>
      <c r="AJ2674" s="110"/>
      <c r="AK2674" s="110"/>
      <c r="AL2674" s="110"/>
    </row>
    <row r="2675" spans="8:38" s="69" customFormat="1">
      <c r="H2675" s="97"/>
      <c r="M2675" s="97"/>
      <c r="O2675" s="97"/>
      <c r="Q2675" s="110"/>
      <c r="T2675" s="110"/>
      <c r="AA2675" s="88"/>
      <c r="AB2675" s="88"/>
      <c r="AC2675" s="88"/>
      <c r="AD2675" s="88"/>
      <c r="AF2675" s="88"/>
      <c r="AH2675" s="110"/>
      <c r="AI2675" s="110"/>
      <c r="AJ2675" s="110"/>
      <c r="AK2675" s="110"/>
      <c r="AL2675" s="110"/>
    </row>
    <row r="2676" spans="8:38" s="69" customFormat="1">
      <c r="H2676" s="97"/>
      <c r="M2676" s="97"/>
      <c r="O2676" s="97"/>
      <c r="Q2676" s="110"/>
      <c r="T2676" s="110"/>
      <c r="AA2676" s="88"/>
      <c r="AB2676" s="88"/>
      <c r="AC2676" s="88"/>
      <c r="AD2676" s="88"/>
      <c r="AF2676" s="88"/>
      <c r="AH2676" s="110"/>
      <c r="AI2676" s="110"/>
      <c r="AJ2676" s="110"/>
      <c r="AK2676" s="110"/>
      <c r="AL2676" s="110"/>
    </row>
    <row r="2677" spans="8:38" s="69" customFormat="1">
      <c r="H2677" s="97"/>
      <c r="M2677" s="97"/>
      <c r="O2677" s="97"/>
      <c r="Q2677" s="110"/>
      <c r="T2677" s="110"/>
      <c r="AA2677" s="88"/>
      <c r="AB2677" s="88"/>
      <c r="AC2677" s="88"/>
      <c r="AD2677" s="88"/>
      <c r="AF2677" s="88"/>
      <c r="AH2677" s="110"/>
      <c r="AI2677" s="110"/>
      <c r="AJ2677" s="110"/>
      <c r="AK2677" s="110"/>
      <c r="AL2677" s="110"/>
    </row>
    <row r="2678" spans="8:38" s="69" customFormat="1">
      <c r="H2678" s="97"/>
      <c r="M2678" s="97"/>
      <c r="O2678" s="97"/>
      <c r="Q2678" s="110"/>
      <c r="T2678" s="110"/>
      <c r="AA2678" s="88"/>
      <c r="AB2678" s="88"/>
      <c r="AC2678" s="88"/>
      <c r="AD2678" s="88"/>
      <c r="AF2678" s="88"/>
      <c r="AH2678" s="110"/>
      <c r="AI2678" s="110"/>
      <c r="AJ2678" s="110"/>
      <c r="AK2678" s="110"/>
      <c r="AL2678" s="110"/>
    </row>
    <row r="2679" spans="8:38" s="69" customFormat="1">
      <c r="H2679" s="97"/>
      <c r="M2679" s="97"/>
      <c r="O2679" s="97"/>
      <c r="Q2679" s="110"/>
      <c r="T2679" s="110"/>
      <c r="AA2679" s="88"/>
      <c r="AB2679" s="88"/>
      <c r="AC2679" s="88"/>
      <c r="AD2679" s="88"/>
      <c r="AF2679" s="88"/>
      <c r="AH2679" s="110"/>
      <c r="AI2679" s="110"/>
      <c r="AJ2679" s="110"/>
      <c r="AK2679" s="110"/>
      <c r="AL2679" s="110"/>
    </row>
    <row r="2680" spans="8:38" s="69" customFormat="1">
      <c r="H2680" s="97"/>
      <c r="M2680" s="97"/>
      <c r="O2680" s="97"/>
      <c r="Q2680" s="110"/>
      <c r="T2680" s="110"/>
      <c r="AA2680" s="88"/>
      <c r="AB2680" s="88"/>
      <c r="AC2680" s="88"/>
      <c r="AD2680" s="88"/>
      <c r="AF2680" s="88"/>
      <c r="AH2680" s="110"/>
      <c r="AI2680" s="110"/>
      <c r="AJ2680" s="110"/>
      <c r="AK2680" s="110"/>
      <c r="AL2680" s="110"/>
    </row>
    <row r="2681" spans="8:38" s="69" customFormat="1">
      <c r="H2681" s="97"/>
      <c r="M2681" s="97"/>
      <c r="O2681" s="97"/>
      <c r="Q2681" s="110"/>
      <c r="T2681" s="110"/>
      <c r="AA2681" s="88"/>
      <c r="AB2681" s="88"/>
      <c r="AC2681" s="88"/>
      <c r="AD2681" s="88"/>
      <c r="AF2681" s="88"/>
      <c r="AH2681" s="110"/>
      <c r="AI2681" s="110"/>
      <c r="AJ2681" s="110"/>
      <c r="AK2681" s="110"/>
      <c r="AL2681" s="110"/>
    </row>
    <row r="2682" spans="8:38" s="69" customFormat="1">
      <c r="H2682" s="97"/>
      <c r="M2682" s="97"/>
      <c r="O2682" s="97"/>
      <c r="Q2682" s="110"/>
      <c r="T2682" s="110"/>
      <c r="AA2682" s="88"/>
      <c r="AB2682" s="88"/>
      <c r="AC2682" s="88"/>
      <c r="AD2682" s="88"/>
      <c r="AF2682" s="88"/>
      <c r="AH2682" s="110"/>
      <c r="AI2682" s="110"/>
      <c r="AJ2682" s="110"/>
      <c r="AK2682" s="110"/>
      <c r="AL2682" s="110"/>
    </row>
    <row r="2683" spans="8:38" s="69" customFormat="1">
      <c r="H2683" s="97"/>
      <c r="M2683" s="97"/>
      <c r="O2683" s="97"/>
      <c r="Q2683" s="110"/>
      <c r="T2683" s="110"/>
      <c r="AA2683" s="88"/>
      <c r="AB2683" s="88"/>
      <c r="AC2683" s="88"/>
      <c r="AD2683" s="88"/>
      <c r="AF2683" s="88"/>
      <c r="AH2683" s="110"/>
      <c r="AI2683" s="110"/>
      <c r="AJ2683" s="110"/>
      <c r="AK2683" s="110"/>
      <c r="AL2683" s="110"/>
    </row>
    <row r="2684" spans="8:38" s="69" customFormat="1">
      <c r="H2684" s="97"/>
      <c r="M2684" s="97"/>
      <c r="O2684" s="97"/>
      <c r="Q2684" s="110"/>
      <c r="T2684" s="110"/>
      <c r="AA2684" s="88"/>
      <c r="AB2684" s="88"/>
      <c r="AC2684" s="88"/>
      <c r="AD2684" s="88"/>
      <c r="AF2684" s="88"/>
      <c r="AH2684" s="110"/>
      <c r="AI2684" s="110"/>
      <c r="AJ2684" s="110"/>
      <c r="AK2684" s="110"/>
      <c r="AL2684" s="110"/>
    </row>
    <row r="2685" spans="8:38" s="69" customFormat="1">
      <c r="H2685" s="97"/>
      <c r="M2685" s="97"/>
      <c r="O2685" s="97"/>
      <c r="Q2685" s="110"/>
      <c r="T2685" s="110"/>
      <c r="AA2685" s="88"/>
      <c r="AB2685" s="88"/>
      <c r="AC2685" s="88"/>
      <c r="AD2685" s="88"/>
      <c r="AF2685" s="88"/>
      <c r="AH2685" s="110"/>
      <c r="AI2685" s="110"/>
      <c r="AJ2685" s="110"/>
      <c r="AK2685" s="110"/>
      <c r="AL2685" s="110"/>
    </row>
    <row r="2686" spans="8:38" s="69" customFormat="1">
      <c r="H2686" s="97"/>
      <c r="M2686" s="97"/>
      <c r="O2686" s="97"/>
      <c r="Q2686" s="110"/>
      <c r="T2686" s="110"/>
      <c r="AA2686" s="88"/>
      <c r="AB2686" s="88"/>
      <c r="AC2686" s="88"/>
      <c r="AD2686" s="88"/>
      <c r="AF2686" s="88"/>
      <c r="AH2686" s="110"/>
      <c r="AI2686" s="110"/>
      <c r="AJ2686" s="110"/>
      <c r="AK2686" s="110"/>
      <c r="AL2686" s="110"/>
    </row>
    <row r="2687" spans="8:38" s="69" customFormat="1">
      <c r="H2687" s="97"/>
      <c r="M2687" s="97"/>
      <c r="O2687" s="97"/>
      <c r="Q2687" s="110"/>
      <c r="T2687" s="110"/>
      <c r="AA2687" s="88"/>
      <c r="AB2687" s="88"/>
      <c r="AC2687" s="88"/>
      <c r="AD2687" s="88"/>
      <c r="AF2687" s="88"/>
      <c r="AH2687" s="110"/>
      <c r="AI2687" s="110"/>
      <c r="AJ2687" s="110"/>
      <c r="AK2687" s="110"/>
      <c r="AL2687" s="110"/>
    </row>
    <row r="2688" spans="8:38" s="69" customFormat="1">
      <c r="H2688" s="97"/>
      <c r="M2688" s="97"/>
      <c r="O2688" s="97"/>
      <c r="Q2688" s="110"/>
      <c r="T2688" s="110"/>
      <c r="AA2688" s="88"/>
      <c r="AB2688" s="88"/>
      <c r="AC2688" s="88"/>
      <c r="AD2688" s="88"/>
      <c r="AF2688" s="88"/>
      <c r="AH2688" s="110"/>
      <c r="AI2688" s="110"/>
      <c r="AJ2688" s="110"/>
      <c r="AK2688" s="110"/>
      <c r="AL2688" s="110"/>
    </row>
    <row r="2689" spans="8:38" s="69" customFormat="1">
      <c r="H2689" s="97"/>
      <c r="M2689" s="97"/>
      <c r="O2689" s="97"/>
      <c r="Q2689" s="110"/>
      <c r="T2689" s="110"/>
      <c r="AA2689" s="88"/>
      <c r="AB2689" s="88"/>
      <c r="AC2689" s="88"/>
      <c r="AD2689" s="88"/>
      <c r="AF2689" s="88"/>
      <c r="AH2689" s="110"/>
      <c r="AI2689" s="110"/>
      <c r="AJ2689" s="110"/>
      <c r="AK2689" s="110"/>
      <c r="AL2689" s="110"/>
    </row>
    <row r="2690" spans="8:38" s="69" customFormat="1">
      <c r="H2690" s="97"/>
      <c r="M2690" s="97"/>
      <c r="O2690" s="97"/>
      <c r="Q2690" s="110"/>
      <c r="T2690" s="110"/>
      <c r="AA2690" s="88"/>
      <c r="AB2690" s="88"/>
      <c r="AC2690" s="88"/>
      <c r="AD2690" s="88"/>
      <c r="AF2690" s="88"/>
      <c r="AH2690" s="110"/>
      <c r="AI2690" s="110"/>
      <c r="AJ2690" s="110"/>
      <c r="AK2690" s="110"/>
      <c r="AL2690" s="110"/>
    </row>
    <row r="2691" spans="8:38" s="69" customFormat="1">
      <c r="H2691" s="97"/>
      <c r="M2691" s="97"/>
      <c r="O2691" s="97"/>
      <c r="Q2691" s="110"/>
      <c r="T2691" s="110"/>
      <c r="AA2691" s="88"/>
      <c r="AB2691" s="88"/>
      <c r="AC2691" s="88"/>
      <c r="AD2691" s="88"/>
      <c r="AF2691" s="88"/>
      <c r="AH2691" s="110"/>
      <c r="AI2691" s="110"/>
      <c r="AJ2691" s="110"/>
      <c r="AK2691" s="110"/>
      <c r="AL2691" s="110"/>
    </row>
    <row r="2692" spans="8:38" s="69" customFormat="1">
      <c r="H2692" s="97"/>
      <c r="M2692" s="97"/>
      <c r="O2692" s="97"/>
      <c r="Q2692" s="110"/>
      <c r="T2692" s="110"/>
      <c r="AA2692" s="88"/>
      <c r="AB2692" s="88"/>
      <c r="AC2692" s="88"/>
      <c r="AD2692" s="88"/>
      <c r="AF2692" s="88"/>
      <c r="AH2692" s="110"/>
      <c r="AI2692" s="110"/>
      <c r="AJ2692" s="110"/>
      <c r="AK2692" s="110"/>
      <c r="AL2692" s="110"/>
    </row>
    <row r="2693" spans="8:38" s="69" customFormat="1">
      <c r="H2693" s="97"/>
      <c r="M2693" s="97"/>
      <c r="O2693" s="97"/>
      <c r="Q2693" s="110"/>
      <c r="T2693" s="110"/>
      <c r="AA2693" s="88"/>
      <c r="AB2693" s="88"/>
      <c r="AC2693" s="88"/>
      <c r="AD2693" s="88"/>
      <c r="AF2693" s="88"/>
      <c r="AH2693" s="110"/>
      <c r="AI2693" s="110"/>
      <c r="AJ2693" s="110"/>
      <c r="AK2693" s="110"/>
      <c r="AL2693" s="110"/>
    </row>
    <row r="2694" spans="8:38" s="69" customFormat="1">
      <c r="H2694" s="97"/>
      <c r="M2694" s="97"/>
      <c r="O2694" s="97"/>
      <c r="Q2694" s="110"/>
      <c r="T2694" s="110"/>
      <c r="AA2694" s="88"/>
      <c r="AB2694" s="88"/>
      <c r="AC2694" s="88"/>
      <c r="AD2694" s="88"/>
      <c r="AF2694" s="88"/>
      <c r="AH2694" s="110"/>
      <c r="AI2694" s="110"/>
      <c r="AJ2694" s="110"/>
      <c r="AK2694" s="110"/>
      <c r="AL2694" s="110"/>
    </row>
    <row r="2695" spans="8:38" s="69" customFormat="1">
      <c r="H2695" s="97"/>
      <c r="M2695" s="97"/>
      <c r="O2695" s="97"/>
      <c r="Q2695" s="110"/>
      <c r="T2695" s="110"/>
      <c r="AA2695" s="88"/>
      <c r="AB2695" s="88"/>
      <c r="AC2695" s="88"/>
      <c r="AD2695" s="88"/>
      <c r="AF2695" s="88"/>
      <c r="AH2695" s="110"/>
      <c r="AI2695" s="110"/>
      <c r="AJ2695" s="110"/>
      <c r="AK2695" s="110"/>
      <c r="AL2695" s="110"/>
    </row>
    <row r="2696" spans="8:38" s="69" customFormat="1">
      <c r="H2696" s="97"/>
      <c r="M2696" s="97"/>
      <c r="O2696" s="97"/>
      <c r="Q2696" s="110"/>
      <c r="T2696" s="110"/>
      <c r="AA2696" s="88"/>
      <c r="AB2696" s="88"/>
      <c r="AC2696" s="88"/>
      <c r="AD2696" s="88"/>
      <c r="AF2696" s="88"/>
      <c r="AH2696" s="110"/>
      <c r="AI2696" s="110"/>
      <c r="AJ2696" s="110"/>
      <c r="AK2696" s="110"/>
      <c r="AL2696" s="110"/>
    </row>
    <row r="2697" spans="8:38" s="69" customFormat="1">
      <c r="H2697" s="97"/>
      <c r="M2697" s="97"/>
      <c r="O2697" s="97"/>
      <c r="Q2697" s="110"/>
      <c r="T2697" s="110"/>
      <c r="AA2697" s="88"/>
      <c r="AB2697" s="88"/>
      <c r="AC2697" s="88"/>
      <c r="AD2697" s="88"/>
      <c r="AF2697" s="88"/>
      <c r="AH2697" s="110"/>
      <c r="AI2697" s="110"/>
      <c r="AJ2697" s="110"/>
      <c r="AK2697" s="110"/>
      <c r="AL2697" s="110"/>
    </row>
    <row r="2698" spans="8:38" s="69" customFormat="1">
      <c r="H2698" s="97"/>
      <c r="M2698" s="97"/>
      <c r="O2698" s="97"/>
      <c r="Q2698" s="110"/>
      <c r="T2698" s="110"/>
      <c r="AA2698" s="88"/>
      <c r="AB2698" s="88"/>
      <c r="AC2698" s="88"/>
      <c r="AD2698" s="88"/>
      <c r="AF2698" s="88"/>
      <c r="AH2698" s="110"/>
      <c r="AI2698" s="110"/>
      <c r="AJ2698" s="110"/>
      <c r="AK2698" s="110"/>
      <c r="AL2698" s="110"/>
    </row>
    <row r="2699" spans="8:38" s="69" customFormat="1">
      <c r="H2699" s="97"/>
      <c r="M2699" s="97"/>
      <c r="O2699" s="97"/>
      <c r="Q2699" s="110"/>
      <c r="T2699" s="110"/>
      <c r="AA2699" s="88"/>
      <c r="AB2699" s="88"/>
      <c r="AC2699" s="88"/>
      <c r="AD2699" s="88"/>
      <c r="AF2699" s="88"/>
      <c r="AH2699" s="110"/>
      <c r="AI2699" s="110"/>
      <c r="AJ2699" s="110"/>
      <c r="AK2699" s="110"/>
      <c r="AL2699" s="110"/>
    </row>
    <row r="2700" spans="8:38" s="69" customFormat="1">
      <c r="H2700" s="97"/>
      <c r="M2700" s="97"/>
      <c r="O2700" s="97"/>
      <c r="Q2700" s="110"/>
      <c r="T2700" s="110"/>
      <c r="AA2700" s="88"/>
      <c r="AB2700" s="88"/>
      <c r="AC2700" s="88"/>
      <c r="AD2700" s="88"/>
      <c r="AF2700" s="88"/>
      <c r="AH2700" s="110"/>
      <c r="AI2700" s="110"/>
      <c r="AJ2700" s="110"/>
      <c r="AK2700" s="110"/>
      <c r="AL2700" s="110"/>
    </row>
    <row r="2701" spans="8:38" s="69" customFormat="1">
      <c r="H2701" s="97"/>
      <c r="M2701" s="97"/>
      <c r="O2701" s="97"/>
      <c r="Q2701" s="110"/>
      <c r="T2701" s="110"/>
      <c r="AA2701" s="88"/>
      <c r="AB2701" s="88"/>
      <c r="AC2701" s="88"/>
      <c r="AD2701" s="88"/>
      <c r="AF2701" s="88"/>
      <c r="AH2701" s="110"/>
      <c r="AI2701" s="110"/>
      <c r="AJ2701" s="110"/>
      <c r="AK2701" s="110"/>
      <c r="AL2701" s="110"/>
    </row>
    <row r="2702" spans="8:38" s="69" customFormat="1">
      <c r="H2702" s="97"/>
      <c r="M2702" s="97"/>
      <c r="O2702" s="97"/>
      <c r="Q2702" s="110"/>
      <c r="T2702" s="110"/>
      <c r="AA2702" s="88"/>
      <c r="AB2702" s="88"/>
      <c r="AC2702" s="88"/>
      <c r="AD2702" s="88"/>
      <c r="AF2702" s="88"/>
      <c r="AH2702" s="110"/>
      <c r="AI2702" s="110"/>
      <c r="AJ2702" s="110"/>
      <c r="AK2702" s="110"/>
      <c r="AL2702" s="110"/>
    </row>
    <row r="2703" spans="8:38" s="69" customFormat="1">
      <c r="H2703" s="97"/>
      <c r="M2703" s="97"/>
      <c r="O2703" s="97"/>
      <c r="Q2703" s="110"/>
      <c r="T2703" s="110"/>
      <c r="AA2703" s="88"/>
      <c r="AB2703" s="88"/>
      <c r="AC2703" s="88"/>
      <c r="AD2703" s="88"/>
      <c r="AF2703" s="88"/>
      <c r="AH2703" s="110"/>
      <c r="AI2703" s="110"/>
      <c r="AJ2703" s="110"/>
      <c r="AK2703" s="110"/>
      <c r="AL2703" s="110"/>
    </row>
    <row r="2704" spans="8:38" s="69" customFormat="1">
      <c r="H2704" s="97"/>
      <c r="M2704" s="97"/>
      <c r="O2704" s="97"/>
      <c r="Q2704" s="110"/>
      <c r="T2704" s="110"/>
      <c r="AA2704" s="88"/>
      <c r="AB2704" s="88"/>
      <c r="AC2704" s="88"/>
      <c r="AD2704" s="88"/>
      <c r="AF2704" s="88"/>
      <c r="AH2704" s="110"/>
      <c r="AI2704" s="110"/>
      <c r="AJ2704" s="110"/>
      <c r="AK2704" s="110"/>
      <c r="AL2704" s="110"/>
    </row>
    <row r="2705" spans="8:38" s="69" customFormat="1">
      <c r="H2705" s="97"/>
      <c r="M2705" s="97"/>
      <c r="O2705" s="97"/>
      <c r="Q2705" s="110"/>
      <c r="T2705" s="110"/>
      <c r="AA2705" s="88"/>
      <c r="AB2705" s="88"/>
      <c r="AC2705" s="88"/>
      <c r="AD2705" s="88"/>
      <c r="AF2705" s="88"/>
      <c r="AH2705" s="110"/>
      <c r="AI2705" s="110"/>
      <c r="AJ2705" s="110"/>
      <c r="AK2705" s="110"/>
      <c r="AL2705" s="110"/>
    </row>
    <row r="2706" spans="8:38" s="69" customFormat="1">
      <c r="H2706" s="97"/>
      <c r="M2706" s="97"/>
      <c r="O2706" s="97"/>
      <c r="Q2706" s="110"/>
      <c r="T2706" s="110"/>
      <c r="AA2706" s="88"/>
      <c r="AB2706" s="88"/>
      <c r="AC2706" s="88"/>
      <c r="AD2706" s="88"/>
      <c r="AF2706" s="88"/>
      <c r="AH2706" s="110"/>
      <c r="AI2706" s="110"/>
      <c r="AJ2706" s="110"/>
      <c r="AK2706" s="110"/>
      <c r="AL2706" s="110"/>
    </row>
    <row r="2707" spans="8:38" s="69" customFormat="1">
      <c r="H2707" s="97"/>
      <c r="M2707" s="97"/>
      <c r="O2707" s="97"/>
      <c r="Q2707" s="110"/>
      <c r="T2707" s="110"/>
      <c r="AA2707" s="88"/>
      <c r="AB2707" s="88"/>
      <c r="AC2707" s="88"/>
      <c r="AD2707" s="88"/>
      <c r="AF2707" s="88"/>
      <c r="AH2707" s="110"/>
      <c r="AI2707" s="110"/>
      <c r="AJ2707" s="110"/>
      <c r="AK2707" s="110"/>
      <c r="AL2707" s="110"/>
    </row>
    <row r="2708" spans="8:38" s="69" customFormat="1">
      <c r="H2708" s="97"/>
      <c r="M2708" s="97"/>
      <c r="O2708" s="97"/>
      <c r="Q2708" s="110"/>
      <c r="T2708" s="110"/>
      <c r="AA2708" s="88"/>
      <c r="AB2708" s="88"/>
      <c r="AC2708" s="88"/>
      <c r="AD2708" s="88"/>
      <c r="AF2708" s="88"/>
      <c r="AH2708" s="110"/>
      <c r="AI2708" s="110"/>
      <c r="AJ2708" s="110"/>
      <c r="AK2708" s="110"/>
      <c r="AL2708" s="110"/>
    </row>
    <row r="2709" spans="8:38" s="69" customFormat="1">
      <c r="H2709" s="97"/>
      <c r="M2709" s="97"/>
      <c r="O2709" s="97"/>
      <c r="Q2709" s="110"/>
      <c r="T2709" s="110"/>
      <c r="AA2709" s="88"/>
      <c r="AB2709" s="88"/>
      <c r="AC2709" s="88"/>
      <c r="AD2709" s="88"/>
      <c r="AF2709" s="88"/>
      <c r="AH2709" s="110"/>
      <c r="AI2709" s="110"/>
      <c r="AJ2709" s="110"/>
      <c r="AK2709" s="110"/>
      <c r="AL2709" s="110"/>
    </row>
    <row r="2710" spans="8:38" s="69" customFormat="1">
      <c r="H2710" s="97"/>
      <c r="M2710" s="97"/>
      <c r="O2710" s="97"/>
      <c r="Q2710" s="110"/>
      <c r="T2710" s="110"/>
      <c r="AA2710" s="88"/>
      <c r="AB2710" s="88"/>
      <c r="AC2710" s="88"/>
      <c r="AD2710" s="88"/>
      <c r="AF2710" s="88"/>
      <c r="AH2710" s="110"/>
      <c r="AI2710" s="110"/>
      <c r="AJ2710" s="110"/>
      <c r="AK2710" s="110"/>
      <c r="AL2710" s="110"/>
    </row>
    <row r="2711" spans="8:38" s="69" customFormat="1">
      <c r="H2711" s="97"/>
      <c r="M2711" s="97"/>
      <c r="O2711" s="97"/>
      <c r="Q2711" s="110"/>
      <c r="T2711" s="110"/>
      <c r="AA2711" s="88"/>
      <c r="AB2711" s="88"/>
      <c r="AC2711" s="88"/>
      <c r="AD2711" s="88"/>
      <c r="AF2711" s="88"/>
      <c r="AH2711" s="110"/>
      <c r="AI2711" s="110"/>
      <c r="AJ2711" s="110"/>
      <c r="AK2711" s="110"/>
      <c r="AL2711" s="110"/>
    </row>
    <row r="2712" spans="8:38" s="69" customFormat="1">
      <c r="H2712" s="97"/>
      <c r="M2712" s="97"/>
      <c r="O2712" s="97"/>
      <c r="Q2712" s="110"/>
      <c r="T2712" s="110"/>
      <c r="AA2712" s="88"/>
      <c r="AB2712" s="88"/>
      <c r="AC2712" s="88"/>
      <c r="AD2712" s="88"/>
      <c r="AF2712" s="88"/>
      <c r="AH2712" s="110"/>
      <c r="AI2712" s="110"/>
      <c r="AJ2712" s="110"/>
      <c r="AK2712" s="110"/>
      <c r="AL2712" s="110"/>
    </row>
    <row r="2713" spans="8:38" s="69" customFormat="1">
      <c r="H2713" s="97"/>
      <c r="M2713" s="97"/>
      <c r="O2713" s="97"/>
      <c r="Q2713" s="110"/>
      <c r="T2713" s="110"/>
      <c r="AA2713" s="88"/>
      <c r="AB2713" s="88"/>
      <c r="AC2713" s="88"/>
      <c r="AD2713" s="88"/>
      <c r="AF2713" s="88"/>
      <c r="AH2713" s="110"/>
      <c r="AI2713" s="110"/>
      <c r="AJ2713" s="110"/>
      <c r="AK2713" s="110"/>
      <c r="AL2713" s="110"/>
    </row>
    <row r="2714" spans="8:38" s="69" customFormat="1">
      <c r="H2714" s="97"/>
      <c r="M2714" s="97"/>
      <c r="O2714" s="97"/>
      <c r="Q2714" s="110"/>
      <c r="T2714" s="110"/>
      <c r="AA2714" s="88"/>
      <c r="AB2714" s="88"/>
      <c r="AC2714" s="88"/>
      <c r="AD2714" s="88"/>
      <c r="AF2714" s="88"/>
      <c r="AH2714" s="110"/>
      <c r="AI2714" s="110"/>
      <c r="AJ2714" s="110"/>
      <c r="AK2714" s="110"/>
      <c r="AL2714" s="110"/>
    </row>
    <row r="2715" spans="8:38" s="69" customFormat="1">
      <c r="H2715" s="97"/>
      <c r="M2715" s="97"/>
      <c r="O2715" s="97"/>
      <c r="Q2715" s="110"/>
      <c r="T2715" s="110"/>
      <c r="AA2715" s="88"/>
      <c r="AB2715" s="88"/>
      <c r="AC2715" s="88"/>
      <c r="AD2715" s="88"/>
      <c r="AF2715" s="88"/>
      <c r="AH2715" s="110"/>
      <c r="AI2715" s="110"/>
      <c r="AJ2715" s="110"/>
      <c r="AK2715" s="110"/>
      <c r="AL2715" s="110"/>
    </row>
    <row r="2716" spans="8:38" s="69" customFormat="1">
      <c r="H2716" s="97"/>
      <c r="M2716" s="97"/>
      <c r="O2716" s="97"/>
      <c r="Q2716" s="110"/>
      <c r="T2716" s="110"/>
      <c r="AA2716" s="88"/>
      <c r="AB2716" s="88"/>
      <c r="AC2716" s="88"/>
      <c r="AD2716" s="88"/>
      <c r="AF2716" s="88"/>
      <c r="AH2716" s="110"/>
      <c r="AI2716" s="110"/>
      <c r="AJ2716" s="110"/>
      <c r="AK2716" s="110"/>
      <c r="AL2716" s="110"/>
    </row>
    <row r="2717" spans="8:38" s="69" customFormat="1">
      <c r="H2717" s="97"/>
      <c r="M2717" s="97"/>
      <c r="O2717" s="97"/>
      <c r="Q2717" s="110"/>
      <c r="T2717" s="110"/>
      <c r="AA2717" s="88"/>
      <c r="AB2717" s="88"/>
      <c r="AC2717" s="88"/>
      <c r="AD2717" s="88"/>
      <c r="AF2717" s="88"/>
      <c r="AH2717" s="110"/>
      <c r="AI2717" s="110"/>
      <c r="AJ2717" s="110"/>
      <c r="AK2717" s="110"/>
      <c r="AL2717" s="110"/>
    </row>
    <row r="2718" spans="8:38" s="69" customFormat="1">
      <c r="H2718" s="97"/>
      <c r="M2718" s="97"/>
      <c r="O2718" s="97"/>
      <c r="Q2718" s="110"/>
      <c r="T2718" s="110"/>
      <c r="AA2718" s="88"/>
      <c r="AB2718" s="88"/>
      <c r="AC2718" s="88"/>
      <c r="AD2718" s="88"/>
      <c r="AF2718" s="88"/>
      <c r="AH2718" s="110"/>
      <c r="AI2718" s="110"/>
      <c r="AJ2718" s="110"/>
      <c r="AK2718" s="110"/>
      <c r="AL2718" s="110"/>
    </row>
    <row r="2719" spans="8:38" s="69" customFormat="1">
      <c r="H2719" s="97"/>
      <c r="M2719" s="97"/>
      <c r="O2719" s="97"/>
      <c r="Q2719" s="110"/>
      <c r="T2719" s="110"/>
      <c r="AA2719" s="88"/>
      <c r="AB2719" s="88"/>
      <c r="AC2719" s="88"/>
      <c r="AD2719" s="88"/>
      <c r="AF2719" s="88"/>
      <c r="AH2719" s="110"/>
      <c r="AI2719" s="110"/>
      <c r="AJ2719" s="110"/>
      <c r="AK2719" s="110"/>
      <c r="AL2719" s="110"/>
    </row>
    <row r="2720" spans="8:38" s="69" customFormat="1">
      <c r="H2720" s="97"/>
      <c r="M2720" s="97"/>
      <c r="O2720" s="97"/>
      <c r="Q2720" s="110"/>
      <c r="T2720" s="110"/>
      <c r="AA2720" s="88"/>
      <c r="AB2720" s="88"/>
      <c r="AC2720" s="88"/>
      <c r="AD2720" s="88"/>
      <c r="AF2720" s="88"/>
      <c r="AH2720" s="110"/>
      <c r="AI2720" s="110"/>
      <c r="AJ2720" s="110"/>
      <c r="AK2720" s="110"/>
      <c r="AL2720" s="110"/>
    </row>
    <row r="2721" spans="8:38" s="69" customFormat="1">
      <c r="H2721" s="97"/>
      <c r="M2721" s="97"/>
      <c r="O2721" s="97"/>
      <c r="Q2721" s="110"/>
      <c r="T2721" s="110"/>
      <c r="AA2721" s="88"/>
      <c r="AB2721" s="88"/>
      <c r="AC2721" s="88"/>
      <c r="AD2721" s="88"/>
      <c r="AF2721" s="88"/>
      <c r="AH2721" s="110"/>
      <c r="AI2721" s="110"/>
      <c r="AJ2721" s="110"/>
      <c r="AK2721" s="110"/>
      <c r="AL2721" s="110"/>
    </row>
    <row r="2722" spans="8:38" s="69" customFormat="1">
      <c r="H2722" s="97"/>
      <c r="M2722" s="97"/>
      <c r="O2722" s="97"/>
      <c r="Q2722" s="110"/>
      <c r="T2722" s="110"/>
      <c r="AA2722" s="88"/>
      <c r="AB2722" s="88"/>
      <c r="AC2722" s="88"/>
      <c r="AD2722" s="88"/>
      <c r="AF2722" s="88"/>
      <c r="AH2722" s="110"/>
      <c r="AI2722" s="110"/>
      <c r="AJ2722" s="110"/>
      <c r="AK2722" s="110"/>
      <c r="AL2722" s="110"/>
    </row>
    <row r="2723" spans="8:38" s="69" customFormat="1">
      <c r="H2723" s="97"/>
      <c r="M2723" s="97"/>
      <c r="O2723" s="97"/>
      <c r="Q2723" s="110"/>
      <c r="T2723" s="110"/>
      <c r="AA2723" s="88"/>
      <c r="AB2723" s="88"/>
      <c r="AC2723" s="88"/>
      <c r="AD2723" s="88"/>
      <c r="AF2723" s="88"/>
      <c r="AH2723" s="110"/>
      <c r="AI2723" s="110"/>
      <c r="AJ2723" s="110"/>
      <c r="AK2723" s="110"/>
      <c r="AL2723" s="110"/>
    </row>
    <row r="2724" spans="8:38" s="69" customFormat="1">
      <c r="H2724" s="97"/>
      <c r="M2724" s="97"/>
      <c r="O2724" s="97"/>
      <c r="Q2724" s="110"/>
      <c r="T2724" s="110"/>
      <c r="AA2724" s="88"/>
      <c r="AB2724" s="88"/>
      <c r="AC2724" s="88"/>
      <c r="AD2724" s="88"/>
      <c r="AF2724" s="88"/>
      <c r="AH2724" s="110"/>
      <c r="AI2724" s="110"/>
      <c r="AJ2724" s="110"/>
      <c r="AK2724" s="110"/>
      <c r="AL2724" s="110"/>
    </row>
    <row r="2725" spans="8:38" s="69" customFormat="1">
      <c r="H2725" s="97"/>
      <c r="M2725" s="97"/>
      <c r="O2725" s="97"/>
      <c r="Q2725" s="110"/>
      <c r="T2725" s="110"/>
      <c r="AA2725" s="88"/>
      <c r="AB2725" s="88"/>
      <c r="AC2725" s="88"/>
      <c r="AD2725" s="88"/>
      <c r="AF2725" s="88"/>
      <c r="AH2725" s="110"/>
      <c r="AI2725" s="110"/>
      <c r="AJ2725" s="110"/>
      <c r="AK2725" s="110"/>
      <c r="AL2725" s="110"/>
    </row>
    <row r="2726" spans="8:38" s="69" customFormat="1">
      <c r="H2726" s="97"/>
      <c r="M2726" s="97"/>
      <c r="O2726" s="97"/>
      <c r="Q2726" s="110"/>
      <c r="T2726" s="110"/>
      <c r="AA2726" s="88"/>
      <c r="AB2726" s="88"/>
      <c r="AC2726" s="88"/>
      <c r="AD2726" s="88"/>
      <c r="AF2726" s="88"/>
      <c r="AH2726" s="110"/>
      <c r="AI2726" s="110"/>
      <c r="AJ2726" s="110"/>
      <c r="AK2726" s="110"/>
      <c r="AL2726" s="110"/>
    </row>
    <row r="2727" spans="8:38" s="69" customFormat="1">
      <c r="H2727" s="97"/>
      <c r="M2727" s="97"/>
      <c r="O2727" s="97"/>
      <c r="Q2727" s="110"/>
      <c r="T2727" s="110"/>
      <c r="AA2727" s="88"/>
      <c r="AB2727" s="88"/>
      <c r="AC2727" s="88"/>
      <c r="AD2727" s="88"/>
      <c r="AF2727" s="88"/>
      <c r="AH2727" s="110"/>
      <c r="AI2727" s="110"/>
      <c r="AJ2727" s="110"/>
      <c r="AK2727" s="110"/>
      <c r="AL2727" s="110"/>
    </row>
    <row r="2728" spans="8:38" s="69" customFormat="1">
      <c r="H2728" s="97"/>
      <c r="M2728" s="97"/>
      <c r="O2728" s="97"/>
      <c r="Q2728" s="110"/>
      <c r="T2728" s="110"/>
      <c r="AA2728" s="88"/>
      <c r="AB2728" s="88"/>
      <c r="AC2728" s="88"/>
      <c r="AD2728" s="88"/>
      <c r="AF2728" s="88"/>
      <c r="AH2728" s="110"/>
      <c r="AI2728" s="110"/>
      <c r="AJ2728" s="110"/>
      <c r="AK2728" s="110"/>
      <c r="AL2728" s="110"/>
    </row>
    <row r="2729" spans="8:38" s="69" customFormat="1">
      <c r="H2729" s="97"/>
      <c r="M2729" s="97"/>
      <c r="O2729" s="97"/>
      <c r="Q2729" s="110"/>
      <c r="T2729" s="110"/>
      <c r="AA2729" s="88"/>
      <c r="AB2729" s="88"/>
      <c r="AC2729" s="88"/>
      <c r="AD2729" s="88"/>
      <c r="AF2729" s="88"/>
      <c r="AH2729" s="110"/>
      <c r="AI2729" s="110"/>
      <c r="AJ2729" s="110"/>
      <c r="AK2729" s="110"/>
      <c r="AL2729" s="110"/>
    </row>
    <row r="2730" spans="8:38" s="69" customFormat="1">
      <c r="H2730" s="97"/>
      <c r="M2730" s="97"/>
      <c r="O2730" s="97"/>
      <c r="Q2730" s="110"/>
      <c r="T2730" s="110"/>
      <c r="AA2730" s="88"/>
      <c r="AB2730" s="88"/>
      <c r="AC2730" s="88"/>
      <c r="AD2730" s="88"/>
      <c r="AF2730" s="88"/>
      <c r="AH2730" s="110"/>
      <c r="AI2730" s="110"/>
      <c r="AJ2730" s="110"/>
      <c r="AK2730" s="110"/>
      <c r="AL2730" s="110"/>
    </row>
    <row r="2731" spans="8:38" s="69" customFormat="1">
      <c r="H2731" s="97"/>
      <c r="M2731" s="97"/>
      <c r="O2731" s="97"/>
      <c r="Q2731" s="110"/>
      <c r="T2731" s="110"/>
      <c r="AA2731" s="88"/>
      <c r="AB2731" s="88"/>
      <c r="AC2731" s="88"/>
      <c r="AD2731" s="88"/>
      <c r="AF2731" s="88"/>
      <c r="AH2731" s="110"/>
      <c r="AI2731" s="110"/>
      <c r="AJ2731" s="110"/>
      <c r="AK2731" s="110"/>
      <c r="AL2731" s="110"/>
    </row>
    <row r="2732" spans="8:38" s="69" customFormat="1">
      <c r="H2732" s="97"/>
      <c r="M2732" s="97"/>
      <c r="O2732" s="97"/>
      <c r="Q2732" s="110"/>
      <c r="T2732" s="110"/>
      <c r="AA2732" s="88"/>
      <c r="AB2732" s="88"/>
      <c r="AC2732" s="88"/>
      <c r="AD2732" s="88"/>
      <c r="AF2732" s="88"/>
      <c r="AH2732" s="110"/>
      <c r="AI2732" s="110"/>
      <c r="AJ2732" s="110"/>
      <c r="AK2732" s="110"/>
      <c r="AL2732" s="110"/>
    </row>
    <row r="2733" spans="8:38" s="69" customFormat="1">
      <c r="H2733" s="97"/>
      <c r="M2733" s="97"/>
      <c r="O2733" s="97"/>
      <c r="Q2733" s="110"/>
      <c r="T2733" s="110"/>
      <c r="AA2733" s="88"/>
      <c r="AB2733" s="88"/>
      <c r="AC2733" s="88"/>
      <c r="AD2733" s="88"/>
      <c r="AF2733" s="88"/>
      <c r="AH2733" s="110"/>
      <c r="AI2733" s="110"/>
      <c r="AJ2733" s="110"/>
      <c r="AK2733" s="110"/>
      <c r="AL2733" s="110"/>
    </row>
    <row r="2734" spans="8:38" s="69" customFormat="1">
      <c r="H2734" s="97"/>
      <c r="M2734" s="97"/>
      <c r="O2734" s="97"/>
      <c r="Q2734" s="110"/>
      <c r="T2734" s="110"/>
      <c r="AA2734" s="88"/>
      <c r="AB2734" s="88"/>
      <c r="AC2734" s="88"/>
      <c r="AD2734" s="88"/>
      <c r="AF2734" s="88"/>
      <c r="AH2734" s="110"/>
      <c r="AI2734" s="110"/>
      <c r="AJ2734" s="110"/>
      <c r="AK2734" s="110"/>
      <c r="AL2734" s="110"/>
    </row>
    <row r="2735" spans="8:38" s="69" customFormat="1">
      <c r="H2735" s="97"/>
      <c r="M2735" s="97"/>
      <c r="O2735" s="97"/>
      <c r="Q2735" s="110"/>
      <c r="T2735" s="110"/>
      <c r="AA2735" s="88"/>
      <c r="AB2735" s="88"/>
      <c r="AC2735" s="88"/>
      <c r="AD2735" s="88"/>
      <c r="AF2735" s="88"/>
      <c r="AH2735" s="110"/>
      <c r="AI2735" s="110"/>
      <c r="AJ2735" s="110"/>
      <c r="AK2735" s="110"/>
      <c r="AL2735" s="110"/>
    </row>
    <row r="2736" spans="8:38" s="69" customFormat="1">
      <c r="H2736" s="97"/>
      <c r="M2736" s="97"/>
      <c r="O2736" s="97"/>
      <c r="Q2736" s="110"/>
      <c r="T2736" s="110"/>
      <c r="AA2736" s="88"/>
      <c r="AB2736" s="88"/>
      <c r="AC2736" s="88"/>
      <c r="AD2736" s="88"/>
      <c r="AF2736" s="88"/>
      <c r="AH2736" s="110"/>
      <c r="AI2736" s="110"/>
      <c r="AJ2736" s="110"/>
      <c r="AK2736" s="110"/>
      <c r="AL2736" s="110"/>
    </row>
    <row r="2737" spans="8:38" s="69" customFormat="1">
      <c r="H2737" s="97"/>
      <c r="M2737" s="97"/>
      <c r="O2737" s="97"/>
      <c r="Q2737" s="110"/>
      <c r="T2737" s="110"/>
      <c r="AA2737" s="88"/>
      <c r="AB2737" s="88"/>
      <c r="AC2737" s="88"/>
      <c r="AD2737" s="88"/>
      <c r="AF2737" s="88"/>
      <c r="AH2737" s="110"/>
      <c r="AI2737" s="110"/>
      <c r="AJ2737" s="110"/>
      <c r="AK2737" s="110"/>
      <c r="AL2737" s="110"/>
    </row>
    <row r="2738" spans="8:38" s="69" customFormat="1">
      <c r="H2738" s="97"/>
      <c r="M2738" s="97"/>
      <c r="O2738" s="97"/>
      <c r="Q2738" s="110"/>
      <c r="T2738" s="110"/>
      <c r="AA2738" s="88"/>
      <c r="AB2738" s="88"/>
      <c r="AC2738" s="88"/>
      <c r="AD2738" s="88"/>
      <c r="AF2738" s="88"/>
      <c r="AH2738" s="110"/>
      <c r="AI2738" s="110"/>
      <c r="AJ2738" s="110"/>
      <c r="AK2738" s="110"/>
      <c r="AL2738" s="110"/>
    </row>
    <row r="2739" spans="8:38" s="69" customFormat="1">
      <c r="H2739" s="97"/>
      <c r="M2739" s="97"/>
      <c r="O2739" s="97"/>
      <c r="Q2739" s="110"/>
      <c r="T2739" s="110"/>
      <c r="AA2739" s="88"/>
      <c r="AB2739" s="88"/>
      <c r="AC2739" s="88"/>
      <c r="AD2739" s="88"/>
      <c r="AF2739" s="88"/>
      <c r="AH2739" s="110"/>
      <c r="AI2739" s="110"/>
      <c r="AJ2739" s="110"/>
      <c r="AK2739" s="110"/>
      <c r="AL2739" s="110"/>
    </row>
    <row r="2740" spans="8:38" s="69" customFormat="1">
      <c r="H2740" s="97"/>
      <c r="M2740" s="97"/>
      <c r="O2740" s="97"/>
      <c r="Q2740" s="110"/>
      <c r="T2740" s="110"/>
      <c r="AA2740" s="88"/>
      <c r="AB2740" s="88"/>
      <c r="AC2740" s="88"/>
      <c r="AD2740" s="88"/>
      <c r="AF2740" s="88"/>
      <c r="AH2740" s="110"/>
      <c r="AI2740" s="110"/>
      <c r="AJ2740" s="110"/>
      <c r="AK2740" s="110"/>
      <c r="AL2740" s="110"/>
    </row>
    <row r="2741" spans="8:38" s="69" customFormat="1">
      <c r="H2741" s="97"/>
      <c r="M2741" s="97"/>
      <c r="O2741" s="97"/>
      <c r="Q2741" s="110"/>
      <c r="T2741" s="110"/>
      <c r="AA2741" s="88"/>
      <c r="AB2741" s="88"/>
      <c r="AC2741" s="88"/>
      <c r="AD2741" s="88"/>
      <c r="AF2741" s="88"/>
      <c r="AH2741" s="110"/>
      <c r="AI2741" s="110"/>
      <c r="AJ2741" s="110"/>
      <c r="AK2741" s="110"/>
      <c r="AL2741" s="110"/>
    </row>
    <row r="2742" spans="8:38" s="69" customFormat="1">
      <c r="H2742" s="97"/>
      <c r="M2742" s="97"/>
      <c r="O2742" s="97"/>
      <c r="Q2742" s="110"/>
      <c r="T2742" s="110"/>
      <c r="AA2742" s="88"/>
      <c r="AB2742" s="88"/>
      <c r="AC2742" s="88"/>
      <c r="AD2742" s="88"/>
      <c r="AF2742" s="88"/>
      <c r="AH2742" s="110"/>
      <c r="AI2742" s="110"/>
      <c r="AJ2742" s="110"/>
      <c r="AK2742" s="110"/>
      <c r="AL2742" s="110"/>
    </row>
    <row r="2743" spans="8:38" s="69" customFormat="1">
      <c r="H2743" s="97"/>
      <c r="M2743" s="97"/>
      <c r="O2743" s="97"/>
      <c r="Q2743" s="110"/>
      <c r="T2743" s="110"/>
      <c r="AA2743" s="88"/>
      <c r="AB2743" s="88"/>
      <c r="AC2743" s="88"/>
      <c r="AD2743" s="88"/>
      <c r="AF2743" s="88"/>
      <c r="AH2743" s="110"/>
      <c r="AI2743" s="110"/>
      <c r="AJ2743" s="110"/>
      <c r="AK2743" s="110"/>
      <c r="AL2743" s="110"/>
    </row>
    <row r="2744" spans="8:38" s="69" customFormat="1">
      <c r="H2744" s="97"/>
      <c r="M2744" s="97"/>
      <c r="O2744" s="97"/>
      <c r="Q2744" s="110"/>
      <c r="T2744" s="110"/>
      <c r="AA2744" s="88"/>
      <c r="AB2744" s="88"/>
      <c r="AC2744" s="88"/>
      <c r="AD2744" s="88"/>
      <c r="AF2744" s="88"/>
      <c r="AH2744" s="110"/>
      <c r="AI2744" s="110"/>
      <c r="AJ2744" s="110"/>
      <c r="AK2744" s="110"/>
      <c r="AL2744" s="110"/>
    </row>
    <row r="2745" spans="8:38" s="69" customFormat="1">
      <c r="H2745" s="97"/>
      <c r="M2745" s="97"/>
      <c r="O2745" s="97"/>
      <c r="Q2745" s="110"/>
      <c r="T2745" s="110"/>
      <c r="AA2745" s="88"/>
      <c r="AB2745" s="88"/>
      <c r="AC2745" s="88"/>
      <c r="AD2745" s="88"/>
      <c r="AF2745" s="88"/>
      <c r="AH2745" s="110"/>
      <c r="AI2745" s="110"/>
      <c r="AJ2745" s="110"/>
      <c r="AK2745" s="110"/>
      <c r="AL2745" s="110"/>
    </row>
    <row r="2746" spans="8:38" s="69" customFormat="1">
      <c r="H2746" s="97"/>
      <c r="M2746" s="97"/>
      <c r="O2746" s="97"/>
      <c r="Q2746" s="110"/>
      <c r="T2746" s="110"/>
      <c r="AA2746" s="88"/>
      <c r="AB2746" s="88"/>
      <c r="AC2746" s="88"/>
      <c r="AD2746" s="88"/>
      <c r="AF2746" s="88"/>
      <c r="AH2746" s="110"/>
      <c r="AI2746" s="110"/>
      <c r="AJ2746" s="110"/>
      <c r="AK2746" s="110"/>
      <c r="AL2746" s="110"/>
    </row>
    <row r="2747" spans="8:38" s="69" customFormat="1">
      <c r="H2747" s="97"/>
      <c r="M2747" s="97"/>
      <c r="O2747" s="97"/>
      <c r="Q2747" s="110"/>
      <c r="T2747" s="110"/>
      <c r="AA2747" s="88"/>
      <c r="AB2747" s="88"/>
      <c r="AC2747" s="88"/>
      <c r="AD2747" s="88"/>
      <c r="AF2747" s="88"/>
      <c r="AH2747" s="110"/>
      <c r="AI2747" s="110"/>
      <c r="AJ2747" s="110"/>
      <c r="AK2747" s="110"/>
      <c r="AL2747" s="110"/>
    </row>
    <row r="2748" spans="8:38" s="69" customFormat="1">
      <c r="H2748" s="97"/>
      <c r="M2748" s="97"/>
      <c r="O2748" s="97"/>
      <c r="Q2748" s="110"/>
      <c r="T2748" s="110"/>
      <c r="AA2748" s="88"/>
      <c r="AB2748" s="88"/>
      <c r="AC2748" s="88"/>
      <c r="AD2748" s="88"/>
      <c r="AF2748" s="88"/>
      <c r="AH2748" s="110"/>
      <c r="AI2748" s="110"/>
      <c r="AJ2748" s="110"/>
      <c r="AK2748" s="110"/>
      <c r="AL2748" s="110"/>
    </row>
    <row r="2749" spans="8:38" s="69" customFormat="1">
      <c r="H2749" s="97"/>
      <c r="M2749" s="97"/>
      <c r="O2749" s="97"/>
      <c r="Q2749" s="110"/>
      <c r="T2749" s="110"/>
      <c r="AA2749" s="88"/>
      <c r="AB2749" s="88"/>
      <c r="AC2749" s="88"/>
      <c r="AD2749" s="88"/>
      <c r="AF2749" s="88"/>
      <c r="AH2749" s="110"/>
      <c r="AI2749" s="110"/>
      <c r="AJ2749" s="110"/>
      <c r="AK2749" s="110"/>
      <c r="AL2749" s="110"/>
    </row>
    <row r="2750" spans="8:38" s="69" customFormat="1">
      <c r="H2750" s="97"/>
      <c r="M2750" s="97"/>
      <c r="O2750" s="97"/>
      <c r="Q2750" s="110"/>
      <c r="T2750" s="110"/>
      <c r="AA2750" s="88"/>
      <c r="AB2750" s="88"/>
      <c r="AC2750" s="88"/>
      <c r="AD2750" s="88"/>
      <c r="AF2750" s="88"/>
      <c r="AH2750" s="110"/>
      <c r="AI2750" s="110"/>
      <c r="AJ2750" s="110"/>
      <c r="AK2750" s="110"/>
      <c r="AL2750" s="110"/>
    </row>
    <row r="2751" spans="8:38" s="69" customFormat="1">
      <c r="H2751" s="97"/>
      <c r="M2751" s="97"/>
      <c r="O2751" s="97"/>
      <c r="Q2751" s="110"/>
      <c r="T2751" s="110"/>
      <c r="AA2751" s="88"/>
      <c r="AB2751" s="88"/>
      <c r="AC2751" s="88"/>
      <c r="AD2751" s="88"/>
      <c r="AF2751" s="88"/>
      <c r="AH2751" s="110"/>
      <c r="AI2751" s="110"/>
      <c r="AJ2751" s="110"/>
      <c r="AK2751" s="110"/>
      <c r="AL2751" s="110"/>
    </row>
    <row r="2752" spans="8:38" s="69" customFormat="1">
      <c r="H2752" s="97"/>
      <c r="M2752" s="97"/>
      <c r="O2752" s="97"/>
      <c r="Q2752" s="110"/>
      <c r="T2752" s="110"/>
      <c r="AA2752" s="88"/>
      <c r="AB2752" s="88"/>
      <c r="AC2752" s="88"/>
      <c r="AD2752" s="88"/>
      <c r="AF2752" s="88"/>
      <c r="AH2752" s="110"/>
      <c r="AI2752" s="110"/>
      <c r="AJ2752" s="110"/>
      <c r="AK2752" s="110"/>
      <c r="AL2752" s="110"/>
    </row>
    <row r="2753" spans="8:38" s="69" customFormat="1">
      <c r="H2753" s="97"/>
      <c r="M2753" s="97"/>
      <c r="O2753" s="97"/>
      <c r="Q2753" s="110"/>
      <c r="T2753" s="110"/>
      <c r="AA2753" s="88"/>
      <c r="AB2753" s="88"/>
      <c r="AC2753" s="88"/>
      <c r="AD2753" s="88"/>
      <c r="AF2753" s="88"/>
      <c r="AH2753" s="110"/>
      <c r="AI2753" s="110"/>
      <c r="AJ2753" s="110"/>
      <c r="AK2753" s="110"/>
      <c r="AL2753" s="110"/>
    </row>
    <row r="2754" spans="8:38" s="69" customFormat="1">
      <c r="H2754" s="97"/>
      <c r="M2754" s="97"/>
      <c r="O2754" s="97"/>
      <c r="Q2754" s="110"/>
      <c r="T2754" s="110"/>
      <c r="AA2754" s="88"/>
      <c r="AB2754" s="88"/>
      <c r="AC2754" s="88"/>
      <c r="AD2754" s="88"/>
      <c r="AF2754" s="88"/>
      <c r="AH2754" s="110"/>
      <c r="AI2754" s="110"/>
      <c r="AJ2754" s="110"/>
      <c r="AK2754" s="110"/>
      <c r="AL2754" s="110"/>
    </row>
    <row r="2755" spans="8:38" s="69" customFormat="1">
      <c r="H2755" s="97"/>
      <c r="M2755" s="97"/>
      <c r="O2755" s="97"/>
      <c r="Q2755" s="110"/>
      <c r="T2755" s="110"/>
      <c r="AA2755" s="88"/>
      <c r="AB2755" s="88"/>
      <c r="AC2755" s="88"/>
      <c r="AD2755" s="88"/>
      <c r="AF2755" s="88"/>
      <c r="AH2755" s="110"/>
      <c r="AI2755" s="110"/>
      <c r="AJ2755" s="110"/>
      <c r="AK2755" s="110"/>
      <c r="AL2755" s="110"/>
    </row>
    <row r="2756" spans="8:38" s="69" customFormat="1">
      <c r="H2756" s="97"/>
      <c r="M2756" s="97"/>
      <c r="O2756" s="97"/>
      <c r="Q2756" s="110"/>
      <c r="T2756" s="110"/>
      <c r="AA2756" s="88"/>
      <c r="AB2756" s="88"/>
      <c r="AC2756" s="88"/>
      <c r="AD2756" s="88"/>
      <c r="AF2756" s="88"/>
      <c r="AH2756" s="110"/>
      <c r="AI2756" s="110"/>
      <c r="AJ2756" s="110"/>
      <c r="AK2756" s="110"/>
      <c r="AL2756" s="110"/>
    </row>
    <row r="2757" spans="8:38" s="69" customFormat="1">
      <c r="H2757" s="97"/>
      <c r="M2757" s="97"/>
      <c r="O2757" s="97"/>
      <c r="Q2757" s="110"/>
      <c r="T2757" s="110"/>
      <c r="AA2757" s="88"/>
      <c r="AB2757" s="88"/>
      <c r="AC2757" s="88"/>
      <c r="AD2757" s="88"/>
      <c r="AF2757" s="88"/>
      <c r="AH2757" s="110"/>
      <c r="AI2757" s="110"/>
      <c r="AJ2757" s="110"/>
      <c r="AK2757" s="110"/>
      <c r="AL2757" s="110"/>
    </row>
    <row r="2758" spans="8:38" s="69" customFormat="1">
      <c r="H2758" s="97"/>
      <c r="M2758" s="97"/>
      <c r="O2758" s="97"/>
      <c r="Q2758" s="110"/>
      <c r="T2758" s="110"/>
      <c r="AA2758" s="88"/>
      <c r="AB2758" s="88"/>
      <c r="AC2758" s="88"/>
      <c r="AD2758" s="88"/>
      <c r="AF2758" s="88"/>
      <c r="AH2758" s="110"/>
      <c r="AI2758" s="110"/>
      <c r="AJ2758" s="110"/>
      <c r="AK2758" s="110"/>
      <c r="AL2758" s="110"/>
    </row>
    <row r="2759" spans="8:38" s="69" customFormat="1">
      <c r="H2759" s="97"/>
      <c r="M2759" s="97"/>
      <c r="O2759" s="97"/>
      <c r="Q2759" s="110"/>
      <c r="T2759" s="110"/>
      <c r="AA2759" s="88"/>
      <c r="AB2759" s="88"/>
      <c r="AC2759" s="88"/>
      <c r="AD2759" s="88"/>
      <c r="AF2759" s="88"/>
      <c r="AH2759" s="110"/>
      <c r="AI2759" s="110"/>
      <c r="AJ2759" s="110"/>
      <c r="AK2759" s="110"/>
      <c r="AL2759" s="110"/>
    </row>
    <row r="2760" spans="8:38" s="69" customFormat="1">
      <c r="H2760" s="97"/>
      <c r="M2760" s="97"/>
      <c r="O2760" s="97"/>
      <c r="Q2760" s="110"/>
      <c r="T2760" s="110"/>
      <c r="AA2760" s="88"/>
      <c r="AB2760" s="88"/>
      <c r="AC2760" s="88"/>
      <c r="AD2760" s="88"/>
      <c r="AF2760" s="88"/>
      <c r="AH2760" s="110"/>
      <c r="AI2760" s="110"/>
      <c r="AJ2760" s="110"/>
      <c r="AK2760" s="110"/>
      <c r="AL2760" s="110"/>
    </row>
    <row r="2761" spans="8:38" s="69" customFormat="1">
      <c r="H2761" s="97"/>
      <c r="M2761" s="97"/>
      <c r="O2761" s="97"/>
      <c r="Q2761" s="110"/>
      <c r="T2761" s="110"/>
      <c r="AA2761" s="88"/>
      <c r="AB2761" s="88"/>
      <c r="AC2761" s="88"/>
      <c r="AD2761" s="88"/>
      <c r="AF2761" s="88"/>
      <c r="AH2761" s="110"/>
      <c r="AI2761" s="110"/>
      <c r="AJ2761" s="110"/>
      <c r="AK2761" s="110"/>
      <c r="AL2761" s="110"/>
    </row>
    <row r="2762" spans="8:38" s="69" customFormat="1">
      <c r="H2762" s="97"/>
      <c r="M2762" s="97"/>
      <c r="O2762" s="97"/>
      <c r="Q2762" s="110"/>
      <c r="T2762" s="110"/>
      <c r="AA2762" s="88"/>
      <c r="AB2762" s="88"/>
      <c r="AC2762" s="88"/>
      <c r="AD2762" s="88"/>
      <c r="AF2762" s="88"/>
      <c r="AH2762" s="110"/>
      <c r="AI2762" s="110"/>
      <c r="AJ2762" s="110"/>
      <c r="AK2762" s="110"/>
      <c r="AL2762" s="110"/>
    </row>
    <row r="2763" spans="8:38" s="69" customFormat="1">
      <c r="H2763" s="97"/>
      <c r="M2763" s="97"/>
      <c r="O2763" s="97"/>
      <c r="Q2763" s="110"/>
      <c r="T2763" s="110"/>
      <c r="AA2763" s="88"/>
      <c r="AB2763" s="88"/>
      <c r="AC2763" s="88"/>
      <c r="AD2763" s="88"/>
      <c r="AF2763" s="88"/>
      <c r="AH2763" s="110"/>
      <c r="AI2763" s="110"/>
      <c r="AJ2763" s="110"/>
      <c r="AK2763" s="110"/>
      <c r="AL2763" s="110"/>
    </row>
    <row r="2764" spans="8:38" s="69" customFormat="1">
      <c r="H2764" s="97"/>
      <c r="M2764" s="97"/>
      <c r="O2764" s="97"/>
      <c r="Q2764" s="110"/>
      <c r="T2764" s="110"/>
      <c r="AA2764" s="88"/>
      <c r="AB2764" s="88"/>
      <c r="AC2764" s="88"/>
      <c r="AD2764" s="88"/>
      <c r="AF2764" s="88"/>
      <c r="AH2764" s="110"/>
      <c r="AI2764" s="110"/>
      <c r="AJ2764" s="110"/>
      <c r="AK2764" s="110"/>
      <c r="AL2764" s="110"/>
    </row>
    <row r="2765" spans="8:38" s="69" customFormat="1">
      <c r="H2765" s="97"/>
      <c r="M2765" s="97"/>
      <c r="O2765" s="97"/>
      <c r="Q2765" s="110"/>
      <c r="T2765" s="110"/>
      <c r="AA2765" s="88"/>
      <c r="AB2765" s="88"/>
      <c r="AC2765" s="88"/>
      <c r="AD2765" s="88"/>
      <c r="AF2765" s="88"/>
      <c r="AH2765" s="110"/>
      <c r="AI2765" s="110"/>
      <c r="AJ2765" s="110"/>
      <c r="AK2765" s="110"/>
      <c r="AL2765" s="110"/>
    </row>
    <row r="2766" spans="8:38" s="69" customFormat="1">
      <c r="H2766" s="97"/>
      <c r="M2766" s="97"/>
      <c r="O2766" s="97"/>
      <c r="Q2766" s="110"/>
      <c r="T2766" s="110"/>
      <c r="AA2766" s="88"/>
      <c r="AB2766" s="88"/>
      <c r="AC2766" s="88"/>
      <c r="AD2766" s="88"/>
      <c r="AF2766" s="88"/>
      <c r="AH2766" s="110"/>
      <c r="AI2766" s="110"/>
      <c r="AJ2766" s="110"/>
      <c r="AK2766" s="110"/>
      <c r="AL2766" s="110"/>
    </row>
    <row r="2767" spans="8:38" s="69" customFormat="1">
      <c r="H2767" s="97"/>
      <c r="M2767" s="97"/>
      <c r="O2767" s="97"/>
      <c r="Q2767" s="110"/>
      <c r="T2767" s="110"/>
      <c r="AA2767" s="88"/>
      <c r="AB2767" s="88"/>
      <c r="AC2767" s="88"/>
      <c r="AD2767" s="88"/>
      <c r="AF2767" s="88"/>
      <c r="AH2767" s="110"/>
      <c r="AI2767" s="110"/>
      <c r="AJ2767" s="110"/>
      <c r="AK2767" s="110"/>
      <c r="AL2767" s="110"/>
    </row>
    <row r="2768" spans="8:38" s="69" customFormat="1">
      <c r="H2768" s="97"/>
      <c r="M2768" s="97"/>
      <c r="O2768" s="97"/>
      <c r="Q2768" s="110"/>
      <c r="T2768" s="110"/>
      <c r="AA2768" s="88"/>
      <c r="AB2768" s="88"/>
      <c r="AC2768" s="88"/>
      <c r="AD2768" s="88"/>
      <c r="AF2768" s="88"/>
      <c r="AH2768" s="110"/>
      <c r="AI2768" s="110"/>
      <c r="AJ2768" s="110"/>
      <c r="AK2768" s="110"/>
      <c r="AL2768" s="110"/>
    </row>
    <row r="2769" spans="8:38" s="69" customFormat="1">
      <c r="H2769" s="97"/>
      <c r="M2769" s="97"/>
      <c r="O2769" s="97"/>
      <c r="Q2769" s="110"/>
      <c r="T2769" s="110"/>
      <c r="AA2769" s="88"/>
      <c r="AB2769" s="88"/>
      <c r="AC2769" s="88"/>
      <c r="AD2769" s="88"/>
      <c r="AF2769" s="88"/>
      <c r="AH2769" s="110"/>
      <c r="AI2769" s="110"/>
      <c r="AJ2769" s="110"/>
      <c r="AK2769" s="110"/>
      <c r="AL2769" s="110"/>
    </row>
    <row r="2770" spans="8:38" s="69" customFormat="1">
      <c r="H2770" s="97"/>
      <c r="M2770" s="97"/>
      <c r="O2770" s="97"/>
      <c r="Q2770" s="110"/>
      <c r="T2770" s="110"/>
      <c r="AA2770" s="88"/>
      <c r="AB2770" s="88"/>
      <c r="AC2770" s="88"/>
      <c r="AD2770" s="88"/>
      <c r="AF2770" s="88"/>
      <c r="AH2770" s="110"/>
      <c r="AI2770" s="110"/>
      <c r="AJ2770" s="110"/>
      <c r="AK2770" s="110"/>
      <c r="AL2770" s="110"/>
    </row>
    <row r="2771" spans="8:38" s="69" customFormat="1">
      <c r="H2771" s="97"/>
      <c r="M2771" s="97"/>
      <c r="O2771" s="97"/>
      <c r="Q2771" s="110"/>
      <c r="T2771" s="110"/>
      <c r="AA2771" s="88"/>
      <c r="AB2771" s="88"/>
      <c r="AC2771" s="88"/>
      <c r="AD2771" s="88"/>
      <c r="AF2771" s="88"/>
      <c r="AH2771" s="110"/>
      <c r="AI2771" s="110"/>
      <c r="AJ2771" s="110"/>
      <c r="AK2771" s="110"/>
      <c r="AL2771" s="110"/>
    </row>
    <row r="2772" spans="8:38" s="69" customFormat="1">
      <c r="H2772" s="97"/>
      <c r="M2772" s="97"/>
      <c r="O2772" s="97"/>
      <c r="Q2772" s="110"/>
      <c r="T2772" s="110"/>
      <c r="AA2772" s="88"/>
      <c r="AB2772" s="88"/>
      <c r="AC2772" s="88"/>
      <c r="AD2772" s="88"/>
      <c r="AF2772" s="88"/>
      <c r="AH2772" s="110"/>
      <c r="AI2772" s="110"/>
      <c r="AJ2772" s="110"/>
      <c r="AK2772" s="110"/>
      <c r="AL2772" s="110"/>
    </row>
    <row r="2773" spans="8:38" s="69" customFormat="1">
      <c r="H2773" s="97"/>
      <c r="M2773" s="97"/>
      <c r="O2773" s="97"/>
      <c r="Q2773" s="110"/>
      <c r="T2773" s="110"/>
      <c r="AA2773" s="88"/>
      <c r="AB2773" s="88"/>
      <c r="AC2773" s="88"/>
      <c r="AD2773" s="88"/>
      <c r="AF2773" s="88"/>
      <c r="AH2773" s="110"/>
      <c r="AI2773" s="110"/>
      <c r="AJ2773" s="110"/>
      <c r="AK2773" s="110"/>
      <c r="AL2773" s="110"/>
    </row>
    <row r="2774" spans="8:38" s="69" customFormat="1">
      <c r="H2774" s="97"/>
      <c r="M2774" s="97"/>
      <c r="O2774" s="97"/>
      <c r="Q2774" s="110"/>
      <c r="T2774" s="110"/>
      <c r="AA2774" s="88"/>
      <c r="AB2774" s="88"/>
      <c r="AC2774" s="88"/>
      <c r="AD2774" s="88"/>
      <c r="AF2774" s="88"/>
      <c r="AH2774" s="110"/>
      <c r="AI2774" s="110"/>
      <c r="AJ2774" s="110"/>
      <c r="AK2774" s="110"/>
      <c r="AL2774" s="110"/>
    </row>
    <row r="2775" spans="8:38" s="69" customFormat="1">
      <c r="H2775" s="97"/>
      <c r="M2775" s="97"/>
      <c r="O2775" s="97"/>
      <c r="Q2775" s="110"/>
      <c r="T2775" s="110"/>
      <c r="AA2775" s="88"/>
      <c r="AB2775" s="88"/>
      <c r="AC2775" s="88"/>
      <c r="AD2775" s="88"/>
      <c r="AF2775" s="88"/>
      <c r="AH2775" s="110"/>
      <c r="AI2775" s="110"/>
      <c r="AJ2775" s="110"/>
      <c r="AK2775" s="110"/>
      <c r="AL2775" s="110"/>
    </row>
    <row r="2776" spans="8:38" s="69" customFormat="1">
      <c r="H2776" s="97"/>
      <c r="M2776" s="97"/>
      <c r="O2776" s="97"/>
      <c r="Q2776" s="110"/>
      <c r="T2776" s="110"/>
      <c r="AA2776" s="88"/>
      <c r="AB2776" s="88"/>
      <c r="AC2776" s="88"/>
      <c r="AD2776" s="88"/>
      <c r="AF2776" s="88"/>
      <c r="AH2776" s="110"/>
      <c r="AI2776" s="110"/>
      <c r="AJ2776" s="110"/>
      <c r="AK2776" s="110"/>
      <c r="AL2776" s="110"/>
    </row>
    <row r="2777" spans="8:38" s="69" customFormat="1">
      <c r="H2777" s="97"/>
      <c r="M2777" s="97"/>
      <c r="O2777" s="97"/>
      <c r="Q2777" s="110"/>
      <c r="T2777" s="110"/>
      <c r="AA2777" s="88"/>
      <c r="AB2777" s="88"/>
      <c r="AC2777" s="88"/>
      <c r="AD2777" s="88"/>
      <c r="AF2777" s="88"/>
      <c r="AH2777" s="110"/>
      <c r="AI2777" s="110"/>
      <c r="AJ2777" s="110"/>
      <c r="AK2777" s="110"/>
      <c r="AL2777" s="110"/>
    </row>
    <row r="2778" spans="8:38" s="69" customFormat="1">
      <c r="H2778" s="97"/>
      <c r="M2778" s="97"/>
      <c r="O2778" s="97"/>
      <c r="Q2778" s="110"/>
      <c r="T2778" s="110"/>
      <c r="AA2778" s="88"/>
      <c r="AB2778" s="88"/>
      <c r="AC2778" s="88"/>
      <c r="AD2778" s="88"/>
      <c r="AF2778" s="88"/>
      <c r="AH2778" s="110"/>
      <c r="AI2778" s="110"/>
      <c r="AJ2778" s="110"/>
      <c r="AK2778" s="110"/>
      <c r="AL2778" s="110"/>
    </row>
    <row r="2779" spans="8:38" s="69" customFormat="1">
      <c r="H2779" s="97"/>
      <c r="M2779" s="97"/>
      <c r="O2779" s="97"/>
      <c r="Q2779" s="110"/>
      <c r="T2779" s="110"/>
      <c r="AA2779" s="88"/>
      <c r="AB2779" s="88"/>
      <c r="AC2779" s="88"/>
      <c r="AD2779" s="88"/>
      <c r="AF2779" s="88"/>
      <c r="AH2779" s="110"/>
      <c r="AI2779" s="110"/>
      <c r="AJ2779" s="110"/>
      <c r="AK2779" s="110"/>
      <c r="AL2779" s="110"/>
    </row>
    <row r="2780" spans="8:38" s="69" customFormat="1">
      <c r="H2780" s="97"/>
      <c r="M2780" s="97"/>
      <c r="O2780" s="97"/>
      <c r="Q2780" s="110"/>
      <c r="T2780" s="110"/>
      <c r="AA2780" s="88"/>
      <c r="AB2780" s="88"/>
      <c r="AC2780" s="88"/>
      <c r="AD2780" s="88"/>
      <c r="AF2780" s="88"/>
      <c r="AH2780" s="110"/>
      <c r="AI2780" s="110"/>
      <c r="AJ2780" s="110"/>
      <c r="AK2780" s="110"/>
      <c r="AL2780" s="110"/>
    </row>
    <row r="2781" spans="8:38" s="69" customFormat="1">
      <c r="H2781" s="97"/>
      <c r="M2781" s="97"/>
      <c r="O2781" s="97"/>
      <c r="Q2781" s="110"/>
      <c r="T2781" s="110"/>
      <c r="AA2781" s="88"/>
      <c r="AB2781" s="88"/>
      <c r="AC2781" s="88"/>
      <c r="AD2781" s="88"/>
      <c r="AF2781" s="88"/>
      <c r="AH2781" s="110"/>
      <c r="AI2781" s="110"/>
      <c r="AJ2781" s="110"/>
      <c r="AK2781" s="110"/>
      <c r="AL2781" s="110"/>
    </row>
    <row r="2782" spans="8:38" s="69" customFormat="1">
      <c r="H2782" s="97"/>
      <c r="M2782" s="97"/>
      <c r="O2782" s="97"/>
      <c r="Q2782" s="110"/>
      <c r="T2782" s="110"/>
      <c r="AA2782" s="88"/>
      <c r="AB2782" s="88"/>
      <c r="AC2782" s="88"/>
      <c r="AD2782" s="88"/>
      <c r="AF2782" s="88"/>
      <c r="AH2782" s="110"/>
      <c r="AI2782" s="110"/>
      <c r="AJ2782" s="110"/>
      <c r="AK2782" s="110"/>
      <c r="AL2782" s="110"/>
    </row>
    <row r="2783" spans="8:38" s="69" customFormat="1">
      <c r="H2783" s="97"/>
      <c r="M2783" s="97"/>
      <c r="O2783" s="97"/>
      <c r="Q2783" s="110"/>
      <c r="T2783" s="110"/>
      <c r="AA2783" s="88"/>
      <c r="AB2783" s="88"/>
      <c r="AC2783" s="88"/>
      <c r="AD2783" s="88"/>
      <c r="AF2783" s="88"/>
      <c r="AH2783" s="110"/>
      <c r="AI2783" s="110"/>
      <c r="AJ2783" s="110"/>
      <c r="AK2783" s="110"/>
      <c r="AL2783" s="110"/>
    </row>
    <row r="2784" spans="8:38" s="69" customFormat="1">
      <c r="H2784" s="97"/>
      <c r="M2784" s="97"/>
      <c r="O2784" s="97"/>
      <c r="Q2784" s="110"/>
      <c r="T2784" s="110"/>
      <c r="AA2784" s="88"/>
      <c r="AB2784" s="88"/>
      <c r="AC2784" s="88"/>
      <c r="AD2784" s="88"/>
      <c r="AF2784" s="88"/>
      <c r="AH2784" s="110"/>
      <c r="AI2784" s="110"/>
      <c r="AJ2784" s="110"/>
      <c r="AK2784" s="110"/>
      <c r="AL2784" s="110"/>
    </row>
    <row r="2785" spans="8:38" s="69" customFormat="1">
      <c r="H2785" s="97"/>
      <c r="M2785" s="97"/>
      <c r="O2785" s="97"/>
      <c r="Q2785" s="110"/>
      <c r="T2785" s="110"/>
      <c r="AA2785" s="88"/>
      <c r="AB2785" s="88"/>
      <c r="AC2785" s="88"/>
      <c r="AD2785" s="88"/>
      <c r="AF2785" s="88"/>
      <c r="AH2785" s="110"/>
      <c r="AI2785" s="110"/>
      <c r="AJ2785" s="110"/>
      <c r="AK2785" s="110"/>
      <c r="AL2785" s="110"/>
    </row>
    <row r="2786" spans="8:38" s="69" customFormat="1">
      <c r="H2786" s="97"/>
      <c r="M2786" s="97"/>
      <c r="O2786" s="97"/>
      <c r="Q2786" s="110"/>
      <c r="T2786" s="110"/>
      <c r="AA2786" s="88"/>
      <c r="AB2786" s="88"/>
      <c r="AC2786" s="88"/>
      <c r="AD2786" s="88"/>
      <c r="AF2786" s="88"/>
      <c r="AH2786" s="110"/>
      <c r="AI2786" s="110"/>
      <c r="AJ2786" s="110"/>
      <c r="AK2786" s="110"/>
      <c r="AL2786" s="110"/>
    </row>
    <row r="2787" spans="8:38" s="69" customFormat="1">
      <c r="H2787" s="97"/>
      <c r="M2787" s="97"/>
      <c r="O2787" s="97"/>
      <c r="Q2787" s="110"/>
      <c r="T2787" s="110"/>
      <c r="AA2787" s="88"/>
      <c r="AB2787" s="88"/>
      <c r="AC2787" s="88"/>
      <c r="AD2787" s="88"/>
      <c r="AF2787" s="88"/>
      <c r="AH2787" s="110"/>
      <c r="AI2787" s="110"/>
      <c r="AJ2787" s="110"/>
      <c r="AK2787" s="110"/>
      <c r="AL2787" s="110"/>
    </row>
    <row r="2788" spans="8:38" s="69" customFormat="1">
      <c r="H2788" s="97"/>
      <c r="M2788" s="97"/>
      <c r="O2788" s="97"/>
      <c r="Q2788" s="110"/>
      <c r="T2788" s="110"/>
      <c r="AA2788" s="88"/>
      <c r="AB2788" s="88"/>
      <c r="AC2788" s="88"/>
      <c r="AD2788" s="88"/>
      <c r="AF2788" s="88"/>
      <c r="AH2788" s="110"/>
      <c r="AI2788" s="110"/>
      <c r="AJ2788" s="110"/>
      <c r="AK2788" s="110"/>
      <c r="AL2788" s="110"/>
    </row>
    <row r="2789" spans="8:38" s="69" customFormat="1">
      <c r="H2789" s="97"/>
      <c r="M2789" s="97"/>
      <c r="O2789" s="97"/>
      <c r="Q2789" s="110"/>
      <c r="T2789" s="110"/>
      <c r="AA2789" s="88"/>
      <c r="AB2789" s="88"/>
      <c r="AC2789" s="88"/>
      <c r="AD2789" s="88"/>
      <c r="AF2789" s="88"/>
      <c r="AH2789" s="110"/>
      <c r="AI2789" s="110"/>
      <c r="AJ2789" s="110"/>
      <c r="AK2789" s="110"/>
      <c r="AL2789" s="110"/>
    </row>
    <row r="2790" spans="8:38" s="69" customFormat="1">
      <c r="H2790" s="97"/>
      <c r="M2790" s="97"/>
      <c r="O2790" s="97"/>
      <c r="Q2790" s="110"/>
      <c r="T2790" s="110"/>
      <c r="AA2790" s="88"/>
      <c r="AB2790" s="88"/>
      <c r="AC2790" s="88"/>
      <c r="AD2790" s="88"/>
      <c r="AF2790" s="88"/>
      <c r="AH2790" s="110"/>
      <c r="AI2790" s="110"/>
      <c r="AJ2790" s="110"/>
      <c r="AK2790" s="110"/>
      <c r="AL2790" s="110"/>
    </row>
    <row r="2791" spans="8:38" s="69" customFormat="1">
      <c r="H2791" s="97"/>
      <c r="M2791" s="97"/>
      <c r="O2791" s="97"/>
      <c r="Q2791" s="110"/>
      <c r="T2791" s="110"/>
      <c r="AA2791" s="88"/>
      <c r="AB2791" s="88"/>
      <c r="AC2791" s="88"/>
      <c r="AD2791" s="88"/>
      <c r="AF2791" s="88"/>
      <c r="AH2791" s="110"/>
      <c r="AI2791" s="110"/>
      <c r="AJ2791" s="110"/>
      <c r="AK2791" s="110"/>
      <c r="AL2791" s="110"/>
    </row>
    <row r="2792" spans="8:38" s="69" customFormat="1">
      <c r="H2792" s="97"/>
      <c r="M2792" s="97"/>
      <c r="O2792" s="97"/>
      <c r="Q2792" s="110"/>
      <c r="T2792" s="110"/>
      <c r="AA2792" s="88"/>
      <c r="AB2792" s="88"/>
      <c r="AC2792" s="88"/>
      <c r="AD2792" s="88"/>
      <c r="AF2792" s="88"/>
      <c r="AH2792" s="110"/>
      <c r="AI2792" s="110"/>
      <c r="AJ2792" s="110"/>
      <c r="AK2792" s="110"/>
      <c r="AL2792" s="110"/>
    </row>
    <row r="2793" spans="8:38" s="69" customFormat="1">
      <c r="H2793" s="97"/>
      <c r="M2793" s="97"/>
      <c r="O2793" s="97"/>
      <c r="Q2793" s="110"/>
      <c r="T2793" s="110"/>
      <c r="AA2793" s="88"/>
      <c r="AB2793" s="88"/>
      <c r="AC2793" s="88"/>
      <c r="AD2793" s="88"/>
      <c r="AF2793" s="88"/>
      <c r="AH2793" s="110"/>
      <c r="AI2793" s="110"/>
      <c r="AJ2793" s="110"/>
      <c r="AK2793" s="110"/>
      <c r="AL2793" s="110"/>
    </row>
    <row r="2794" spans="8:38" s="69" customFormat="1">
      <c r="H2794" s="97"/>
      <c r="M2794" s="97"/>
      <c r="O2794" s="97"/>
      <c r="Q2794" s="110"/>
      <c r="T2794" s="110"/>
      <c r="AA2794" s="88"/>
      <c r="AB2794" s="88"/>
      <c r="AC2794" s="88"/>
      <c r="AD2794" s="88"/>
      <c r="AF2794" s="88"/>
      <c r="AH2794" s="110"/>
      <c r="AI2794" s="110"/>
      <c r="AJ2794" s="110"/>
      <c r="AK2794" s="110"/>
      <c r="AL2794" s="110"/>
    </row>
    <row r="2795" spans="8:38" s="69" customFormat="1">
      <c r="H2795" s="97"/>
      <c r="M2795" s="97"/>
      <c r="O2795" s="97"/>
      <c r="Q2795" s="110"/>
      <c r="T2795" s="110"/>
      <c r="AA2795" s="88"/>
      <c r="AB2795" s="88"/>
      <c r="AC2795" s="88"/>
      <c r="AD2795" s="88"/>
      <c r="AF2795" s="88"/>
      <c r="AH2795" s="110"/>
      <c r="AI2795" s="110"/>
      <c r="AJ2795" s="110"/>
      <c r="AK2795" s="110"/>
      <c r="AL2795" s="110"/>
    </row>
    <row r="2796" spans="8:38" s="69" customFormat="1">
      <c r="H2796" s="97"/>
      <c r="M2796" s="97"/>
      <c r="O2796" s="97"/>
      <c r="Q2796" s="110"/>
      <c r="T2796" s="110"/>
      <c r="AA2796" s="88"/>
      <c r="AB2796" s="88"/>
      <c r="AC2796" s="88"/>
      <c r="AD2796" s="88"/>
      <c r="AF2796" s="88"/>
      <c r="AH2796" s="110"/>
      <c r="AI2796" s="110"/>
      <c r="AJ2796" s="110"/>
      <c r="AK2796" s="110"/>
      <c r="AL2796" s="110"/>
    </row>
    <row r="2797" spans="8:38" s="69" customFormat="1">
      <c r="H2797" s="97"/>
      <c r="M2797" s="97"/>
      <c r="O2797" s="97"/>
      <c r="Q2797" s="110"/>
      <c r="T2797" s="110"/>
      <c r="AA2797" s="88"/>
      <c r="AB2797" s="88"/>
      <c r="AC2797" s="88"/>
      <c r="AD2797" s="88"/>
      <c r="AF2797" s="88"/>
      <c r="AH2797" s="110"/>
      <c r="AI2797" s="110"/>
      <c r="AJ2797" s="110"/>
      <c r="AK2797" s="110"/>
      <c r="AL2797" s="110"/>
    </row>
    <row r="2798" spans="8:38" s="69" customFormat="1">
      <c r="H2798" s="97"/>
      <c r="M2798" s="97"/>
      <c r="O2798" s="97"/>
      <c r="Q2798" s="110"/>
      <c r="T2798" s="110"/>
      <c r="AA2798" s="88"/>
      <c r="AB2798" s="88"/>
      <c r="AC2798" s="88"/>
      <c r="AD2798" s="88"/>
      <c r="AF2798" s="88"/>
      <c r="AH2798" s="110"/>
      <c r="AI2798" s="110"/>
      <c r="AJ2798" s="110"/>
      <c r="AK2798" s="110"/>
      <c r="AL2798" s="110"/>
    </row>
    <row r="2799" spans="8:38" s="69" customFormat="1">
      <c r="H2799" s="97"/>
      <c r="M2799" s="97"/>
      <c r="O2799" s="97"/>
      <c r="Q2799" s="110"/>
      <c r="T2799" s="110"/>
      <c r="AA2799" s="88"/>
      <c r="AB2799" s="88"/>
      <c r="AC2799" s="88"/>
      <c r="AD2799" s="88"/>
      <c r="AF2799" s="88"/>
      <c r="AH2799" s="110"/>
      <c r="AI2799" s="110"/>
      <c r="AJ2799" s="110"/>
      <c r="AK2799" s="110"/>
      <c r="AL2799" s="110"/>
    </row>
    <row r="2800" spans="8:38" s="69" customFormat="1">
      <c r="H2800" s="97"/>
      <c r="M2800" s="97"/>
      <c r="O2800" s="97"/>
      <c r="Q2800" s="110"/>
      <c r="T2800" s="110"/>
      <c r="AA2800" s="88"/>
      <c r="AB2800" s="88"/>
      <c r="AC2800" s="88"/>
      <c r="AD2800" s="88"/>
      <c r="AF2800" s="88"/>
      <c r="AH2800" s="110"/>
      <c r="AI2800" s="110"/>
      <c r="AJ2800" s="110"/>
      <c r="AK2800" s="110"/>
      <c r="AL2800" s="110"/>
    </row>
    <row r="2801" spans="8:38" s="69" customFormat="1">
      <c r="H2801" s="97"/>
      <c r="M2801" s="97"/>
      <c r="O2801" s="97"/>
      <c r="Q2801" s="110"/>
      <c r="T2801" s="110"/>
      <c r="AA2801" s="88"/>
      <c r="AB2801" s="88"/>
      <c r="AC2801" s="88"/>
      <c r="AD2801" s="88"/>
      <c r="AF2801" s="88"/>
      <c r="AH2801" s="110"/>
      <c r="AI2801" s="110"/>
      <c r="AJ2801" s="110"/>
      <c r="AK2801" s="110"/>
      <c r="AL2801" s="110"/>
    </row>
    <row r="2802" spans="8:38" s="69" customFormat="1">
      <c r="H2802" s="97"/>
      <c r="M2802" s="97"/>
      <c r="O2802" s="97"/>
      <c r="Q2802" s="110"/>
      <c r="T2802" s="110"/>
      <c r="AA2802" s="88"/>
      <c r="AB2802" s="88"/>
      <c r="AC2802" s="88"/>
      <c r="AD2802" s="88"/>
      <c r="AF2802" s="88"/>
      <c r="AH2802" s="110"/>
      <c r="AI2802" s="110"/>
      <c r="AJ2802" s="110"/>
      <c r="AK2802" s="110"/>
      <c r="AL2802" s="110"/>
    </row>
    <row r="2803" spans="8:38" s="69" customFormat="1">
      <c r="H2803" s="97"/>
      <c r="M2803" s="97"/>
      <c r="O2803" s="97"/>
      <c r="Q2803" s="110"/>
      <c r="T2803" s="110"/>
      <c r="AA2803" s="88"/>
      <c r="AB2803" s="88"/>
      <c r="AC2803" s="88"/>
      <c r="AD2803" s="88"/>
      <c r="AF2803" s="88"/>
      <c r="AH2803" s="110"/>
      <c r="AI2803" s="110"/>
      <c r="AJ2803" s="110"/>
      <c r="AK2803" s="110"/>
      <c r="AL2803" s="110"/>
    </row>
    <row r="2804" spans="8:38" s="69" customFormat="1">
      <c r="H2804" s="97"/>
      <c r="M2804" s="97"/>
      <c r="O2804" s="97"/>
      <c r="Q2804" s="110"/>
      <c r="T2804" s="110"/>
      <c r="AA2804" s="88"/>
      <c r="AB2804" s="88"/>
      <c r="AC2804" s="88"/>
      <c r="AD2804" s="88"/>
      <c r="AF2804" s="88"/>
      <c r="AH2804" s="110"/>
      <c r="AI2804" s="110"/>
      <c r="AJ2804" s="110"/>
      <c r="AK2804" s="110"/>
      <c r="AL2804" s="110"/>
    </row>
    <row r="2805" spans="8:38" s="69" customFormat="1">
      <c r="H2805" s="97"/>
      <c r="M2805" s="97"/>
      <c r="O2805" s="97"/>
      <c r="Q2805" s="110"/>
      <c r="T2805" s="110"/>
      <c r="AA2805" s="88"/>
      <c r="AB2805" s="88"/>
      <c r="AC2805" s="88"/>
      <c r="AD2805" s="88"/>
      <c r="AF2805" s="88"/>
      <c r="AH2805" s="110"/>
      <c r="AI2805" s="110"/>
      <c r="AJ2805" s="110"/>
      <c r="AK2805" s="110"/>
      <c r="AL2805" s="110"/>
    </row>
    <row r="2806" spans="8:38" s="69" customFormat="1">
      <c r="H2806" s="97"/>
      <c r="M2806" s="97"/>
      <c r="O2806" s="97"/>
      <c r="Q2806" s="110"/>
      <c r="T2806" s="110"/>
      <c r="AA2806" s="88"/>
      <c r="AB2806" s="88"/>
      <c r="AC2806" s="88"/>
      <c r="AD2806" s="88"/>
      <c r="AF2806" s="88"/>
      <c r="AH2806" s="110"/>
      <c r="AI2806" s="110"/>
      <c r="AJ2806" s="110"/>
      <c r="AK2806" s="110"/>
      <c r="AL2806" s="110"/>
    </row>
    <row r="2807" spans="8:38" s="69" customFormat="1">
      <c r="H2807" s="97"/>
      <c r="M2807" s="97"/>
      <c r="O2807" s="97"/>
      <c r="Q2807" s="110"/>
      <c r="T2807" s="110"/>
      <c r="AA2807" s="88"/>
      <c r="AB2807" s="88"/>
      <c r="AC2807" s="88"/>
      <c r="AD2807" s="88"/>
      <c r="AF2807" s="88"/>
      <c r="AH2807" s="110"/>
      <c r="AI2807" s="110"/>
      <c r="AJ2807" s="110"/>
      <c r="AK2807" s="110"/>
      <c r="AL2807" s="110"/>
    </row>
    <row r="2808" spans="8:38" s="69" customFormat="1">
      <c r="H2808" s="97"/>
      <c r="M2808" s="97"/>
      <c r="O2808" s="97"/>
      <c r="Q2808" s="110"/>
      <c r="T2808" s="110"/>
      <c r="AA2808" s="88"/>
      <c r="AB2808" s="88"/>
      <c r="AC2808" s="88"/>
      <c r="AD2808" s="88"/>
      <c r="AF2808" s="88"/>
      <c r="AH2808" s="110"/>
      <c r="AI2808" s="110"/>
      <c r="AJ2808" s="110"/>
      <c r="AK2808" s="110"/>
      <c r="AL2808" s="110"/>
    </row>
    <row r="2809" spans="8:38" s="69" customFormat="1">
      <c r="H2809" s="97"/>
      <c r="M2809" s="97"/>
      <c r="O2809" s="97"/>
      <c r="Q2809" s="110"/>
      <c r="T2809" s="110"/>
      <c r="AA2809" s="88"/>
      <c r="AB2809" s="88"/>
      <c r="AC2809" s="88"/>
      <c r="AD2809" s="88"/>
      <c r="AF2809" s="88"/>
      <c r="AH2809" s="110"/>
      <c r="AI2809" s="110"/>
      <c r="AJ2809" s="110"/>
      <c r="AK2809" s="110"/>
      <c r="AL2809" s="110"/>
    </row>
    <row r="2810" spans="8:38" s="69" customFormat="1">
      <c r="H2810" s="97"/>
      <c r="M2810" s="97"/>
      <c r="O2810" s="97"/>
      <c r="Q2810" s="110"/>
      <c r="T2810" s="110"/>
      <c r="AA2810" s="88"/>
      <c r="AB2810" s="88"/>
      <c r="AC2810" s="88"/>
      <c r="AD2810" s="88"/>
      <c r="AF2810" s="88"/>
      <c r="AH2810" s="110"/>
      <c r="AI2810" s="110"/>
      <c r="AJ2810" s="110"/>
      <c r="AK2810" s="110"/>
      <c r="AL2810" s="110"/>
    </row>
    <row r="2811" spans="8:38" s="69" customFormat="1">
      <c r="H2811" s="97"/>
      <c r="M2811" s="97"/>
      <c r="O2811" s="97"/>
      <c r="Q2811" s="110"/>
      <c r="T2811" s="110"/>
      <c r="AA2811" s="88"/>
      <c r="AB2811" s="88"/>
      <c r="AC2811" s="88"/>
      <c r="AD2811" s="88"/>
      <c r="AF2811" s="88"/>
      <c r="AH2811" s="110"/>
      <c r="AI2811" s="110"/>
      <c r="AJ2811" s="110"/>
      <c r="AK2811" s="110"/>
      <c r="AL2811" s="110"/>
    </row>
    <row r="2812" spans="8:38" s="69" customFormat="1">
      <c r="H2812" s="97"/>
      <c r="M2812" s="97"/>
      <c r="O2812" s="97"/>
      <c r="Q2812" s="110"/>
      <c r="T2812" s="110"/>
      <c r="AA2812" s="88"/>
      <c r="AB2812" s="88"/>
      <c r="AC2812" s="88"/>
      <c r="AD2812" s="88"/>
      <c r="AF2812" s="88"/>
      <c r="AH2812" s="110"/>
      <c r="AI2812" s="110"/>
      <c r="AJ2812" s="110"/>
      <c r="AK2812" s="110"/>
      <c r="AL2812" s="110"/>
    </row>
    <row r="2813" spans="8:38" s="69" customFormat="1">
      <c r="H2813" s="97"/>
      <c r="M2813" s="97"/>
      <c r="O2813" s="97"/>
      <c r="Q2813" s="110"/>
      <c r="T2813" s="110"/>
      <c r="AA2813" s="88"/>
      <c r="AB2813" s="88"/>
      <c r="AC2813" s="88"/>
      <c r="AD2813" s="88"/>
      <c r="AF2813" s="88"/>
      <c r="AH2813" s="110"/>
      <c r="AI2813" s="110"/>
      <c r="AJ2813" s="110"/>
      <c r="AK2813" s="110"/>
      <c r="AL2813" s="110"/>
    </row>
    <row r="2814" spans="8:38" s="69" customFormat="1">
      <c r="H2814" s="97"/>
      <c r="M2814" s="97"/>
      <c r="O2814" s="97"/>
      <c r="Q2814" s="110"/>
      <c r="T2814" s="110"/>
      <c r="AA2814" s="88"/>
      <c r="AB2814" s="88"/>
      <c r="AC2814" s="88"/>
      <c r="AD2814" s="88"/>
      <c r="AF2814" s="88"/>
      <c r="AH2814" s="110"/>
      <c r="AI2814" s="110"/>
      <c r="AJ2814" s="110"/>
      <c r="AK2814" s="110"/>
      <c r="AL2814" s="110"/>
    </row>
    <row r="2815" spans="8:38" s="69" customFormat="1">
      <c r="H2815" s="97"/>
      <c r="M2815" s="97"/>
      <c r="O2815" s="97"/>
      <c r="Q2815" s="110"/>
      <c r="T2815" s="110"/>
      <c r="AA2815" s="88"/>
      <c r="AB2815" s="88"/>
      <c r="AC2815" s="88"/>
      <c r="AD2815" s="88"/>
      <c r="AF2815" s="88"/>
      <c r="AH2815" s="110"/>
      <c r="AI2815" s="110"/>
      <c r="AJ2815" s="110"/>
      <c r="AK2815" s="110"/>
      <c r="AL2815" s="110"/>
    </row>
    <row r="2816" spans="8:38" s="69" customFormat="1">
      <c r="H2816" s="97"/>
      <c r="M2816" s="97"/>
      <c r="O2816" s="97"/>
      <c r="Q2816" s="110"/>
      <c r="T2816" s="110"/>
      <c r="AA2816" s="88"/>
      <c r="AB2816" s="88"/>
      <c r="AC2816" s="88"/>
      <c r="AD2816" s="88"/>
      <c r="AF2816" s="88"/>
      <c r="AH2816" s="110"/>
      <c r="AI2816" s="110"/>
      <c r="AJ2816" s="110"/>
      <c r="AK2816" s="110"/>
      <c r="AL2816" s="110"/>
    </row>
    <row r="2817" spans="8:38" s="69" customFormat="1">
      <c r="H2817" s="97"/>
      <c r="M2817" s="97"/>
      <c r="O2817" s="97"/>
      <c r="Q2817" s="110"/>
      <c r="T2817" s="110"/>
      <c r="AA2817" s="88"/>
      <c r="AB2817" s="88"/>
      <c r="AC2817" s="88"/>
      <c r="AD2817" s="88"/>
      <c r="AF2817" s="88"/>
      <c r="AH2817" s="110"/>
      <c r="AI2817" s="110"/>
      <c r="AJ2817" s="110"/>
      <c r="AK2817" s="110"/>
      <c r="AL2817" s="110"/>
    </row>
    <row r="2818" spans="8:38" s="69" customFormat="1">
      <c r="H2818" s="97"/>
      <c r="M2818" s="97"/>
      <c r="O2818" s="97"/>
      <c r="Q2818" s="110"/>
      <c r="T2818" s="110"/>
      <c r="AA2818" s="88"/>
      <c r="AB2818" s="88"/>
      <c r="AC2818" s="88"/>
      <c r="AD2818" s="88"/>
      <c r="AF2818" s="88"/>
      <c r="AH2818" s="110"/>
      <c r="AI2818" s="110"/>
      <c r="AJ2818" s="110"/>
      <c r="AK2818" s="110"/>
      <c r="AL2818" s="110"/>
    </row>
    <row r="2819" spans="8:38" s="69" customFormat="1">
      <c r="H2819" s="97"/>
      <c r="M2819" s="97"/>
      <c r="O2819" s="97"/>
      <c r="Q2819" s="110"/>
      <c r="T2819" s="110"/>
      <c r="AA2819" s="88"/>
      <c r="AB2819" s="88"/>
      <c r="AC2819" s="88"/>
      <c r="AD2819" s="88"/>
      <c r="AF2819" s="88"/>
      <c r="AH2819" s="110"/>
      <c r="AI2819" s="110"/>
      <c r="AJ2819" s="110"/>
      <c r="AK2819" s="110"/>
      <c r="AL2819" s="110"/>
    </row>
    <row r="2820" spans="8:38" s="69" customFormat="1">
      <c r="H2820" s="97"/>
      <c r="M2820" s="97"/>
      <c r="O2820" s="97"/>
      <c r="Q2820" s="110"/>
      <c r="T2820" s="110"/>
      <c r="AA2820" s="88"/>
      <c r="AB2820" s="88"/>
      <c r="AC2820" s="88"/>
      <c r="AD2820" s="88"/>
      <c r="AF2820" s="88"/>
      <c r="AH2820" s="110"/>
      <c r="AI2820" s="110"/>
      <c r="AJ2820" s="110"/>
      <c r="AK2820" s="110"/>
      <c r="AL2820" s="110"/>
    </row>
    <row r="2821" spans="8:38" s="69" customFormat="1">
      <c r="H2821" s="97"/>
      <c r="M2821" s="97"/>
      <c r="O2821" s="97"/>
      <c r="Q2821" s="110"/>
      <c r="T2821" s="110"/>
      <c r="AA2821" s="88"/>
      <c r="AB2821" s="88"/>
      <c r="AC2821" s="88"/>
      <c r="AD2821" s="88"/>
      <c r="AF2821" s="88"/>
      <c r="AH2821" s="110"/>
      <c r="AI2821" s="110"/>
      <c r="AJ2821" s="110"/>
      <c r="AK2821" s="110"/>
      <c r="AL2821" s="110"/>
    </row>
    <row r="2822" spans="8:38" s="69" customFormat="1">
      <c r="H2822" s="97"/>
      <c r="M2822" s="97"/>
      <c r="O2822" s="97"/>
      <c r="Q2822" s="110"/>
      <c r="T2822" s="110"/>
      <c r="AA2822" s="88"/>
      <c r="AB2822" s="88"/>
      <c r="AC2822" s="88"/>
      <c r="AD2822" s="88"/>
      <c r="AF2822" s="88"/>
      <c r="AH2822" s="110"/>
      <c r="AI2822" s="110"/>
      <c r="AJ2822" s="110"/>
      <c r="AK2822" s="110"/>
      <c r="AL2822" s="110"/>
    </row>
    <row r="2823" spans="8:38" s="69" customFormat="1">
      <c r="H2823" s="97"/>
      <c r="M2823" s="97"/>
      <c r="O2823" s="97"/>
      <c r="Q2823" s="110"/>
      <c r="T2823" s="110"/>
      <c r="AA2823" s="88"/>
      <c r="AB2823" s="88"/>
      <c r="AC2823" s="88"/>
      <c r="AD2823" s="88"/>
      <c r="AF2823" s="88"/>
      <c r="AH2823" s="110"/>
      <c r="AI2823" s="110"/>
      <c r="AJ2823" s="110"/>
      <c r="AK2823" s="110"/>
      <c r="AL2823" s="110"/>
    </row>
    <row r="2824" spans="8:38" s="69" customFormat="1">
      <c r="H2824" s="97"/>
      <c r="M2824" s="97"/>
      <c r="O2824" s="97"/>
      <c r="Q2824" s="110"/>
      <c r="T2824" s="110"/>
      <c r="AA2824" s="88"/>
      <c r="AB2824" s="88"/>
      <c r="AC2824" s="88"/>
      <c r="AD2824" s="88"/>
      <c r="AF2824" s="88"/>
      <c r="AH2824" s="110"/>
      <c r="AI2824" s="110"/>
      <c r="AJ2824" s="110"/>
      <c r="AK2824" s="110"/>
      <c r="AL2824" s="110"/>
    </row>
    <row r="2825" spans="8:38" s="69" customFormat="1">
      <c r="H2825" s="97"/>
      <c r="M2825" s="97"/>
      <c r="O2825" s="97"/>
      <c r="Q2825" s="110"/>
      <c r="T2825" s="110"/>
      <c r="AA2825" s="88"/>
      <c r="AB2825" s="88"/>
      <c r="AC2825" s="88"/>
      <c r="AD2825" s="88"/>
      <c r="AF2825" s="88"/>
      <c r="AH2825" s="110"/>
      <c r="AI2825" s="110"/>
      <c r="AJ2825" s="110"/>
      <c r="AK2825" s="110"/>
      <c r="AL2825" s="110"/>
    </row>
    <row r="2826" spans="8:38" s="69" customFormat="1">
      <c r="H2826" s="97"/>
      <c r="M2826" s="97"/>
      <c r="O2826" s="97"/>
      <c r="Q2826" s="110"/>
      <c r="T2826" s="110"/>
      <c r="AA2826" s="88"/>
      <c r="AB2826" s="88"/>
      <c r="AC2826" s="88"/>
      <c r="AD2826" s="88"/>
      <c r="AF2826" s="88"/>
      <c r="AH2826" s="110"/>
      <c r="AI2826" s="110"/>
      <c r="AJ2826" s="110"/>
      <c r="AK2826" s="110"/>
      <c r="AL2826" s="110"/>
    </row>
    <row r="2827" spans="8:38" s="69" customFormat="1">
      <c r="H2827" s="97"/>
      <c r="M2827" s="97"/>
      <c r="O2827" s="97"/>
      <c r="Q2827" s="110"/>
      <c r="T2827" s="110"/>
      <c r="AA2827" s="88"/>
      <c r="AB2827" s="88"/>
      <c r="AC2827" s="88"/>
      <c r="AD2827" s="88"/>
      <c r="AF2827" s="88"/>
      <c r="AH2827" s="110"/>
      <c r="AI2827" s="110"/>
      <c r="AJ2827" s="110"/>
      <c r="AK2827" s="110"/>
      <c r="AL2827" s="110"/>
    </row>
    <row r="2828" spans="8:38" s="69" customFormat="1">
      <c r="H2828" s="97"/>
      <c r="M2828" s="97"/>
      <c r="O2828" s="97"/>
      <c r="Q2828" s="110"/>
      <c r="T2828" s="110"/>
      <c r="AA2828" s="88"/>
      <c r="AB2828" s="88"/>
      <c r="AC2828" s="88"/>
      <c r="AD2828" s="88"/>
      <c r="AF2828" s="88"/>
      <c r="AH2828" s="110"/>
      <c r="AI2828" s="110"/>
      <c r="AJ2828" s="110"/>
      <c r="AK2828" s="110"/>
      <c r="AL2828" s="110"/>
    </row>
    <row r="2829" spans="8:38" s="69" customFormat="1">
      <c r="H2829" s="97"/>
      <c r="M2829" s="97"/>
      <c r="O2829" s="97"/>
      <c r="Q2829" s="110"/>
      <c r="T2829" s="110"/>
      <c r="AA2829" s="88"/>
      <c r="AB2829" s="88"/>
      <c r="AC2829" s="88"/>
      <c r="AD2829" s="88"/>
      <c r="AF2829" s="88"/>
      <c r="AH2829" s="110"/>
      <c r="AI2829" s="110"/>
      <c r="AJ2829" s="110"/>
      <c r="AK2829" s="110"/>
      <c r="AL2829" s="110"/>
    </row>
    <row r="2830" spans="8:38" s="69" customFormat="1">
      <c r="H2830" s="97"/>
      <c r="M2830" s="97"/>
      <c r="O2830" s="97"/>
      <c r="Q2830" s="110"/>
      <c r="T2830" s="110"/>
      <c r="AA2830" s="88"/>
      <c r="AB2830" s="88"/>
      <c r="AC2830" s="88"/>
      <c r="AD2830" s="88"/>
      <c r="AF2830" s="88"/>
      <c r="AH2830" s="110"/>
      <c r="AI2830" s="110"/>
      <c r="AJ2830" s="110"/>
      <c r="AK2830" s="110"/>
      <c r="AL2830" s="110"/>
    </row>
    <row r="2831" spans="8:38" s="69" customFormat="1">
      <c r="H2831" s="97"/>
      <c r="M2831" s="97"/>
      <c r="O2831" s="97"/>
      <c r="Q2831" s="110"/>
      <c r="T2831" s="110"/>
      <c r="AA2831" s="88"/>
      <c r="AB2831" s="88"/>
      <c r="AC2831" s="88"/>
      <c r="AD2831" s="88"/>
      <c r="AF2831" s="88"/>
      <c r="AH2831" s="110"/>
      <c r="AI2831" s="110"/>
      <c r="AJ2831" s="110"/>
      <c r="AK2831" s="110"/>
      <c r="AL2831" s="110"/>
    </row>
    <row r="2832" spans="8:38" s="69" customFormat="1">
      <c r="H2832" s="97"/>
      <c r="M2832" s="97"/>
      <c r="O2832" s="97"/>
      <c r="Q2832" s="110"/>
      <c r="T2832" s="110"/>
      <c r="AA2832" s="88"/>
      <c r="AB2832" s="88"/>
      <c r="AC2832" s="88"/>
      <c r="AD2832" s="88"/>
      <c r="AF2832" s="88"/>
      <c r="AH2832" s="110"/>
      <c r="AI2832" s="110"/>
      <c r="AJ2832" s="110"/>
      <c r="AK2832" s="110"/>
      <c r="AL2832" s="110"/>
    </row>
    <row r="2833" spans="8:38" s="69" customFormat="1">
      <c r="H2833" s="97"/>
      <c r="M2833" s="97"/>
      <c r="O2833" s="97"/>
      <c r="Q2833" s="110"/>
      <c r="T2833" s="110"/>
      <c r="AA2833" s="88"/>
      <c r="AB2833" s="88"/>
      <c r="AC2833" s="88"/>
      <c r="AD2833" s="88"/>
      <c r="AF2833" s="88"/>
      <c r="AH2833" s="110"/>
      <c r="AI2833" s="110"/>
      <c r="AJ2833" s="110"/>
      <c r="AK2833" s="110"/>
      <c r="AL2833" s="110"/>
    </row>
    <row r="2834" spans="8:38" s="69" customFormat="1">
      <c r="H2834" s="97"/>
      <c r="M2834" s="97"/>
      <c r="O2834" s="97"/>
      <c r="Q2834" s="110"/>
      <c r="T2834" s="110"/>
      <c r="AA2834" s="88"/>
      <c r="AB2834" s="88"/>
      <c r="AC2834" s="88"/>
      <c r="AD2834" s="88"/>
      <c r="AF2834" s="88"/>
      <c r="AH2834" s="110"/>
      <c r="AI2834" s="110"/>
      <c r="AJ2834" s="110"/>
      <c r="AK2834" s="110"/>
      <c r="AL2834" s="110"/>
    </row>
    <row r="2835" spans="8:38" s="69" customFormat="1">
      <c r="H2835" s="97"/>
      <c r="M2835" s="97"/>
      <c r="O2835" s="97"/>
      <c r="Q2835" s="110"/>
      <c r="T2835" s="110"/>
      <c r="AA2835" s="88"/>
      <c r="AB2835" s="88"/>
      <c r="AC2835" s="88"/>
      <c r="AD2835" s="88"/>
      <c r="AF2835" s="88"/>
      <c r="AH2835" s="110"/>
      <c r="AI2835" s="110"/>
      <c r="AJ2835" s="110"/>
      <c r="AK2835" s="110"/>
      <c r="AL2835" s="110"/>
    </row>
    <row r="2836" spans="8:38" s="69" customFormat="1">
      <c r="H2836" s="97"/>
      <c r="M2836" s="97"/>
      <c r="O2836" s="97"/>
      <c r="Q2836" s="110"/>
      <c r="T2836" s="110"/>
      <c r="AA2836" s="88"/>
      <c r="AB2836" s="88"/>
      <c r="AC2836" s="88"/>
      <c r="AD2836" s="88"/>
      <c r="AF2836" s="88"/>
      <c r="AH2836" s="110"/>
      <c r="AI2836" s="110"/>
      <c r="AJ2836" s="110"/>
      <c r="AK2836" s="110"/>
      <c r="AL2836" s="110"/>
    </row>
    <row r="2837" spans="8:38" s="69" customFormat="1">
      <c r="H2837" s="97"/>
      <c r="M2837" s="97"/>
      <c r="O2837" s="97"/>
      <c r="Q2837" s="110"/>
      <c r="T2837" s="110"/>
      <c r="AA2837" s="88"/>
      <c r="AB2837" s="88"/>
      <c r="AC2837" s="88"/>
      <c r="AD2837" s="88"/>
      <c r="AF2837" s="88"/>
      <c r="AH2837" s="110"/>
      <c r="AI2837" s="110"/>
      <c r="AJ2837" s="110"/>
      <c r="AK2837" s="110"/>
      <c r="AL2837" s="110"/>
    </row>
    <row r="2838" spans="8:38" s="69" customFormat="1">
      <c r="H2838" s="97"/>
      <c r="M2838" s="97"/>
      <c r="O2838" s="97"/>
      <c r="Q2838" s="110"/>
      <c r="T2838" s="110"/>
      <c r="AA2838" s="88"/>
      <c r="AB2838" s="88"/>
      <c r="AC2838" s="88"/>
      <c r="AD2838" s="88"/>
      <c r="AF2838" s="88"/>
      <c r="AH2838" s="110"/>
      <c r="AI2838" s="110"/>
      <c r="AJ2838" s="110"/>
      <c r="AK2838" s="110"/>
      <c r="AL2838" s="110"/>
    </row>
    <row r="2839" spans="8:38" s="69" customFormat="1">
      <c r="H2839" s="97"/>
      <c r="M2839" s="97"/>
      <c r="O2839" s="97"/>
      <c r="Q2839" s="110"/>
      <c r="T2839" s="110"/>
      <c r="AA2839" s="88"/>
      <c r="AB2839" s="88"/>
      <c r="AC2839" s="88"/>
      <c r="AD2839" s="88"/>
      <c r="AF2839" s="88"/>
      <c r="AH2839" s="110"/>
      <c r="AI2839" s="110"/>
      <c r="AJ2839" s="110"/>
      <c r="AK2839" s="110"/>
      <c r="AL2839" s="110"/>
    </row>
    <row r="2840" spans="8:38" s="69" customFormat="1">
      <c r="H2840" s="97"/>
      <c r="M2840" s="97"/>
      <c r="O2840" s="97"/>
      <c r="Q2840" s="110"/>
      <c r="T2840" s="110"/>
      <c r="AA2840" s="88"/>
      <c r="AB2840" s="88"/>
      <c r="AC2840" s="88"/>
      <c r="AD2840" s="88"/>
      <c r="AF2840" s="88"/>
      <c r="AH2840" s="110"/>
      <c r="AI2840" s="110"/>
      <c r="AJ2840" s="110"/>
      <c r="AK2840" s="110"/>
      <c r="AL2840" s="110"/>
    </row>
    <row r="2841" spans="8:38" s="69" customFormat="1">
      <c r="H2841" s="97"/>
      <c r="M2841" s="97"/>
      <c r="O2841" s="97"/>
      <c r="Q2841" s="110"/>
      <c r="T2841" s="110"/>
      <c r="AA2841" s="88"/>
      <c r="AB2841" s="88"/>
      <c r="AC2841" s="88"/>
      <c r="AD2841" s="88"/>
      <c r="AF2841" s="88"/>
      <c r="AH2841" s="110"/>
      <c r="AI2841" s="110"/>
      <c r="AJ2841" s="110"/>
      <c r="AK2841" s="110"/>
      <c r="AL2841" s="110"/>
    </row>
    <row r="2842" spans="8:38" s="69" customFormat="1">
      <c r="H2842" s="97"/>
      <c r="M2842" s="97"/>
      <c r="O2842" s="97"/>
      <c r="Q2842" s="110"/>
      <c r="T2842" s="110"/>
      <c r="AA2842" s="88"/>
      <c r="AB2842" s="88"/>
      <c r="AC2842" s="88"/>
      <c r="AD2842" s="88"/>
      <c r="AF2842" s="88"/>
      <c r="AH2842" s="110"/>
      <c r="AI2842" s="110"/>
      <c r="AJ2842" s="110"/>
      <c r="AK2842" s="110"/>
      <c r="AL2842" s="110"/>
    </row>
    <row r="2843" spans="8:38" s="69" customFormat="1">
      <c r="H2843" s="97"/>
      <c r="M2843" s="97"/>
      <c r="O2843" s="97"/>
      <c r="Q2843" s="110"/>
      <c r="T2843" s="110"/>
      <c r="AA2843" s="88"/>
      <c r="AB2843" s="88"/>
      <c r="AC2843" s="88"/>
      <c r="AD2843" s="88"/>
      <c r="AF2843" s="88"/>
      <c r="AH2843" s="110"/>
      <c r="AI2843" s="110"/>
      <c r="AJ2843" s="110"/>
      <c r="AK2843" s="110"/>
      <c r="AL2843" s="110"/>
    </row>
    <row r="2844" spans="8:38" s="69" customFormat="1">
      <c r="H2844" s="97"/>
      <c r="M2844" s="97"/>
      <c r="O2844" s="97"/>
      <c r="Q2844" s="110"/>
      <c r="T2844" s="110"/>
      <c r="AA2844" s="88"/>
      <c r="AB2844" s="88"/>
      <c r="AC2844" s="88"/>
      <c r="AD2844" s="88"/>
      <c r="AF2844" s="88"/>
      <c r="AH2844" s="110"/>
      <c r="AI2844" s="110"/>
      <c r="AJ2844" s="110"/>
      <c r="AK2844" s="110"/>
      <c r="AL2844" s="110"/>
    </row>
    <row r="2845" spans="8:38" s="69" customFormat="1">
      <c r="H2845" s="97"/>
      <c r="M2845" s="97"/>
      <c r="O2845" s="97"/>
      <c r="Q2845" s="110"/>
      <c r="T2845" s="110"/>
      <c r="AA2845" s="88"/>
      <c r="AB2845" s="88"/>
      <c r="AC2845" s="88"/>
      <c r="AD2845" s="88"/>
      <c r="AF2845" s="88"/>
      <c r="AH2845" s="110"/>
      <c r="AI2845" s="110"/>
      <c r="AJ2845" s="110"/>
      <c r="AK2845" s="110"/>
      <c r="AL2845" s="110"/>
    </row>
    <row r="2846" spans="8:38" s="69" customFormat="1">
      <c r="H2846" s="97"/>
      <c r="M2846" s="97"/>
      <c r="O2846" s="97"/>
      <c r="Q2846" s="110"/>
      <c r="T2846" s="110"/>
      <c r="AA2846" s="88"/>
      <c r="AB2846" s="88"/>
      <c r="AC2846" s="88"/>
      <c r="AD2846" s="88"/>
      <c r="AF2846" s="88"/>
      <c r="AH2846" s="110"/>
      <c r="AI2846" s="110"/>
      <c r="AJ2846" s="110"/>
      <c r="AK2846" s="110"/>
      <c r="AL2846" s="110"/>
    </row>
    <row r="2847" spans="8:38" s="69" customFormat="1">
      <c r="H2847" s="97"/>
      <c r="M2847" s="97"/>
      <c r="O2847" s="97"/>
      <c r="Q2847" s="110"/>
      <c r="T2847" s="110"/>
      <c r="AA2847" s="88"/>
      <c r="AB2847" s="88"/>
      <c r="AC2847" s="88"/>
      <c r="AD2847" s="88"/>
      <c r="AF2847" s="88"/>
      <c r="AH2847" s="110"/>
      <c r="AI2847" s="110"/>
      <c r="AJ2847" s="110"/>
      <c r="AK2847" s="110"/>
      <c r="AL2847" s="110"/>
    </row>
    <row r="2848" spans="8:38" s="69" customFormat="1">
      <c r="H2848" s="97"/>
      <c r="M2848" s="97"/>
      <c r="O2848" s="97"/>
      <c r="Q2848" s="110"/>
      <c r="T2848" s="110"/>
      <c r="AA2848" s="88"/>
      <c r="AB2848" s="88"/>
      <c r="AC2848" s="88"/>
      <c r="AD2848" s="88"/>
      <c r="AF2848" s="88"/>
      <c r="AH2848" s="110"/>
      <c r="AI2848" s="110"/>
      <c r="AJ2848" s="110"/>
      <c r="AK2848" s="110"/>
      <c r="AL2848" s="110"/>
    </row>
    <row r="2849" spans="8:38" s="69" customFormat="1">
      <c r="H2849" s="97"/>
      <c r="M2849" s="97"/>
      <c r="O2849" s="97"/>
      <c r="Q2849" s="110"/>
      <c r="T2849" s="110"/>
      <c r="AA2849" s="88"/>
      <c r="AB2849" s="88"/>
      <c r="AC2849" s="88"/>
      <c r="AD2849" s="88"/>
      <c r="AF2849" s="88"/>
      <c r="AH2849" s="110"/>
      <c r="AI2849" s="110"/>
      <c r="AJ2849" s="110"/>
      <c r="AK2849" s="110"/>
      <c r="AL2849" s="110"/>
    </row>
    <row r="2850" spans="8:38" s="69" customFormat="1">
      <c r="H2850" s="97"/>
      <c r="M2850" s="97"/>
      <c r="O2850" s="97"/>
      <c r="Q2850" s="110"/>
      <c r="T2850" s="110"/>
      <c r="AA2850" s="88"/>
      <c r="AB2850" s="88"/>
      <c r="AC2850" s="88"/>
      <c r="AD2850" s="88"/>
      <c r="AF2850" s="88"/>
      <c r="AH2850" s="110"/>
      <c r="AI2850" s="110"/>
      <c r="AJ2850" s="110"/>
      <c r="AK2850" s="110"/>
      <c r="AL2850" s="110"/>
    </row>
    <row r="2851" spans="8:38" s="69" customFormat="1">
      <c r="H2851" s="97"/>
      <c r="M2851" s="97"/>
      <c r="O2851" s="97"/>
      <c r="Q2851" s="110"/>
      <c r="T2851" s="110"/>
      <c r="AA2851" s="88"/>
      <c r="AB2851" s="88"/>
      <c r="AC2851" s="88"/>
      <c r="AD2851" s="88"/>
      <c r="AF2851" s="88"/>
      <c r="AH2851" s="110"/>
      <c r="AI2851" s="110"/>
      <c r="AJ2851" s="110"/>
      <c r="AK2851" s="110"/>
      <c r="AL2851" s="110"/>
    </row>
    <row r="2852" spans="8:38" s="69" customFormat="1">
      <c r="H2852" s="97"/>
      <c r="M2852" s="97"/>
      <c r="O2852" s="97"/>
      <c r="Q2852" s="110"/>
      <c r="T2852" s="110"/>
      <c r="AA2852" s="88"/>
      <c r="AB2852" s="88"/>
      <c r="AC2852" s="88"/>
      <c r="AD2852" s="88"/>
      <c r="AF2852" s="88"/>
      <c r="AH2852" s="110"/>
      <c r="AI2852" s="110"/>
      <c r="AJ2852" s="110"/>
      <c r="AK2852" s="110"/>
      <c r="AL2852" s="110"/>
    </row>
    <row r="2853" spans="8:38" s="69" customFormat="1">
      <c r="H2853" s="97"/>
      <c r="M2853" s="97"/>
      <c r="O2853" s="97"/>
      <c r="Q2853" s="110"/>
      <c r="T2853" s="110"/>
      <c r="AA2853" s="88"/>
      <c r="AB2853" s="88"/>
      <c r="AC2853" s="88"/>
      <c r="AD2853" s="88"/>
      <c r="AF2853" s="88"/>
      <c r="AH2853" s="110"/>
      <c r="AI2853" s="110"/>
      <c r="AJ2853" s="110"/>
      <c r="AK2853" s="110"/>
      <c r="AL2853" s="110"/>
    </row>
    <row r="2854" spans="8:38" s="69" customFormat="1">
      <c r="H2854" s="97"/>
      <c r="M2854" s="97"/>
      <c r="O2854" s="97"/>
      <c r="Q2854" s="110"/>
      <c r="T2854" s="110"/>
      <c r="AA2854" s="88"/>
      <c r="AB2854" s="88"/>
      <c r="AC2854" s="88"/>
      <c r="AD2854" s="88"/>
      <c r="AF2854" s="88"/>
      <c r="AH2854" s="110"/>
      <c r="AI2854" s="110"/>
      <c r="AJ2854" s="110"/>
      <c r="AK2854" s="110"/>
      <c r="AL2854" s="110"/>
    </row>
    <row r="2855" spans="8:38" s="69" customFormat="1">
      <c r="H2855" s="97"/>
      <c r="M2855" s="97"/>
      <c r="O2855" s="97"/>
      <c r="Q2855" s="110"/>
      <c r="T2855" s="110"/>
      <c r="AA2855" s="88"/>
      <c r="AB2855" s="88"/>
      <c r="AC2855" s="88"/>
      <c r="AD2855" s="88"/>
      <c r="AF2855" s="88"/>
      <c r="AH2855" s="110"/>
      <c r="AI2855" s="110"/>
      <c r="AJ2855" s="110"/>
      <c r="AK2855" s="110"/>
      <c r="AL2855" s="110"/>
    </row>
    <row r="2856" spans="8:38" s="69" customFormat="1">
      <c r="H2856" s="97"/>
      <c r="M2856" s="97"/>
      <c r="O2856" s="97"/>
      <c r="Q2856" s="110"/>
      <c r="T2856" s="110"/>
      <c r="AA2856" s="88"/>
      <c r="AB2856" s="88"/>
      <c r="AC2856" s="88"/>
      <c r="AD2856" s="88"/>
      <c r="AF2856" s="88"/>
      <c r="AH2856" s="110"/>
      <c r="AI2856" s="110"/>
      <c r="AJ2856" s="110"/>
      <c r="AK2856" s="110"/>
      <c r="AL2856" s="110"/>
    </row>
    <row r="2857" spans="8:38" s="69" customFormat="1">
      <c r="H2857" s="97"/>
      <c r="M2857" s="97"/>
      <c r="O2857" s="97"/>
      <c r="Q2857" s="110"/>
      <c r="T2857" s="110"/>
      <c r="AA2857" s="88"/>
      <c r="AB2857" s="88"/>
      <c r="AC2857" s="88"/>
      <c r="AD2857" s="88"/>
      <c r="AF2857" s="88"/>
      <c r="AH2857" s="110"/>
      <c r="AI2857" s="110"/>
      <c r="AJ2857" s="110"/>
      <c r="AK2857" s="110"/>
      <c r="AL2857" s="110"/>
    </row>
    <row r="2858" spans="8:38" s="69" customFormat="1">
      <c r="H2858" s="97"/>
      <c r="M2858" s="97"/>
      <c r="O2858" s="97"/>
      <c r="Q2858" s="110"/>
      <c r="T2858" s="110"/>
      <c r="AA2858" s="88"/>
      <c r="AB2858" s="88"/>
      <c r="AC2858" s="88"/>
      <c r="AD2858" s="88"/>
      <c r="AF2858" s="88"/>
      <c r="AH2858" s="110"/>
      <c r="AI2858" s="110"/>
      <c r="AJ2858" s="110"/>
      <c r="AK2858" s="110"/>
      <c r="AL2858" s="110"/>
    </row>
    <row r="2859" spans="8:38" s="69" customFormat="1">
      <c r="H2859" s="97"/>
      <c r="M2859" s="97"/>
      <c r="O2859" s="97"/>
      <c r="Q2859" s="110"/>
      <c r="T2859" s="110"/>
      <c r="AA2859" s="88"/>
      <c r="AB2859" s="88"/>
      <c r="AC2859" s="88"/>
      <c r="AD2859" s="88"/>
      <c r="AF2859" s="88"/>
      <c r="AH2859" s="110"/>
      <c r="AI2859" s="110"/>
      <c r="AJ2859" s="110"/>
      <c r="AK2859" s="110"/>
      <c r="AL2859" s="110"/>
    </row>
    <row r="2860" spans="8:38" s="69" customFormat="1">
      <c r="H2860" s="97"/>
      <c r="M2860" s="97"/>
      <c r="O2860" s="97"/>
      <c r="Q2860" s="110"/>
      <c r="T2860" s="110"/>
      <c r="AA2860" s="88"/>
      <c r="AB2860" s="88"/>
      <c r="AC2860" s="88"/>
      <c r="AD2860" s="88"/>
      <c r="AF2860" s="88"/>
      <c r="AH2860" s="110"/>
      <c r="AI2860" s="110"/>
      <c r="AJ2860" s="110"/>
      <c r="AK2860" s="110"/>
      <c r="AL2860" s="110"/>
    </row>
    <row r="2861" spans="8:38" s="69" customFormat="1">
      <c r="H2861" s="97"/>
      <c r="M2861" s="97"/>
      <c r="O2861" s="97"/>
      <c r="Q2861" s="110"/>
      <c r="T2861" s="110"/>
      <c r="AA2861" s="88"/>
      <c r="AB2861" s="88"/>
      <c r="AC2861" s="88"/>
      <c r="AD2861" s="88"/>
      <c r="AF2861" s="88"/>
      <c r="AH2861" s="110"/>
      <c r="AI2861" s="110"/>
      <c r="AJ2861" s="110"/>
      <c r="AK2861" s="110"/>
      <c r="AL2861" s="110"/>
    </row>
    <row r="2862" spans="8:38" s="69" customFormat="1">
      <c r="H2862" s="97"/>
      <c r="M2862" s="97"/>
      <c r="O2862" s="97"/>
      <c r="Q2862" s="110"/>
      <c r="T2862" s="110"/>
      <c r="AA2862" s="88"/>
      <c r="AB2862" s="88"/>
      <c r="AC2862" s="88"/>
      <c r="AD2862" s="88"/>
      <c r="AF2862" s="88"/>
      <c r="AH2862" s="110"/>
      <c r="AI2862" s="110"/>
      <c r="AJ2862" s="110"/>
      <c r="AK2862" s="110"/>
      <c r="AL2862" s="110"/>
    </row>
    <row r="2863" spans="8:38" s="69" customFormat="1">
      <c r="H2863" s="97"/>
      <c r="M2863" s="97"/>
      <c r="O2863" s="97"/>
      <c r="Q2863" s="110"/>
      <c r="T2863" s="110"/>
      <c r="AA2863" s="88"/>
      <c r="AB2863" s="88"/>
      <c r="AC2863" s="88"/>
      <c r="AD2863" s="88"/>
      <c r="AF2863" s="88"/>
      <c r="AH2863" s="110"/>
      <c r="AI2863" s="110"/>
      <c r="AJ2863" s="110"/>
      <c r="AK2863" s="110"/>
      <c r="AL2863" s="110"/>
    </row>
    <row r="2864" spans="8:38" s="69" customFormat="1">
      <c r="H2864" s="97"/>
      <c r="M2864" s="97"/>
      <c r="O2864" s="97"/>
      <c r="Q2864" s="110"/>
      <c r="T2864" s="110"/>
      <c r="AA2864" s="88"/>
      <c r="AB2864" s="88"/>
      <c r="AC2864" s="88"/>
      <c r="AD2864" s="88"/>
      <c r="AF2864" s="88"/>
      <c r="AH2864" s="110"/>
      <c r="AI2864" s="110"/>
      <c r="AJ2864" s="110"/>
      <c r="AK2864" s="110"/>
      <c r="AL2864" s="110"/>
    </row>
    <row r="2865" spans="8:38" s="69" customFormat="1">
      <c r="H2865" s="97"/>
      <c r="M2865" s="97"/>
      <c r="O2865" s="97"/>
      <c r="Q2865" s="110"/>
      <c r="T2865" s="110"/>
      <c r="AA2865" s="88"/>
      <c r="AB2865" s="88"/>
      <c r="AC2865" s="88"/>
      <c r="AD2865" s="88"/>
      <c r="AF2865" s="88"/>
      <c r="AH2865" s="110"/>
      <c r="AI2865" s="110"/>
      <c r="AJ2865" s="110"/>
      <c r="AK2865" s="110"/>
      <c r="AL2865" s="110"/>
    </row>
    <row r="2866" spans="8:38" s="69" customFormat="1">
      <c r="H2866" s="97"/>
      <c r="M2866" s="97"/>
      <c r="O2866" s="97"/>
      <c r="Q2866" s="110"/>
      <c r="T2866" s="110"/>
      <c r="AA2866" s="88"/>
      <c r="AB2866" s="88"/>
      <c r="AC2866" s="88"/>
      <c r="AD2866" s="88"/>
      <c r="AF2866" s="88"/>
      <c r="AH2866" s="110"/>
      <c r="AI2866" s="110"/>
      <c r="AJ2866" s="110"/>
      <c r="AK2866" s="110"/>
      <c r="AL2866" s="110"/>
    </row>
    <row r="2867" spans="8:38" s="69" customFormat="1">
      <c r="H2867" s="97"/>
      <c r="M2867" s="97"/>
      <c r="O2867" s="97"/>
      <c r="Q2867" s="110"/>
      <c r="T2867" s="110"/>
      <c r="AA2867" s="88"/>
      <c r="AB2867" s="88"/>
      <c r="AC2867" s="88"/>
      <c r="AD2867" s="88"/>
      <c r="AF2867" s="88"/>
      <c r="AH2867" s="110"/>
      <c r="AI2867" s="110"/>
      <c r="AJ2867" s="110"/>
      <c r="AK2867" s="110"/>
      <c r="AL2867" s="110"/>
    </row>
    <row r="2868" spans="8:38" s="69" customFormat="1">
      <c r="H2868" s="97"/>
      <c r="M2868" s="97"/>
      <c r="O2868" s="97"/>
      <c r="Q2868" s="110"/>
      <c r="T2868" s="110"/>
      <c r="AA2868" s="88"/>
      <c r="AB2868" s="88"/>
      <c r="AC2868" s="88"/>
      <c r="AD2868" s="88"/>
      <c r="AF2868" s="88"/>
      <c r="AH2868" s="110"/>
      <c r="AI2868" s="110"/>
      <c r="AJ2868" s="110"/>
      <c r="AK2868" s="110"/>
      <c r="AL2868" s="110"/>
    </row>
    <row r="2869" spans="8:38" s="69" customFormat="1">
      <c r="H2869" s="97"/>
      <c r="M2869" s="97"/>
      <c r="O2869" s="97"/>
      <c r="Q2869" s="110"/>
      <c r="T2869" s="110"/>
      <c r="AA2869" s="88"/>
      <c r="AB2869" s="88"/>
      <c r="AC2869" s="88"/>
      <c r="AD2869" s="88"/>
      <c r="AF2869" s="88"/>
      <c r="AH2869" s="110"/>
      <c r="AI2869" s="110"/>
      <c r="AJ2869" s="110"/>
      <c r="AK2869" s="110"/>
      <c r="AL2869" s="110"/>
    </row>
    <row r="2870" spans="8:38" s="69" customFormat="1">
      <c r="H2870" s="97"/>
      <c r="M2870" s="97"/>
      <c r="O2870" s="97"/>
      <c r="Q2870" s="110"/>
      <c r="T2870" s="110"/>
      <c r="AA2870" s="88"/>
      <c r="AB2870" s="88"/>
      <c r="AC2870" s="88"/>
      <c r="AD2870" s="88"/>
      <c r="AF2870" s="88"/>
      <c r="AH2870" s="110"/>
      <c r="AI2870" s="110"/>
      <c r="AJ2870" s="110"/>
      <c r="AK2870" s="110"/>
      <c r="AL2870" s="110"/>
    </row>
    <row r="2871" spans="8:38" s="69" customFormat="1">
      <c r="H2871" s="97"/>
      <c r="M2871" s="97"/>
      <c r="O2871" s="97"/>
      <c r="Q2871" s="110"/>
      <c r="T2871" s="110"/>
      <c r="AA2871" s="88"/>
      <c r="AB2871" s="88"/>
      <c r="AC2871" s="88"/>
      <c r="AD2871" s="88"/>
      <c r="AF2871" s="88"/>
      <c r="AH2871" s="110"/>
      <c r="AI2871" s="110"/>
      <c r="AJ2871" s="110"/>
      <c r="AK2871" s="110"/>
      <c r="AL2871" s="110"/>
    </row>
    <row r="2872" spans="8:38" s="69" customFormat="1">
      <c r="H2872" s="97"/>
      <c r="M2872" s="97"/>
      <c r="O2872" s="97"/>
      <c r="Q2872" s="110"/>
      <c r="T2872" s="110"/>
      <c r="AA2872" s="88"/>
      <c r="AB2872" s="88"/>
      <c r="AC2872" s="88"/>
      <c r="AD2872" s="88"/>
      <c r="AF2872" s="88"/>
      <c r="AH2872" s="110"/>
      <c r="AI2872" s="110"/>
      <c r="AJ2872" s="110"/>
      <c r="AK2872" s="110"/>
      <c r="AL2872" s="110"/>
    </row>
    <row r="2873" spans="8:38" s="69" customFormat="1">
      <c r="H2873" s="97"/>
      <c r="M2873" s="97"/>
      <c r="O2873" s="97"/>
      <c r="Q2873" s="110"/>
      <c r="T2873" s="110"/>
      <c r="AA2873" s="88"/>
      <c r="AB2873" s="88"/>
      <c r="AC2873" s="88"/>
      <c r="AD2873" s="88"/>
      <c r="AF2873" s="88"/>
      <c r="AH2873" s="110"/>
      <c r="AI2873" s="110"/>
      <c r="AJ2873" s="110"/>
      <c r="AK2873" s="110"/>
      <c r="AL2873" s="110"/>
    </row>
    <row r="2874" spans="8:38" s="69" customFormat="1">
      <c r="H2874" s="97"/>
      <c r="M2874" s="97"/>
      <c r="O2874" s="97"/>
      <c r="Q2874" s="110"/>
      <c r="T2874" s="110"/>
      <c r="AA2874" s="88"/>
      <c r="AB2874" s="88"/>
      <c r="AC2874" s="88"/>
      <c r="AD2874" s="88"/>
      <c r="AF2874" s="88"/>
      <c r="AH2874" s="110"/>
      <c r="AI2874" s="110"/>
      <c r="AJ2874" s="110"/>
      <c r="AK2874" s="110"/>
      <c r="AL2874" s="110"/>
    </row>
    <row r="2875" spans="8:38" s="69" customFormat="1">
      <c r="H2875" s="97"/>
      <c r="M2875" s="97"/>
      <c r="O2875" s="97"/>
      <c r="Q2875" s="110"/>
      <c r="T2875" s="110"/>
      <c r="AA2875" s="88"/>
      <c r="AB2875" s="88"/>
      <c r="AC2875" s="88"/>
      <c r="AD2875" s="88"/>
      <c r="AF2875" s="88"/>
      <c r="AH2875" s="110"/>
      <c r="AI2875" s="110"/>
      <c r="AJ2875" s="110"/>
      <c r="AK2875" s="110"/>
      <c r="AL2875" s="110"/>
    </row>
    <row r="2876" spans="8:38" s="69" customFormat="1">
      <c r="H2876" s="97"/>
      <c r="M2876" s="97"/>
      <c r="O2876" s="97"/>
      <c r="Q2876" s="110"/>
      <c r="T2876" s="110"/>
      <c r="AA2876" s="88"/>
      <c r="AB2876" s="88"/>
      <c r="AC2876" s="88"/>
      <c r="AD2876" s="88"/>
      <c r="AF2876" s="88"/>
      <c r="AH2876" s="110"/>
      <c r="AI2876" s="110"/>
      <c r="AJ2876" s="110"/>
      <c r="AK2876" s="110"/>
      <c r="AL2876" s="110"/>
    </row>
    <row r="2877" spans="8:38" s="69" customFormat="1">
      <c r="H2877" s="97"/>
      <c r="M2877" s="97"/>
      <c r="O2877" s="97"/>
      <c r="Q2877" s="110"/>
      <c r="T2877" s="110"/>
      <c r="AA2877" s="88"/>
      <c r="AB2877" s="88"/>
      <c r="AC2877" s="88"/>
      <c r="AD2877" s="88"/>
      <c r="AF2877" s="88"/>
      <c r="AH2877" s="110"/>
      <c r="AI2877" s="110"/>
      <c r="AJ2877" s="110"/>
      <c r="AK2877" s="110"/>
      <c r="AL2877" s="110"/>
    </row>
    <row r="2878" spans="8:38" s="69" customFormat="1">
      <c r="H2878" s="97"/>
      <c r="M2878" s="97"/>
      <c r="O2878" s="97"/>
      <c r="Q2878" s="110"/>
      <c r="T2878" s="110"/>
      <c r="AA2878" s="88"/>
      <c r="AB2878" s="88"/>
      <c r="AC2878" s="88"/>
      <c r="AD2878" s="88"/>
      <c r="AF2878" s="88"/>
      <c r="AH2878" s="110"/>
      <c r="AI2878" s="110"/>
      <c r="AJ2878" s="110"/>
      <c r="AK2878" s="110"/>
      <c r="AL2878" s="110"/>
    </row>
    <row r="2879" spans="8:38" s="69" customFormat="1">
      <c r="H2879" s="97"/>
      <c r="M2879" s="97"/>
      <c r="O2879" s="97"/>
      <c r="Q2879" s="110"/>
      <c r="T2879" s="110"/>
      <c r="AA2879" s="88"/>
      <c r="AB2879" s="88"/>
      <c r="AC2879" s="88"/>
      <c r="AD2879" s="88"/>
      <c r="AF2879" s="88"/>
      <c r="AH2879" s="110"/>
      <c r="AI2879" s="110"/>
      <c r="AJ2879" s="110"/>
      <c r="AK2879" s="110"/>
      <c r="AL2879" s="110"/>
    </row>
    <row r="2880" spans="8:38" s="69" customFormat="1">
      <c r="H2880" s="97"/>
      <c r="M2880" s="97"/>
      <c r="O2880" s="97"/>
      <c r="Q2880" s="110"/>
      <c r="T2880" s="110"/>
      <c r="AA2880" s="88"/>
      <c r="AB2880" s="88"/>
      <c r="AC2880" s="88"/>
      <c r="AD2880" s="88"/>
      <c r="AF2880" s="88"/>
      <c r="AH2880" s="110"/>
      <c r="AI2880" s="110"/>
      <c r="AJ2880" s="110"/>
      <c r="AK2880" s="110"/>
      <c r="AL2880" s="110"/>
    </row>
    <row r="2881" spans="8:38" s="69" customFormat="1">
      <c r="H2881" s="97"/>
      <c r="M2881" s="97"/>
      <c r="O2881" s="97"/>
      <c r="Q2881" s="110"/>
      <c r="T2881" s="110"/>
      <c r="AA2881" s="88"/>
      <c r="AB2881" s="88"/>
      <c r="AC2881" s="88"/>
      <c r="AD2881" s="88"/>
      <c r="AF2881" s="88"/>
      <c r="AH2881" s="110"/>
      <c r="AI2881" s="110"/>
      <c r="AJ2881" s="110"/>
      <c r="AK2881" s="110"/>
      <c r="AL2881" s="110"/>
    </row>
    <row r="2882" spans="8:38" s="69" customFormat="1">
      <c r="H2882" s="97"/>
      <c r="M2882" s="97"/>
      <c r="O2882" s="97"/>
      <c r="Q2882" s="110"/>
      <c r="T2882" s="110"/>
      <c r="AA2882" s="88"/>
      <c r="AB2882" s="88"/>
      <c r="AC2882" s="88"/>
      <c r="AD2882" s="88"/>
      <c r="AF2882" s="88"/>
      <c r="AH2882" s="110"/>
      <c r="AI2882" s="110"/>
      <c r="AJ2882" s="110"/>
      <c r="AK2882" s="110"/>
      <c r="AL2882" s="110"/>
    </row>
    <row r="2883" spans="8:38" s="69" customFormat="1">
      <c r="H2883" s="97"/>
      <c r="M2883" s="97"/>
      <c r="O2883" s="97"/>
      <c r="Q2883" s="110"/>
      <c r="T2883" s="110"/>
      <c r="AA2883" s="88"/>
      <c r="AB2883" s="88"/>
      <c r="AC2883" s="88"/>
      <c r="AD2883" s="88"/>
      <c r="AF2883" s="88"/>
      <c r="AH2883" s="110"/>
      <c r="AI2883" s="110"/>
      <c r="AJ2883" s="110"/>
      <c r="AK2883" s="110"/>
      <c r="AL2883" s="110"/>
    </row>
    <row r="2884" spans="8:38" s="69" customFormat="1">
      <c r="H2884" s="97"/>
      <c r="M2884" s="97"/>
      <c r="O2884" s="97"/>
      <c r="Q2884" s="110"/>
      <c r="T2884" s="110"/>
      <c r="AA2884" s="88"/>
      <c r="AB2884" s="88"/>
      <c r="AC2884" s="88"/>
      <c r="AD2884" s="88"/>
      <c r="AF2884" s="88"/>
      <c r="AH2884" s="110"/>
      <c r="AI2884" s="110"/>
      <c r="AJ2884" s="110"/>
      <c r="AK2884" s="110"/>
      <c r="AL2884" s="110"/>
    </row>
    <row r="2885" spans="8:38" s="69" customFormat="1">
      <c r="H2885" s="97"/>
      <c r="M2885" s="97"/>
      <c r="O2885" s="97"/>
      <c r="Q2885" s="110"/>
      <c r="T2885" s="110"/>
      <c r="AA2885" s="88"/>
      <c r="AB2885" s="88"/>
      <c r="AC2885" s="88"/>
      <c r="AD2885" s="88"/>
      <c r="AF2885" s="88"/>
      <c r="AH2885" s="110"/>
      <c r="AI2885" s="110"/>
      <c r="AJ2885" s="110"/>
      <c r="AK2885" s="110"/>
      <c r="AL2885" s="110"/>
    </row>
    <row r="2886" spans="8:38" s="69" customFormat="1">
      <c r="H2886" s="97"/>
      <c r="M2886" s="97"/>
      <c r="O2886" s="97"/>
      <c r="Q2886" s="110"/>
      <c r="T2886" s="110"/>
      <c r="AA2886" s="88"/>
      <c r="AB2886" s="88"/>
      <c r="AC2886" s="88"/>
      <c r="AD2886" s="88"/>
      <c r="AF2886" s="88"/>
      <c r="AH2886" s="110"/>
      <c r="AI2886" s="110"/>
      <c r="AJ2886" s="110"/>
      <c r="AK2886" s="110"/>
      <c r="AL2886" s="110"/>
    </row>
    <row r="2887" spans="8:38" s="69" customFormat="1">
      <c r="H2887" s="97"/>
      <c r="M2887" s="97"/>
      <c r="O2887" s="97"/>
      <c r="Q2887" s="110"/>
      <c r="T2887" s="110"/>
      <c r="AA2887" s="88"/>
      <c r="AB2887" s="88"/>
      <c r="AC2887" s="88"/>
      <c r="AD2887" s="88"/>
      <c r="AF2887" s="88"/>
      <c r="AH2887" s="110"/>
      <c r="AI2887" s="110"/>
      <c r="AJ2887" s="110"/>
      <c r="AK2887" s="110"/>
      <c r="AL2887" s="110"/>
    </row>
    <row r="2888" spans="8:38" s="69" customFormat="1">
      <c r="H2888" s="97"/>
      <c r="M2888" s="97"/>
      <c r="O2888" s="97"/>
      <c r="Q2888" s="110"/>
      <c r="T2888" s="110"/>
      <c r="AA2888" s="88"/>
      <c r="AB2888" s="88"/>
      <c r="AC2888" s="88"/>
      <c r="AD2888" s="88"/>
      <c r="AF2888" s="88"/>
      <c r="AH2888" s="110"/>
      <c r="AI2888" s="110"/>
      <c r="AJ2888" s="110"/>
      <c r="AK2888" s="110"/>
      <c r="AL2888" s="110"/>
    </row>
    <row r="2889" spans="8:38" s="69" customFormat="1">
      <c r="H2889" s="97"/>
      <c r="M2889" s="97"/>
      <c r="O2889" s="97"/>
      <c r="Q2889" s="110"/>
      <c r="T2889" s="110"/>
      <c r="AA2889" s="88"/>
      <c r="AB2889" s="88"/>
      <c r="AC2889" s="88"/>
      <c r="AD2889" s="88"/>
      <c r="AF2889" s="88"/>
      <c r="AH2889" s="110"/>
      <c r="AI2889" s="110"/>
      <c r="AJ2889" s="110"/>
      <c r="AK2889" s="110"/>
      <c r="AL2889" s="110"/>
    </row>
    <row r="2890" spans="8:38" s="69" customFormat="1">
      <c r="H2890" s="97"/>
      <c r="M2890" s="97"/>
      <c r="O2890" s="97"/>
      <c r="Q2890" s="110"/>
      <c r="T2890" s="110"/>
      <c r="AA2890" s="88"/>
      <c r="AB2890" s="88"/>
      <c r="AC2890" s="88"/>
      <c r="AD2890" s="88"/>
      <c r="AF2890" s="88"/>
      <c r="AH2890" s="110"/>
      <c r="AI2890" s="110"/>
      <c r="AJ2890" s="110"/>
      <c r="AK2890" s="110"/>
      <c r="AL2890" s="110"/>
    </row>
    <row r="2891" spans="8:38" s="69" customFormat="1">
      <c r="H2891" s="97"/>
      <c r="M2891" s="97"/>
      <c r="O2891" s="97"/>
      <c r="Q2891" s="110"/>
      <c r="T2891" s="110"/>
      <c r="AA2891" s="88"/>
      <c r="AB2891" s="88"/>
      <c r="AC2891" s="88"/>
      <c r="AD2891" s="88"/>
      <c r="AF2891" s="88"/>
      <c r="AH2891" s="110"/>
      <c r="AI2891" s="110"/>
      <c r="AJ2891" s="110"/>
      <c r="AK2891" s="110"/>
      <c r="AL2891" s="110"/>
    </row>
    <row r="2892" spans="8:38" s="69" customFormat="1">
      <c r="H2892" s="97"/>
      <c r="M2892" s="97"/>
      <c r="O2892" s="97"/>
      <c r="Q2892" s="110"/>
      <c r="T2892" s="110"/>
      <c r="AA2892" s="88"/>
      <c r="AB2892" s="88"/>
      <c r="AC2892" s="88"/>
      <c r="AD2892" s="88"/>
      <c r="AF2892" s="88"/>
      <c r="AH2892" s="110"/>
      <c r="AI2892" s="110"/>
      <c r="AJ2892" s="110"/>
      <c r="AK2892" s="110"/>
      <c r="AL2892" s="110"/>
    </row>
    <row r="2893" spans="8:38" s="69" customFormat="1">
      <c r="H2893" s="97"/>
      <c r="M2893" s="97"/>
      <c r="O2893" s="97"/>
      <c r="Q2893" s="110"/>
      <c r="T2893" s="110"/>
      <c r="AA2893" s="88"/>
      <c r="AB2893" s="88"/>
      <c r="AC2893" s="88"/>
      <c r="AD2893" s="88"/>
      <c r="AF2893" s="88"/>
      <c r="AH2893" s="110"/>
      <c r="AI2893" s="110"/>
      <c r="AJ2893" s="110"/>
      <c r="AK2893" s="110"/>
      <c r="AL2893" s="110"/>
    </row>
    <row r="2894" spans="8:38" s="69" customFormat="1">
      <c r="H2894" s="97"/>
      <c r="M2894" s="97"/>
      <c r="O2894" s="97"/>
      <c r="Q2894" s="110"/>
      <c r="T2894" s="110"/>
      <c r="AA2894" s="88"/>
      <c r="AB2894" s="88"/>
      <c r="AC2894" s="88"/>
      <c r="AD2894" s="88"/>
      <c r="AF2894" s="88"/>
      <c r="AH2894" s="110"/>
      <c r="AI2894" s="110"/>
      <c r="AJ2894" s="110"/>
      <c r="AK2894" s="110"/>
      <c r="AL2894" s="110"/>
    </row>
    <row r="2895" spans="8:38" s="69" customFormat="1">
      <c r="H2895" s="97"/>
      <c r="M2895" s="97"/>
      <c r="O2895" s="97"/>
      <c r="Q2895" s="110"/>
      <c r="T2895" s="110"/>
      <c r="AA2895" s="88"/>
      <c r="AB2895" s="88"/>
      <c r="AC2895" s="88"/>
      <c r="AD2895" s="88"/>
      <c r="AF2895" s="88"/>
      <c r="AH2895" s="110"/>
      <c r="AI2895" s="110"/>
      <c r="AJ2895" s="110"/>
      <c r="AK2895" s="110"/>
      <c r="AL2895" s="110"/>
    </row>
    <row r="2896" spans="8:38" s="69" customFormat="1">
      <c r="H2896" s="97"/>
      <c r="M2896" s="97"/>
      <c r="O2896" s="97"/>
      <c r="Q2896" s="110"/>
      <c r="T2896" s="110"/>
      <c r="AA2896" s="88"/>
      <c r="AB2896" s="88"/>
      <c r="AC2896" s="88"/>
      <c r="AD2896" s="88"/>
      <c r="AF2896" s="88"/>
      <c r="AH2896" s="110"/>
      <c r="AI2896" s="110"/>
      <c r="AJ2896" s="110"/>
      <c r="AK2896" s="110"/>
      <c r="AL2896" s="110"/>
    </row>
    <row r="2897" spans="8:38" s="69" customFormat="1">
      <c r="H2897" s="97"/>
      <c r="M2897" s="97"/>
      <c r="O2897" s="97"/>
      <c r="Q2897" s="110"/>
      <c r="T2897" s="110"/>
      <c r="AA2897" s="88"/>
      <c r="AB2897" s="88"/>
      <c r="AC2897" s="88"/>
      <c r="AD2897" s="88"/>
      <c r="AF2897" s="88"/>
      <c r="AH2897" s="110"/>
      <c r="AI2897" s="110"/>
      <c r="AJ2897" s="110"/>
      <c r="AK2897" s="110"/>
      <c r="AL2897" s="110"/>
    </row>
    <row r="2898" spans="8:38" s="69" customFormat="1">
      <c r="H2898" s="97"/>
      <c r="M2898" s="97"/>
      <c r="O2898" s="97"/>
      <c r="Q2898" s="110"/>
      <c r="T2898" s="110"/>
      <c r="AA2898" s="88"/>
      <c r="AB2898" s="88"/>
      <c r="AC2898" s="88"/>
      <c r="AD2898" s="88"/>
      <c r="AF2898" s="88"/>
      <c r="AH2898" s="110"/>
      <c r="AI2898" s="110"/>
      <c r="AJ2898" s="110"/>
      <c r="AK2898" s="110"/>
      <c r="AL2898" s="110"/>
    </row>
    <row r="2899" spans="8:38" s="69" customFormat="1">
      <c r="H2899" s="97"/>
      <c r="M2899" s="97"/>
      <c r="O2899" s="97"/>
      <c r="Q2899" s="110"/>
      <c r="T2899" s="110"/>
      <c r="AA2899" s="88"/>
      <c r="AB2899" s="88"/>
      <c r="AC2899" s="88"/>
      <c r="AD2899" s="88"/>
      <c r="AF2899" s="88"/>
      <c r="AH2899" s="110"/>
      <c r="AI2899" s="110"/>
      <c r="AJ2899" s="110"/>
      <c r="AK2899" s="110"/>
      <c r="AL2899" s="110"/>
    </row>
    <row r="2900" spans="8:38" s="69" customFormat="1">
      <c r="H2900" s="97"/>
      <c r="M2900" s="97"/>
      <c r="O2900" s="97"/>
      <c r="Q2900" s="110"/>
      <c r="T2900" s="110"/>
      <c r="AA2900" s="88"/>
      <c r="AB2900" s="88"/>
      <c r="AC2900" s="88"/>
      <c r="AD2900" s="88"/>
      <c r="AF2900" s="88"/>
      <c r="AH2900" s="110"/>
      <c r="AI2900" s="110"/>
      <c r="AJ2900" s="110"/>
      <c r="AK2900" s="110"/>
      <c r="AL2900" s="110"/>
    </row>
    <row r="2901" spans="8:38" s="69" customFormat="1">
      <c r="H2901" s="97"/>
      <c r="M2901" s="97"/>
      <c r="O2901" s="97"/>
      <c r="Q2901" s="110"/>
      <c r="T2901" s="110"/>
      <c r="AA2901" s="88"/>
      <c r="AB2901" s="88"/>
      <c r="AC2901" s="88"/>
      <c r="AD2901" s="88"/>
      <c r="AF2901" s="88"/>
      <c r="AH2901" s="110"/>
      <c r="AI2901" s="110"/>
      <c r="AJ2901" s="110"/>
      <c r="AK2901" s="110"/>
      <c r="AL2901" s="110"/>
    </row>
    <row r="2902" spans="8:38" s="69" customFormat="1">
      <c r="H2902" s="97"/>
      <c r="M2902" s="97"/>
      <c r="O2902" s="97"/>
      <c r="Q2902" s="110"/>
      <c r="T2902" s="110"/>
      <c r="AA2902" s="88"/>
      <c r="AB2902" s="88"/>
      <c r="AC2902" s="88"/>
      <c r="AD2902" s="88"/>
      <c r="AF2902" s="88"/>
      <c r="AH2902" s="110"/>
      <c r="AI2902" s="110"/>
      <c r="AJ2902" s="110"/>
      <c r="AK2902" s="110"/>
      <c r="AL2902" s="110"/>
    </row>
    <row r="2903" spans="8:38" s="69" customFormat="1">
      <c r="H2903" s="97"/>
      <c r="M2903" s="97"/>
      <c r="O2903" s="97"/>
      <c r="Q2903" s="110"/>
      <c r="T2903" s="110"/>
      <c r="AA2903" s="88"/>
      <c r="AB2903" s="88"/>
      <c r="AC2903" s="88"/>
      <c r="AD2903" s="88"/>
      <c r="AF2903" s="88"/>
      <c r="AH2903" s="110"/>
      <c r="AI2903" s="110"/>
      <c r="AJ2903" s="110"/>
      <c r="AK2903" s="110"/>
      <c r="AL2903" s="110"/>
    </row>
    <row r="2904" spans="8:38" s="69" customFormat="1">
      <c r="H2904" s="97"/>
      <c r="M2904" s="97"/>
      <c r="O2904" s="97"/>
      <c r="Q2904" s="110"/>
      <c r="T2904" s="110"/>
      <c r="AA2904" s="88"/>
      <c r="AB2904" s="88"/>
      <c r="AC2904" s="88"/>
      <c r="AD2904" s="88"/>
      <c r="AF2904" s="88"/>
      <c r="AH2904" s="110"/>
      <c r="AI2904" s="110"/>
      <c r="AJ2904" s="110"/>
      <c r="AK2904" s="110"/>
      <c r="AL2904" s="110"/>
    </row>
    <row r="2905" spans="8:38" s="69" customFormat="1">
      <c r="H2905" s="97"/>
      <c r="M2905" s="97"/>
      <c r="O2905" s="97"/>
      <c r="Q2905" s="110"/>
      <c r="T2905" s="110"/>
      <c r="AA2905" s="88"/>
      <c r="AB2905" s="88"/>
      <c r="AC2905" s="88"/>
      <c r="AD2905" s="88"/>
      <c r="AF2905" s="88"/>
      <c r="AH2905" s="110"/>
      <c r="AI2905" s="110"/>
      <c r="AJ2905" s="110"/>
      <c r="AK2905" s="110"/>
      <c r="AL2905" s="110"/>
    </row>
    <row r="2906" spans="8:38" s="69" customFormat="1">
      <c r="H2906" s="97"/>
      <c r="M2906" s="97"/>
      <c r="O2906" s="97"/>
      <c r="Q2906" s="110"/>
      <c r="T2906" s="110"/>
      <c r="AA2906" s="88"/>
      <c r="AB2906" s="88"/>
      <c r="AC2906" s="88"/>
      <c r="AD2906" s="88"/>
      <c r="AF2906" s="88"/>
      <c r="AH2906" s="110"/>
      <c r="AI2906" s="110"/>
      <c r="AJ2906" s="110"/>
      <c r="AK2906" s="110"/>
      <c r="AL2906" s="110"/>
    </row>
    <row r="2907" spans="8:38" s="69" customFormat="1">
      <c r="H2907" s="97"/>
      <c r="M2907" s="97"/>
      <c r="O2907" s="97"/>
      <c r="Q2907" s="110"/>
      <c r="T2907" s="110"/>
      <c r="AA2907" s="88"/>
      <c r="AB2907" s="88"/>
      <c r="AC2907" s="88"/>
      <c r="AD2907" s="88"/>
      <c r="AF2907" s="88"/>
      <c r="AH2907" s="110"/>
      <c r="AI2907" s="110"/>
      <c r="AJ2907" s="110"/>
      <c r="AK2907" s="110"/>
      <c r="AL2907" s="110"/>
    </row>
    <row r="2908" spans="8:38" s="69" customFormat="1">
      <c r="H2908" s="97"/>
      <c r="M2908" s="97"/>
      <c r="O2908" s="97"/>
      <c r="Q2908" s="110"/>
      <c r="T2908" s="110"/>
      <c r="AA2908" s="88"/>
      <c r="AB2908" s="88"/>
      <c r="AC2908" s="88"/>
      <c r="AD2908" s="88"/>
      <c r="AF2908" s="88"/>
      <c r="AH2908" s="110"/>
      <c r="AI2908" s="110"/>
      <c r="AJ2908" s="110"/>
      <c r="AK2908" s="110"/>
      <c r="AL2908" s="110"/>
    </row>
    <row r="2909" spans="8:38" s="69" customFormat="1">
      <c r="H2909" s="97"/>
      <c r="M2909" s="97"/>
      <c r="O2909" s="97"/>
      <c r="Q2909" s="110"/>
      <c r="T2909" s="110"/>
      <c r="AA2909" s="88"/>
      <c r="AB2909" s="88"/>
      <c r="AC2909" s="88"/>
      <c r="AD2909" s="88"/>
      <c r="AF2909" s="88"/>
      <c r="AH2909" s="110"/>
      <c r="AI2909" s="110"/>
      <c r="AJ2909" s="110"/>
      <c r="AK2909" s="110"/>
      <c r="AL2909" s="110"/>
    </row>
    <row r="2910" spans="8:38" s="69" customFormat="1">
      <c r="H2910" s="97"/>
      <c r="M2910" s="97"/>
      <c r="O2910" s="97"/>
      <c r="Q2910" s="110"/>
      <c r="T2910" s="110"/>
      <c r="AA2910" s="88"/>
      <c r="AB2910" s="88"/>
      <c r="AC2910" s="88"/>
      <c r="AD2910" s="88"/>
      <c r="AF2910" s="88"/>
      <c r="AH2910" s="110"/>
      <c r="AI2910" s="110"/>
      <c r="AJ2910" s="110"/>
      <c r="AK2910" s="110"/>
      <c r="AL2910" s="110"/>
    </row>
    <row r="2911" spans="8:38" s="69" customFormat="1">
      <c r="H2911" s="97"/>
      <c r="M2911" s="97"/>
      <c r="O2911" s="97"/>
      <c r="Q2911" s="110"/>
      <c r="T2911" s="110"/>
      <c r="AA2911" s="88"/>
      <c r="AB2911" s="88"/>
      <c r="AC2911" s="88"/>
      <c r="AD2911" s="88"/>
      <c r="AF2911" s="88"/>
      <c r="AH2911" s="110"/>
      <c r="AI2911" s="110"/>
      <c r="AJ2911" s="110"/>
      <c r="AK2911" s="110"/>
      <c r="AL2911" s="110"/>
    </row>
    <row r="2912" spans="8:38" s="69" customFormat="1">
      <c r="H2912" s="97"/>
      <c r="M2912" s="97"/>
      <c r="O2912" s="97"/>
      <c r="Q2912" s="110"/>
      <c r="T2912" s="110"/>
      <c r="AA2912" s="88"/>
      <c r="AB2912" s="88"/>
      <c r="AC2912" s="88"/>
      <c r="AD2912" s="88"/>
      <c r="AF2912" s="88"/>
      <c r="AH2912" s="110"/>
      <c r="AI2912" s="110"/>
      <c r="AJ2912" s="110"/>
      <c r="AK2912" s="110"/>
      <c r="AL2912" s="110"/>
    </row>
    <row r="2913" spans="8:38" s="69" customFormat="1">
      <c r="H2913" s="97"/>
      <c r="M2913" s="97"/>
      <c r="O2913" s="97"/>
      <c r="Q2913" s="110"/>
      <c r="T2913" s="110"/>
      <c r="AA2913" s="88"/>
      <c r="AB2913" s="88"/>
      <c r="AC2913" s="88"/>
      <c r="AD2913" s="88"/>
      <c r="AF2913" s="88"/>
      <c r="AH2913" s="110"/>
      <c r="AI2913" s="110"/>
      <c r="AJ2913" s="110"/>
      <c r="AK2913" s="110"/>
      <c r="AL2913" s="110"/>
    </row>
    <row r="2914" spans="8:38" s="69" customFormat="1">
      <c r="H2914" s="97"/>
      <c r="M2914" s="97"/>
      <c r="O2914" s="97"/>
      <c r="Q2914" s="110"/>
      <c r="T2914" s="110"/>
      <c r="AA2914" s="88"/>
      <c r="AB2914" s="88"/>
      <c r="AC2914" s="88"/>
      <c r="AD2914" s="88"/>
      <c r="AF2914" s="88"/>
      <c r="AH2914" s="110"/>
      <c r="AI2914" s="110"/>
      <c r="AJ2914" s="110"/>
      <c r="AK2914" s="110"/>
      <c r="AL2914" s="110"/>
    </row>
    <row r="2915" spans="8:38" s="69" customFormat="1">
      <c r="H2915" s="97"/>
      <c r="M2915" s="97"/>
      <c r="O2915" s="97"/>
      <c r="Q2915" s="110"/>
      <c r="T2915" s="110"/>
      <c r="AA2915" s="88"/>
      <c r="AB2915" s="88"/>
      <c r="AC2915" s="88"/>
      <c r="AD2915" s="88"/>
      <c r="AF2915" s="88"/>
      <c r="AH2915" s="110"/>
      <c r="AI2915" s="110"/>
      <c r="AJ2915" s="110"/>
      <c r="AK2915" s="110"/>
      <c r="AL2915" s="110"/>
    </row>
    <row r="2916" spans="8:38" s="69" customFormat="1">
      <c r="H2916" s="97"/>
      <c r="M2916" s="97"/>
      <c r="O2916" s="97"/>
      <c r="Q2916" s="110"/>
      <c r="T2916" s="110"/>
      <c r="AA2916" s="88"/>
      <c r="AB2916" s="88"/>
      <c r="AC2916" s="88"/>
      <c r="AD2916" s="88"/>
      <c r="AF2916" s="88"/>
      <c r="AH2916" s="110"/>
      <c r="AI2916" s="110"/>
      <c r="AJ2916" s="110"/>
      <c r="AK2916" s="110"/>
      <c r="AL2916" s="110"/>
    </row>
    <row r="2917" spans="8:38" s="69" customFormat="1">
      <c r="H2917" s="97"/>
      <c r="M2917" s="97"/>
      <c r="O2917" s="97"/>
      <c r="Q2917" s="110"/>
      <c r="T2917" s="110"/>
      <c r="AA2917" s="88"/>
      <c r="AB2917" s="88"/>
      <c r="AC2917" s="88"/>
      <c r="AD2917" s="88"/>
      <c r="AF2917" s="88"/>
      <c r="AH2917" s="110"/>
      <c r="AI2917" s="110"/>
      <c r="AJ2917" s="110"/>
      <c r="AK2917" s="110"/>
      <c r="AL2917" s="110"/>
    </row>
    <row r="2918" spans="8:38" s="69" customFormat="1">
      <c r="H2918" s="97"/>
      <c r="M2918" s="97"/>
      <c r="O2918" s="97"/>
      <c r="Q2918" s="110"/>
      <c r="T2918" s="110"/>
      <c r="AA2918" s="88"/>
      <c r="AB2918" s="88"/>
      <c r="AC2918" s="88"/>
      <c r="AD2918" s="88"/>
      <c r="AF2918" s="88"/>
      <c r="AH2918" s="110"/>
      <c r="AI2918" s="110"/>
      <c r="AJ2918" s="110"/>
      <c r="AK2918" s="110"/>
      <c r="AL2918" s="110"/>
    </row>
    <row r="2919" spans="8:38" s="69" customFormat="1">
      <c r="H2919" s="97"/>
      <c r="M2919" s="97"/>
      <c r="O2919" s="97"/>
      <c r="Q2919" s="110"/>
      <c r="T2919" s="110"/>
      <c r="AA2919" s="88"/>
      <c r="AB2919" s="88"/>
      <c r="AC2919" s="88"/>
      <c r="AD2919" s="88"/>
      <c r="AF2919" s="88"/>
      <c r="AH2919" s="110"/>
      <c r="AI2919" s="110"/>
      <c r="AJ2919" s="110"/>
      <c r="AK2919" s="110"/>
      <c r="AL2919" s="110"/>
    </row>
    <row r="2920" spans="8:38" s="69" customFormat="1">
      <c r="H2920" s="97"/>
      <c r="M2920" s="97"/>
      <c r="O2920" s="97"/>
      <c r="Q2920" s="110"/>
      <c r="T2920" s="110"/>
      <c r="AA2920" s="88"/>
      <c r="AB2920" s="88"/>
      <c r="AC2920" s="88"/>
      <c r="AD2920" s="88"/>
      <c r="AF2920" s="88"/>
      <c r="AH2920" s="110"/>
      <c r="AI2920" s="110"/>
      <c r="AJ2920" s="110"/>
      <c r="AK2920" s="110"/>
      <c r="AL2920" s="110"/>
    </row>
    <row r="2921" spans="8:38" s="69" customFormat="1">
      <c r="H2921" s="97"/>
      <c r="M2921" s="97"/>
      <c r="O2921" s="97"/>
      <c r="Q2921" s="110"/>
      <c r="T2921" s="110"/>
      <c r="AA2921" s="88"/>
      <c r="AB2921" s="88"/>
      <c r="AC2921" s="88"/>
      <c r="AD2921" s="88"/>
      <c r="AF2921" s="88"/>
      <c r="AH2921" s="110"/>
      <c r="AI2921" s="110"/>
      <c r="AJ2921" s="110"/>
      <c r="AK2921" s="110"/>
      <c r="AL2921" s="110"/>
    </row>
    <row r="2922" spans="8:38" s="69" customFormat="1">
      <c r="H2922" s="97"/>
      <c r="M2922" s="97"/>
      <c r="O2922" s="97"/>
      <c r="Q2922" s="110"/>
      <c r="T2922" s="110"/>
      <c r="AA2922" s="88"/>
      <c r="AB2922" s="88"/>
      <c r="AC2922" s="88"/>
      <c r="AD2922" s="88"/>
      <c r="AF2922" s="88"/>
      <c r="AH2922" s="110"/>
      <c r="AI2922" s="110"/>
      <c r="AJ2922" s="110"/>
      <c r="AK2922" s="110"/>
      <c r="AL2922" s="110"/>
    </row>
    <row r="2923" spans="8:38" s="69" customFormat="1">
      <c r="H2923" s="97"/>
      <c r="M2923" s="97"/>
      <c r="O2923" s="97"/>
      <c r="Q2923" s="110"/>
      <c r="T2923" s="110"/>
      <c r="AA2923" s="88"/>
      <c r="AB2923" s="88"/>
      <c r="AC2923" s="88"/>
      <c r="AD2923" s="88"/>
      <c r="AF2923" s="88"/>
      <c r="AH2923" s="110"/>
      <c r="AI2923" s="110"/>
      <c r="AJ2923" s="110"/>
      <c r="AK2923" s="110"/>
      <c r="AL2923" s="110"/>
    </row>
    <row r="2924" spans="8:38" s="69" customFormat="1">
      <c r="H2924" s="97"/>
      <c r="M2924" s="97"/>
      <c r="O2924" s="97"/>
      <c r="Q2924" s="110"/>
      <c r="T2924" s="110"/>
      <c r="AA2924" s="88"/>
      <c r="AB2924" s="88"/>
      <c r="AC2924" s="88"/>
      <c r="AD2924" s="88"/>
      <c r="AF2924" s="88"/>
      <c r="AH2924" s="110"/>
      <c r="AI2924" s="110"/>
      <c r="AJ2924" s="110"/>
      <c r="AK2924" s="110"/>
      <c r="AL2924" s="110"/>
    </row>
    <row r="2925" spans="8:38" s="69" customFormat="1">
      <c r="H2925" s="97"/>
      <c r="M2925" s="97"/>
      <c r="O2925" s="97"/>
      <c r="Q2925" s="110"/>
      <c r="T2925" s="110"/>
      <c r="AA2925" s="88"/>
      <c r="AB2925" s="88"/>
      <c r="AC2925" s="88"/>
      <c r="AD2925" s="88"/>
      <c r="AF2925" s="88"/>
      <c r="AH2925" s="110"/>
      <c r="AI2925" s="110"/>
      <c r="AJ2925" s="110"/>
      <c r="AK2925" s="110"/>
      <c r="AL2925" s="110"/>
    </row>
    <row r="2926" spans="8:38" s="69" customFormat="1">
      <c r="H2926" s="97"/>
      <c r="M2926" s="97"/>
      <c r="O2926" s="97"/>
      <c r="Q2926" s="110"/>
      <c r="T2926" s="110"/>
      <c r="AA2926" s="88"/>
      <c r="AB2926" s="88"/>
      <c r="AC2926" s="88"/>
      <c r="AD2926" s="88"/>
      <c r="AF2926" s="88"/>
      <c r="AH2926" s="110"/>
      <c r="AI2926" s="110"/>
      <c r="AJ2926" s="110"/>
      <c r="AK2926" s="110"/>
      <c r="AL2926" s="110"/>
    </row>
    <row r="2927" spans="8:38" s="69" customFormat="1">
      <c r="H2927" s="97"/>
      <c r="M2927" s="97"/>
      <c r="O2927" s="97"/>
      <c r="Q2927" s="110"/>
      <c r="T2927" s="110"/>
      <c r="AA2927" s="88"/>
      <c r="AB2927" s="88"/>
      <c r="AC2927" s="88"/>
      <c r="AD2927" s="88"/>
      <c r="AF2927" s="88"/>
      <c r="AH2927" s="110"/>
      <c r="AI2927" s="110"/>
      <c r="AJ2927" s="110"/>
      <c r="AK2927" s="110"/>
      <c r="AL2927" s="110"/>
    </row>
    <row r="2928" spans="8:38" s="69" customFormat="1">
      <c r="H2928" s="97"/>
      <c r="M2928" s="97"/>
      <c r="O2928" s="97"/>
      <c r="Q2928" s="110"/>
      <c r="T2928" s="110"/>
      <c r="AA2928" s="88"/>
      <c r="AB2928" s="88"/>
      <c r="AC2928" s="88"/>
      <c r="AD2928" s="88"/>
      <c r="AF2928" s="88"/>
      <c r="AH2928" s="110"/>
      <c r="AI2928" s="110"/>
      <c r="AJ2928" s="110"/>
      <c r="AK2928" s="110"/>
      <c r="AL2928" s="110"/>
    </row>
    <row r="2929" spans="8:38" s="69" customFormat="1">
      <c r="H2929" s="97"/>
      <c r="M2929" s="97"/>
      <c r="O2929" s="97"/>
      <c r="Q2929" s="110"/>
      <c r="T2929" s="110"/>
      <c r="AA2929" s="88"/>
      <c r="AB2929" s="88"/>
      <c r="AC2929" s="88"/>
      <c r="AD2929" s="88"/>
      <c r="AF2929" s="88"/>
      <c r="AH2929" s="110"/>
      <c r="AI2929" s="110"/>
      <c r="AJ2929" s="110"/>
      <c r="AK2929" s="110"/>
      <c r="AL2929" s="110"/>
    </row>
    <row r="2930" spans="8:38" s="69" customFormat="1">
      <c r="H2930" s="97"/>
      <c r="M2930" s="97"/>
      <c r="O2930" s="97"/>
      <c r="Q2930" s="110"/>
      <c r="T2930" s="110"/>
      <c r="AA2930" s="88"/>
      <c r="AB2930" s="88"/>
      <c r="AC2930" s="88"/>
      <c r="AD2930" s="88"/>
      <c r="AF2930" s="88"/>
      <c r="AH2930" s="110"/>
      <c r="AI2930" s="110"/>
      <c r="AJ2930" s="110"/>
      <c r="AK2930" s="110"/>
      <c r="AL2930" s="110"/>
    </row>
    <row r="2931" spans="8:38" s="69" customFormat="1">
      <c r="H2931" s="97"/>
      <c r="M2931" s="97"/>
      <c r="O2931" s="97"/>
      <c r="Q2931" s="110"/>
      <c r="T2931" s="110"/>
      <c r="AA2931" s="88"/>
      <c r="AB2931" s="88"/>
      <c r="AC2931" s="88"/>
      <c r="AD2931" s="88"/>
      <c r="AF2931" s="88"/>
      <c r="AH2931" s="110"/>
      <c r="AI2931" s="110"/>
      <c r="AJ2931" s="110"/>
      <c r="AK2931" s="110"/>
      <c r="AL2931" s="110"/>
    </row>
    <row r="2932" spans="8:38" s="69" customFormat="1">
      <c r="H2932" s="97"/>
      <c r="M2932" s="97"/>
      <c r="O2932" s="97"/>
      <c r="Q2932" s="110"/>
      <c r="T2932" s="110"/>
      <c r="AA2932" s="88"/>
      <c r="AB2932" s="88"/>
      <c r="AC2932" s="88"/>
      <c r="AD2932" s="88"/>
      <c r="AF2932" s="88"/>
      <c r="AH2932" s="110"/>
      <c r="AI2932" s="110"/>
      <c r="AJ2932" s="110"/>
      <c r="AK2932" s="110"/>
      <c r="AL2932" s="110"/>
    </row>
    <row r="2933" spans="8:38" s="69" customFormat="1">
      <c r="H2933" s="97"/>
      <c r="M2933" s="97"/>
      <c r="O2933" s="97"/>
      <c r="Q2933" s="110"/>
      <c r="T2933" s="110"/>
      <c r="AA2933" s="88"/>
      <c r="AB2933" s="88"/>
      <c r="AC2933" s="88"/>
      <c r="AD2933" s="88"/>
      <c r="AF2933" s="88"/>
      <c r="AH2933" s="110"/>
      <c r="AI2933" s="110"/>
      <c r="AJ2933" s="110"/>
      <c r="AK2933" s="110"/>
      <c r="AL2933" s="110"/>
    </row>
    <row r="2934" spans="8:38" s="69" customFormat="1">
      <c r="H2934" s="97"/>
      <c r="M2934" s="97"/>
      <c r="O2934" s="97"/>
      <c r="Q2934" s="110"/>
      <c r="T2934" s="110"/>
      <c r="AA2934" s="88"/>
      <c r="AB2934" s="88"/>
      <c r="AC2934" s="88"/>
      <c r="AD2934" s="88"/>
      <c r="AF2934" s="88"/>
      <c r="AH2934" s="110"/>
      <c r="AI2934" s="110"/>
      <c r="AJ2934" s="110"/>
      <c r="AK2934" s="110"/>
      <c r="AL2934" s="110"/>
    </row>
    <row r="2935" spans="8:38" s="69" customFormat="1">
      <c r="H2935" s="97"/>
      <c r="M2935" s="97"/>
      <c r="O2935" s="97"/>
      <c r="Q2935" s="110"/>
      <c r="T2935" s="110"/>
      <c r="AA2935" s="88"/>
      <c r="AB2935" s="88"/>
      <c r="AC2935" s="88"/>
      <c r="AD2935" s="88"/>
      <c r="AF2935" s="88"/>
      <c r="AH2935" s="110"/>
      <c r="AI2935" s="110"/>
      <c r="AJ2935" s="110"/>
      <c r="AK2935" s="110"/>
      <c r="AL2935" s="110"/>
    </row>
    <row r="2936" spans="8:38" s="69" customFormat="1">
      <c r="H2936" s="97"/>
      <c r="M2936" s="97"/>
      <c r="O2936" s="97"/>
      <c r="Q2936" s="110"/>
      <c r="T2936" s="110"/>
      <c r="AA2936" s="88"/>
      <c r="AB2936" s="88"/>
      <c r="AC2936" s="88"/>
      <c r="AD2936" s="88"/>
      <c r="AF2936" s="88"/>
      <c r="AH2936" s="110"/>
      <c r="AI2936" s="110"/>
      <c r="AJ2936" s="110"/>
      <c r="AK2936" s="110"/>
      <c r="AL2936" s="110"/>
    </row>
    <row r="2937" spans="8:38" s="69" customFormat="1">
      <c r="H2937" s="97"/>
      <c r="M2937" s="97"/>
      <c r="O2937" s="97"/>
      <c r="Q2937" s="110"/>
      <c r="T2937" s="110"/>
      <c r="AA2937" s="88"/>
      <c r="AB2937" s="88"/>
      <c r="AC2937" s="88"/>
      <c r="AD2937" s="88"/>
      <c r="AF2937" s="88"/>
      <c r="AH2937" s="110"/>
      <c r="AI2937" s="110"/>
      <c r="AJ2937" s="110"/>
      <c r="AK2937" s="110"/>
      <c r="AL2937" s="110"/>
    </row>
    <row r="2938" spans="8:38" s="69" customFormat="1">
      <c r="H2938" s="97"/>
      <c r="M2938" s="97"/>
      <c r="O2938" s="97"/>
      <c r="Q2938" s="110"/>
      <c r="T2938" s="110"/>
      <c r="AA2938" s="88"/>
      <c r="AB2938" s="88"/>
      <c r="AC2938" s="88"/>
      <c r="AD2938" s="88"/>
      <c r="AF2938" s="88"/>
      <c r="AH2938" s="110"/>
      <c r="AI2938" s="110"/>
      <c r="AJ2938" s="110"/>
      <c r="AK2938" s="110"/>
      <c r="AL2938" s="110"/>
    </row>
    <row r="2939" spans="8:38" s="69" customFormat="1">
      <c r="H2939" s="97"/>
      <c r="M2939" s="97"/>
      <c r="O2939" s="97"/>
      <c r="Q2939" s="110"/>
      <c r="T2939" s="110"/>
      <c r="AA2939" s="88"/>
      <c r="AB2939" s="88"/>
      <c r="AC2939" s="88"/>
      <c r="AD2939" s="88"/>
      <c r="AF2939" s="88"/>
      <c r="AH2939" s="110"/>
      <c r="AI2939" s="110"/>
      <c r="AJ2939" s="110"/>
      <c r="AK2939" s="110"/>
      <c r="AL2939" s="110"/>
    </row>
    <row r="2940" spans="8:38" s="69" customFormat="1">
      <c r="H2940" s="97"/>
      <c r="M2940" s="97"/>
      <c r="O2940" s="97"/>
      <c r="Q2940" s="110"/>
      <c r="T2940" s="110"/>
      <c r="AA2940" s="88"/>
      <c r="AB2940" s="88"/>
      <c r="AC2940" s="88"/>
      <c r="AD2940" s="88"/>
      <c r="AF2940" s="88"/>
      <c r="AH2940" s="110"/>
      <c r="AI2940" s="110"/>
      <c r="AJ2940" s="110"/>
      <c r="AK2940" s="110"/>
      <c r="AL2940" s="110"/>
    </row>
    <row r="2941" spans="8:38" s="69" customFormat="1">
      <c r="H2941" s="97"/>
      <c r="M2941" s="97"/>
      <c r="O2941" s="97"/>
      <c r="Q2941" s="110"/>
      <c r="T2941" s="110"/>
      <c r="AA2941" s="88"/>
      <c r="AB2941" s="88"/>
      <c r="AC2941" s="88"/>
      <c r="AD2941" s="88"/>
      <c r="AF2941" s="88"/>
      <c r="AH2941" s="110"/>
      <c r="AI2941" s="110"/>
      <c r="AJ2941" s="110"/>
      <c r="AK2941" s="110"/>
      <c r="AL2941" s="110"/>
    </row>
    <row r="2942" spans="8:38" s="69" customFormat="1">
      <c r="H2942" s="97"/>
      <c r="M2942" s="97"/>
      <c r="O2942" s="97"/>
      <c r="Q2942" s="110"/>
      <c r="T2942" s="110"/>
      <c r="AA2942" s="88"/>
      <c r="AB2942" s="88"/>
      <c r="AC2942" s="88"/>
      <c r="AD2942" s="88"/>
      <c r="AF2942" s="88"/>
      <c r="AH2942" s="110"/>
      <c r="AI2942" s="110"/>
      <c r="AJ2942" s="110"/>
      <c r="AK2942" s="110"/>
      <c r="AL2942" s="110"/>
    </row>
    <row r="2943" spans="8:38" s="69" customFormat="1">
      <c r="H2943" s="97"/>
      <c r="M2943" s="97"/>
      <c r="O2943" s="97"/>
      <c r="Q2943" s="110"/>
      <c r="T2943" s="110"/>
      <c r="AA2943" s="88"/>
      <c r="AB2943" s="88"/>
      <c r="AC2943" s="88"/>
      <c r="AD2943" s="88"/>
      <c r="AF2943" s="88"/>
      <c r="AH2943" s="110"/>
      <c r="AI2943" s="110"/>
      <c r="AJ2943" s="110"/>
      <c r="AK2943" s="110"/>
      <c r="AL2943" s="110"/>
    </row>
    <row r="2944" spans="8:38" s="69" customFormat="1">
      <c r="H2944" s="97"/>
      <c r="M2944" s="97"/>
      <c r="O2944" s="97"/>
      <c r="Q2944" s="110"/>
      <c r="T2944" s="110"/>
      <c r="AA2944" s="88"/>
      <c r="AB2944" s="88"/>
      <c r="AC2944" s="88"/>
      <c r="AD2944" s="88"/>
      <c r="AF2944" s="88"/>
      <c r="AH2944" s="110"/>
      <c r="AI2944" s="110"/>
      <c r="AJ2944" s="110"/>
      <c r="AK2944" s="110"/>
      <c r="AL2944" s="110"/>
    </row>
    <row r="2945" spans="8:38" s="69" customFormat="1">
      <c r="H2945" s="97"/>
      <c r="M2945" s="97"/>
      <c r="O2945" s="97"/>
      <c r="Q2945" s="110"/>
      <c r="T2945" s="110"/>
      <c r="AA2945" s="88"/>
      <c r="AB2945" s="88"/>
      <c r="AC2945" s="88"/>
      <c r="AD2945" s="88"/>
      <c r="AF2945" s="88"/>
      <c r="AH2945" s="110"/>
      <c r="AI2945" s="110"/>
      <c r="AJ2945" s="110"/>
      <c r="AK2945" s="110"/>
      <c r="AL2945" s="110"/>
    </row>
    <row r="2946" spans="8:38" s="69" customFormat="1">
      <c r="H2946" s="97"/>
      <c r="M2946" s="97"/>
      <c r="O2946" s="97"/>
      <c r="Q2946" s="110"/>
      <c r="T2946" s="110"/>
      <c r="AA2946" s="88"/>
      <c r="AB2946" s="88"/>
      <c r="AC2946" s="88"/>
      <c r="AD2946" s="88"/>
      <c r="AF2946" s="88"/>
      <c r="AH2946" s="110"/>
      <c r="AI2946" s="110"/>
      <c r="AJ2946" s="110"/>
      <c r="AK2946" s="110"/>
      <c r="AL2946" s="110"/>
    </row>
    <row r="2947" spans="8:38" s="69" customFormat="1">
      <c r="H2947" s="97"/>
      <c r="M2947" s="97"/>
      <c r="O2947" s="97"/>
      <c r="Q2947" s="110"/>
      <c r="T2947" s="110"/>
      <c r="AA2947" s="88"/>
      <c r="AB2947" s="88"/>
      <c r="AC2947" s="88"/>
      <c r="AD2947" s="88"/>
      <c r="AF2947" s="88"/>
      <c r="AH2947" s="110"/>
      <c r="AI2947" s="110"/>
      <c r="AJ2947" s="110"/>
      <c r="AK2947" s="110"/>
      <c r="AL2947" s="110"/>
    </row>
    <row r="2948" spans="8:38" s="69" customFormat="1">
      <c r="H2948" s="97"/>
      <c r="M2948" s="97"/>
      <c r="O2948" s="97"/>
      <c r="Q2948" s="110"/>
      <c r="T2948" s="110"/>
      <c r="AA2948" s="88"/>
      <c r="AB2948" s="88"/>
      <c r="AC2948" s="88"/>
      <c r="AD2948" s="88"/>
      <c r="AF2948" s="88"/>
      <c r="AH2948" s="110"/>
      <c r="AI2948" s="110"/>
      <c r="AJ2948" s="110"/>
      <c r="AK2948" s="110"/>
      <c r="AL2948" s="110"/>
    </row>
    <row r="2949" spans="8:38" s="69" customFormat="1">
      <c r="H2949" s="97"/>
      <c r="M2949" s="97"/>
      <c r="O2949" s="97"/>
      <c r="Q2949" s="110"/>
      <c r="T2949" s="110"/>
      <c r="AA2949" s="88"/>
      <c r="AB2949" s="88"/>
      <c r="AC2949" s="88"/>
      <c r="AD2949" s="88"/>
      <c r="AF2949" s="88"/>
      <c r="AH2949" s="110"/>
      <c r="AI2949" s="110"/>
      <c r="AJ2949" s="110"/>
      <c r="AK2949" s="110"/>
      <c r="AL2949" s="110"/>
    </row>
    <row r="2950" spans="8:38" s="69" customFormat="1">
      <c r="H2950" s="97"/>
      <c r="M2950" s="97"/>
      <c r="O2950" s="97"/>
      <c r="Q2950" s="110"/>
      <c r="T2950" s="110"/>
      <c r="AA2950" s="88"/>
      <c r="AB2950" s="88"/>
      <c r="AC2950" s="88"/>
      <c r="AD2950" s="88"/>
      <c r="AF2950" s="88"/>
      <c r="AH2950" s="110"/>
      <c r="AI2950" s="110"/>
      <c r="AJ2950" s="110"/>
      <c r="AK2950" s="110"/>
      <c r="AL2950" s="110"/>
    </row>
    <row r="2951" spans="8:38" s="69" customFormat="1">
      <c r="H2951" s="97"/>
      <c r="M2951" s="97"/>
      <c r="O2951" s="97"/>
      <c r="Q2951" s="110"/>
      <c r="T2951" s="110"/>
      <c r="AA2951" s="88"/>
      <c r="AB2951" s="88"/>
      <c r="AC2951" s="88"/>
      <c r="AD2951" s="88"/>
      <c r="AF2951" s="88"/>
      <c r="AH2951" s="110"/>
      <c r="AI2951" s="110"/>
      <c r="AJ2951" s="110"/>
      <c r="AK2951" s="110"/>
      <c r="AL2951" s="110"/>
    </row>
    <row r="2952" spans="8:38" s="69" customFormat="1">
      <c r="H2952" s="97"/>
      <c r="M2952" s="97"/>
      <c r="O2952" s="97"/>
      <c r="Q2952" s="110"/>
      <c r="T2952" s="110"/>
      <c r="AA2952" s="88"/>
      <c r="AB2952" s="88"/>
      <c r="AC2952" s="88"/>
      <c r="AD2952" s="88"/>
      <c r="AF2952" s="88"/>
      <c r="AH2952" s="110"/>
      <c r="AI2952" s="110"/>
      <c r="AJ2952" s="110"/>
      <c r="AK2952" s="110"/>
      <c r="AL2952" s="110"/>
    </row>
    <row r="2953" spans="8:38" s="69" customFormat="1">
      <c r="H2953" s="97"/>
      <c r="M2953" s="97"/>
      <c r="O2953" s="97"/>
      <c r="Q2953" s="110"/>
      <c r="T2953" s="110"/>
      <c r="AA2953" s="88"/>
      <c r="AB2953" s="88"/>
      <c r="AC2953" s="88"/>
      <c r="AD2953" s="88"/>
      <c r="AF2953" s="88"/>
      <c r="AH2953" s="110"/>
      <c r="AI2953" s="110"/>
      <c r="AJ2953" s="110"/>
      <c r="AK2953" s="110"/>
      <c r="AL2953" s="110"/>
    </row>
    <row r="2954" spans="8:38" s="69" customFormat="1">
      <c r="H2954" s="97"/>
      <c r="M2954" s="97"/>
      <c r="O2954" s="97"/>
      <c r="Q2954" s="110"/>
      <c r="T2954" s="110"/>
      <c r="AA2954" s="88"/>
      <c r="AB2954" s="88"/>
      <c r="AC2954" s="88"/>
      <c r="AD2954" s="88"/>
      <c r="AF2954" s="88"/>
      <c r="AH2954" s="110"/>
      <c r="AI2954" s="110"/>
      <c r="AJ2954" s="110"/>
      <c r="AK2954" s="110"/>
      <c r="AL2954" s="110"/>
    </row>
    <row r="2955" spans="8:38" s="69" customFormat="1">
      <c r="H2955" s="97"/>
      <c r="M2955" s="97"/>
      <c r="O2955" s="97"/>
      <c r="Q2955" s="110"/>
      <c r="T2955" s="110"/>
      <c r="AA2955" s="88"/>
      <c r="AB2955" s="88"/>
      <c r="AC2955" s="88"/>
      <c r="AD2955" s="88"/>
      <c r="AF2955" s="88"/>
      <c r="AH2955" s="110"/>
      <c r="AI2955" s="110"/>
      <c r="AJ2955" s="110"/>
      <c r="AK2955" s="110"/>
      <c r="AL2955" s="110"/>
    </row>
    <row r="2956" spans="8:38" s="69" customFormat="1">
      <c r="H2956" s="97"/>
      <c r="M2956" s="97"/>
      <c r="O2956" s="97"/>
      <c r="Q2956" s="110"/>
      <c r="T2956" s="110"/>
      <c r="AA2956" s="88"/>
      <c r="AB2956" s="88"/>
      <c r="AC2956" s="88"/>
      <c r="AD2956" s="88"/>
      <c r="AF2956" s="88"/>
      <c r="AH2956" s="110"/>
      <c r="AI2956" s="110"/>
      <c r="AJ2956" s="110"/>
      <c r="AK2956" s="110"/>
      <c r="AL2956" s="110"/>
    </row>
    <row r="2957" spans="8:38" s="69" customFormat="1">
      <c r="H2957" s="97"/>
      <c r="M2957" s="97"/>
      <c r="O2957" s="97"/>
      <c r="Q2957" s="110"/>
      <c r="T2957" s="110"/>
      <c r="AA2957" s="88"/>
      <c r="AB2957" s="88"/>
      <c r="AC2957" s="88"/>
      <c r="AD2957" s="88"/>
      <c r="AF2957" s="88"/>
      <c r="AH2957" s="110"/>
      <c r="AI2957" s="110"/>
      <c r="AJ2957" s="110"/>
      <c r="AK2957" s="110"/>
      <c r="AL2957" s="110"/>
    </row>
    <row r="2958" spans="8:38" s="69" customFormat="1">
      <c r="H2958" s="97"/>
      <c r="M2958" s="97"/>
      <c r="O2958" s="97"/>
      <c r="Q2958" s="110"/>
      <c r="T2958" s="110"/>
      <c r="AA2958" s="88"/>
      <c r="AB2958" s="88"/>
      <c r="AC2958" s="88"/>
      <c r="AD2958" s="88"/>
      <c r="AF2958" s="88"/>
      <c r="AH2958" s="110"/>
      <c r="AI2958" s="110"/>
      <c r="AJ2958" s="110"/>
      <c r="AK2958" s="110"/>
      <c r="AL2958" s="110"/>
    </row>
    <row r="2959" spans="8:38" s="69" customFormat="1">
      <c r="H2959" s="97"/>
      <c r="M2959" s="97"/>
      <c r="O2959" s="97"/>
      <c r="Q2959" s="110"/>
      <c r="T2959" s="110"/>
      <c r="AA2959" s="88"/>
      <c r="AB2959" s="88"/>
      <c r="AC2959" s="88"/>
      <c r="AD2959" s="88"/>
      <c r="AF2959" s="88"/>
      <c r="AH2959" s="110"/>
      <c r="AI2959" s="110"/>
      <c r="AJ2959" s="110"/>
      <c r="AK2959" s="110"/>
      <c r="AL2959" s="110"/>
    </row>
    <row r="2960" spans="8:38" s="69" customFormat="1">
      <c r="H2960" s="97"/>
      <c r="M2960" s="97"/>
      <c r="O2960" s="97"/>
      <c r="Q2960" s="110"/>
      <c r="T2960" s="110"/>
      <c r="AA2960" s="88"/>
      <c r="AB2960" s="88"/>
      <c r="AC2960" s="88"/>
      <c r="AD2960" s="88"/>
      <c r="AF2960" s="88"/>
      <c r="AH2960" s="110"/>
      <c r="AI2960" s="110"/>
      <c r="AJ2960" s="110"/>
      <c r="AK2960" s="110"/>
      <c r="AL2960" s="110"/>
    </row>
    <row r="2961" spans="8:38" s="69" customFormat="1">
      <c r="H2961" s="97"/>
      <c r="M2961" s="97"/>
      <c r="O2961" s="97"/>
      <c r="Q2961" s="110"/>
      <c r="T2961" s="110"/>
      <c r="AA2961" s="88"/>
      <c r="AB2961" s="88"/>
      <c r="AC2961" s="88"/>
      <c r="AD2961" s="88"/>
      <c r="AF2961" s="88"/>
      <c r="AH2961" s="110"/>
      <c r="AI2961" s="110"/>
      <c r="AJ2961" s="110"/>
      <c r="AK2961" s="110"/>
      <c r="AL2961" s="110"/>
    </row>
    <row r="2962" spans="8:38" s="69" customFormat="1">
      <c r="H2962" s="97"/>
      <c r="M2962" s="97"/>
      <c r="O2962" s="97"/>
      <c r="Q2962" s="110"/>
      <c r="T2962" s="110"/>
      <c r="AA2962" s="88"/>
      <c r="AB2962" s="88"/>
      <c r="AC2962" s="88"/>
      <c r="AD2962" s="88"/>
      <c r="AF2962" s="88"/>
      <c r="AH2962" s="110"/>
      <c r="AI2962" s="110"/>
      <c r="AJ2962" s="110"/>
      <c r="AK2962" s="110"/>
      <c r="AL2962" s="110"/>
    </row>
    <row r="2963" spans="8:38" s="69" customFormat="1">
      <c r="H2963" s="97"/>
      <c r="M2963" s="97"/>
      <c r="O2963" s="97"/>
      <c r="Q2963" s="110"/>
      <c r="T2963" s="110"/>
      <c r="AA2963" s="88"/>
      <c r="AB2963" s="88"/>
      <c r="AC2963" s="88"/>
      <c r="AD2963" s="88"/>
      <c r="AF2963" s="88"/>
      <c r="AH2963" s="110"/>
      <c r="AI2963" s="110"/>
      <c r="AJ2963" s="110"/>
      <c r="AK2963" s="110"/>
      <c r="AL2963" s="110"/>
    </row>
    <row r="2964" spans="8:38" s="69" customFormat="1">
      <c r="H2964" s="97"/>
      <c r="M2964" s="97"/>
      <c r="O2964" s="97"/>
      <c r="Q2964" s="110"/>
      <c r="T2964" s="110"/>
      <c r="AA2964" s="88"/>
      <c r="AB2964" s="88"/>
      <c r="AC2964" s="88"/>
      <c r="AD2964" s="88"/>
      <c r="AF2964" s="88"/>
      <c r="AH2964" s="110"/>
      <c r="AI2964" s="110"/>
      <c r="AJ2964" s="110"/>
      <c r="AK2964" s="110"/>
      <c r="AL2964" s="110"/>
    </row>
    <row r="2965" spans="8:38" s="69" customFormat="1">
      <c r="H2965" s="97"/>
      <c r="M2965" s="97"/>
      <c r="O2965" s="97"/>
      <c r="Q2965" s="110"/>
      <c r="T2965" s="110"/>
      <c r="AA2965" s="88"/>
      <c r="AB2965" s="88"/>
      <c r="AC2965" s="88"/>
      <c r="AD2965" s="88"/>
      <c r="AF2965" s="88"/>
      <c r="AH2965" s="110"/>
      <c r="AI2965" s="110"/>
      <c r="AJ2965" s="110"/>
      <c r="AK2965" s="110"/>
      <c r="AL2965" s="110"/>
    </row>
    <row r="2966" spans="8:38" s="69" customFormat="1">
      <c r="H2966" s="97"/>
      <c r="M2966" s="97"/>
      <c r="O2966" s="97"/>
      <c r="Q2966" s="110"/>
      <c r="T2966" s="110"/>
      <c r="AA2966" s="88"/>
      <c r="AB2966" s="88"/>
      <c r="AC2966" s="88"/>
      <c r="AD2966" s="88"/>
      <c r="AF2966" s="88"/>
      <c r="AH2966" s="110"/>
      <c r="AI2966" s="110"/>
      <c r="AJ2966" s="110"/>
      <c r="AK2966" s="110"/>
      <c r="AL2966" s="110"/>
    </row>
    <row r="2967" spans="8:38" s="69" customFormat="1">
      <c r="H2967" s="97"/>
      <c r="M2967" s="97"/>
      <c r="O2967" s="97"/>
      <c r="Q2967" s="110"/>
      <c r="T2967" s="110"/>
      <c r="AA2967" s="88"/>
      <c r="AB2967" s="88"/>
      <c r="AC2967" s="88"/>
      <c r="AD2967" s="88"/>
      <c r="AF2967" s="88"/>
      <c r="AH2967" s="110"/>
      <c r="AI2967" s="110"/>
      <c r="AJ2967" s="110"/>
      <c r="AK2967" s="110"/>
      <c r="AL2967" s="110"/>
    </row>
    <row r="2968" spans="8:38" s="69" customFormat="1">
      <c r="H2968" s="97"/>
      <c r="M2968" s="97"/>
      <c r="O2968" s="97"/>
      <c r="Q2968" s="110"/>
      <c r="T2968" s="110"/>
      <c r="AA2968" s="88"/>
      <c r="AB2968" s="88"/>
      <c r="AC2968" s="88"/>
      <c r="AD2968" s="88"/>
      <c r="AF2968" s="88"/>
      <c r="AH2968" s="110"/>
      <c r="AI2968" s="110"/>
      <c r="AJ2968" s="110"/>
      <c r="AK2968" s="110"/>
      <c r="AL2968" s="110"/>
    </row>
    <row r="2969" spans="8:38" s="69" customFormat="1">
      <c r="H2969" s="97"/>
      <c r="M2969" s="97"/>
      <c r="O2969" s="97"/>
      <c r="Q2969" s="110"/>
      <c r="T2969" s="110"/>
      <c r="AA2969" s="88"/>
      <c r="AB2969" s="88"/>
      <c r="AC2969" s="88"/>
      <c r="AD2969" s="88"/>
      <c r="AF2969" s="88"/>
      <c r="AH2969" s="110"/>
      <c r="AI2969" s="110"/>
      <c r="AJ2969" s="110"/>
      <c r="AK2969" s="110"/>
      <c r="AL2969" s="110"/>
    </row>
    <row r="2970" spans="8:38" s="69" customFormat="1">
      <c r="H2970" s="97"/>
      <c r="M2970" s="97"/>
      <c r="O2970" s="97"/>
      <c r="Q2970" s="110"/>
      <c r="T2970" s="110"/>
      <c r="AA2970" s="88"/>
      <c r="AB2970" s="88"/>
      <c r="AC2970" s="88"/>
      <c r="AD2970" s="88"/>
      <c r="AF2970" s="88"/>
      <c r="AH2970" s="110"/>
      <c r="AI2970" s="110"/>
      <c r="AJ2970" s="110"/>
      <c r="AK2970" s="110"/>
      <c r="AL2970" s="110"/>
    </row>
    <row r="2971" spans="8:38" s="69" customFormat="1">
      <c r="H2971" s="97"/>
      <c r="M2971" s="97"/>
      <c r="O2971" s="97"/>
      <c r="Q2971" s="110"/>
      <c r="T2971" s="110"/>
      <c r="AA2971" s="88"/>
      <c r="AB2971" s="88"/>
      <c r="AC2971" s="88"/>
      <c r="AD2971" s="88"/>
      <c r="AF2971" s="88"/>
      <c r="AH2971" s="110"/>
      <c r="AI2971" s="110"/>
      <c r="AJ2971" s="110"/>
      <c r="AK2971" s="110"/>
      <c r="AL2971" s="110"/>
    </row>
    <row r="2972" spans="8:38" s="69" customFormat="1">
      <c r="H2972" s="97"/>
      <c r="M2972" s="97"/>
      <c r="O2972" s="97"/>
      <c r="Q2972" s="110"/>
      <c r="T2972" s="110"/>
      <c r="AA2972" s="88"/>
      <c r="AB2972" s="88"/>
      <c r="AC2972" s="88"/>
      <c r="AD2972" s="88"/>
      <c r="AF2972" s="88"/>
      <c r="AH2972" s="110"/>
      <c r="AI2972" s="110"/>
      <c r="AJ2972" s="110"/>
      <c r="AK2972" s="110"/>
      <c r="AL2972" s="110"/>
    </row>
  </sheetData>
  <sheetProtection selectLockedCells="1"/>
  <mergeCells count="26">
    <mergeCell ref="B2:Q2"/>
    <mergeCell ref="B3:Q3"/>
    <mergeCell ref="B7:C7"/>
    <mergeCell ref="U9:Y9"/>
    <mergeCell ref="B10:F10"/>
    <mergeCell ref="G10:H10"/>
    <mergeCell ref="N10:Q10"/>
    <mergeCell ref="R10:T10"/>
    <mergeCell ref="U10:U11"/>
    <mergeCell ref="V10:V11"/>
    <mergeCell ref="W10:W11"/>
    <mergeCell ref="X10:X11"/>
    <mergeCell ref="Y10:Y11"/>
    <mergeCell ref="AL10:AL11"/>
    <mergeCell ref="B5:Q5"/>
    <mergeCell ref="I10:M10"/>
    <mergeCell ref="AF10:AF11"/>
    <mergeCell ref="AH10:AH11"/>
    <mergeCell ref="AI10:AI11"/>
    <mergeCell ref="AJ10:AJ11"/>
    <mergeCell ref="AK10:AK11"/>
    <mergeCell ref="AA10:AA11"/>
    <mergeCell ref="AB10:AB11"/>
    <mergeCell ref="AC10:AC11"/>
    <mergeCell ref="AD10:AD11"/>
    <mergeCell ref="AE10:AE11"/>
  </mergeCells>
  <conditionalFormatting sqref="H14">
    <cfRule type="expression" dxfId="85" priority="12">
      <formula>#REF!="Active"</formula>
    </cfRule>
  </conditionalFormatting>
  <conditionalFormatting sqref="H15:H19">
    <cfRule type="expression" dxfId="84" priority="11">
      <formula>#REF!="Active"</formula>
    </cfRule>
  </conditionalFormatting>
  <conditionalFormatting sqref="H127:H399">
    <cfRule type="expression" dxfId="83" priority="10">
      <formula>#REF!="Active"</formula>
    </cfRule>
  </conditionalFormatting>
  <conditionalFormatting sqref="H20:H126">
    <cfRule type="expression" dxfId="82" priority="9">
      <formula>#REF!="Active"</formula>
    </cfRule>
  </conditionalFormatting>
  <conditionalFormatting sqref="G14:G399">
    <cfRule type="expression" dxfId="81" priority="8">
      <formula>#REF!="Active"</formula>
    </cfRule>
  </conditionalFormatting>
  <conditionalFormatting sqref="I14:I2487">
    <cfRule type="expression" dxfId="80" priority="7">
      <formula>#REF!="Active"</formula>
    </cfRule>
  </conditionalFormatting>
  <conditionalFormatting sqref="H400:H2487">
    <cfRule type="expression" dxfId="79" priority="3">
      <formula>#REF!="Active"</formula>
    </cfRule>
  </conditionalFormatting>
  <conditionalFormatting sqref="G400:G2487">
    <cfRule type="expression" dxfId="78" priority="2">
      <formula>#REF!="Active"</formula>
    </cfRule>
  </conditionalFormatting>
  <dataValidations count="5">
    <dataValidation type="list" allowBlank="1" showInputMessage="1" showErrorMessage="1" sqref="K14:K400" xr:uid="{00000000-0002-0000-0800-000000000000}">
      <formula1>Parksite</formula1>
    </dataValidation>
    <dataValidation type="list" allowBlank="1" showInputMessage="1" showErrorMessage="1" sqref="G14:G400" xr:uid="{00000000-0002-0000-0800-000001000000}">
      <formula1>parkratename</formula1>
    </dataValidation>
    <dataValidation type="list" allowBlank="1" showInputMessage="1" showErrorMessage="1" sqref="U14:Y2487" xr:uid="{00000000-0002-0000-0800-000002000000}">
      <formula1>Futurepick</formula1>
    </dataValidation>
    <dataValidation type="list" allowBlank="1" showInputMessage="1" showErrorMessage="1" sqref="D7" xr:uid="{00000000-0002-0000-0800-000003000000}">
      <formula1>LANDRATETYPE</formula1>
    </dataValidation>
    <dataValidation type="list" allowBlank="1" showInputMessage="1" showErrorMessage="1" sqref="N14:N400" xr:uid="{00000000-0002-0000-0800-000004000000}">
      <formula1>parkslandcode</formula1>
    </dataValidation>
  </dataValidations>
  <pageMargins left="0.23622047244094491" right="0.23622047244094491" top="0.74803149606299213" bottom="0.74803149606299213" header="0.31496062992125984" footer="0.31496062992125984"/>
  <pageSetup paperSize="8" scale="35" fitToHeight="0" orientation="landscape" horizontalDpi="4294967293" r:id="rId1"/>
  <customProperties>
    <customPr name="EpmWorksheetKeyString_GUID" r:id="rId2"/>
  </customProperties>
  <ignoredErrors>
    <ignoredError sqref="P14:P2487 I14:I2487" unlockedFormula="1"/>
  </ignoredError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theme="8" tint="0.39997558519241921"/>
    <pageSetUpPr fitToPage="1"/>
  </sheetPr>
  <dimension ref="A1:BG190"/>
  <sheetViews>
    <sheetView zoomScale="60" zoomScaleNormal="60" workbookViewId="0">
      <selection activeCell="A2" sqref="A2:XFD3"/>
    </sheetView>
  </sheetViews>
  <sheetFormatPr defaultColWidth="9" defaultRowHeight="16.5"/>
  <cols>
    <col min="1" max="1" width="3.375" style="69" customWidth="1"/>
    <col min="2" max="2" width="14.5" style="69" customWidth="1"/>
    <col min="3" max="3" width="12.375" style="69" customWidth="1"/>
    <col min="4" max="4" width="15" style="69" customWidth="1"/>
    <col min="5" max="5" width="10" style="69" customWidth="1"/>
    <col min="6" max="6" width="98.125" style="69" customWidth="1"/>
    <col min="7" max="8" width="8.5" style="69" customWidth="1"/>
    <col min="9" max="9" width="10.5" style="140" customWidth="1"/>
    <col min="10" max="10" width="20.375" style="69" customWidth="1"/>
    <col min="11" max="11" width="10.125" style="97" customWidth="1"/>
    <col min="12" max="12" width="8.5" style="69" customWidth="1"/>
    <col min="13" max="14" width="14.375" style="69" customWidth="1"/>
    <col min="15" max="15" width="14.625" style="69" customWidth="1"/>
    <col min="16" max="16" width="9.5" style="69" customWidth="1"/>
    <col min="17" max="17" width="10.125" style="69" customWidth="1"/>
    <col min="18" max="18" width="16.5" style="69" customWidth="1"/>
    <col min="19" max="19" width="10.625" style="69" customWidth="1"/>
    <col min="20" max="20" width="21.125" style="69" customWidth="1"/>
    <col min="21" max="21" width="24.125" style="110" customWidth="1"/>
    <col min="22" max="23" width="32.125" style="69" customWidth="1"/>
    <col min="24" max="24" width="17.875" style="69" customWidth="1"/>
    <col min="25" max="25" width="21.125" style="119" customWidth="1"/>
    <col min="26" max="29" width="21.625" style="119" customWidth="1"/>
    <col min="30" max="30" width="13.75" style="119" customWidth="1"/>
    <col min="31" max="31" width="23.125" style="110" customWidth="1"/>
    <col min="32" max="32" width="20.5" style="110" customWidth="1"/>
    <col min="33" max="34" width="20.25" style="110" customWidth="1"/>
    <col min="35" max="35" width="7.5" style="69" customWidth="1"/>
    <col min="36" max="37" width="5.5" style="69" customWidth="1"/>
    <col min="38" max="38" width="10.625" style="69" bestFit="1" customWidth="1"/>
    <col min="39" max="39" width="8.25" style="69" customWidth="1"/>
    <col min="40" max="40" width="3.875" style="88" customWidth="1"/>
    <col min="41" max="44" width="9" style="88" customWidth="1"/>
    <col min="45" max="45" width="9" style="69" customWidth="1"/>
    <col min="46" max="46" width="9" style="88" customWidth="1"/>
    <col min="47" max="47" width="3.875" style="88" customWidth="1"/>
    <col min="48" max="48" width="14.125" style="69" customWidth="1"/>
    <col min="49" max="49" width="17.25" style="69" customWidth="1"/>
    <col min="50" max="50" width="14.75" style="69" customWidth="1"/>
    <col min="51" max="51" width="14.125" style="69" customWidth="1"/>
    <col min="52" max="54" width="9" style="69" customWidth="1"/>
    <col min="55" max="56" width="12.25" style="69" bestFit="1" customWidth="1"/>
    <col min="57" max="57" width="11" style="69" bestFit="1" customWidth="1"/>
    <col min="58" max="58" width="12.125" style="69" customWidth="1"/>
    <col min="59" max="16384" width="9" style="69"/>
  </cols>
  <sheetData>
    <row r="1" spans="1:59" s="274" customFormat="1">
      <c r="I1" s="300"/>
      <c r="K1" s="301"/>
      <c r="U1" s="302"/>
      <c r="Y1" s="303"/>
      <c r="Z1" s="303"/>
      <c r="AA1" s="303"/>
      <c r="AB1" s="303"/>
      <c r="AC1" s="303"/>
      <c r="AD1" s="303"/>
      <c r="AE1" s="302"/>
      <c r="AF1" s="302"/>
      <c r="AG1" s="302"/>
      <c r="AH1" s="302"/>
      <c r="AN1" s="299"/>
      <c r="AU1" s="299"/>
    </row>
    <row r="2" spans="1:59" s="556" customFormat="1" ht="19.5" thickBot="1">
      <c r="B2" s="561" t="str">
        <f>'Navigation Pane'!B2</f>
        <v>Brisbane City Council</v>
      </c>
      <c r="C2" s="561"/>
      <c r="D2" s="561"/>
      <c r="E2" s="561"/>
      <c r="F2" s="561"/>
      <c r="G2" s="561"/>
      <c r="H2" s="561"/>
      <c r="I2" s="561"/>
      <c r="J2" s="561"/>
      <c r="K2" s="561"/>
      <c r="L2" s="561"/>
      <c r="M2" s="561"/>
      <c r="N2" s="561"/>
      <c r="U2" s="566"/>
      <c r="Y2" s="567"/>
      <c r="Z2" s="567"/>
      <c r="AA2" s="567"/>
      <c r="AB2" s="567"/>
      <c r="AC2" s="567"/>
      <c r="AD2" s="567"/>
      <c r="AE2" s="566"/>
      <c r="AF2" s="566"/>
      <c r="AG2" s="566"/>
      <c r="AH2" s="566"/>
      <c r="AN2" s="568"/>
      <c r="AO2" s="568"/>
      <c r="AP2" s="568"/>
      <c r="AQ2" s="568"/>
      <c r="AR2" s="568"/>
      <c r="AT2" s="568"/>
      <c r="AU2" s="568"/>
    </row>
    <row r="3" spans="1:59" s="556" customFormat="1" ht="25.5" customHeight="1" thickTop="1" thickBot="1">
      <c r="B3" s="561" t="s">
        <v>2244</v>
      </c>
      <c r="C3" s="561"/>
      <c r="D3" s="561"/>
      <c r="E3" s="561"/>
      <c r="F3" s="561"/>
      <c r="G3" s="561"/>
      <c r="H3" s="561"/>
      <c r="I3" s="561"/>
      <c r="J3" s="561"/>
      <c r="K3" s="561"/>
      <c r="L3" s="561"/>
      <c r="M3" s="561"/>
      <c r="N3" s="561"/>
      <c r="U3" s="566"/>
      <c r="Y3" s="567"/>
      <c r="Z3" s="567"/>
      <c r="AA3" s="567"/>
      <c r="AB3" s="567"/>
      <c r="AC3" s="567"/>
      <c r="AD3" s="567"/>
      <c r="AE3" s="566"/>
      <c r="AF3" s="566"/>
      <c r="AG3" s="566"/>
      <c r="AH3" s="566"/>
      <c r="AN3" s="568"/>
      <c r="AO3" s="568"/>
      <c r="AP3" s="568"/>
      <c r="AQ3" s="568"/>
      <c r="AR3" s="568"/>
      <c r="AT3" s="568"/>
      <c r="AU3" s="568"/>
    </row>
    <row r="4" spans="1:59" ht="17.25" thickTop="1">
      <c r="A4" s="100" t="s">
        <v>2565</v>
      </c>
    </row>
    <row r="5" spans="1:59" ht="21" customHeight="1">
      <c r="B5" s="479" t="s">
        <v>69</v>
      </c>
      <c r="C5" s="479"/>
      <c r="D5" s="479"/>
      <c r="E5" s="479"/>
      <c r="F5" s="479"/>
      <c r="G5" s="479"/>
      <c r="H5" s="479"/>
      <c r="I5" s="479"/>
      <c r="J5" s="479"/>
      <c r="K5" s="479"/>
      <c r="L5" s="479"/>
      <c r="M5" s="479"/>
      <c r="N5" s="479"/>
    </row>
    <row r="6" spans="1:59" ht="17.25" thickBot="1">
      <c r="AO6" s="69"/>
      <c r="AP6" s="69"/>
      <c r="AQ6" s="69"/>
      <c r="AR6" s="69"/>
      <c r="AT6" s="69"/>
    </row>
    <row r="7" spans="1:59" s="107" customFormat="1" ht="87" customHeight="1" thickBot="1">
      <c r="B7" s="532" t="s">
        <v>2600</v>
      </c>
      <c r="C7" s="533"/>
      <c r="D7" s="533"/>
      <c r="E7" s="529" t="s">
        <v>2605</v>
      </c>
      <c r="F7" s="530"/>
      <c r="G7" s="530"/>
      <c r="H7" s="530"/>
      <c r="I7" s="530"/>
      <c r="J7" s="530"/>
      <c r="K7" s="530"/>
      <c r="L7" s="530"/>
      <c r="M7" s="530"/>
      <c r="N7" s="530"/>
      <c r="O7" s="530"/>
      <c r="P7" s="530"/>
      <c r="Q7" s="530"/>
      <c r="R7" s="530"/>
      <c r="S7" s="530"/>
      <c r="T7" s="530"/>
      <c r="U7" s="530"/>
      <c r="V7" s="530"/>
      <c r="W7" s="530"/>
      <c r="X7" s="531"/>
      <c r="Y7" s="119"/>
      <c r="Z7" s="119"/>
      <c r="AA7" s="119"/>
      <c r="AB7" s="119"/>
      <c r="AC7" s="119"/>
      <c r="AD7" s="119"/>
      <c r="AE7" s="110"/>
      <c r="AF7" s="110"/>
      <c r="AG7" s="110"/>
      <c r="AH7" s="110"/>
      <c r="AN7" s="88"/>
      <c r="AO7" s="88"/>
      <c r="AP7" s="88"/>
      <c r="AQ7" s="88"/>
      <c r="AR7" s="88"/>
      <c r="AT7" s="88"/>
      <c r="AU7" s="88"/>
    </row>
    <row r="8" spans="1:59" s="111" customFormat="1" ht="14.1" customHeight="1">
      <c r="E8" s="534"/>
      <c r="F8" s="534"/>
      <c r="G8" s="534"/>
      <c r="H8" s="534"/>
      <c r="I8" s="534"/>
      <c r="J8" s="534"/>
      <c r="K8" s="534"/>
      <c r="L8" s="534"/>
      <c r="M8" s="534"/>
      <c r="N8" s="534"/>
      <c r="O8" s="534"/>
      <c r="P8" s="534"/>
      <c r="Q8" s="534"/>
      <c r="R8" s="534"/>
      <c r="S8" s="534"/>
      <c r="T8" s="534"/>
      <c r="U8" s="534"/>
      <c r="V8" s="534"/>
      <c r="W8" s="534"/>
      <c r="X8" s="534"/>
      <c r="Y8" s="120"/>
      <c r="Z8" s="121"/>
      <c r="AA8" s="121"/>
      <c r="AB8" s="121"/>
      <c r="AC8" s="121"/>
      <c r="AD8" s="121"/>
      <c r="AE8" s="122"/>
      <c r="AF8" s="122"/>
      <c r="AG8" s="122"/>
      <c r="AH8" s="122"/>
      <c r="AN8" s="88"/>
      <c r="AO8" s="112"/>
      <c r="AP8" s="112"/>
      <c r="AQ8" s="112"/>
      <c r="AR8" s="112"/>
      <c r="AT8" s="112"/>
      <c r="AU8" s="88"/>
    </row>
    <row r="9" spans="1:59" s="107" customFormat="1" ht="17.25" thickBot="1">
      <c r="I9" s="141"/>
      <c r="K9" s="97"/>
      <c r="U9" s="110"/>
      <c r="Y9" s="119"/>
      <c r="Z9" s="119"/>
      <c r="AA9" s="119"/>
      <c r="AB9" s="119"/>
      <c r="AC9" s="119"/>
      <c r="AD9" s="119"/>
      <c r="AE9" s="110"/>
      <c r="AF9" s="110"/>
      <c r="AG9" s="110"/>
      <c r="AH9" s="110"/>
      <c r="AN9" s="88"/>
      <c r="AO9" s="88"/>
      <c r="AP9" s="88"/>
      <c r="AQ9" s="88"/>
      <c r="AR9" s="88"/>
      <c r="AT9" s="88"/>
      <c r="AU9" s="88"/>
    </row>
    <row r="10" spans="1:59" s="107" customFormat="1" ht="17.25" thickBot="1">
      <c r="B10" s="527" t="s">
        <v>102</v>
      </c>
      <c r="C10" s="528"/>
      <c r="D10" s="108" t="s">
        <v>95</v>
      </c>
      <c r="I10" s="141"/>
      <c r="K10" s="97"/>
      <c r="U10" s="110"/>
      <c r="Y10" s="119"/>
      <c r="Z10" s="119"/>
      <c r="AA10" s="119"/>
      <c r="AB10" s="119"/>
      <c r="AC10" s="119"/>
      <c r="AD10" s="119"/>
      <c r="AE10" s="110"/>
      <c r="AF10" s="110"/>
      <c r="AG10" s="110"/>
      <c r="AH10" s="110"/>
      <c r="AN10" s="88"/>
      <c r="AO10" s="88"/>
      <c r="AP10" s="88"/>
      <c r="AQ10" s="88"/>
      <c r="AR10" s="88"/>
      <c r="AT10" s="88"/>
      <c r="AU10" s="88"/>
    </row>
    <row r="11" spans="1:59" ht="17.25" thickBot="1"/>
    <row r="12" spans="1:59" s="107" customFormat="1" ht="23.25" customHeight="1" thickBot="1">
      <c r="B12" s="360"/>
      <c r="C12" s="361"/>
      <c r="D12" s="361"/>
      <c r="E12" s="361"/>
      <c r="F12" s="361"/>
      <c r="G12" s="361"/>
      <c r="H12" s="361"/>
      <c r="I12" s="362" t="s">
        <v>39</v>
      </c>
      <c r="J12" s="361"/>
      <c r="K12" s="363"/>
      <c r="L12" s="361"/>
      <c r="M12" s="361"/>
      <c r="N12" s="361"/>
      <c r="O12" s="361"/>
      <c r="P12" s="361"/>
      <c r="Q12" s="361"/>
      <c r="R12" s="361"/>
      <c r="S12" s="361"/>
      <c r="T12" s="361"/>
      <c r="U12" s="364"/>
      <c r="V12" s="361"/>
      <c r="W12" s="361"/>
      <c r="X12" s="361"/>
      <c r="Y12" s="365"/>
      <c r="Z12" s="365"/>
      <c r="AA12" s="365"/>
      <c r="AB12" s="365"/>
      <c r="AC12" s="365"/>
      <c r="AD12" s="365"/>
      <c r="AE12" s="364"/>
      <c r="AF12" s="364"/>
      <c r="AG12" s="512"/>
      <c r="AH12" s="513"/>
      <c r="AI12" s="504" t="s">
        <v>112</v>
      </c>
      <c r="AJ12" s="505"/>
      <c r="AK12" s="505"/>
      <c r="AL12" s="505"/>
      <c r="AM12" s="506"/>
      <c r="AN12" s="366"/>
      <c r="AO12" s="507" t="s">
        <v>65</v>
      </c>
      <c r="AP12" s="508"/>
      <c r="AQ12" s="508"/>
      <c r="AR12" s="508"/>
      <c r="AS12" s="508"/>
      <c r="AT12" s="509"/>
      <c r="AU12" s="366"/>
      <c r="AV12" s="504" t="s">
        <v>66</v>
      </c>
      <c r="AW12" s="505"/>
      <c r="AX12" s="505"/>
      <c r="AY12" s="505"/>
      <c r="AZ12" s="506"/>
      <c r="BA12" s="367"/>
      <c r="BB12" s="504" t="s">
        <v>2611</v>
      </c>
      <c r="BC12" s="505"/>
      <c r="BD12" s="505"/>
      <c r="BE12" s="505"/>
      <c r="BF12" s="505"/>
      <c r="BG12" s="351"/>
    </row>
    <row r="13" spans="1:59" s="107" customFormat="1" ht="32.25" customHeight="1" thickBot="1">
      <c r="B13" s="504" t="s">
        <v>74</v>
      </c>
      <c r="C13" s="505"/>
      <c r="D13" s="505"/>
      <c r="E13" s="505"/>
      <c r="F13" s="505"/>
      <c r="G13" s="504" t="s">
        <v>77</v>
      </c>
      <c r="H13" s="505"/>
      <c r="I13" s="505"/>
      <c r="J13" s="535" t="s">
        <v>2480</v>
      </c>
      <c r="K13" s="536"/>
      <c r="L13" s="536"/>
      <c r="M13" s="537"/>
      <c r="N13" s="538" t="s">
        <v>2481</v>
      </c>
      <c r="O13" s="539"/>
      <c r="P13" s="539"/>
      <c r="Q13" s="539"/>
      <c r="R13" s="539"/>
      <c r="S13" s="539"/>
      <c r="T13" s="539"/>
      <c r="U13" s="540"/>
      <c r="V13" s="541"/>
      <c r="W13" s="368"/>
      <c r="X13" s="510" t="s">
        <v>76</v>
      </c>
      <c r="Y13" s="510"/>
      <c r="Z13" s="510"/>
      <c r="AA13" s="510"/>
      <c r="AB13" s="510"/>
      <c r="AC13" s="510"/>
      <c r="AD13" s="510"/>
      <c r="AE13" s="510"/>
      <c r="AF13" s="510"/>
      <c r="AG13" s="510"/>
      <c r="AH13" s="511"/>
      <c r="AI13" s="542" t="str">
        <f>'Catchment Demand - Parks'!$C8</f>
        <v>East</v>
      </c>
      <c r="AJ13" s="525" t="str">
        <f>'Catchment Demand - Parks'!$C9</f>
        <v>North</v>
      </c>
      <c r="AK13" s="525" t="str">
        <f>'Catchment Demand - Parks'!$C10</f>
        <v>South</v>
      </c>
      <c r="AL13" s="525" t="str">
        <f>'Catchment Demand - Parks'!$C11</f>
        <v>West</v>
      </c>
      <c r="AM13" s="525" t="str">
        <f>'Catchment Demand - Parks'!$C12</f>
        <v>Brisbane wide (district &amp; metro)</v>
      </c>
      <c r="AN13" s="366"/>
      <c r="AO13" s="519" t="str">
        <f>AI13</f>
        <v>East</v>
      </c>
      <c r="AP13" s="521" t="str">
        <f>AJ13</f>
        <v>North</v>
      </c>
      <c r="AQ13" s="521" t="str">
        <f>AK13</f>
        <v>South</v>
      </c>
      <c r="AR13" s="521" t="str">
        <f>AL13</f>
        <v>West</v>
      </c>
      <c r="AS13" s="523" t="str">
        <f>AM13</f>
        <v>Brisbane wide (district &amp; metro)</v>
      </c>
      <c r="AT13" s="519" t="s">
        <v>45</v>
      </c>
      <c r="AU13" s="366"/>
      <c r="AV13" s="517" t="str">
        <f>AI13</f>
        <v>East</v>
      </c>
      <c r="AW13" s="517" t="str">
        <f>AJ13</f>
        <v>North</v>
      </c>
      <c r="AX13" s="517" t="str">
        <f>AK13</f>
        <v>South</v>
      </c>
      <c r="AY13" s="517" t="str">
        <f>AL13</f>
        <v>West</v>
      </c>
      <c r="AZ13" s="517" t="str">
        <f>AM13</f>
        <v>Brisbane wide (district &amp; metro)</v>
      </c>
      <c r="BA13" s="367"/>
      <c r="BB13" s="514" t="str">
        <f>AO13</f>
        <v>East</v>
      </c>
      <c r="BC13" s="514" t="str">
        <f>AP13</f>
        <v>North</v>
      </c>
      <c r="BD13" s="514" t="str">
        <f>AQ13</f>
        <v>South</v>
      </c>
      <c r="BE13" s="514" t="str">
        <f>AR13</f>
        <v>West</v>
      </c>
      <c r="BF13" s="516" t="str">
        <f>AS13</f>
        <v>Brisbane wide (district &amp; metro)</v>
      </c>
    </row>
    <row r="14" spans="1:59" s="107" customFormat="1" ht="144" customHeight="1" thickBot="1">
      <c r="B14" s="369" t="s">
        <v>33</v>
      </c>
      <c r="C14" s="370" t="s">
        <v>72</v>
      </c>
      <c r="D14" s="370" t="s">
        <v>38</v>
      </c>
      <c r="E14" s="370" t="s">
        <v>2476</v>
      </c>
      <c r="F14" s="370" t="s">
        <v>34</v>
      </c>
      <c r="G14" s="370" t="s">
        <v>2534</v>
      </c>
      <c r="H14" s="370" t="s">
        <v>2537</v>
      </c>
      <c r="I14" s="371" t="s">
        <v>2535</v>
      </c>
      <c r="J14" s="372" t="s">
        <v>103</v>
      </c>
      <c r="K14" s="373" t="s">
        <v>2536</v>
      </c>
      <c r="L14" s="374" t="s">
        <v>2623</v>
      </c>
      <c r="M14" s="375" t="s">
        <v>101</v>
      </c>
      <c r="N14" s="370" t="s">
        <v>35</v>
      </c>
      <c r="O14" s="376" t="s">
        <v>2598</v>
      </c>
      <c r="P14" s="369" t="s">
        <v>37</v>
      </c>
      <c r="Q14" s="377" t="s">
        <v>2479</v>
      </c>
      <c r="R14" s="377" t="s">
        <v>2599</v>
      </c>
      <c r="S14" s="377" t="s">
        <v>71</v>
      </c>
      <c r="T14" s="378" t="s">
        <v>2477</v>
      </c>
      <c r="U14" s="379" t="s">
        <v>2478</v>
      </c>
      <c r="V14" s="380" t="s">
        <v>2488</v>
      </c>
      <c r="W14" s="381" t="s">
        <v>2602</v>
      </c>
      <c r="X14" s="369" t="s">
        <v>2483</v>
      </c>
      <c r="Y14" s="382" t="s">
        <v>2484</v>
      </c>
      <c r="Z14" s="382" t="s">
        <v>2485</v>
      </c>
      <c r="AA14" s="383" t="s">
        <v>2604</v>
      </c>
      <c r="AB14" s="383" t="s">
        <v>2608</v>
      </c>
      <c r="AC14" s="383" t="s">
        <v>2609</v>
      </c>
      <c r="AD14" s="383" t="s">
        <v>2607</v>
      </c>
      <c r="AE14" s="384" t="s">
        <v>2601</v>
      </c>
      <c r="AF14" s="384" t="s">
        <v>2486</v>
      </c>
      <c r="AG14" s="384" t="s">
        <v>2487</v>
      </c>
      <c r="AH14" s="385" t="s">
        <v>2610</v>
      </c>
      <c r="AI14" s="543"/>
      <c r="AJ14" s="526"/>
      <c r="AK14" s="526"/>
      <c r="AL14" s="526"/>
      <c r="AM14" s="526"/>
      <c r="AN14" s="366"/>
      <c r="AO14" s="520"/>
      <c r="AP14" s="522"/>
      <c r="AQ14" s="522"/>
      <c r="AR14" s="522"/>
      <c r="AS14" s="524"/>
      <c r="AT14" s="520"/>
      <c r="AU14" s="366"/>
      <c r="AV14" s="518"/>
      <c r="AW14" s="518"/>
      <c r="AX14" s="518"/>
      <c r="AY14" s="518"/>
      <c r="AZ14" s="518"/>
      <c r="BA14" s="367"/>
      <c r="BB14" s="515"/>
      <c r="BC14" s="515"/>
      <c r="BD14" s="515"/>
      <c r="BE14" s="515"/>
      <c r="BF14" s="515"/>
    </row>
    <row r="15" spans="1:59" s="107" customFormat="1" ht="18" thickBot="1">
      <c r="B15" s="386"/>
      <c r="C15" s="386"/>
      <c r="D15" s="386"/>
      <c r="E15" s="386"/>
      <c r="F15" s="386"/>
      <c r="G15" s="386"/>
      <c r="H15" s="386"/>
      <c r="I15" s="387"/>
      <c r="J15" s="388"/>
      <c r="K15" s="389"/>
      <c r="L15" s="390"/>
      <c r="M15" s="390"/>
      <c r="N15" s="391"/>
      <c r="O15" s="392"/>
      <c r="P15" s="386"/>
      <c r="Q15" s="386"/>
      <c r="R15" s="386"/>
      <c r="S15" s="386"/>
      <c r="T15" s="393"/>
      <c r="U15" s="394"/>
      <c r="V15" s="395"/>
      <c r="W15" s="396"/>
      <c r="X15" s="386"/>
      <c r="Y15" s="397"/>
      <c r="Z15" s="397"/>
      <c r="AA15" s="397"/>
      <c r="AB15" s="397"/>
      <c r="AC15" s="397"/>
      <c r="AD15" s="397"/>
      <c r="AE15" s="398"/>
      <c r="AF15" s="398"/>
      <c r="AG15" s="398"/>
      <c r="AH15" s="399"/>
      <c r="AI15" s="400">
        <v>1</v>
      </c>
      <c r="AJ15" s="401">
        <f>AI15+1</f>
        <v>2</v>
      </c>
      <c r="AK15" s="401">
        <f t="shared" ref="AK15:AM15" si="0">AJ15+1</f>
        <v>3</v>
      </c>
      <c r="AL15" s="401">
        <f t="shared" si="0"/>
        <v>4</v>
      </c>
      <c r="AM15" s="401">
        <f t="shared" si="0"/>
        <v>5</v>
      </c>
      <c r="AN15" s="366"/>
      <c r="AO15" s="402"/>
      <c r="AP15" s="402"/>
      <c r="AQ15" s="402"/>
      <c r="AR15" s="402"/>
      <c r="AS15" s="402"/>
      <c r="AT15" s="402"/>
      <c r="AU15" s="366"/>
      <c r="AV15" s="402"/>
      <c r="AW15" s="403"/>
      <c r="AX15" s="402"/>
      <c r="AY15" s="402"/>
      <c r="AZ15" s="402"/>
      <c r="BA15" s="367"/>
      <c r="BB15" s="376"/>
      <c r="BC15" s="404"/>
      <c r="BD15" s="376"/>
      <c r="BE15" s="376"/>
      <c r="BF15" s="376"/>
    </row>
    <row r="16" spans="1:59" s="71" customFormat="1" ht="80.25" customHeight="1" thickBot="1">
      <c r="A16" s="107"/>
      <c r="B16" s="405" t="s">
        <v>80</v>
      </c>
      <c r="C16" s="406" t="s">
        <v>73</v>
      </c>
      <c r="D16" s="406" t="s">
        <v>104</v>
      </c>
      <c r="E16" s="406"/>
      <c r="F16" s="406"/>
      <c r="G16" s="407"/>
      <c r="H16" s="405"/>
      <c r="I16" s="408"/>
      <c r="J16" s="407"/>
      <c r="K16" s="409"/>
      <c r="L16" s="410"/>
      <c r="M16" s="410"/>
      <c r="N16" s="411" t="s">
        <v>2554</v>
      </c>
      <c r="O16" s="412" t="s">
        <v>2558</v>
      </c>
      <c r="P16" s="405"/>
      <c r="Q16" s="406"/>
      <c r="R16" s="413"/>
      <c r="S16" s="413"/>
      <c r="T16" s="406"/>
      <c r="U16" s="414"/>
      <c r="V16" s="415"/>
      <c r="W16" s="416"/>
      <c r="X16" s="405"/>
      <c r="Y16" s="417"/>
      <c r="Z16" s="417"/>
      <c r="AA16" s="418" t="s">
        <v>2606</v>
      </c>
      <c r="AB16" s="418"/>
      <c r="AC16" s="418"/>
      <c r="AD16" s="418"/>
      <c r="AE16" s="414"/>
      <c r="AF16" s="414" t="s">
        <v>81</v>
      </c>
      <c r="AG16" s="414" t="s">
        <v>90</v>
      </c>
      <c r="AH16" s="419"/>
      <c r="AI16" s="420">
        <f t="shared" ref="AI16:AM16" si="1">IFERROR(VLOOKUP(AI13,Parkscatch,6,FALSE),"")</f>
        <v>0</v>
      </c>
      <c r="AJ16" s="421">
        <f t="shared" si="1"/>
        <v>0</v>
      </c>
      <c r="AK16" s="421">
        <f t="shared" si="1"/>
        <v>0</v>
      </c>
      <c r="AL16" s="421">
        <f t="shared" si="1"/>
        <v>0</v>
      </c>
      <c r="AM16" s="421">
        <f t="shared" si="1"/>
        <v>0</v>
      </c>
      <c r="AN16" s="366"/>
      <c r="AO16" s="422">
        <f>AI16</f>
        <v>0</v>
      </c>
      <c r="AP16" s="422">
        <f>AJ16</f>
        <v>0</v>
      </c>
      <c r="AQ16" s="422">
        <f>AK16</f>
        <v>0</v>
      </c>
      <c r="AR16" s="422">
        <f>AL16</f>
        <v>0</v>
      </c>
      <c r="AS16" s="423">
        <f>AM16</f>
        <v>0</v>
      </c>
      <c r="AT16" s="422"/>
      <c r="AU16" s="366"/>
      <c r="AV16" s="424">
        <f t="shared" ref="AV16:AZ16" si="2">SUM(AV17:AV190)</f>
        <v>29878964</v>
      </c>
      <c r="AW16" s="424">
        <f t="shared" si="2"/>
        <v>33109889</v>
      </c>
      <c r="AX16" s="424">
        <f t="shared" si="2"/>
        <v>58832120</v>
      </c>
      <c r="AY16" s="424">
        <f t="shared" si="2"/>
        <v>6685149</v>
      </c>
      <c r="AZ16" s="424">
        <f t="shared" si="2"/>
        <v>333715845</v>
      </c>
      <c r="BA16" s="367"/>
      <c r="BB16" s="425">
        <f t="shared" ref="BB16:BF16" si="3">SUM(BB17:BB190)</f>
        <v>29878964</v>
      </c>
      <c r="BC16" s="425">
        <f t="shared" si="3"/>
        <v>33109889</v>
      </c>
      <c r="BD16" s="425">
        <f t="shared" si="3"/>
        <v>58832120</v>
      </c>
      <c r="BE16" s="425">
        <f t="shared" si="3"/>
        <v>6685149</v>
      </c>
      <c r="BF16" s="425">
        <f t="shared" si="3"/>
        <v>333715845</v>
      </c>
    </row>
    <row r="17" spans="2:58">
      <c r="B17" s="181" t="s">
        <v>2394</v>
      </c>
      <c r="C17" s="166" t="s">
        <v>2245</v>
      </c>
      <c r="D17" s="166" t="s">
        <v>2229</v>
      </c>
      <c r="E17" s="166" t="s">
        <v>117</v>
      </c>
      <c r="F17" s="166" t="s">
        <v>2455</v>
      </c>
      <c r="G17" s="144" t="str">
        <f t="shared" ref="G17:G31" si="4">MID(C17,5,2)&amp;"-"&amp;LEFT(D17,1)</f>
        <v>A1-L</v>
      </c>
      <c r="H17" s="145">
        <f>IFERROR(INDEX(UnitRateParks[],MATCH(G17,UnitRateParks[LGIP Code],0),3),"")</f>
        <v>8000</v>
      </c>
      <c r="I17" s="146">
        <f>IFERROR(MIN(K17/H17,INDEX(UnitRateParks[],MATCH(FutureTrunkParks[[#This Row],[LGIP Code (*)]], UnitRateParks[LGIP Code],0),4)),"")</f>
        <v>0.82499999999999996</v>
      </c>
      <c r="J17" s="168"/>
      <c r="K17" s="169">
        <v>6600</v>
      </c>
      <c r="L17" s="114">
        <f t="shared" ref="L17:L76" si="5">M17/K17</f>
        <v>150</v>
      </c>
      <c r="M17" s="172">
        <v>990000</v>
      </c>
      <c r="N1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229425.64991874999</v>
      </c>
      <c r="O17" s="164">
        <v>229426</v>
      </c>
      <c r="P17" s="174">
        <v>2016</v>
      </c>
      <c r="Q17" s="258">
        <v>0.17</v>
      </c>
      <c r="R17" s="131">
        <f>ROUND(O17*Q17,0)</f>
        <v>39002</v>
      </c>
      <c r="S17" s="174">
        <v>1</v>
      </c>
      <c r="T17" s="132">
        <f t="shared" ref="T17:T76" si="6">IF(X17="","",IF(X17&lt;=YEAR+5,0.075,IF(AND(X17&gt;YEAR+5,X17&lt;=YEAR+10),0.15,IF(AND(X17&gt;YEAR+10,X17&lt;=YEAR+20),0.2,IF(X17&gt;YEAR+20,0.25,"")))))</f>
        <v>0.15</v>
      </c>
      <c r="U17" s="133">
        <f>ROUND((O17+R17)*13%,0)</f>
        <v>34896</v>
      </c>
      <c r="V17" s="134">
        <f>ROUND(O17+R17+U17+(O17+R17+U17)*T17,0)</f>
        <v>348823</v>
      </c>
      <c r="W17" s="298">
        <f t="shared" ref="W17:W46" si="7">ROUND((O17+R17+U17)*T17,0)</f>
        <v>45499</v>
      </c>
      <c r="X17" s="175">
        <v>2024</v>
      </c>
      <c r="Y17" s="259">
        <f t="shared" ref="Y17:Y47" si="8">Landind</f>
        <v>2.5000000000000001E-2</v>
      </c>
      <c r="Z17" s="259">
        <f t="shared" ref="Z17:Z47" si="9">PPI</f>
        <v>1.8716532546698028E-2</v>
      </c>
      <c r="AA17" s="306">
        <f>IF(FutureTrunkParks[[#This Row],[Asset Class]]="Local",VLOOKUP(FutureTrunkParks[[#This Row],[Service Catchment]],'Catchment Demand - Parks'!$C$8:$M$12,11),'Catchment Demand - Parks'!$M$12)</f>
        <v>0.23653065067111387</v>
      </c>
      <c r="AB17" s="306">
        <f>_xlfn.IFS(FutureTrunkParks[[#This Row],[Year of Provision]]=2019,0,FutureTrunkParks[[#This Row],[Year of Provision]]=2024,FutureTrunkParks[[#This Row],[Total Assets Cost (at Base Year)]]/SUMIFS($AE$17:$AE$189,$X$17:$X$189,"2024",$E$17:$E$189,FutureTrunkParks[[#This Row],[Service Catchment]]))</f>
        <v>8.0046521368463738E-3</v>
      </c>
      <c r="AC17" s="306">
        <f>IF(AND(FutureTrunkParks[[#This Row],[Spare Capacity %]]&gt;30%,FutureTrunkParks[[#This Row],[Share of the total Cost with the same year of provision %]]&gt;20%),1-FutureTrunkParks[[#This Row],[Spare Capacity %]],1)</f>
        <v>1</v>
      </c>
      <c r="AD17" s="306">
        <f>IF(FutureTrunkParks[[#This Row],[ Terminal Value Analysis]]&lt;0,0,FutureTrunkParks[[#This Row],[ Terminal Value Analysis]])</f>
        <v>1</v>
      </c>
      <c r="AE17" s="113">
        <f>ROUND(V17+M17,0)</f>
        <v>1338823</v>
      </c>
      <c r="AF17" s="113">
        <f t="shared" ref="AF17:AF48" si="10">ROUND(V17*(1+Z17)^(X17-YEAR)+M17*(1+Y17)^(X17-YEAR),0)</f>
        <v>1610825</v>
      </c>
      <c r="AG17" s="117">
        <f t="shared" ref="AG17:AG48" si="11">ROUND(AF17*(1/(1+WACC))^(X17-YEAR),0)</f>
        <v>1017543</v>
      </c>
      <c r="AH17" s="307">
        <f>ROUND(FutureTrunkParks[[#This Row],[Net Present Value of Total Asset Cost]]*FutureTrunkParks[[#This Row],[Terminal Value Adjustment]],0)</f>
        <v>1017543</v>
      </c>
      <c r="AI17" s="178" t="str">
        <f>IF(AND($D17="Local",AI$13=$E17),"y","")</f>
        <v/>
      </c>
      <c r="AJ17" s="178" t="str">
        <f t="shared" ref="AJ17:AL32" si="12">IF(AND($D17="Local",AJ$13=$E17),"y","")</f>
        <v/>
      </c>
      <c r="AK17" s="178" t="str">
        <f t="shared" si="12"/>
        <v>y</v>
      </c>
      <c r="AL17" s="178" t="str">
        <f t="shared" si="12"/>
        <v/>
      </c>
      <c r="AM17" s="144" t="str">
        <f>IF($D17&lt;&gt;"Local","y","")</f>
        <v/>
      </c>
      <c r="AO17" s="123" t="str">
        <f t="shared" ref="AO17:AO48" si="13">IF(AI17="y",1,"")</f>
        <v/>
      </c>
      <c r="AP17" s="124" t="str">
        <f t="shared" ref="AP17:AP48" si="14">IF(AJ17="y",1,"")</f>
        <v/>
      </c>
      <c r="AQ17" s="124">
        <f t="shared" ref="AQ17:AQ48" si="15">IF(AK17="y",1,"")</f>
        <v>1</v>
      </c>
      <c r="AR17" s="124" t="str">
        <f t="shared" ref="AR17:AR48" si="16">IF(AL17="y",1,"")</f>
        <v/>
      </c>
      <c r="AS17" s="124" t="str">
        <f t="shared" ref="AS17:AS48" si="17">IF(AM17="y",1,"")</f>
        <v/>
      </c>
      <c r="AT17" s="125">
        <f t="shared" ref="AT17:AT48" si="18">SUM(AO17:AS17)</f>
        <v>1</v>
      </c>
      <c r="AV17" s="130" t="str">
        <f t="shared" ref="AV17:AV48" si="19">IF(AO17="","",(AO17/$AT17)*$AG17)</f>
        <v/>
      </c>
      <c r="AW17" s="130" t="str">
        <f t="shared" ref="AW17:AW48" si="20">IF(AP17="","",(AP17/$AT17)*$AG17)</f>
        <v/>
      </c>
      <c r="AX17" s="130">
        <f t="shared" ref="AX17:AX48" si="21">IF(AQ17="","",(AQ17/$AT17)*$AG17)</f>
        <v>1017543</v>
      </c>
      <c r="AY17" s="130" t="str">
        <f t="shared" ref="AY17:AY48" si="22">IF(AR17="","",(AR17/$AT17)*$AG17)</f>
        <v/>
      </c>
      <c r="AZ17" s="130" t="str">
        <f t="shared" ref="AZ17:AZ48" si="23">IF(AS17="","",(AS17/$AT17)*$AG17)</f>
        <v/>
      </c>
      <c r="BB17" s="130" t="str">
        <f t="shared" ref="BB17:BB48" si="24">IF(AO17="","",(AO17/$AT17)*$AH17)</f>
        <v/>
      </c>
      <c r="BC17" s="130" t="str">
        <f t="shared" ref="BC17:BC48" si="25">IF(AP17="","",(AP17/$AT17)*$AH17)</f>
        <v/>
      </c>
      <c r="BD17" s="130">
        <f t="shared" ref="BD17:BD48" si="26">IF(AQ17="","",(AQ17/$AT17)*$AH17)</f>
        <v>1017543</v>
      </c>
      <c r="BE17" s="130" t="str">
        <f t="shared" ref="BE17:BE48" si="27">IF(AR17="","",(AR17/$AT17)*$AH17)</f>
        <v/>
      </c>
      <c r="BF17" s="130" t="str">
        <f t="shared" ref="BF17:BF48" si="28">IF(AS17="","",(AS17/$AT17)*$AH17)</f>
        <v/>
      </c>
    </row>
    <row r="18" spans="2:58">
      <c r="B18" s="176" t="s">
        <v>2394</v>
      </c>
      <c r="C18" s="167" t="s">
        <v>2246</v>
      </c>
      <c r="D18" s="167" t="s">
        <v>2229</v>
      </c>
      <c r="E18" s="167" t="s">
        <v>117</v>
      </c>
      <c r="F18" s="167" t="s">
        <v>2455</v>
      </c>
      <c r="G18" s="144" t="str">
        <f t="shared" si="4"/>
        <v>A1-L</v>
      </c>
      <c r="H18" s="145">
        <f>IFERROR(INDEX(UnitRateParks[],MATCH(G18,UnitRateParks[LGIP Code],0),3),"")</f>
        <v>8000</v>
      </c>
      <c r="I18" s="146">
        <f>IFERROR(MIN(K18/H18,INDEX(UnitRateParks[],MATCH(FutureTrunkParks[[#This Row],[LGIP Code (*)]], UnitRateParks[LGIP Code],0),4)),"")</f>
        <v>1.25</v>
      </c>
      <c r="J18" s="170"/>
      <c r="K18" s="171">
        <v>10000</v>
      </c>
      <c r="L18" s="114">
        <f t="shared" si="5"/>
        <v>150</v>
      </c>
      <c r="M18" s="173">
        <v>1500000</v>
      </c>
      <c r="N1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8" s="165">
        <v>333335</v>
      </c>
      <c r="P18" s="167">
        <v>2016</v>
      </c>
      <c r="Q18" s="204">
        <v>0.17</v>
      </c>
      <c r="R18" s="131">
        <f t="shared" ref="R18:R81" si="29">ROUND(O18*Q18,0)</f>
        <v>56667</v>
      </c>
      <c r="S18" s="167">
        <v>1</v>
      </c>
      <c r="T18" s="116">
        <f t="shared" si="6"/>
        <v>0.15</v>
      </c>
      <c r="U18" s="133">
        <f t="shared" ref="U18:U81" si="30">ROUND((O18+R18)*13%,0)</f>
        <v>50700</v>
      </c>
      <c r="V18" s="134">
        <f t="shared" ref="V18:V81" si="31">ROUND(O18+R18+U18+(O18+R18+U18)*T18,0)</f>
        <v>506807</v>
      </c>
      <c r="W18" s="298">
        <f t="shared" si="7"/>
        <v>66105</v>
      </c>
      <c r="X18" s="176">
        <v>2024</v>
      </c>
      <c r="Y18" s="259">
        <f t="shared" si="8"/>
        <v>2.5000000000000001E-2</v>
      </c>
      <c r="Z18" s="259">
        <f t="shared" si="9"/>
        <v>1.8716532546698028E-2</v>
      </c>
      <c r="AA18" s="306">
        <f>IF(FutureTrunkParks[[#This Row],[Asset Class]]="Local",VLOOKUP(FutureTrunkParks[[#This Row],[Service Catchment]],'Catchment Demand - Parks'!$C$8:$M$12,11),'Catchment Demand - Parks'!$M$12)</f>
        <v>0.23653065067111387</v>
      </c>
      <c r="AB18" s="306">
        <f>_xlfn.IFS(FutureTrunkParks[[#This Row],[Year of Provision]]=2019,0,FutureTrunkParks[[#This Row],[Year of Provision]]=2024,FutureTrunkParks[[#This Row],[Total Assets Cost (at Base Year)]]/SUMIFS($AE$17:$AE$189,$X$17:$X$189,"2024",$E$17:$E$189,FutureTrunkParks[[#This Row],[Service Catchment]]))</f>
        <v>1.1998443364648097E-2</v>
      </c>
      <c r="AC18" s="306">
        <f>IF(AND(FutureTrunkParks[[#This Row],[Spare Capacity %]]&gt;30%,FutureTrunkParks[[#This Row],[Share of the total Cost with the same year of provision %]]&gt;20%),1-FutureTrunkParks[[#This Row],[Spare Capacity %]],1)</f>
        <v>1</v>
      </c>
      <c r="AD18" s="306">
        <f>IF(FutureTrunkParks[[#This Row],[ Terminal Value Analysis]]&lt;0,0,FutureTrunkParks[[#This Row],[ Terminal Value Analysis]])</f>
        <v>1</v>
      </c>
      <c r="AE18" s="114">
        <f t="shared" ref="AE18:AE81" si="32">ROUND(V18+M18,0)</f>
        <v>2006807</v>
      </c>
      <c r="AF18" s="114">
        <f t="shared" si="10"/>
        <v>2415458</v>
      </c>
      <c r="AG18" s="118">
        <f t="shared" si="11"/>
        <v>1525822</v>
      </c>
      <c r="AH18" s="135">
        <f>ROUND(FutureTrunkParks[[#This Row],[Net Present Value of Total Asset Cost]]*FutureTrunkParks[[#This Row],[Terminal Value Adjustment]],0)</f>
        <v>1525822</v>
      </c>
      <c r="AI18" s="178" t="str">
        <f t="shared" ref="AI18:AL49" si="33">IF(AND($D18="Local",AI$13=$E18),"y","")</f>
        <v/>
      </c>
      <c r="AJ18" s="178" t="str">
        <f t="shared" si="12"/>
        <v/>
      </c>
      <c r="AK18" s="178" t="str">
        <f t="shared" si="12"/>
        <v>y</v>
      </c>
      <c r="AL18" s="178" t="str">
        <f t="shared" si="12"/>
        <v/>
      </c>
      <c r="AM18" s="144" t="str">
        <f t="shared" ref="AM18:AM81" si="34">IF($D18&lt;&gt;"Local","y","")</f>
        <v/>
      </c>
      <c r="AO18" s="123" t="str">
        <f t="shared" si="13"/>
        <v/>
      </c>
      <c r="AP18" s="126" t="str">
        <f t="shared" si="14"/>
        <v/>
      </c>
      <c r="AQ18" s="126">
        <f t="shared" si="15"/>
        <v>1</v>
      </c>
      <c r="AR18" s="126" t="str">
        <f t="shared" si="16"/>
        <v/>
      </c>
      <c r="AS18" s="126" t="str">
        <f t="shared" si="17"/>
        <v/>
      </c>
      <c r="AT18" s="127">
        <f t="shared" si="18"/>
        <v>1</v>
      </c>
      <c r="AV18" s="128" t="str">
        <f t="shared" si="19"/>
        <v/>
      </c>
      <c r="AW18" s="128" t="str">
        <f t="shared" si="20"/>
        <v/>
      </c>
      <c r="AX18" s="128">
        <f t="shared" si="21"/>
        <v>1525822</v>
      </c>
      <c r="AY18" s="128" t="str">
        <f t="shared" si="22"/>
        <v/>
      </c>
      <c r="AZ18" s="128" t="str">
        <f t="shared" si="23"/>
        <v/>
      </c>
      <c r="BB18" s="128" t="str">
        <f t="shared" si="24"/>
        <v/>
      </c>
      <c r="BC18" s="128" t="str">
        <f t="shared" si="25"/>
        <v/>
      </c>
      <c r="BD18" s="128">
        <f t="shared" si="26"/>
        <v>1525822</v>
      </c>
      <c r="BE18" s="128" t="str">
        <f t="shared" si="27"/>
        <v/>
      </c>
      <c r="BF18" s="128" t="str">
        <f t="shared" si="28"/>
        <v/>
      </c>
    </row>
    <row r="19" spans="2:58">
      <c r="B19" s="176" t="s">
        <v>2394</v>
      </c>
      <c r="C19" s="167" t="s">
        <v>2247</v>
      </c>
      <c r="D19" s="167" t="s">
        <v>2229</v>
      </c>
      <c r="E19" s="167" t="s">
        <v>117</v>
      </c>
      <c r="F19" s="167" t="s">
        <v>2455</v>
      </c>
      <c r="G19" s="144" t="str">
        <f t="shared" si="4"/>
        <v>A1-L</v>
      </c>
      <c r="H19" s="145">
        <f>IFERROR(INDEX(UnitRateParks[],MATCH(G19,UnitRateParks[LGIP Code],0),3),"")</f>
        <v>8000</v>
      </c>
      <c r="I19" s="146">
        <f>IFERROR(MIN(K19/H19,INDEX(UnitRateParks[],MATCH(FutureTrunkParks[[#This Row],[LGIP Code (*)]], UnitRateParks[LGIP Code],0),4)),"")</f>
        <v>1.4621999999999997</v>
      </c>
      <c r="J19" s="170"/>
      <c r="K19" s="171">
        <v>11697.599999999999</v>
      </c>
      <c r="L19" s="114">
        <f t="shared" si="5"/>
        <v>80.000000000000014</v>
      </c>
      <c r="M19" s="173">
        <v>935808</v>
      </c>
      <c r="N1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385215.9426014499</v>
      </c>
      <c r="O19" s="165">
        <v>385216</v>
      </c>
      <c r="P19" s="167">
        <v>2016</v>
      </c>
      <c r="Q19" s="204">
        <v>0.17</v>
      </c>
      <c r="R19" s="131">
        <f t="shared" si="29"/>
        <v>65487</v>
      </c>
      <c r="S19" s="167">
        <v>1</v>
      </c>
      <c r="T19" s="116">
        <f t="shared" si="6"/>
        <v>0.15</v>
      </c>
      <c r="U19" s="133">
        <f t="shared" si="30"/>
        <v>58591</v>
      </c>
      <c r="V19" s="134">
        <f t="shared" si="31"/>
        <v>585688</v>
      </c>
      <c r="W19" s="298">
        <f t="shared" si="7"/>
        <v>76394</v>
      </c>
      <c r="X19" s="176">
        <v>2024</v>
      </c>
      <c r="Y19" s="259">
        <f t="shared" si="8"/>
        <v>2.5000000000000001E-2</v>
      </c>
      <c r="Z19" s="259">
        <f t="shared" si="9"/>
        <v>1.8716532546698028E-2</v>
      </c>
      <c r="AA19" s="306">
        <f>IF(FutureTrunkParks[[#This Row],[Asset Class]]="Local",VLOOKUP(FutureTrunkParks[[#This Row],[Service Catchment]],'Catchment Demand - Parks'!$C$8:$M$12,11),'Catchment Demand - Parks'!$M$12)</f>
        <v>0.23653065067111387</v>
      </c>
      <c r="AB19" s="306">
        <f>_xlfn.IFS(FutureTrunkParks[[#This Row],[Year of Provision]]=2019,0,FutureTrunkParks[[#This Row],[Year of Provision]]=2024,FutureTrunkParks[[#This Row],[Total Assets Cost (at Base Year)]]/SUMIFS($AE$17:$AE$189,$X$17:$X$189,"2024",$E$17:$E$189,FutureTrunkParks[[#This Row],[Service Catchment]]))</f>
        <v>9.0968307293818589E-3</v>
      </c>
      <c r="AC19" s="306">
        <f>IF(AND(FutureTrunkParks[[#This Row],[Spare Capacity %]]&gt;30%,FutureTrunkParks[[#This Row],[Share of the total Cost with the same year of provision %]]&gt;20%),1-FutureTrunkParks[[#This Row],[Spare Capacity %]],1)</f>
        <v>1</v>
      </c>
      <c r="AD19" s="306">
        <f>IF(FutureTrunkParks[[#This Row],[ Terminal Value Analysis]]&lt;0,0,FutureTrunkParks[[#This Row],[ Terminal Value Analysis]])</f>
        <v>1</v>
      </c>
      <c r="AE19" s="114">
        <f t="shared" si="32"/>
        <v>1521496</v>
      </c>
      <c r="AF19" s="114">
        <f t="shared" si="10"/>
        <v>1819541</v>
      </c>
      <c r="AG19" s="118">
        <f t="shared" si="11"/>
        <v>1149387</v>
      </c>
      <c r="AH19" s="135">
        <f>ROUND(FutureTrunkParks[[#This Row],[Net Present Value of Total Asset Cost]]*FutureTrunkParks[[#This Row],[Terminal Value Adjustment]],0)</f>
        <v>1149387</v>
      </c>
      <c r="AI19" s="178" t="str">
        <f t="shared" si="33"/>
        <v/>
      </c>
      <c r="AJ19" s="178" t="str">
        <f t="shared" si="12"/>
        <v/>
      </c>
      <c r="AK19" s="178" t="str">
        <f t="shared" si="12"/>
        <v>y</v>
      </c>
      <c r="AL19" s="178" t="str">
        <f t="shared" si="12"/>
        <v/>
      </c>
      <c r="AM19" s="144" t="str">
        <f t="shared" si="34"/>
        <v/>
      </c>
      <c r="AO19" s="123" t="str">
        <f t="shared" si="13"/>
        <v/>
      </c>
      <c r="AP19" s="126" t="str">
        <f t="shared" si="14"/>
        <v/>
      </c>
      <c r="AQ19" s="126">
        <f t="shared" si="15"/>
        <v>1</v>
      </c>
      <c r="AR19" s="126" t="str">
        <f t="shared" si="16"/>
        <v/>
      </c>
      <c r="AS19" s="126" t="str">
        <f t="shared" si="17"/>
        <v/>
      </c>
      <c r="AT19" s="127">
        <f t="shared" si="18"/>
        <v>1</v>
      </c>
      <c r="AV19" s="128" t="str">
        <f t="shared" si="19"/>
        <v/>
      </c>
      <c r="AW19" s="128" t="str">
        <f t="shared" si="20"/>
        <v/>
      </c>
      <c r="AX19" s="128">
        <f t="shared" si="21"/>
        <v>1149387</v>
      </c>
      <c r="AY19" s="128" t="str">
        <f t="shared" si="22"/>
        <v/>
      </c>
      <c r="AZ19" s="128" t="str">
        <f t="shared" si="23"/>
        <v/>
      </c>
      <c r="BB19" s="128" t="str">
        <f t="shared" si="24"/>
        <v/>
      </c>
      <c r="BC19" s="128" t="str">
        <f t="shared" si="25"/>
        <v/>
      </c>
      <c r="BD19" s="128">
        <f t="shared" si="26"/>
        <v>1149387</v>
      </c>
      <c r="BE19" s="128" t="str">
        <f t="shared" si="27"/>
        <v/>
      </c>
      <c r="BF19" s="128" t="str">
        <f t="shared" si="28"/>
        <v/>
      </c>
    </row>
    <row r="20" spans="2:58">
      <c r="B20" s="176" t="s">
        <v>2395</v>
      </c>
      <c r="C20" s="167" t="s">
        <v>2248</v>
      </c>
      <c r="D20" s="167" t="s">
        <v>2229</v>
      </c>
      <c r="E20" s="167" t="s">
        <v>116</v>
      </c>
      <c r="F20" s="167" t="s">
        <v>2455</v>
      </c>
      <c r="G20" s="144" t="str">
        <f t="shared" si="4"/>
        <v>A1-L</v>
      </c>
      <c r="H20" s="145">
        <f>IFERROR(INDEX(UnitRateParks[],MATCH(G20,UnitRateParks[LGIP Code],0),3),"")</f>
        <v>8000</v>
      </c>
      <c r="I20" s="146">
        <f>IFERROR(MIN(K20/H20,INDEX(UnitRateParks[],MATCH(FutureTrunkParks[[#This Row],[LGIP Code (*)]], UnitRateParks[LGIP Code],0),4)),"")</f>
        <v>0.25</v>
      </c>
      <c r="J20" s="170"/>
      <c r="K20" s="171">
        <v>2000</v>
      </c>
      <c r="L20" s="114">
        <f t="shared" si="5"/>
        <v>3000</v>
      </c>
      <c r="M20" s="173">
        <v>6000000</v>
      </c>
      <c r="N2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88842.758687499998</v>
      </c>
      <c r="O20" s="165">
        <v>88843</v>
      </c>
      <c r="P20" s="167">
        <v>2016</v>
      </c>
      <c r="Q20" s="204">
        <v>0.17</v>
      </c>
      <c r="R20" s="131">
        <f t="shared" si="29"/>
        <v>15103</v>
      </c>
      <c r="S20" s="167">
        <v>1</v>
      </c>
      <c r="T20" s="116">
        <f t="shared" si="6"/>
        <v>7.4999999999999997E-2</v>
      </c>
      <c r="U20" s="133">
        <f t="shared" si="30"/>
        <v>13513</v>
      </c>
      <c r="V20" s="134">
        <f t="shared" si="31"/>
        <v>126268</v>
      </c>
      <c r="W20" s="298">
        <f t="shared" si="7"/>
        <v>8809</v>
      </c>
      <c r="X20" s="176">
        <v>2019</v>
      </c>
      <c r="Y20" s="259">
        <f t="shared" si="8"/>
        <v>2.5000000000000001E-2</v>
      </c>
      <c r="Z20" s="259">
        <f t="shared" si="9"/>
        <v>1.8716532546698028E-2</v>
      </c>
      <c r="AA20" s="306">
        <f>IF(FutureTrunkParks[[#This Row],[Asset Class]]="Local",VLOOKUP(FutureTrunkParks[[#This Row],[Service Catchment]],'Catchment Demand - Parks'!$C$8:$M$12,11),'Catchment Demand - Parks'!$M$12)</f>
        <v>0.21796753262814222</v>
      </c>
      <c r="AB20" s="306">
        <f>_xlfn.IFS(FutureTrunkParks[[#This Row],[Year of Provision]]=2019,0,FutureTrunkParks[[#This Row],[Year of Provision]]=2024,FutureTrunkParks[[#This Row],[Total Assets Cost (at Base Year)]]/SUMIFS($AE$17:$AE$189,$X$17:$X$189,"2024",$E$17:$E$189,FutureTrunkParks[[#This Row],[Service Catchment]]))</f>
        <v>0</v>
      </c>
      <c r="AC20" s="306">
        <f>IF(AND(FutureTrunkParks[[#This Row],[Spare Capacity %]]&gt;30%,FutureTrunkParks[[#This Row],[Share of the total Cost with the same year of provision %]]&gt;20%),1-FutureTrunkParks[[#This Row],[Spare Capacity %]],1)</f>
        <v>1</v>
      </c>
      <c r="AD20" s="306">
        <f>IF(FutureTrunkParks[[#This Row],[ Terminal Value Analysis]]&lt;0,0,FutureTrunkParks[[#This Row],[ Terminal Value Analysis]])</f>
        <v>1</v>
      </c>
      <c r="AE20" s="114">
        <f t="shared" si="32"/>
        <v>6126268</v>
      </c>
      <c r="AF20" s="114">
        <f t="shared" si="10"/>
        <v>6594835</v>
      </c>
      <c r="AG20" s="118">
        <f t="shared" si="11"/>
        <v>5551279</v>
      </c>
      <c r="AH20" s="135">
        <f>ROUND(FutureTrunkParks[[#This Row],[Net Present Value of Total Asset Cost]]*FutureTrunkParks[[#This Row],[Terminal Value Adjustment]],0)</f>
        <v>5551279</v>
      </c>
      <c r="AI20" s="178" t="str">
        <f t="shared" si="33"/>
        <v/>
      </c>
      <c r="AJ20" s="178" t="str">
        <f t="shared" si="12"/>
        <v>y</v>
      </c>
      <c r="AK20" s="178" t="str">
        <f t="shared" si="12"/>
        <v/>
      </c>
      <c r="AL20" s="178" t="str">
        <f t="shared" si="12"/>
        <v/>
      </c>
      <c r="AM20" s="144" t="str">
        <f t="shared" si="34"/>
        <v/>
      </c>
      <c r="AO20" s="123" t="str">
        <f t="shared" si="13"/>
        <v/>
      </c>
      <c r="AP20" s="126">
        <f t="shared" si="14"/>
        <v>1</v>
      </c>
      <c r="AQ20" s="126" t="str">
        <f t="shared" si="15"/>
        <v/>
      </c>
      <c r="AR20" s="126" t="str">
        <f t="shared" si="16"/>
        <v/>
      </c>
      <c r="AS20" s="126" t="str">
        <f t="shared" si="17"/>
        <v/>
      </c>
      <c r="AT20" s="127">
        <f t="shared" si="18"/>
        <v>1</v>
      </c>
      <c r="AV20" s="128" t="str">
        <f t="shared" si="19"/>
        <v/>
      </c>
      <c r="AW20" s="128">
        <f t="shared" si="20"/>
        <v>5551279</v>
      </c>
      <c r="AX20" s="128" t="str">
        <f t="shared" si="21"/>
        <v/>
      </c>
      <c r="AY20" s="128" t="str">
        <f t="shared" si="22"/>
        <v/>
      </c>
      <c r="AZ20" s="128" t="str">
        <f t="shared" si="23"/>
        <v/>
      </c>
      <c r="BB20" s="128" t="str">
        <f t="shared" si="24"/>
        <v/>
      </c>
      <c r="BC20" s="128">
        <f t="shared" si="25"/>
        <v>5551279</v>
      </c>
      <c r="BD20" s="128" t="str">
        <f t="shared" si="26"/>
        <v/>
      </c>
      <c r="BE20" s="128" t="str">
        <f t="shared" si="27"/>
        <v/>
      </c>
      <c r="BF20" s="128" t="str">
        <f t="shared" si="28"/>
        <v/>
      </c>
    </row>
    <row r="21" spans="2:58">
      <c r="B21" s="176" t="s">
        <v>2395</v>
      </c>
      <c r="C21" s="167" t="s">
        <v>2249</v>
      </c>
      <c r="D21" s="167" t="s">
        <v>2229</v>
      </c>
      <c r="E21" s="167" t="s">
        <v>116</v>
      </c>
      <c r="F21" s="167" t="s">
        <v>2455</v>
      </c>
      <c r="G21" s="144" t="str">
        <f t="shared" si="4"/>
        <v>A1-L</v>
      </c>
      <c r="H21" s="145">
        <f>IFERROR(INDEX(UnitRateParks[],MATCH(G21,UnitRateParks[LGIP Code],0),3),"")</f>
        <v>8000</v>
      </c>
      <c r="I21" s="146">
        <f>IFERROR(MIN(K21/H21,INDEX(UnitRateParks[],MATCH(FutureTrunkParks[[#This Row],[LGIP Code (*)]], UnitRateParks[LGIP Code],0),4)),"")</f>
        <v>0.32500000000000001</v>
      </c>
      <c r="J21" s="170"/>
      <c r="K21" s="171">
        <v>2600</v>
      </c>
      <c r="L21" s="114">
        <f t="shared" si="5"/>
        <v>1000</v>
      </c>
      <c r="M21" s="173">
        <v>2600000</v>
      </c>
      <c r="N2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107179.65754375</v>
      </c>
      <c r="O21" s="165">
        <v>107180</v>
      </c>
      <c r="P21" s="167">
        <v>2016</v>
      </c>
      <c r="Q21" s="204">
        <v>0.17</v>
      </c>
      <c r="R21" s="131">
        <f t="shared" si="29"/>
        <v>18221</v>
      </c>
      <c r="S21" s="167">
        <v>1</v>
      </c>
      <c r="T21" s="116">
        <f t="shared" si="6"/>
        <v>7.4999999999999997E-2</v>
      </c>
      <c r="U21" s="133">
        <f t="shared" si="30"/>
        <v>16302</v>
      </c>
      <c r="V21" s="134">
        <f t="shared" si="31"/>
        <v>152331</v>
      </c>
      <c r="W21" s="298">
        <f t="shared" si="7"/>
        <v>10628</v>
      </c>
      <c r="X21" s="176">
        <v>2019</v>
      </c>
      <c r="Y21" s="259">
        <f t="shared" si="8"/>
        <v>2.5000000000000001E-2</v>
      </c>
      <c r="Z21" s="259">
        <f t="shared" si="9"/>
        <v>1.8716532546698028E-2</v>
      </c>
      <c r="AA21" s="306">
        <f>IF(FutureTrunkParks[[#This Row],[Asset Class]]="Local",VLOOKUP(FutureTrunkParks[[#This Row],[Service Catchment]],'Catchment Demand - Parks'!$C$8:$M$12,11),'Catchment Demand - Parks'!$M$12)</f>
        <v>0.21796753262814222</v>
      </c>
      <c r="AB21" s="306">
        <f>_xlfn.IFS(FutureTrunkParks[[#This Row],[Year of Provision]]=2019,0,FutureTrunkParks[[#This Row],[Year of Provision]]=2024,FutureTrunkParks[[#This Row],[Total Assets Cost (at Base Year)]]/SUMIFS($AE$17:$AE$189,$X$17:$X$189,"2024",$E$17:$E$189,FutureTrunkParks[[#This Row],[Service Catchment]]))</f>
        <v>0</v>
      </c>
      <c r="AC21" s="306">
        <f>IF(AND(FutureTrunkParks[[#This Row],[Spare Capacity %]]&gt;30%,FutureTrunkParks[[#This Row],[Share of the total Cost with the same year of provision %]]&gt;20%),1-FutureTrunkParks[[#This Row],[Spare Capacity %]],1)</f>
        <v>1</v>
      </c>
      <c r="AD21" s="306">
        <f>IF(FutureTrunkParks[[#This Row],[ Terminal Value Analysis]]&lt;0,0,FutureTrunkParks[[#This Row],[ Terminal Value Analysis]])</f>
        <v>1</v>
      </c>
      <c r="AE21" s="114">
        <f t="shared" si="32"/>
        <v>2752331</v>
      </c>
      <c r="AF21" s="114">
        <f t="shared" si="10"/>
        <v>2960961</v>
      </c>
      <c r="AG21" s="118">
        <f t="shared" si="11"/>
        <v>2492423</v>
      </c>
      <c r="AH21" s="135">
        <f>ROUND(FutureTrunkParks[[#This Row],[Net Present Value of Total Asset Cost]]*FutureTrunkParks[[#This Row],[Terminal Value Adjustment]],0)</f>
        <v>2492423</v>
      </c>
      <c r="AI21" s="178" t="str">
        <f t="shared" si="33"/>
        <v/>
      </c>
      <c r="AJ21" s="178" t="str">
        <f t="shared" si="12"/>
        <v>y</v>
      </c>
      <c r="AK21" s="178" t="str">
        <f t="shared" si="12"/>
        <v/>
      </c>
      <c r="AL21" s="178" t="str">
        <f t="shared" si="12"/>
        <v/>
      </c>
      <c r="AM21" s="144" t="str">
        <f t="shared" si="34"/>
        <v/>
      </c>
      <c r="AO21" s="123" t="str">
        <f t="shared" si="13"/>
        <v/>
      </c>
      <c r="AP21" s="126">
        <f t="shared" si="14"/>
        <v>1</v>
      </c>
      <c r="AQ21" s="126" t="str">
        <f t="shared" si="15"/>
        <v/>
      </c>
      <c r="AR21" s="126" t="str">
        <f t="shared" si="16"/>
        <v/>
      </c>
      <c r="AS21" s="126" t="str">
        <f t="shared" si="17"/>
        <v/>
      </c>
      <c r="AT21" s="127">
        <f t="shared" si="18"/>
        <v>1</v>
      </c>
      <c r="AV21" s="128" t="str">
        <f t="shared" si="19"/>
        <v/>
      </c>
      <c r="AW21" s="128">
        <f t="shared" si="20"/>
        <v>2492423</v>
      </c>
      <c r="AX21" s="128" t="str">
        <f t="shared" si="21"/>
        <v/>
      </c>
      <c r="AY21" s="128" t="str">
        <f t="shared" si="22"/>
        <v/>
      </c>
      <c r="AZ21" s="128" t="str">
        <f t="shared" si="23"/>
        <v/>
      </c>
      <c r="BB21" s="128" t="str">
        <f t="shared" si="24"/>
        <v/>
      </c>
      <c r="BC21" s="128">
        <f t="shared" si="25"/>
        <v>2492423</v>
      </c>
      <c r="BD21" s="128" t="str">
        <f t="shared" si="26"/>
        <v/>
      </c>
      <c r="BE21" s="128" t="str">
        <f t="shared" si="27"/>
        <v/>
      </c>
      <c r="BF21" s="128" t="str">
        <f t="shared" si="28"/>
        <v/>
      </c>
    </row>
    <row r="22" spans="2:58">
      <c r="B22" s="176" t="s">
        <v>2396</v>
      </c>
      <c r="C22" s="167" t="s">
        <v>2250</v>
      </c>
      <c r="D22" s="167" t="s">
        <v>2229</v>
      </c>
      <c r="E22" s="167" t="s">
        <v>116</v>
      </c>
      <c r="F22" s="167" t="s">
        <v>2455</v>
      </c>
      <c r="G22" s="144" t="str">
        <f t="shared" si="4"/>
        <v>A1-L</v>
      </c>
      <c r="H22" s="145">
        <f>IFERROR(INDEX(UnitRateParks[],MATCH(G22,UnitRateParks[LGIP Code],0),3),"")</f>
        <v>8000</v>
      </c>
      <c r="I22" s="146">
        <f>IFERROR(MIN(K22/H22,INDEX(UnitRateParks[],MATCH(FutureTrunkParks[[#This Row],[LGIP Code (*)]], UnitRateParks[LGIP Code],0),4)),"")</f>
        <v>1.39025</v>
      </c>
      <c r="J22" s="170"/>
      <c r="K22" s="171">
        <v>11122</v>
      </c>
      <c r="L22" s="114">
        <f t="shared" si="5"/>
        <v>10</v>
      </c>
      <c r="M22" s="173">
        <v>111220</v>
      </c>
      <c r="N2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367624.74429868755</v>
      </c>
      <c r="O22" s="165">
        <v>367625</v>
      </c>
      <c r="P22" s="167">
        <v>2016</v>
      </c>
      <c r="Q22" s="204">
        <v>0.17</v>
      </c>
      <c r="R22" s="131">
        <f t="shared" si="29"/>
        <v>62496</v>
      </c>
      <c r="S22" s="167">
        <v>1</v>
      </c>
      <c r="T22" s="116">
        <f t="shared" si="6"/>
        <v>7.4999999999999997E-2</v>
      </c>
      <c r="U22" s="133">
        <f t="shared" si="30"/>
        <v>55916</v>
      </c>
      <c r="V22" s="134">
        <f t="shared" si="31"/>
        <v>522490</v>
      </c>
      <c r="W22" s="298">
        <f t="shared" si="7"/>
        <v>36453</v>
      </c>
      <c r="X22" s="176">
        <v>2019</v>
      </c>
      <c r="Y22" s="259">
        <f t="shared" si="8"/>
        <v>2.5000000000000001E-2</v>
      </c>
      <c r="Z22" s="259">
        <f t="shared" si="9"/>
        <v>1.8716532546698028E-2</v>
      </c>
      <c r="AA22" s="306">
        <f>IF(FutureTrunkParks[[#This Row],[Asset Class]]="Local",VLOOKUP(FutureTrunkParks[[#This Row],[Service Catchment]],'Catchment Demand - Parks'!$C$8:$M$12,11),'Catchment Demand - Parks'!$M$12)</f>
        <v>0.21796753262814222</v>
      </c>
      <c r="AB22" s="306">
        <f>_xlfn.IFS(FutureTrunkParks[[#This Row],[Year of Provision]]=2019,0,FutureTrunkParks[[#This Row],[Year of Provision]]=2024,FutureTrunkParks[[#This Row],[Total Assets Cost (at Base Year)]]/SUMIFS($AE$17:$AE$189,$X$17:$X$189,"2024",$E$17:$E$189,FutureTrunkParks[[#This Row],[Service Catchment]]))</f>
        <v>0</v>
      </c>
      <c r="AC22" s="306">
        <f>IF(AND(FutureTrunkParks[[#This Row],[Spare Capacity %]]&gt;30%,FutureTrunkParks[[#This Row],[Share of the total Cost with the same year of provision %]]&gt;20%),1-FutureTrunkParks[[#This Row],[Spare Capacity %]],1)</f>
        <v>1</v>
      </c>
      <c r="AD22" s="306">
        <f>IF(FutureTrunkParks[[#This Row],[ Terminal Value Analysis]]&lt;0,0,FutureTrunkParks[[#This Row],[ Terminal Value Analysis]])</f>
        <v>1</v>
      </c>
      <c r="AE22" s="114">
        <f t="shared" si="32"/>
        <v>633710</v>
      </c>
      <c r="AF22" s="114">
        <f t="shared" si="10"/>
        <v>672152</v>
      </c>
      <c r="AG22" s="118">
        <f t="shared" si="11"/>
        <v>565792</v>
      </c>
      <c r="AH22" s="135">
        <f>ROUND(FutureTrunkParks[[#This Row],[Net Present Value of Total Asset Cost]]*FutureTrunkParks[[#This Row],[Terminal Value Adjustment]],0)</f>
        <v>565792</v>
      </c>
      <c r="AI22" s="178" t="str">
        <f t="shared" si="33"/>
        <v/>
      </c>
      <c r="AJ22" s="178" t="str">
        <f t="shared" si="12"/>
        <v>y</v>
      </c>
      <c r="AK22" s="178" t="str">
        <f t="shared" si="12"/>
        <v/>
      </c>
      <c r="AL22" s="178" t="str">
        <f t="shared" si="12"/>
        <v/>
      </c>
      <c r="AM22" s="144" t="str">
        <f t="shared" si="34"/>
        <v/>
      </c>
      <c r="AO22" s="123" t="str">
        <f t="shared" si="13"/>
        <v/>
      </c>
      <c r="AP22" s="126">
        <f t="shared" si="14"/>
        <v>1</v>
      </c>
      <c r="AQ22" s="126" t="str">
        <f t="shared" si="15"/>
        <v/>
      </c>
      <c r="AR22" s="126" t="str">
        <f t="shared" si="16"/>
        <v/>
      </c>
      <c r="AS22" s="126" t="str">
        <f t="shared" si="17"/>
        <v/>
      </c>
      <c r="AT22" s="127">
        <f t="shared" si="18"/>
        <v>1</v>
      </c>
      <c r="AV22" s="128" t="str">
        <f t="shared" si="19"/>
        <v/>
      </c>
      <c r="AW22" s="128">
        <f t="shared" si="20"/>
        <v>565792</v>
      </c>
      <c r="AX22" s="128" t="str">
        <f t="shared" si="21"/>
        <v/>
      </c>
      <c r="AY22" s="128" t="str">
        <f t="shared" si="22"/>
        <v/>
      </c>
      <c r="AZ22" s="128" t="str">
        <f t="shared" si="23"/>
        <v/>
      </c>
      <c r="BB22" s="128" t="str">
        <f t="shared" si="24"/>
        <v/>
      </c>
      <c r="BC22" s="128">
        <f t="shared" si="25"/>
        <v>565792</v>
      </c>
      <c r="BD22" s="128" t="str">
        <f t="shared" si="26"/>
        <v/>
      </c>
      <c r="BE22" s="128" t="str">
        <f t="shared" si="27"/>
        <v/>
      </c>
      <c r="BF22" s="128" t="str">
        <f t="shared" si="28"/>
        <v/>
      </c>
    </row>
    <row r="23" spans="2:58">
      <c r="B23" s="176" t="s">
        <v>2396</v>
      </c>
      <c r="C23" s="167" t="s">
        <v>2251</v>
      </c>
      <c r="D23" s="167" t="s">
        <v>2229</v>
      </c>
      <c r="E23" s="167" t="s">
        <v>116</v>
      </c>
      <c r="F23" s="167" t="s">
        <v>2455</v>
      </c>
      <c r="G23" s="144" t="str">
        <f t="shared" si="4"/>
        <v>A1-L</v>
      </c>
      <c r="H23" s="145">
        <f>IFERROR(INDEX(UnitRateParks[],MATCH(G23,UnitRateParks[LGIP Code],0),3),"")</f>
        <v>8000</v>
      </c>
      <c r="I23" s="146">
        <f>IFERROR(MIN(K23/H23,INDEX(UnitRateParks[],MATCH(FutureTrunkParks[[#This Row],[LGIP Code (*)]], UnitRateParks[LGIP Code],0),4)),"")</f>
        <v>0.625</v>
      </c>
      <c r="J23" s="170"/>
      <c r="K23" s="171">
        <v>5000</v>
      </c>
      <c r="L23" s="114">
        <f t="shared" si="5"/>
        <v>100</v>
      </c>
      <c r="M23" s="173">
        <v>500000</v>
      </c>
      <c r="N2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23" s="165">
        <v>180527</v>
      </c>
      <c r="P23" s="167">
        <v>2016</v>
      </c>
      <c r="Q23" s="204">
        <v>0.17</v>
      </c>
      <c r="R23" s="131">
        <f t="shared" si="29"/>
        <v>30690</v>
      </c>
      <c r="S23" s="167">
        <v>1</v>
      </c>
      <c r="T23" s="116">
        <f t="shared" si="6"/>
        <v>7.4999999999999997E-2</v>
      </c>
      <c r="U23" s="133">
        <f t="shared" si="30"/>
        <v>27458</v>
      </c>
      <c r="V23" s="134">
        <f t="shared" si="31"/>
        <v>256576</v>
      </c>
      <c r="W23" s="298">
        <f t="shared" si="7"/>
        <v>17901</v>
      </c>
      <c r="X23" s="176">
        <v>2019</v>
      </c>
      <c r="Y23" s="259">
        <f t="shared" si="8"/>
        <v>2.5000000000000001E-2</v>
      </c>
      <c r="Z23" s="259">
        <f t="shared" si="9"/>
        <v>1.8716532546698028E-2</v>
      </c>
      <c r="AA23" s="306">
        <f>IF(FutureTrunkParks[[#This Row],[Asset Class]]="Local",VLOOKUP(FutureTrunkParks[[#This Row],[Service Catchment]],'Catchment Demand - Parks'!$C$8:$M$12,11),'Catchment Demand - Parks'!$M$12)</f>
        <v>0.21796753262814222</v>
      </c>
      <c r="AB23" s="306">
        <f>_xlfn.IFS(FutureTrunkParks[[#This Row],[Year of Provision]]=2019,0,FutureTrunkParks[[#This Row],[Year of Provision]]=2024,FutureTrunkParks[[#This Row],[Total Assets Cost (at Base Year)]]/SUMIFS($AE$17:$AE$189,$X$17:$X$189,"2024",$E$17:$E$189,FutureTrunkParks[[#This Row],[Service Catchment]]))</f>
        <v>0</v>
      </c>
      <c r="AC23" s="306">
        <f>IF(AND(FutureTrunkParks[[#This Row],[Spare Capacity %]]&gt;30%,FutureTrunkParks[[#This Row],[Share of the total Cost with the same year of provision %]]&gt;20%),1-FutureTrunkParks[[#This Row],[Spare Capacity %]],1)</f>
        <v>1</v>
      </c>
      <c r="AD23" s="306">
        <f>IF(FutureTrunkParks[[#This Row],[ Terminal Value Analysis]]&lt;0,0,FutureTrunkParks[[#This Row],[ Terminal Value Analysis]])</f>
        <v>1</v>
      </c>
      <c r="AE23" s="114">
        <f t="shared" si="32"/>
        <v>756576</v>
      </c>
      <c r="AF23" s="114">
        <f t="shared" si="10"/>
        <v>809699</v>
      </c>
      <c r="AG23" s="118">
        <f t="shared" si="11"/>
        <v>681574</v>
      </c>
      <c r="AH23" s="135">
        <f>ROUND(FutureTrunkParks[[#This Row],[Net Present Value of Total Asset Cost]]*FutureTrunkParks[[#This Row],[Terminal Value Adjustment]],0)</f>
        <v>681574</v>
      </c>
      <c r="AI23" s="178" t="str">
        <f t="shared" si="33"/>
        <v/>
      </c>
      <c r="AJ23" s="178" t="str">
        <f t="shared" si="12"/>
        <v>y</v>
      </c>
      <c r="AK23" s="178" t="str">
        <f t="shared" si="12"/>
        <v/>
      </c>
      <c r="AL23" s="178" t="str">
        <f t="shared" si="12"/>
        <v/>
      </c>
      <c r="AM23" s="144" t="str">
        <f t="shared" si="34"/>
        <v/>
      </c>
      <c r="AO23" s="123" t="str">
        <f t="shared" si="13"/>
        <v/>
      </c>
      <c r="AP23" s="126">
        <f t="shared" si="14"/>
        <v>1</v>
      </c>
      <c r="AQ23" s="126" t="str">
        <f t="shared" si="15"/>
        <v/>
      </c>
      <c r="AR23" s="126" t="str">
        <f t="shared" si="16"/>
        <v/>
      </c>
      <c r="AS23" s="126" t="str">
        <f t="shared" si="17"/>
        <v/>
      </c>
      <c r="AT23" s="127">
        <f t="shared" si="18"/>
        <v>1</v>
      </c>
      <c r="AV23" s="128" t="str">
        <f t="shared" si="19"/>
        <v/>
      </c>
      <c r="AW23" s="128">
        <f t="shared" si="20"/>
        <v>681574</v>
      </c>
      <c r="AX23" s="128" t="str">
        <f t="shared" si="21"/>
        <v/>
      </c>
      <c r="AY23" s="128" t="str">
        <f t="shared" si="22"/>
        <v/>
      </c>
      <c r="AZ23" s="128" t="str">
        <f t="shared" si="23"/>
        <v/>
      </c>
      <c r="BB23" s="128" t="str">
        <f t="shared" si="24"/>
        <v/>
      </c>
      <c r="BC23" s="128">
        <f t="shared" si="25"/>
        <v>681574</v>
      </c>
      <c r="BD23" s="128" t="str">
        <f t="shared" si="26"/>
        <v/>
      </c>
      <c r="BE23" s="128" t="str">
        <f t="shared" si="27"/>
        <v/>
      </c>
      <c r="BF23" s="128" t="str">
        <f t="shared" si="28"/>
        <v/>
      </c>
    </row>
    <row r="24" spans="2:58">
      <c r="B24" s="176" t="s">
        <v>2397</v>
      </c>
      <c r="C24" s="167" t="s">
        <v>2252</v>
      </c>
      <c r="D24" s="167" t="s">
        <v>2231</v>
      </c>
      <c r="E24" s="167" t="s">
        <v>116</v>
      </c>
      <c r="F24" s="167" t="s">
        <v>2456</v>
      </c>
      <c r="G24" s="144" t="str">
        <f t="shared" si="4"/>
        <v>A8-D</v>
      </c>
      <c r="H24" s="145">
        <f>IFERROR(INDEX(UnitRateParks[],MATCH(G24,UnitRateParks[LGIP Code],0),3),"")</f>
        <v>30000</v>
      </c>
      <c r="I24" s="146">
        <f>IFERROR(MIN(K24/H24,INDEX(UnitRateParks[],MATCH(FutureTrunkParks[[#This Row],[LGIP Code (*)]], UnitRateParks[LGIP Code],0),4)),"")</f>
        <v>0.4</v>
      </c>
      <c r="J24" s="170"/>
      <c r="K24" s="171">
        <v>12000</v>
      </c>
      <c r="L24" s="114">
        <f t="shared" si="5"/>
        <v>10</v>
      </c>
      <c r="M24" s="173">
        <v>120000</v>
      </c>
      <c r="N2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282622.71057894739</v>
      </c>
      <c r="O24" s="165">
        <v>282623</v>
      </c>
      <c r="P24" s="167">
        <v>2016</v>
      </c>
      <c r="Q24" s="204">
        <v>0.17</v>
      </c>
      <c r="R24" s="131">
        <f t="shared" si="29"/>
        <v>48046</v>
      </c>
      <c r="S24" s="167">
        <v>1</v>
      </c>
      <c r="T24" s="116">
        <f t="shared" si="6"/>
        <v>0.15</v>
      </c>
      <c r="U24" s="133">
        <f t="shared" si="30"/>
        <v>42987</v>
      </c>
      <c r="V24" s="134">
        <f t="shared" si="31"/>
        <v>429704</v>
      </c>
      <c r="W24" s="298">
        <f t="shared" si="7"/>
        <v>56048</v>
      </c>
      <c r="X24" s="176">
        <v>2024</v>
      </c>
      <c r="Y24" s="259">
        <f t="shared" si="8"/>
        <v>2.5000000000000001E-2</v>
      </c>
      <c r="Z24" s="259">
        <f t="shared" si="9"/>
        <v>1.8716532546698028E-2</v>
      </c>
      <c r="AA24" s="306">
        <f>IF(FutureTrunkParks[[#This Row],[Asset Class]]="Local",VLOOKUP(FutureTrunkParks[[#This Row],[Service Catchment]],'Catchment Demand - Parks'!$C$8:$M$12,11),'Catchment Demand - Parks'!$M$12)</f>
        <v>0.2213928201923249</v>
      </c>
      <c r="AB24" s="306">
        <f>_xlfn.IFS(FutureTrunkParks[[#This Row],[Year of Provision]]=2019,0,FutureTrunkParks[[#This Row],[Year of Provision]]=2024,FutureTrunkParks[[#This Row],[Total Assets Cost (at Base Year)]]/SUMIFS($AE$17:$AE$189,$X$17:$X$189,"2024",$E$17:$E$189,FutureTrunkParks[[#This Row],[Service Catchment]]))</f>
        <v>1.4521261248876439E-2</v>
      </c>
      <c r="AC24" s="306">
        <f>IF(AND(FutureTrunkParks[[#This Row],[Spare Capacity %]]&gt;30%,FutureTrunkParks[[#This Row],[Share of the total Cost with the same year of provision %]]&gt;20%),1-FutureTrunkParks[[#This Row],[Spare Capacity %]],1)</f>
        <v>1</v>
      </c>
      <c r="AD24" s="306">
        <f>IF(FutureTrunkParks[[#This Row],[ Terminal Value Analysis]]&lt;0,0,FutureTrunkParks[[#This Row],[ Terminal Value Analysis]])</f>
        <v>1</v>
      </c>
      <c r="AE24" s="114">
        <f t="shared" si="32"/>
        <v>549704</v>
      </c>
      <c r="AF24" s="114">
        <f t="shared" si="10"/>
        <v>644629</v>
      </c>
      <c r="AG24" s="118">
        <f t="shared" si="11"/>
        <v>407206</v>
      </c>
      <c r="AH24" s="135">
        <f>ROUND(FutureTrunkParks[[#This Row],[Net Present Value of Total Asset Cost]]*FutureTrunkParks[[#This Row],[Terminal Value Adjustment]],0)</f>
        <v>407206</v>
      </c>
      <c r="AI24" s="178" t="str">
        <f t="shared" si="33"/>
        <v/>
      </c>
      <c r="AJ24" s="178" t="str">
        <f t="shared" si="12"/>
        <v/>
      </c>
      <c r="AK24" s="178" t="str">
        <f t="shared" si="12"/>
        <v/>
      </c>
      <c r="AL24" s="178" t="str">
        <f t="shared" si="12"/>
        <v/>
      </c>
      <c r="AM24" s="144" t="str">
        <f t="shared" si="34"/>
        <v>y</v>
      </c>
      <c r="AO24" s="123" t="str">
        <f t="shared" si="13"/>
        <v/>
      </c>
      <c r="AP24" s="126" t="str">
        <f t="shared" si="14"/>
        <v/>
      </c>
      <c r="AQ24" s="126" t="str">
        <f t="shared" si="15"/>
        <v/>
      </c>
      <c r="AR24" s="126" t="str">
        <f t="shared" si="16"/>
        <v/>
      </c>
      <c r="AS24" s="126">
        <f t="shared" si="17"/>
        <v>1</v>
      </c>
      <c r="AT24" s="127">
        <f t="shared" si="18"/>
        <v>1</v>
      </c>
      <c r="AV24" s="128" t="str">
        <f t="shared" si="19"/>
        <v/>
      </c>
      <c r="AW24" s="128" t="str">
        <f t="shared" si="20"/>
        <v/>
      </c>
      <c r="AX24" s="128" t="str">
        <f t="shared" si="21"/>
        <v/>
      </c>
      <c r="AY24" s="128" t="str">
        <f t="shared" si="22"/>
        <v/>
      </c>
      <c r="AZ24" s="128">
        <f t="shared" si="23"/>
        <v>407206</v>
      </c>
      <c r="BB24" s="128" t="str">
        <f t="shared" si="24"/>
        <v/>
      </c>
      <c r="BC24" s="128" t="str">
        <f t="shared" si="25"/>
        <v/>
      </c>
      <c r="BD24" s="128" t="str">
        <f t="shared" si="26"/>
        <v/>
      </c>
      <c r="BE24" s="128" t="str">
        <f t="shared" si="27"/>
        <v/>
      </c>
      <c r="BF24" s="128">
        <f t="shared" si="28"/>
        <v>407206</v>
      </c>
    </row>
    <row r="25" spans="2:58">
      <c r="B25" s="176" t="s">
        <v>2397</v>
      </c>
      <c r="C25" s="167" t="s">
        <v>2253</v>
      </c>
      <c r="D25" s="167" t="s">
        <v>2231</v>
      </c>
      <c r="E25" s="167" t="s">
        <v>118</v>
      </c>
      <c r="F25" s="167" t="s">
        <v>2456</v>
      </c>
      <c r="G25" s="144" t="str">
        <f t="shared" si="4"/>
        <v>A8-D</v>
      </c>
      <c r="H25" s="145">
        <f>IFERROR(INDEX(UnitRateParks[],MATCH(G25,UnitRateParks[LGIP Code],0),3),"")</f>
        <v>30000</v>
      </c>
      <c r="I25" s="146">
        <f>IFERROR(MIN(K25/H25,INDEX(UnitRateParks[],MATCH(FutureTrunkParks[[#This Row],[LGIP Code (*)]], UnitRateParks[LGIP Code],0),4)),"")</f>
        <v>0.26666666666666666</v>
      </c>
      <c r="J25" s="170"/>
      <c r="K25" s="171">
        <v>8000</v>
      </c>
      <c r="L25" s="114">
        <f t="shared" si="5"/>
        <v>40</v>
      </c>
      <c r="M25" s="173">
        <v>320000</v>
      </c>
      <c r="N2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208599.99955263158</v>
      </c>
      <c r="O25" s="165">
        <v>208600</v>
      </c>
      <c r="P25" s="167">
        <v>2016</v>
      </c>
      <c r="Q25" s="204">
        <v>0.17</v>
      </c>
      <c r="R25" s="131">
        <f t="shared" si="29"/>
        <v>35462</v>
      </c>
      <c r="S25" s="167">
        <v>1</v>
      </c>
      <c r="T25" s="116">
        <f t="shared" si="6"/>
        <v>0.15</v>
      </c>
      <c r="U25" s="133">
        <f t="shared" si="30"/>
        <v>31728</v>
      </c>
      <c r="V25" s="134">
        <f t="shared" si="31"/>
        <v>317159</v>
      </c>
      <c r="W25" s="298">
        <f t="shared" si="7"/>
        <v>41369</v>
      </c>
      <c r="X25" s="176">
        <v>2024</v>
      </c>
      <c r="Y25" s="259">
        <f t="shared" si="8"/>
        <v>2.5000000000000001E-2</v>
      </c>
      <c r="Z25" s="259">
        <f t="shared" si="9"/>
        <v>1.8716532546698028E-2</v>
      </c>
      <c r="AA25" s="306">
        <f>IF(FutureTrunkParks[[#This Row],[Asset Class]]="Local",VLOOKUP(FutureTrunkParks[[#This Row],[Service Catchment]],'Catchment Demand - Parks'!$C$8:$M$12,11),'Catchment Demand - Parks'!$M$12)</f>
        <v>0.2213928201923249</v>
      </c>
      <c r="AB25" s="306">
        <f>_xlfn.IFS(FutureTrunkParks[[#This Row],[Year of Provision]]=2019,0,FutureTrunkParks[[#This Row],[Year of Provision]]=2024,FutureTrunkParks[[#This Row],[Total Assets Cost (at Base Year)]]/SUMIFS($AE$17:$AE$189,$X$17:$X$189,"2024",$E$17:$E$189,FutureTrunkParks[[#This Row],[Service Catchment]]))</f>
        <v>1.0608806698683726E-2</v>
      </c>
      <c r="AC25" s="306">
        <f>IF(AND(FutureTrunkParks[[#This Row],[Spare Capacity %]]&gt;30%,FutureTrunkParks[[#This Row],[Share of the total Cost with the same year of provision %]]&gt;20%),1-FutureTrunkParks[[#This Row],[Spare Capacity %]],1)</f>
        <v>1</v>
      </c>
      <c r="AD25" s="306">
        <f>IF(FutureTrunkParks[[#This Row],[ Terminal Value Analysis]]&lt;0,0,FutureTrunkParks[[#This Row],[ Terminal Value Analysis]])</f>
        <v>1</v>
      </c>
      <c r="AE25" s="114">
        <f t="shared" si="32"/>
        <v>637159</v>
      </c>
      <c r="AF25" s="114">
        <f t="shared" si="10"/>
        <v>757767</v>
      </c>
      <c r="AG25" s="118">
        <f t="shared" si="11"/>
        <v>478674</v>
      </c>
      <c r="AH25" s="135">
        <f>ROUND(FutureTrunkParks[[#This Row],[Net Present Value of Total Asset Cost]]*FutureTrunkParks[[#This Row],[Terminal Value Adjustment]],0)</f>
        <v>478674</v>
      </c>
      <c r="AI25" s="178" t="str">
        <f t="shared" si="33"/>
        <v/>
      </c>
      <c r="AJ25" s="178" t="str">
        <f t="shared" si="12"/>
        <v/>
      </c>
      <c r="AK25" s="178" t="str">
        <f t="shared" si="12"/>
        <v/>
      </c>
      <c r="AL25" s="178" t="str">
        <f t="shared" si="12"/>
        <v/>
      </c>
      <c r="AM25" s="144" t="str">
        <f t="shared" si="34"/>
        <v>y</v>
      </c>
      <c r="AO25" s="123" t="str">
        <f t="shared" si="13"/>
        <v/>
      </c>
      <c r="AP25" s="126" t="str">
        <f t="shared" si="14"/>
        <v/>
      </c>
      <c r="AQ25" s="126" t="str">
        <f t="shared" si="15"/>
        <v/>
      </c>
      <c r="AR25" s="126" t="str">
        <f t="shared" si="16"/>
        <v/>
      </c>
      <c r="AS25" s="126">
        <f t="shared" si="17"/>
        <v>1</v>
      </c>
      <c r="AT25" s="127">
        <f t="shared" si="18"/>
        <v>1</v>
      </c>
      <c r="AV25" s="128" t="str">
        <f t="shared" si="19"/>
        <v/>
      </c>
      <c r="AW25" s="128" t="str">
        <f t="shared" si="20"/>
        <v/>
      </c>
      <c r="AX25" s="128" t="str">
        <f t="shared" si="21"/>
        <v/>
      </c>
      <c r="AY25" s="128" t="str">
        <f t="shared" si="22"/>
        <v/>
      </c>
      <c r="AZ25" s="128">
        <f t="shared" si="23"/>
        <v>478674</v>
      </c>
      <c r="BB25" s="128" t="str">
        <f t="shared" si="24"/>
        <v/>
      </c>
      <c r="BC25" s="128" t="str">
        <f t="shared" si="25"/>
        <v/>
      </c>
      <c r="BD25" s="128" t="str">
        <f t="shared" si="26"/>
        <v/>
      </c>
      <c r="BE25" s="128" t="str">
        <f t="shared" si="27"/>
        <v/>
      </c>
      <c r="BF25" s="128">
        <f t="shared" si="28"/>
        <v>478674</v>
      </c>
    </row>
    <row r="26" spans="2:58">
      <c r="B26" s="176" t="s">
        <v>2398</v>
      </c>
      <c r="C26" s="167" t="s">
        <v>2254</v>
      </c>
      <c r="D26" s="167" t="s">
        <v>2229</v>
      </c>
      <c r="E26" s="167" t="s">
        <v>116</v>
      </c>
      <c r="F26" s="167" t="s">
        <v>2455</v>
      </c>
      <c r="G26" s="144" t="str">
        <f t="shared" si="4"/>
        <v>A1-L</v>
      </c>
      <c r="H26" s="145">
        <f>IFERROR(INDEX(UnitRateParks[],MATCH(G26,UnitRateParks[LGIP Code],0),3),"")</f>
        <v>8000</v>
      </c>
      <c r="I26" s="146">
        <f>IFERROR(MIN(K26/H26,INDEX(UnitRateParks[],MATCH(FutureTrunkParks[[#This Row],[LGIP Code (*)]], UnitRateParks[LGIP Code],0),4)),"")</f>
        <v>0.6151375</v>
      </c>
      <c r="J26" s="170"/>
      <c r="K26" s="171">
        <v>4921.1000000000004</v>
      </c>
      <c r="L26" s="114">
        <f t="shared" si="5"/>
        <v>80</v>
      </c>
      <c r="M26" s="173">
        <v>393688</v>
      </c>
      <c r="N2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178115.95076915313</v>
      </c>
      <c r="O26" s="165">
        <v>178116</v>
      </c>
      <c r="P26" s="167">
        <v>2016</v>
      </c>
      <c r="Q26" s="204">
        <v>0.17</v>
      </c>
      <c r="R26" s="131">
        <f t="shared" si="29"/>
        <v>30280</v>
      </c>
      <c r="S26" s="167">
        <v>1</v>
      </c>
      <c r="T26" s="116">
        <f t="shared" si="6"/>
        <v>7.4999999999999997E-2</v>
      </c>
      <c r="U26" s="133">
        <f t="shared" si="30"/>
        <v>27091</v>
      </c>
      <c r="V26" s="134">
        <f t="shared" si="31"/>
        <v>253149</v>
      </c>
      <c r="W26" s="298">
        <f t="shared" si="7"/>
        <v>17662</v>
      </c>
      <c r="X26" s="176">
        <v>2019</v>
      </c>
      <c r="Y26" s="259">
        <f t="shared" si="8"/>
        <v>2.5000000000000001E-2</v>
      </c>
      <c r="Z26" s="259">
        <f t="shared" si="9"/>
        <v>1.8716532546698028E-2</v>
      </c>
      <c r="AA26" s="306">
        <f>IF(FutureTrunkParks[[#This Row],[Asset Class]]="Local",VLOOKUP(FutureTrunkParks[[#This Row],[Service Catchment]],'Catchment Demand - Parks'!$C$8:$M$12,11),'Catchment Demand - Parks'!$M$12)</f>
        <v>0.21796753262814222</v>
      </c>
      <c r="AB26" s="306">
        <f>_xlfn.IFS(FutureTrunkParks[[#This Row],[Year of Provision]]=2019,0,FutureTrunkParks[[#This Row],[Year of Provision]]=2024,FutureTrunkParks[[#This Row],[Total Assets Cost (at Base Year)]]/SUMIFS($AE$17:$AE$189,$X$17:$X$189,"2024",$E$17:$E$189,FutureTrunkParks[[#This Row],[Service Catchment]]))</f>
        <v>0</v>
      </c>
      <c r="AC26" s="306">
        <f>IF(AND(FutureTrunkParks[[#This Row],[Spare Capacity %]]&gt;30%,FutureTrunkParks[[#This Row],[Share of the total Cost with the same year of provision %]]&gt;20%),1-FutureTrunkParks[[#This Row],[Spare Capacity %]],1)</f>
        <v>1</v>
      </c>
      <c r="AD26" s="306">
        <f>IF(FutureTrunkParks[[#This Row],[ Terminal Value Analysis]]&lt;0,0,FutureTrunkParks[[#This Row],[ Terminal Value Analysis]])</f>
        <v>1</v>
      </c>
      <c r="AE26" s="114">
        <f t="shared" si="32"/>
        <v>646837</v>
      </c>
      <c r="AF26" s="114">
        <f t="shared" si="10"/>
        <v>691590</v>
      </c>
      <c r="AG26" s="118">
        <f t="shared" si="11"/>
        <v>582154</v>
      </c>
      <c r="AH26" s="135">
        <f>ROUND(FutureTrunkParks[[#This Row],[Net Present Value of Total Asset Cost]]*FutureTrunkParks[[#This Row],[Terminal Value Adjustment]],0)</f>
        <v>582154</v>
      </c>
      <c r="AI26" s="178" t="str">
        <f t="shared" si="33"/>
        <v/>
      </c>
      <c r="AJ26" s="178" t="str">
        <f t="shared" si="12"/>
        <v>y</v>
      </c>
      <c r="AK26" s="178" t="str">
        <f t="shared" si="12"/>
        <v/>
      </c>
      <c r="AL26" s="178" t="str">
        <f t="shared" si="12"/>
        <v/>
      </c>
      <c r="AM26" s="144" t="str">
        <f t="shared" si="34"/>
        <v/>
      </c>
      <c r="AO26" s="123" t="str">
        <f t="shared" si="13"/>
        <v/>
      </c>
      <c r="AP26" s="126">
        <f t="shared" si="14"/>
        <v>1</v>
      </c>
      <c r="AQ26" s="126" t="str">
        <f t="shared" si="15"/>
        <v/>
      </c>
      <c r="AR26" s="126" t="str">
        <f t="shared" si="16"/>
        <v/>
      </c>
      <c r="AS26" s="126" t="str">
        <f t="shared" si="17"/>
        <v/>
      </c>
      <c r="AT26" s="127">
        <f t="shared" si="18"/>
        <v>1</v>
      </c>
      <c r="AV26" s="128" t="str">
        <f t="shared" si="19"/>
        <v/>
      </c>
      <c r="AW26" s="128">
        <f t="shared" si="20"/>
        <v>582154</v>
      </c>
      <c r="AX26" s="128" t="str">
        <f t="shared" si="21"/>
        <v/>
      </c>
      <c r="AY26" s="128" t="str">
        <f t="shared" si="22"/>
        <v/>
      </c>
      <c r="AZ26" s="128" t="str">
        <f t="shared" si="23"/>
        <v/>
      </c>
      <c r="BB26" s="128" t="str">
        <f t="shared" si="24"/>
        <v/>
      </c>
      <c r="BC26" s="128">
        <f t="shared" si="25"/>
        <v>582154</v>
      </c>
      <c r="BD26" s="128" t="str">
        <f t="shared" si="26"/>
        <v/>
      </c>
      <c r="BE26" s="128" t="str">
        <f t="shared" si="27"/>
        <v/>
      </c>
      <c r="BF26" s="128" t="str">
        <f t="shared" si="28"/>
        <v/>
      </c>
    </row>
    <row r="27" spans="2:58">
      <c r="B27" s="176" t="s">
        <v>2399</v>
      </c>
      <c r="C27" s="167" t="s">
        <v>2255</v>
      </c>
      <c r="D27" s="167" t="s">
        <v>2229</v>
      </c>
      <c r="E27" s="167" t="s">
        <v>116</v>
      </c>
      <c r="F27" s="167" t="s">
        <v>2457</v>
      </c>
      <c r="G27" s="144" t="str">
        <f t="shared" si="4"/>
        <v>E1-L</v>
      </c>
      <c r="H27" s="145">
        <f>IFERROR(INDEX(UnitRateParks[],MATCH(G27,UnitRateParks[LGIP Code],0),3),"")</f>
        <v>8000</v>
      </c>
      <c r="I27" s="146">
        <f>IFERROR(MIN(K27/H27,INDEX(UnitRateParks[],MATCH(FutureTrunkParks[[#This Row],[LGIP Code (*)]], UnitRateParks[LGIP Code],0),4)),"")</f>
        <v>0.1875</v>
      </c>
      <c r="J27" s="170"/>
      <c r="K27" s="171">
        <v>1500</v>
      </c>
      <c r="L27" s="114">
        <f t="shared" si="5"/>
        <v>0</v>
      </c>
      <c r="M27" s="173">
        <v>0</v>
      </c>
      <c r="N27"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376683.20641333336</v>
      </c>
      <c r="O27" s="165">
        <v>376683</v>
      </c>
      <c r="P27" s="167">
        <v>2016</v>
      </c>
      <c r="Q27" s="204">
        <v>0.17</v>
      </c>
      <c r="R27" s="131">
        <f t="shared" si="29"/>
        <v>64036</v>
      </c>
      <c r="S27" s="167">
        <v>1</v>
      </c>
      <c r="T27" s="116">
        <f t="shared" si="6"/>
        <v>7.4999999999999997E-2</v>
      </c>
      <c r="U27" s="133">
        <f t="shared" si="30"/>
        <v>57293</v>
      </c>
      <c r="V27" s="134">
        <f t="shared" si="31"/>
        <v>535363</v>
      </c>
      <c r="W27" s="298">
        <f t="shared" si="7"/>
        <v>37351</v>
      </c>
      <c r="X27" s="176">
        <v>2019</v>
      </c>
      <c r="Y27" s="259">
        <f t="shared" si="8"/>
        <v>2.5000000000000001E-2</v>
      </c>
      <c r="Z27" s="259">
        <f t="shared" si="9"/>
        <v>1.8716532546698028E-2</v>
      </c>
      <c r="AA27" s="306">
        <f>IF(FutureTrunkParks[[#This Row],[Asset Class]]="Local",VLOOKUP(FutureTrunkParks[[#This Row],[Service Catchment]],'Catchment Demand - Parks'!$C$8:$M$12,11),'Catchment Demand - Parks'!$M$12)</f>
        <v>0.21796753262814222</v>
      </c>
      <c r="AB27" s="306">
        <f>_xlfn.IFS(FutureTrunkParks[[#This Row],[Year of Provision]]=2019,0,FutureTrunkParks[[#This Row],[Year of Provision]]=2024,FutureTrunkParks[[#This Row],[Total Assets Cost (at Base Year)]]/SUMIFS($AE$17:$AE$189,$X$17:$X$189,"2024",$E$17:$E$189,FutureTrunkParks[[#This Row],[Service Catchment]]))</f>
        <v>0</v>
      </c>
      <c r="AC27" s="306">
        <f>IF(AND(FutureTrunkParks[[#This Row],[Spare Capacity %]]&gt;30%,FutureTrunkParks[[#This Row],[Share of the total Cost with the same year of provision %]]&gt;20%),1-FutureTrunkParks[[#This Row],[Spare Capacity %]],1)</f>
        <v>1</v>
      </c>
      <c r="AD27" s="306">
        <f>IF(FutureTrunkParks[[#This Row],[ Terminal Value Analysis]]&lt;0,0,FutureTrunkParks[[#This Row],[ Terminal Value Analysis]])</f>
        <v>1</v>
      </c>
      <c r="AE27" s="114">
        <f t="shared" si="32"/>
        <v>535363</v>
      </c>
      <c r="AF27" s="114">
        <f t="shared" si="10"/>
        <v>565990</v>
      </c>
      <c r="AG27" s="118">
        <f t="shared" si="11"/>
        <v>476429</v>
      </c>
      <c r="AH27" s="135">
        <f>ROUND(FutureTrunkParks[[#This Row],[Net Present Value of Total Asset Cost]]*FutureTrunkParks[[#This Row],[Terminal Value Adjustment]],0)</f>
        <v>476429</v>
      </c>
      <c r="AI27" s="178" t="str">
        <f t="shared" si="33"/>
        <v/>
      </c>
      <c r="AJ27" s="178" t="str">
        <f t="shared" si="12"/>
        <v>y</v>
      </c>
      <c r="AK27" s="178" t="str">
        <f t="shared" si="12"/>
        <v/>
      </c>
      <c r="AL27" s="178" t="str">
        <f t="shared" si="12"/>
        <v/>
      </c>
      <c r="AM27" s="144" t="str">
        <f t="shared" si="34"/>
        <v/>
      </c>
      <c r="AO27" s="123" t="str">
        <f t="shared" si="13"/>
        <v/>
      </c>
      <c r="AP27" s="126">
        <f t="shared" si="14"/>
        <v>1</v>
      </c>
      <c r="AQ27" s="126" t="str">
        <f t="shared" si="15"/>
        <v/>
      </c>
      <c r="AR27" s="126" t="str">
        <f t="shared" si="16"/>
        <v/>
      </c>
      <c r="AS27" s="126" t="str">
        <f t="shared" si="17"/>
        <v/>
      </c>
      <c r="AT27" s="127">
        <f t="shared" si="18"/>
        <v>1</v>
      </c>
      <c r="AV27" s="128" t="str">
        <f t="shared" si="19"/>
        <v/>
      </c>
      <c r="AW27" s="128">
        <f t="shared" si="20"/>
        <v>476429</v>
      </c>
      <c r="AX27" s="128" t="str">
        <f t="shared" si="21"/>
        <v/>
      </c>
      <c r="AY27" s="128" t="str">
        <f t="shared" si="22"/>
        <v/>
      </c>
      <c r="AZ27" s="128" t="str">
        <f t="shared" si="23"/>
        <v/>
      </c>
      <c r="BB27" s="128" t="str">
        <f t="shared" si="24"/>
        <v/>
      </c>
      <c r="BC27" s="128">
        <f t="shared" si="25"/>
        <v>476429</v>
      </c>
      <c r="BD27" s="128" t="str">
        <f t="shared" si="26"/>
        <v/>
      </c>
      <c r="BE27" s="128" t="str">
        <f t="shared" si="27"/>
        <v/>
      </c>
      <c r="BF27" s="128" t="str">
        <f t="shared" si="28"/>
        <v/>
      </c>
    </row>
    <row r="28" spans="2:58">
      <c r="B28" s="176" t="s">
        <v>2400</v>
      </c>
      <c r="C28" s="167" t="s">
        <v>2256</v>
      </c>
      <c r="D28" s="167" t="s">
        <v>2231</v>
      </c>
      <c r="E28" s="167" t="s">
        <v>116</v>
      </c>
      <c r="F28" s="167" t="s">
        <v>2458</v>
      </c>
      <c r="G28" s="144" t="str">
        <f t="shared" si="4"/>
        <v>E5-D</v>
      </c>
      <c r="H28" s="145">
        <f>IFERROR(INDEX(UnitRateParks[],MATCH(G28,UnitRateParks[LGIP Code],0),3),"")</f>
        <v>40000</v>
      </c>
      <c r="I28" s="146">
        <f>IFERROR(MIN(K28/H28,INDEX(UnitRateParks[],MATCH(FutureTrunkParks[[#This Row],[LGIP Code (*)]], UnitRateParks[LGIP Code],0),4)),"")</f>
        <v>2.5</v>
      </c>
      <c r="J28" s="170"/>
      <c r="K28" s="171">
        <v>100000</v>
      </c>
      <c r="L28" s="114">
        <f t="shared" si="5"/>
        <v>0</v>
      </c>
      <c r="M28" s="173">
        <v>0</v>
      </c>
      <c r="N28"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7619541.3609677423</v>
      </c>
      <c r="O28" s="165">
        <v>7619541</v>
      </c>
      <c r="P28" s="167">
        <v>2016</v>
      </c>
      <c r="Q28" s="204">
        <v>0.17</v>
      </c>
      <c r="R28" s="131">
        <f t="shared" si="29"/>
        <v>1295322</v>
      </c>
      <c r="S28" s="167">
        <v>1</v>
      </c>
      <c r="T28" s="116">
        <f t="shared" si="6"/>
        <v>7.4999999999999997E-2</v>
      </c>
      <c r="U28" s="133">
        <f t="shared" si="30"/>
        <v>1158932</v>
      </c>
      <c r="V28" s="134">
        <f t="shared" si="31"/>
        <v>10829330</v>
      </c>
      <c r="W28" s="298">
        <f t="shared" si="7"/>
        <v>755535</v>
      </c>
      <c r="X28" s="176">
        <v>2019</v>
      </c>
      <c r="Y28" s="259">
        <f t="shared" si="8"/>
        <v>2.5000000000000001E-2</v>
      </c>
      <c r="Z28" s="259">
        <f t="shared" si="9"/>
        <v>1.8716532546698028E-2</v>
      </c>
      <c r="AA28" s="306">
        <f>IF(FutureTrunkParks[[#This Row],[Asset Class]]="Local",VLOOKUP(FutureTrunkParks[[#This Row],[Service Catchment]],'Catchment Demand - Parks'!$C$8:$M$12,11),'Catchment Demand - Parks'!$M$12)</f>
        <v>0.2213928201923249</v>
      </c>
      <c r="AB28" s="306">
        <f>_xlfn.IFS(FutureTrunkParks[[#This Row],[Year of Provision]]=2019,0,FutureTrunkParks[[#This Row],[Year of Provision]]=2024,FutureTrunkParks[[#This Row],[Total Assets Cost (at Base Year)]]/SUMIFS($AE$17:$AE$189,$X$17:$X$189,"2024",$E$17:$E$189,FutureTrunkParks[[#This Row],[Service Catchment]]))</f>
        <v>0</v>
      </c>
      <c r="AC28" s="306">
        <f>IF(AND(FutureTrunkParks[[#This Row],[Spare Capacity %]]&gt;30%,FutureTrunkParks[[#This Row],[Share of the total Cost with the same year of provision %]]&gt;20%),1-FutureTrunkParks[[#This Row],[Spare Capacity %]],1)</f>
        <v>1</v>
      </c>
      <c r="AD28" s="306">
        <f>IF(FutureTrunkParks[[#This Row],[ Terminal Value Analysis]]&lt;0,0,FutureTrunkParks[[#This Row],[ Terminal Value Analysis]])</f>
        <v>1</v>
      </c>
      <c r="AE28" s="114">
        <f t="shared" si="32"/>
        <v>10829330</v>
      </c>
      <c r="AF28" s="114">
        <f t="shared" si="10"/>
        <v>11448844</v>
      </c>
      <c r="AG28" s="118">
        <f t="shared" si="11"/>
        <v>9637197</v>
      </c>
      <c r="AH28" s="135">
        <f>ROUND(FutureTrunkParks[[#This Row],[Net Present Value of Total Asset Cost]]*FutureTrunkParks[[#This Row],[Terminal Value Adjustment]],0)</f>
        <v>9637197</v>
      </c>
      <c r="AI28" s="178" t="str">
        <f t="shared" si="33"/>
        <v/>
      </c>
      <c r="AJ28" s="178" t="str">
        <f t="shared" si="12"/>
        <v/>
      </c>
      <c r="AK28" s="178" t="str">
        <f t="shared" si="12"/>
        <v/>
      </c>
      <c r="AL28" s="178" t="str">
        <f t="shared" si="12"/>
        <v/>
      </c>
      <c r="AM28" s="144" t="str">
        <f t="shared" si="34"/>
        <v>y</v>
      </c>
      <c r="AO28" s="123" t="str">
        <f t="shared" si="13"/>
        <v/>
      </c>
      <c r="AP28" s="126" t="str">
        <f t="shared" si="14"/>
        <v/>
      </c>
      <c r="AQ28" s="126" t="str">
        <f t="shared" si="15"/>
        <v/>
      </c>
      <c r="AR28" s="126" t="str">
        <f t="shared" si="16"/>
        <v/>
      </c>
      <c r="AS28" s="126">
        <f t="shared" si="17"/>
        <v>1</v>
      </c>
      <c r="AT28" s="127">
        <f t="shared" si="18"/>
        <v>1</v>
      </c>
      <c r="AV28" s="128" t="str">
        <f t="shared" si="19"/>
        <v/>
      </c>
      <c r="AW28" s="128" t="str">
        <f t="shared" si="20"/>
        <v/>
      </c>
      <c r="AX28" s="128" t="str">
        <f t="shared" si="21"/>
        <v/>
      </c>
      <c r="AY28" s="128" t="str">
        <f t="shared" si="22"/>
        <v/>
      </c>
      <c r="AZ28" s="128">
        <f t="shared" si="23"/>
        <v>9637197</v>
      </c>
      <c r="BB28" s="128" t="str">
        <f t="shared" si="24"/>
        <v/>
      </c>
      <c r="BC28" s="128" t="str">
        <f t="shared" si="25"/>
        <v/>
      </c>
      <c r="BD28" s="128" t="str">
        <f t="shared" si="26"/>
        <v/>
      </c>
      <c r="BE28" s="128" t="str">
        <f t="shared" si="27"/>
        <v/>
      </c>
      <c r="BF28" s="128">
        <f t="shared" si="28"/>
        <v>9637197</v>
      </c>
    </row>
    <row r="29" spans="2:58">
      <c r="B29" s="176" t="s">
        <v>2402</v>
      </c>
      <c r="C29" s="167" t="s">
        <v>2257</v>
      </c>
      <c r="D29" s="167" t="s">
        <v>2229</v>
      </c>
      <c r="E29" s="167" t="s">
        <v>118</v>
      </c>
      <c r="F29" s="167" t="s">
        <v>2455</v>
      </c>
      <c r="G29" s="144" t="str">
        <f t="shared" si="4"/>
        <v>A1-L</v>
      </c>
      <c r="H29" s="145">
        <f>IFERROR(INDEX(UnitRateParks[],MATCH(G29,UnitRateParks[LGIP Code],0),3),"")</f>
        <v>8000</v>
      </c>
      <c r="I29" s="146">
        <f>IFERROR(MIN(K29/H29,INDEX(UnitRateParks[],MATCH(FutureTrunkParks[[#This Row],[LGIP Code (*)]], UnitRateParks[LGIP Code],0),4)),"")</f>
        <v>1.25</v>
      </c>
      <c r="J29" s="170"/>
      <c r="K29" s="171">
        <v>10000</v>
      </c>
      <c r="L29" s="114">
        <f t="shared" si="5"/>
        <v>175</v>
      </c>
      <c r="M29" s="173">
        <v>1750000</v>
      </c>
      <c r="N2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29" s="165">
        <v>333335</v>
      </c>
      <c r="P29" s="167">
        <v>2016</v>
      </c>
      <c r="Q29" s="204">
        <v>0.17</v>
      </c>
      <c r="R29" s="131">
        <f t="shared" si="29"/>
        <v>56667</v>
      </c>
      <c r="S29" s="167">
        <v>1</v>
      </c>
      <c r="T29" s="116">
        <f t="shared" si="6"/>
        <v>7.4999999999999997E-2</v>
      </c>
      <c r="U29" s="133">
        <f t="shared" si="30"/>
        <v>50700</v>
      </c>
      <c r="V29" s="134">
        <f t="shared" si="31"/>
        <v>473755</v>
      </c>
      <c r="W29" s="298">
        <f t="shared" si="7"/>
        <v>33053</v>
      </c>
      <c r="X29" s="176">
        <v>2019</v>
      </c>
      <c r="Y29" s="259">
        <f t="shared" si="8"/>
        <v>2.5000000000000001E-2</v>
      </c>
      <c r="Z29" s="259">
        <f t="shared" si="9"/>
        <v>1.8716532546698028E-2</v>
      </c>
      <c r="AA29" s="306">
        <f>IF(FutureTrunkParks[[#This Row],[Asset Class]]="Local",VLOOKUP(FutureTrunkParks[[#This Row],[Service Catchment]],'Catchment Demand - Parks'!$C$8:$M$12,11),'Catchment Demand - Parks'!$M$12)</f>
        <v>0.17601346056604164</v>
      </c>
      <c r="AB29" s="306">
        <f>_xlfn.IFS(FutureTrunkParks[[#This Row],[Year of Provision]]=2019,0,FutureTrunkParks[[#This Row],[Year of Provision]]=2024,FutureTrunkParks[[#This Row],[Total Assets Cost (at Base Year)]]/SUMIFS($AE$17:$AE$189,$X$17:$X$189,"2024",$E$17:$E$189,FutureTrunkParks[[#This Row],[Service Catchment]]))</f>
        <v>0</v>
      </c>
      <c r="AC29" s="306">
        <f>IF(AND(FutureTrunkParks[[#This Row],[Spare Capacity %]]&gt;30%,FutureTrunkParks[[#This Row],[Share of the total Cost with the same year of provision %]]&gt;20%),1-FutureTrunkParks[[#This Row],[Spare Capacity %]],1)</f>
        <v>1</v>
      </c>
      <c r="AD29" s="306">
        <f>IF(FutureTrunkParks[[#This Row],[ Terminal Value Analysis]]&lt;0,0,FutureTrunkParks[[#This Row],[ Terminal Value Analysis]])</f>
        <v>1</v>
      </c>
      <c r="AE29" s="114">
        <f t="shared" si="32"/>
        <v>2223755</v>
      </c>
      <c r="AF29" s="114">
        <f t="shared" si="10"/>
        <v>2385416</v>
      </c>
      <c r="AG29" s="118">
        <f t="shared" si="11"/>
        <v>2007952</v>
      </c>
      <c r="AH29" s="135">
        <f>ROUND(FutureTrunkParks[[#This Row],[Net Present Value of Total Asset Cost]]*FutureTrunkParks[[#This Row],[Terminal Value Adjustment]],0)</f>
        <v>2007952</v>
      </c>
      <c r="AI29" s="178" t="str">
        <f t="shared" si="33"/>
        <v/>
      </c>
      <c r="AJ29" s="178" t="str">
        <f t="shared" si="12"/>
        <v/>
      </c>
      <c r="AK29" s="178" t="str">
        <f t="shared" si="12"/>
        <v/>
      </c>
      <c r="AL29" s="178" t="str">
        <f t="shared" si="12"/>
        <v>y</v>
      </c>
      <c r="AM29" s="144" t="str">
        <f t="shared" si="34"/>
        <v/>
      </c>
      <c r="AO29" s="123" t="str">
        <f t="shared" si="13"/>
        <v/>
      </c>
      <c r="AP29" s="126" t="str">
        <f t="shared" si="14"/>
        <v/>
      </c>
      <c r="AQ29" s="126" t="str">
        <f t="shared" si="15"/>
        <v/>
      </c>
      <c r="AR29" s="126">
        <f t="shared" si="16"/>
        <v>1</v>
      </c>
      <c r="AS29" s="126" t="str">
        <f t="shared" si="17"/>
        <v/>
      </c>
      <c r="AT29" s="127">
        <f t="shared" si="18"/>
        <v>1</v>
      </c>
      <c r="AV29" s="128" t="str">
        <f t="shared" si="19"/>
        <v/>
      </c>
      <c r="AW29" s="128" t="str">
        <f t="shared" si="20"/>
        <v/>
      </c>
      <c r="AX29" s="128" t="str">
        <f t="shared" si="21"/>
        <v/>
      </c>
      <c r="AY29" s="128">
        <f t="shared" si="22"/>
        <v>2007952</v>
      </c>
      <c r="AZ29" s="128" t="str">
        <f t="shared" si="23"/>
        <v/>
      </c>
      <c r="BB29" s="128" t="str">
        <f t="shared" si="24"/>
        <v/>
      </c>
      <c r="BC29" s="128" t="str">
        <f t="shared" si="25"/>
        <v/>
      </c>
      <c r="BD29" s="128" t="str">
        <f t="shared" si="26"/>
        <v/>
      </c>
      <c r="BE29" s="128">
        <f t="shared" si="27"/>
        <v>2007952</v>
      </c>
      <c r="BF29" s="128" t="str">
        <f t="shared" si="28"/>
        <v/>
      </c>
    </row>
    <row r="30" spans="2:58">
      <c r="B30" s="176" t="s">
        <v>2403</v>
      </c>
      <c r="C30" s="167" t="s">
        <v>2258</v>
      </c>
      <c r="D30" s="167" t="s">
        <v>2229</v>
      </c>
      <c r="E30" s="167" t="s">
        <v>118</v>
      </c>
      <c r="F30" s="167" t="s">
        <v>2455</v>
      </c>
      <c r="G30" s="144" t="str">
        <f t="shared" si="4"/>
        <v>A1-L</v>
      </c>
      <c r="H30" s="145">
        <f>IFERROR(INDEX(UnitRateParks[],MATCH(G30,UnitRateParks[LGIP Code],0),3),"")</f>
        <v>8000</v>
      </c>
      <c r="I30" s="146">
        <f>IFERROR(MIN(K30/H30,INDEX(UnitRateParks[],MATCH(FutureTrunkParks[[#This Row],[LGIP Code (*)]], UnitRateParks[LGIP Code],0),4)),"")</f>
        <v>1.25</v>
      </c>
      <c r="J30" s="170"/>
      <c r="K30" s="171">
        <v>10000</v>
      </c>
      <c r="L30" s="114">
        <f t="shared" si="5"/>
        <v>10</v>
      </c>
      <c r="M30" s="173">
        <v>100000</v>
      </c>
      <c r="N3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30" s="165">
        <v>333335</v>
      </c>
      <c r="P30" s="167">
        <v>2016</v>
      </c>
      <c r="Q30" s="204">
        <v>0.17</v>
      </c>
      <c r="R30" s="131">
        <f t="shared" si="29"/>
        <v>56667</v>
      </c>
      <c r="S30" s="167">
        <v>1</v>
      </c>
      <c r="T30" s="116">
        <f t="shared" si="6"/>
        <v>0.15</v>
      </c>
      <c r="U30" s="133">
        <f t="shared" si="30"/>
        <v>50700</v>
      </c>
      <c r="V30" s="134">
        <f t="shared" si="31"/>
        <v>506807</v>
      </c>
      <c r="W30" s="298">
        <f t="shared" si="7"/>
        <v>66105</v>
      </c>
      <c r="X30" s="176">
        <v>2024</v>
      </c>
      <c r="Y30" s="259">
        <f t="shared" si="8"/>
        <v>2.5000000000000001E-2</v>
      </c>
      <c r="Z30" s="259">
        <f t="shared" si="9"/>
        <v>1.8716532546698028E-2</v>
      </c>
      <c r="AA30" s="306">
        <f>IF(FutureTrunkParks[[#This Row],[Asset Class]]="Local",VLOOKUP(FutureTrunkParks[[#This Row],[Service Catchment]],'Catchment Demand - Parks'!$C$8:$M$12,11),'Catchment Demand - Parks'!$M$12)</f>
        <v>0.17601346056604164</v>
      </c>
      <c r="AB30" s="306">
        <f>_xlfn.IFS(FutureTrunkParks[[#This Row],[Year of Provision]]=2019,0,FutureTrunkParks[[#This Row],[Year of Provision]]=2024,FutureTrunkParks[[#This Row],[Total Assets Cost (at Base Year)]]/SUMIFS($AE$17:$AE$189,$X$17:$X$189,"2024",$E$17:$E$189,FutureTrunkParks[[#This Row],[Service Catchment]]))</f>
        <v>1.0103440689699393E-2</v>
      </c>
      <c r="AC30" s="306">
        <f>IF(AND(FutureTrunkParks[[#This Row],[Spare Capacity %]]&gt;30%,FutureTrunkParks[[#This Row],[Share of the total Cost with the same year of provision %]]&gt;20%),1-FutureTrunkParks[[#This Row],[Spare Capacity %]],1)</f>
        <v>1</v>
      </c>
      <c r="AD30" s="306">
        <f>IF(FutureTrunkParks[[#This Row],[ Terminal Value Analysis]]&lt;0,0,FutureTrunkParks[[#This Row],[ Terminal Value Analysis]])</f>
        <v>1</v>
      </c>
      <c r="AE30" s="114">
        <f t="shared" si="32"/>
        <v>606807</v>
      </c>
      <c r="AF30" s="114">
        <f t="shared" si="10"/>
        <v>709694</v>
      </c>
      <c r="AG30" s="118">
        <f t="shared" si="11"/>
        <v>448307</v>
      </c>
      <c r="AH30" s="135">
        <f>ROUND(FutureTrunkParks[[#This Row],[Net Present Value of Total Asset Cost]]*FutureTrunkParks[[#This Row],[Terminal Value Adjustment]],0)</f>
        <v>448307</v>
      </c>
      <c r="AI30" s="178" t="str">
        <f t="shared" si="33"/>
        <v/>
      </c>
      <c r="AJ30" s="178" t="str">
        <f t="shared" si="12"/>
        <v/>
      </c>
      <c r="AK30" s="178" t="str">
        <f t="shared" si="12"/>
        <v/>
      </c>
      <c r="AL30" s="178" t="str">
        <f t="shared" si="12"/>
        <v>y</v>
      </c>
      <c r="AM30" s="144" t="str">
        <f t="shared" si="34"/>
        <v/>
      </c>
      <c r="AO30" s="123" t="str">
        <f t="shared" si="13"/>
        <v/>
      </c>
      <c r="AP30" s="126" t="str">
        <f t="shared" si="14"/>
        <v/>
      </c>
      <c r="AQ30" s="126" t="str">
        <f t="shared" si="15"/>
        <v/>
      </c>
      <c r="AR30" s="126">
        <f t="shared" si="16"/>
        <v>1</v>
      </c>
      <c r="AS30" s="126" t="str">
        <f t="shared" si="17"/>
        <v/>
      </c>
      <c r="AT30" s="127">
        <f t="shared" si="18"/>
        <v>1</v>
      </c>
      <c r="AV30" s="128" t="str">
        <f t="shared" si="19"/>
        <v/>
      </c>
      <c r="AW30" s="128" t="str">
        <f t="shared" si="20"/>
        <v/>
      </c>
      <c r="AX30" s="128" t="str">
        <f t="shared" si="21"/>
        <v/>
      </c>
      <c r="AY30" s="128">
        <f t="shared" si="22"/>
        <v>448307</v>
      </c>
      <c r="AZ30" s="128" t="str">
        <f t="shared" si="23"/>
        <v/>
      </c>
      <c r="BB30" s="128" t="str">
        <f t="shared" si="24"/>
        <v/>
      </c>
      <c r="BC30" s="128" t="str">
        <f t="shared" si="25"/>
        <v/>
      </c>
      <c r="BD30" s="128" t="str">
        <f t="shared" si="26"/>
        <v/>
      </c>
      <c r="BE30" s="128">
        <f t="shared" si="27"/>
        <v>448307</v>
      </c>
      <c r="BF30" s="128" t="str">
        <f t="shared" si="28"/>
        <v/>
      </c>
    </row>
    <row r="31" spans="2:58">
      <c r="B31" s="176" t="s">
        <v>2403</v>
      </c>
      <c r="C31" s="167" t="s">
        <v>2259</v>
      </c>
      <c r="D31" s="167" t="s">
        <v>2231</v>
      </c>
      <c r="E31" s="167" t="s">
        <v>118</v>
      </c>
      <c r="F31" s="167" t="s">
        <v>2456</v>
      </c>
      <c r="G31" s="144" t="str">
        <f t="shared" si="4"/>
        <v>A8-D</v>
      </c>
      <c r="H31" s="145">
        <f>IFERROR(INDEX(UnitRateParks[],MATCH(G31,UnitRateParks[LGIP Code],0),3),"")</f>
        <v>30000</v>
      </c>
      <c r="I31" s="146">
        <f>IFERROR(MIN(K31/H31,INDEX(UnitRateParks[],MATCH(FutureTrunkParks[[#This Row],[LGIP Code (*)]], UnitRateParks[LGIP Code],0),4)),"")</f>
        <v>0.66666666666666663</v>
      </c>
      <c r="J31" s="170"/>
      <c r="K31" s="171">
        <v>20000</v>
      </c>
      <c r="L31" s="114">
        <f t="shared" si="5"/>
        <v>10</v>
      </c>
      <c r="M31" s="173">
        <v>200000</v>
      </c>
      <c r="N3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430668.13263157895</v>
      </c>
      <c r="O31" s="165">
        <v>430668</v>
      </c>
      <c r="P31" s="167">
        <v>2016</v>
      </c>
      <c r="Q31" s="204">
        <v>0.17</v>
      </c>
      <c r="R31" s="131">
        <f t="shared" si="29"/>
        <v>73214</v>
      </c>
      <c r="S31" s="167">
        <v>1</v>
      </c>
      <c r="T31" s="116">
        <f t="shared" si="6"/>
        <v>0.15</v>
      </c>
      <c r="U31" s="133">
        <f t="shared" si="30"/>
        <v>65505</v>
      </c>
      <c r="V31" s="134">
        <f t="shared" si="31"/>
        <v>654795</v>
      </c>
      <c r="W31" s="298">
        <f t="shared" si="7"/>
        <v>85408</v>
      </c>
      <c r="X31" s="176">
        <v>2024</v>
      </c>
      <c r="Y31" s="259">
        <f t="shared" si="8"/>
        <v>2.5000000000000001E-2</v>
      </c>
      <c r="Z31" s="259">
        <f t="shared" si="9"/>
        <v>1.8716532546698028E-2</v>
      </c>
      <c r="AA31" s="306">
        <f>IF(FutureTrunkParks[[#This Row],[Asset Class]]="Local",VLOOKUP(FutureTrunkParks[[#This Row],[Service Catchment]],'Catchment Demand - Parks'!$C$8:$M$12,11),'Catchment Demand - Parks'!$M$12)</f>
        <v>0.2213928201923249</v>
      </c>
      <c r="AB31" s="306">
        <f>_xlfn.IFS(FutureTrunkParks[[#This Row],[Year of Provision]]=2019,0,FutureTrunkParks[[#This Row],[Year of Provision]]=2024,FutureTrunkParks[[#This Row],[Total Assets Cost (at Base Year)]]/SUMIFS($AE$17:$AE$189,$X$17:$X$189,"2024",$E$17:$E$189,FutureTrunkParks[[#This Row],[Service Catchment]]))</f>
        <v>1.4232483449188279E-2</v>
      </c>
      <c r="AC31" s="306">
        <f>IF(AND(FutureTrunkParks[[#This Row],[Spare Capacity %]]&gt;30%,FutureTrunkParks[[#This Row],[Share of the total Cost with the same year of provision %]]&gt;20%),1-FutureTrunkParks[[#This Row],[Spare Capacity %]],1)</f>
        <v>1</v>
      </c>
      <c r="AD31" s="306">
        <f>IF(FutureTrunkParks[[#This Row],[ Terminal Value Analysis]]&lt;0,0,FutureTrunkParks[[#This Row],[ Terminal Value Analysis]])</f>
        <v>1</v>
      </c>
      <c r="AE31" s="114">
        <f t="shared" si="32"/>
        <v>854795</v>
      </c>
      <c r="AF31" s="114">
        <f t="shared" si="10"/>
        <v>1003188</v>
      </c>
      <c r="AG31" s="118">
        <f t="shared" si="11"/>
        <v>633704</v>
      </c>
      <c r="AH31" s="135">
        <f>ROUND(FutureTrunkParks[[#This Row],[Net Present Value of Total Asset Cost]]*FutureTrunkParks[[#This Row],[Terminal Value Adjustment]],0)</f>
        <v>633704</v>
      </c>
      <c r="AI31" s="178" t="str">
        <f t="shared" si="33"/>
        <v/>
      </c>
      <c r="AJ31" s="178" t="str">
        <f t="shared" si="12"/>
        <v/>
      </c>
      <c r="AK31" s="178" t="str">
        <f t="shared" si="12"/>
        <v/>
      </c>
      <c r="AL31" s="178" t="str">
        <f t="shared" si="12"/>
        <v/>
      </c>
      <c r="AM31" s="144" t="str">
        <f t="shared" si="34"/>
        <v>y</v>
      </c>
      <c r="AO31" s="123" t="str">
        <f t="shared" si="13"/>
        <v/>
      </c>
      <c r="AP31" s="126" t="str">
        <f t="shared" si="14"/>
        <v/>
      </c>
      <c r="AQ31" s="126" t="str">
        <f t="shared" si="15"/>
        <v/>
      </c>
      <c r="AR31" s="126" t="str">
        <f t="shared" si="16"/>
        <v/>
      </c>
      <c r="AS31" s="126">
        <f t="shared" si="17"/>
        <v>1</v>
      </c>
      <c r="AT31" s="127">
        <f t="shared" si="18"/>
        <v>1</v>
      </c>
      <c r="AV31" s="128" t="str">
        <f t="shared" si="19"/>
        <v/>
      </c>
      <c r="AW31" s="128" t="str">
        <f t="shared" si="20"/>
        <v/>
      </c>
      <c r="AX31" s="128" t="str">
        <f t="shared" si="21"/>
        <v/>
      </c>
      <c r="AY31" s="128" t="str">
        <f t="shared" si="22"/>
        <v/>
      </c>
      <c r="AZ31" s="128">
        <f t="shared" si="23"/>
        <v>633704</v>
      </c>
      <c r="BB31" s="128" t="str">
        <f t="shared" si="24"/>
        <v/>
      </c>
      <c r="BC31" s="128" t="str">
        <f t="shared" si="25"/>
        <v/>
      </c>
      <c r="BD31" s="128" t="str">
        <f t="shared" si="26"/>
        <v/>
      </c>
      <c r="BE31" s="128" t="str">
        <f t="shared" si="27"/>
        <v/>
      </c>
      <c r="BF31" s="128">
        <f t="shared" si="28"/>
        <v>633704</v>
      </c>
    </row>
    <row r="32" spans="2:58">
      <c r="B32" s="176" t="s">
        <v>2403</v>
      </c>
      <c r="C32" s="167" t="s">
        <v>2260</v>
      </c>
      <c r="D32" s="167" t="s">
        <v>2231</v>
      </c>
      <c r="E32" s="167" t="s">
        <v>118</v>
      </c>
      <c r="F32" s="167" t="s">
        <v>2459</v>
      </c>
      <c r="G32" s="144" t="str">
        <f>MID(C32,5,2)</f>
        <v>U3</v>
      </c>
      <c r="H32" s="145">
        <f>IFERROR(INDEX(UnitRateParks[],MATCH(G32,UnitRateParks[LGIP Code],0),3),"")</f>
        <v>0</v>
      </c>
      <c r="I32" s="146" t="str">
        <f>IFERROR(MIN(K32/H32,INDEX(UnitRateParks[],MATCH(G32,UnitRateParks[LGIP Code],0),4)),"")</f>
        <v/>
      </c>
      <c r="J32" s="170"/>
      <c r="K32" s="171">
        <v>10000</v>
      </c>
      <c r="L32" s="114">
        <f t="shared" si="5"/>
        <v>0</v>
      </c>
      <c r="M32" s="173">
        <v>0</v>
      </c>
      <c r="N32" s="143">
        <f>IFERROR(INDEX(UnitRateParks[],MATCH($G32,UnitRateParks[LGIP Code],0),15),"Error")</f>
        <v>500000</v>
      </c>
      <c r="O32" s="165">
        <v>500000</v>
      </c>
      <c r="P32" s="167">
        <v>2016</v>
      </c>
      <c r="Q32" s="204">
        <v>0.17</v>
      </c>
      <c r="R32" s="131">
        <f t="shared" si="29"/>
        <v>85000</v>
      </c>
      <c r="S32" s="167">
        <v>1</v>
      </c>
      <c r="T32" s="116">
        <f t="shared" si="6"/>
        <v>7.4999999999999997E-2</v>
      </c>
      <c r="U32" s="133">
        <f t="shared" si="30"/>
        <v>76050</v>
      </c>
      <c r="V32" s="134">
        <f t="shared" si="31"/>
        <v>710629</v>
      </c>
      <c r="W32" s="298">
        <f t="shared" si="7"/>
        <v>49579</v>
      </c>
      <c r="X32" s="176">
        <v>2019</v>
      </c>
      <c r="Y32" s="259">
        <f t="shared" si="8"/>
        <v>2.5000000000000001E-2</v>
      </c>
      <c r="Z32" s="259">
        <f t="shared" si="9"/>
        <v>1.8716532546698028E-2</v>
      </c>
      <c r="AA32" s="306">
        <f>IF(FutureTrunkParks[[#This Row],[Asset Class]]="Local",VLOOKUP(FutureTrunkParks[[#This Row],[Service Catchment]],'Catchment Demand - Parks'!$C$8:$M$12,11),'Catchment Demand - Parks'!$M$12)</f>
        <v>0.2213928201923249</v>
      </c>
      <c r="AB32" s="306">
        <f>_xlfn.IFS(FutureTrunkParks[[#This Row],[Year of Provision]]=2019,0,FutureTrunkParks[[#This Row],[Year of Provision]]=2024,FutureTrunkParks[[#This Row],[Total Assets Cost (at Base Year)]]/SUMIFS($AE$17:$AE$189,$X$17:$X$189,"2024",$E$17:$E$189,FutureTrunkParks[[#This Row],[Service Catchment]]))</f>
        <v>0</v>
      </c>
      <c r="AC32" s="306">
        <f>IF(AND(FutureTrunkParks[[#This Row],[Spare Capacity %]]&gt;30%,FutureTrunkParks[[#This Row],[Share of the total Cost with the same year of provision %]]&gt;20%),1-FutureTrunkParks[[#This Row],[Spare Capacity %]],1)</f>
        <v>1</v>
      </c>
      <c r="AD32" s="306">
        <f>IF(FutureTrunkParks[[#This Row],[ Terminal Value Analysis]]&lt;0,0,FutureTrunkParks[[#This Row],[ Terminal Value Analysis]])</f>
        <v>1</v>
      </c>
      <c r="AE32" s="114">
        <f t="shared" si="32"/>
        <v>710629</v>
      </c>
      <c r="AF32" s="114">
        <f t="shared" si="10"/>
        <v>751282</v>
      </c>
      <c r="AG32" s="118">
        <f t="shared" si="11"/>
        <v>632400</v>
      </c>
      <c r="AH32" s="135">
        <f>ROUND(FutureTrunkParks[[#This Row],[Net Present Value of Total Asset Cost]]*FutureTrunkParks[[#This Row],[Terminal Value Adjustment]],0)</f>
        <v>632400</v>
      </c>
      <c r="AI32" s="178" t="str">
        <f t="shared" si="33"/>
        <v/>
      </c>
      <c r="AJ32" s="178" t="str">
        <f t="shared" si="12"/>
        <v/>
      </c>
      <c r="AK32" s="178" t="str">
        <f t="shared" si="12"/>
        <v/>
      </c>
      <c r="AL32" s="178" t="str">
        <f t="shared" si="12"/>
        <v/>
      </c>
      <c r="AM32" s="144" t="str">
        <f t="shared" si="34"/>
        <v>y</v>
      </c>
      <c r="AO32" s="123" t="str">
        <f t="shared" si="13"/>
        <v/>
      </c>
      <c r="AP32" s="126" t="str">
        <f t="shared" si="14"/>
        <v/>
      </c>
      <c r="AQ32" s="126" t="str">
        <f t="shared" si="15"/>
        <v/>
      </c>
      <c r="AR32" s="126" t="str">
        <f t="shared" si="16"/>
        <v/>
      </c>
      <c r="AS32" s="126">
        <f t="shared" si="17"/>
        <v>1</v>
      </c>
      <c r="AT32" s="127">
        <f t="shared" si="18"/>
        <v>1</v>
      </c>
      <c r="AV32" s="128" t="str">
        <f t="shared" si="19"/>
        <v/>
      </c>
      <c r="AW32" s="128" t="str">
        <f t="shared" si="20"/>
        <v/>
      </c>
      <c r="AX32" s="128" t="str">
        <f t="shared" si="21"/>
        <v/>
      </c>
      <c r="AY32" s="128" t="str">
        <f t="shared" si="22"/>
        <v/>
      </c>
      <c r="AZ32" s="128">
        <f t="shared" si="23"/>
        <v>632400</v>
      </c>
      <c r="BB32" s="128" t="str">
        <f t="shared" si="24"/>
        <v/>
      </c>
      <c r="BC32" s="128" t="str">
        <f t="shared" si="25"/>
        <v/>
      </c>
      <c r="BD32" s="128" t="str">
        <f t="shared" si="26"/>
        <v/>
      </c>
      <c r="BE32" s="128" t="str">
        <f t="shared" si="27"/>
        <v/>
      </c>
      <c r="BF32" s="128">
        <f t="shared" si="28"/>
        <v>632400</v>
      </c>
    </row>
    <row r="33" spans="2:58">
      <c r="B33" s="176" t="s">
        <v>2404</v>
      </c>
      <c r="C33" s="167" t="s">
        <v>2261</v>
      </c>
      <c r="D33" s="167" t="s">
        <v>2229</v>
      </c>
      <c r="E33" s="167" t="s">
        <v>116</v>
      </c>
      <c r="F33" s="167" t="s">
        <v>2455</v>
      </c>
      <c r="G33" s="144" t="str">
        <f>MID(C33,5,2)&amp;"-"&amp;LEFT(D33,1)</f>
        <v>A1-L</v>
      </c>
      <c r="H33" s="145">
        <f>IFERROR(INDEX(UnitRateParks[],MATCH(G33,UnitRateParks[LGIP Code],0),3),"")</f>
        <v>8000</v>
      </c>
      <c r="I33" s="146">
        <f>IFERROR(MIN(K33/H33,INDEX(UnitRateParks[],MATCH(FutureTrunkParks[[#This Row],[LGIP Code (*)]], UnitRateParks[LGIP Code],0),4)),"")</f>
        <v>1.25</v>
      </c>
      <c r="J33" s="170"/>
      <c r="K33" s="171">
        <v>10000</v>
      </c>
      <c r="L33" s="114">
        <f t="shared" si="5"/>
        <v>120</v>
      </c>
      <c r="M33" s="173">
        <v>1200000</v>
      </c>
      <c r="N3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33" s="165">
        <v>333335</v>
      </c>
      <c r="P33" s="167">
        <v>2016</v>
      </c>
      <c r="Q33" s="204">
        <v>0.17</v>
      </c>
      <c r="R33" s="131">
        <f t="shared" si="29"/>
        <v>56667</v>
      </c>
      <c r="S33" s="167">
        <v>1</v>
      </c>
      <c r="T33" s="116">
        <f t="shared" si="6"/>
        <v>0.15</v>
      </c>
      <c r="U33" s="133">
        <f t="shared" si="30"/>
        <v>50700</v>
      </c>
      <c r="V33" s="134">
        <f t="shared" si="31"/>
        <v>506807</v>
      </c>
      <c r="W33" s="298">
        <f t="shared" si="7"/>
        <v>66105</v>
      </c>
      <c r="X33" s="176">
        <v>2024</v>
      </c>
      <c r="Y33" s="259">
        <f t="shared" si="8"/>
        <v>2.5000000000000001E-2</v>
      </c>
      <c r="Z33" s="259">
        <f t="shared" si="9"/>
        <v>1.8716532546698028E-2</v>
      </c>
      <c r="AA33" s="306">
        <f>IF(FutureTrunkParks[[#This Row],[Asset Class]]="Local",VLOOKUP(FutureTrunkParks[[#This Row],[Service Catchment]],'Catchment Demand - Parks'!$C$8:$M$12,11),'Catchment Demand - Parks'!$M$12)</f>
        <v>0.21796753262814222</v>
      </c>
      <c r="AB33" s="306">
        <f>_xlfn.IFS(FutureTrunkParks[[#This Row],[Year of Provision]]=2019,0,FutureTrunkParks[[#This Row],[Year of Provision]]=2024,FutureTrunkParks[[#This Row],[Total Assets Cost (at Base Year)]]/SUMIFS($AE$17:$AE$189,$X$17:$X$189,"2024",$E$17:$E$189,FutureTrunkParks[[#This Row],[Service Catchment]]))</f>
        <v>4.5087884294840584E-2</v>
      </c>
      <c r="AC33" s="306">
        <f>IF(AND(FutureTrunkParks[[#This Row],[Spare Capacity %]]&gt;30%,FutureTrunkParks[[#This Row],[Share of the total Cost with the same year of provision %]]&gt;20%),1-FutureTrunkParks[[#This Row],[Spare Capacity %]],1)</f>
        <v>1</v>
      </c>
      <c r="AD33" s="306">
        <f>IF(FutureTrunkParks[[#This Row],[ Terminal Value Analysis]]&lt;0,0,FutureTrunkParks[[#This Row],[ Terminal Value Analysis]])</f>
        <v>1</v>
      </c>
      <c r="AE33" s="114">
        <f t="shared" si="32"/>
        <v>1706807</v>
      </c>
      <c r="AF33" s="114">
        <f t="shared" si="10"/>
        <v>2049937</v>
      </c>
      <c r="AG33" s="118">
        <f t="shared" si="11"/>
        <v>1294925</v>
      </c>
      <c r="AH33" s="135">
        <f>ROUND(FutureTrunkParks[[#This Row],[Net Present Value of Total Asset Cost]]*FutureTrunkParks[[#This Row],[Terminal Value Adjustment]],0)</f>
        <v>1294925</v>
      </c>
      <c r="AI33" s="178" t="str">
        <f t="shared" si="33"/>
        <v/>
      </c>
      <c r="AJ33" s="178" t="str">
        <f t="shared" si="33"/>
        <v>y</v>
      </c>
      <c r="AK33" s="178" t="str">
        <f t="shared" si="33"/>
        <v/>
      </c>
      <c r="AL33" s="178" t="str">
        <f t="shared" si="33"/>
        <v/>
      </c>
      <c r="AM33" s="144" t="str">
        <f t="shared" si="34"/>
        <v/>
      </c>
      <c r="AO33" s="123" t="str">
        <f t="shared" si="13"/>
        <v/>
      </c>
      <c r="AP33" s="126">
        <f t="shared" si="14"/>
        <v>1</v>
      </c>
      <c r="AQ33" s="126" t="str">
        <f t="shared" si="15"/>
        <v/>
      </c>
      <c r="AR33" s="126" t="str">
        <f t="shared" si="16"/>
        <v/>
      </c>
      <c r="AS33" s="126" t="str">
        <f t="shared" si="17"/>
        <v/>
      </c>
      <c r="AT33" s="127">
        <f t="shared" si="18"/>
        <v>1</v>
      </c>
      <c r="AV33" s="128" t="str">
        <f t="shared" si="19"/>
        <v/>
      </c>
      <c r="AW33" s="128">
        <f t="shared" si="20"/>
        <v>1294925</v>
      </c>
      <c r="AX33" s="128" t="str">
        <f t="shared" si="21"/>
        <v/>
      </c>
      <c r="AY33" s="128" t="str">
        <f t="shared" si="22"/>
        <v/>
      </c>
      <c r="AZ33" s="128" t="str">
        <f t="shared" si="23"/>
        <v/>
      </c>
      <c r="BB33" s="128" t="str">
        <f t="shared" si="24"/>
        <v/>
      </c>
      <c r="BC33" s="128">
        <f t="shared" si="25"/>
        <v>1294925</v>
      </c>
      <c r="BD33" s="128" t="str">
        <f t="shared" si="26"/>
        <v/>
      </c>
      <c r="BE33" s="128" t="str">
        <f t="shared" si="27"/>
        <v/>
      </c>
      <c r="BF33" s="128" t="str">
        <f t="shared" si="28"/>
        <v/>
      </c>
    </row>
    <row r="34" spans="2:58">
      <c r="B34" s="176" t="s">
        <v>2405</v>
      </c>
      <c r="C34" s="167" t="s">
        <v>2262</v>
      </c>
      <c r="D34" s="167" t="s">
        <v>2229</v>
      </c>
      <c r="E34" s="167" t="s">
        <v>115</v>
      </c>
      <c r="F34" s="167" t="s">
        <v>2455</v>
      </c>
      <c r="G34" s="144" t="str">
        <f>MID(C34,5,2)&amp;"-"&amp;LEFT(D34,1)</f>
        <v>A1-L</v>
      </c>
      <c r="H34" s="145">
        <f>IFERROR(INDEX(UnitRateParks[],MATCH(G34,UnitRateParks[LGIP Code],0),3),"")</f>
        <v>8000</v>
      </c>
      <c r="I34" s="146">
        <f>IFERROR(MIN(K34/H34,INDEX(UnitRateParks[],MATCH(FutureTrunkParks[[#This Row],[LGIP Code (*)]], UnitRateParks[LGIP Code],0),4)),"")</f>
        <v>1</v>
      </c>
      <c r="J34" s="170"/>
      <c r="K34" s="171">
        <v>8000</v>
      </c>
      <c r="L34" s="114">
        <f t="shared" si="5"/>
        <v>340</v>
      </c>
      <c r="M34" s="173">
        <v>2720000</v>
      </c>
      <c r="N3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272211.74725000001</v>
      </c>
      <c r="O34" s="165">
        <v>272212</v>
      </c>
      <c r="P34" s="167">
        <v>2016</v>
      </c>
      <c r="Q34" s="204">
        <v>0.17</v>
      </c>
      <c r="R34" s="131">
        <f t="shared" si="29"/>
        <v>46276</v>
      </c>
      <c r="S34" s="167">
        <v>1</v>
      </c>
      <c r="T34" s="116">
        <f t="shared" si="6"/>
        <v>0.15</v>
      </c>
      <c r="U34" s="133">
        <f t="shared" si="30"/>
        <v>41403</v>
      </c>
      <c r="V34" s="134">
        <f t="shared" si="31"/>
        <v>413875</v>
      </c>
      <c r="W34" s="298">
        <f t="shared" si="7"/>
        <v>53984</v>
      </c>
      <c r="X34" s="176">
        <v>2024</v>
      </c>
      <c r="Y34" s="259">
        <f t="shared" si="8"/>
        <v>2.5000000000000001E-2</v>
      </c>
      <c r="Z34" s="259">
        <f t="shared" si="9"/>
        <v>1.8716532546698028E-2</v>
      </c>
      <c r="AA34" s="306">
        <f>IF(FutureTrunkParks[[#This Row],[Asset Class]]="Local",VLOOKUP(FutureTrunkParks[[#This Row],[Service Catchment]],'Catchment Demand - Parks'!$C$8:$M$12,11),'Catchment Demand - Parks'!$M$12)</f>
        <v>0.2396431882939771</v>
      </c>
      <c r="AB34" s="306">
        <f>_xlfn.IFS(FutureTrunkParks[[#This Row],[Year of Provision]]=2019,0,FutureTrunkParks[[#This Row],[Year of Provision]]=2024,FutureTrunkParks[[#This Row],[Total Assets Cost (at Base Year)]]/SUMIFS($AE$17:$AE$189,$X$17:$X$189,"2024",$E$17:$E$189,FutureTrunkParks[[#This Row],[Service Catchment]]))</f>
        <v>3.1392386403561394E-2</v>
      </c>
      <c r="AC34" s="306">
        <f>IF(AND(FutureTrunkParks[[#This Row],[Spare Capacity %]]&gt;30%,FutureTrunkParks[[#This Row],[Share of the total Cost with the same year of provision %]]&gt;20%),1-FutureTrunkParks[[#This Row],[Spare Capacity %]],1)</f>
        <v>1</v>
      </c>
      <c r="AD34" s="306">
        <f>IF(FutureTrunkParks[[#This Row],[ Terminal Value Analysis]]&lt;0,0,FutureTrunkParks[[#This Row],[ Terminal Value Analysis]])</f>
        <v>1</v>
      </c>
      <c r="AE34" s="114">
        <f t="shared" si="32"/>
        <v>3133875</v>
      </c>
      <c r="AF34" s="114">
        <f t="shared" si="10"/>
        <v>3794116</v>
      </c>
      <c r="AG34" s="118">
        <f t="shared" si="11"/>
        <v>2396707</v>
      </c>
      <c r="AH34" s="135">
        <f>ROUND(FutureTrunkParks[[#This Row],[Net Present Value of Total Asset Cost]]*FutureTrunkParks[[#This Row],[Terminal Value Adjustment]],0)</f>
        <v>2396707</v>
      </c>
      <c r="AI34" s="178" t="str">
        <f t="shared" si="33"/>
        <v>y</v>
      </c>
      <c r="AJ34" s="178" t="str">
        <f t="shared" si="33"/>
        <v/>
      </c>
      <c r="AK34" s="178" t="str">
        <f t="shared" si="33"/>
        <v/>
      </c>
      <c r="AL34" s="178" t="str">
        <f t="shared" si="33"/>
        <v/>
      </c>
      <c r="AM34" s="144" t="str">
        <f t="shared" si="34"/>
        <v/>
      </c>
      <c r="AO34" s="123">
        <f t="shared" si="13"/>
        <v>1</v>
      </c>
      <c r="AP34" s="126" t="str">
        <f t="shared" si="14"/>
        <v/>
      </c>
      <c r="AQ34" s="126" t="str">
        <f t="shared" si="15"/>
        <v/>
      </c>
      <c r="AR34" s="126" t="str">
        <f t="shared" si="16"/>
        <v/>
      </c>
      <c r="AS34" s="126" t="str">
        <f t="shared" si="17"/>
        <v/>
      </c>
      <c r="AT34" s="127">
        <f t="shared" si="18"/>
        <v>1</v>
      </c>
      <c r="AV34" s="128">
        <f t="shared" si="19"/>
        <v>2396707</v>
      </c>
      <c r="AW34" s="128" t="str">
        <f t="shared" si="20"/>
        <v/>
      </c>
      <c r="AX34" s="128" t="str">
        <f t="shared" si="21"/>
        <v/>
      </c>
      <c r="AY34" s="128" t="str">
        <f t="shared" si="22"/>
        <v/>
      </c>
      <c r="AZ34" s="128" t="str">
        <f t="shared" si="23"/>
        <v/>
      </c>
      <c r="BB34" s="128">
        <f t="shared" si="24"/>
        <v>2396707</v>
      </c>
      <c r="BC34" s="128" t="str">
        <f t="shared" si="25"/>
        <v/>
      </c>
      <c r="BD34" s="128" t="str">
        <f t="shared" si="26"/>
        <v/>
      </c>
      <c r="BE34" s="128" t="str">
        <f t="shared" si="27"/>
        <v/>
      </c>
      <c r="BF34" s="128" t="str">
        <f t="shared" si="28"/>
        <v/>
      </c>
    </row>
    <row r="35" spans="2:58">
      <c r="B35" s="176" t="s">
        <v>2401</v>
      </c>
      <c r="C35" s="167" t="s">
        <v>2263</v>
      </c>
      <c r="D35" s="167" t="s">
        <v>2231</v>
      </c>
      <c r="E35" s="167" t="s">
        <v>115</v>
      </c>
      <c r="F35" s="167" t="s">
        <v>2456</v>
      </c>
      <c r="G35" s="144" t="str">
        <f>MID(C35,5,2)&amp;"-"&amp;LEFT(D35,1)</f>
        <v>A8-D</v>
      </c>
      <c r="H35" s="145">
        <f>IFERROR(INDEX(UnitRateParks[],MATCH(G35,UnitRateParks[LGIP Code],0),3),"")</f>
        <v>30000</v>
      </c>
      <c r="I35" s="146">
        <f>IFERROR(MIN(K35/H35,INDEX(UnitRateParks[],MATCH(FutureTrunkParks[[#This Row],[LGIP Code (*)]], UnitRateParks[LGIP Code],0),4)),"")</f>
        <v>0.14000000000000001</v>
      </c>
      <c r="J35" s="170"/>
      <c r="K35" s="171">
        <v>4200</v>
      </c>
      <c r="L35" s="114">
        <f t="shared" si="5"/>
        <v>5000</v>
      </c>
      <c r="M35" s="173">
        <v>21000000</v>
      </c>
      <c r="N3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138278.42407763159</v>
      </c>
      <c r="O35" s="165">
        <v>138278</v>
      </c>
      <c r="P35" s="167">
        <v>2016</v>
      </c>
      <c r="Q35" s="204">
        <v>0.17</v>
      </c>
      <c r="R35" s="131">
        <f t="shared" si="29"/>
        <v>23507</v>
      </c>
      <c r="S35" s="167">
        <v>1</v>
      </c>
      <c r="T35" s="116">
        <f t="shared" si="6"/>
        <v>7.4999999999999997E-2</v>
      </c>
      <c r="U35" s="133">
        <f t="shared" si="30"/>
        <v>21032</v>
      </c>
      <c r="V35" s="134">
        <f t="shared" si="31"/>
        <v>196528</v>
      </c>
      <c r="W35" s="298">
        <f t="shared" si="7"/>
        <v>13711</v>
      </c>
      <c r="X35" s="176">
        <v>2019</v>
      </c>
      <c r="Y35" s="259">
        <f t="shared" si="8"/>
        <v>2.5000000000000001E-2</v>
      </c>
      <c r="Z35" s="259">
        <f t="shared" si="9"/>
        <v>1.8716532546698028E-2</v>
      </c>
      <c r="AA35" s="306">
        <f>IF(FutureTrunkParks[[#This Row],[Asset Class]]="Local",VLOOKUP(FutureTrunkParks[[#This Row],[Service Catchment]],'Catchment Demand - Parks'!$C$8:$M$12,11),'Catchment Demand - Parks'!$M$12)</f>
        <v>0.2213928201923249</v>
      </c>
      <c r="AB35" s="306">
        <f>_xlfn.IFS(FutureTrunkParks[[#This Row],[Year of Provision]]=2019,0,FutureTrunkParks[[#This Row],[Year of Provision]]=2024,FutureTrunkParks[[#This Row],[Total Assets Cost (at Base Year)]]/SUMIFS($AE$17:$AE$189,$X$17:$X$189,"2024",$E$17:$E$189,FutureTrunkParks[[#This Row],[Service Catchment]]))</f>
        <v>0</v>
      </c>
      <c r="AC35" s="306">
        <f>IF(AND(FutureTrunkParks[[#This Row],[Spare Capacity %]]&gt;30%,FutureTrunkParks[[#This Row],[Share of the total Cost with the same year of provision %]]&gt;20%),1-FutureTrunkParks[[#This Row],[Spare Capacity %]],1)</f>
        <v>1</v>
      </c>
      <c r="AD35" s="306">
        <f>IF(FutureTrunkParks[[#This Row],[ Terminal Value Analysis]]&lt;0,0,FutureTrunkParks[[#This Row],[ Terminal Value Analysis]])</f>
        <v>1</v>
      </c>
      <c r="AE35" s="114">
        <f t="shared" si="32"/>
        <v>21196528</v>
      </c>
      <c r="AF35" s="114">
        <f t="shared" si="10"/>
        <v>22822474</v>
      </c>
      <c r="AG35" s="118">
        <f t="shared" si="11"/>
        <v>19211082</v>
      </c>
      <c r="AH35" s="135">
        <f>ROUND(FutureTrunkParks[[#This Row],[Net Present Value of Total Asset Cost]]*FutureTrunkParks[[#This Row],[Terminal Value Adjustment]],0)</f>
        <v>19211082</v>
      </c>
      <c r="AI35" s="178" t="str">
        <f t="shared" si="33"/>
        <v/>
      </c>
      <c r="AJ35" s="178" t="str">
        <f t="shared" si="33"/>
        <v/>
      </c>
      <c r="AK35" s="178" t="str">
        <f t="shared" si="33"/>
        <v/>
      </c>
      <c r="AL35" s="178" t="str">
        <f t="shared" si="33"/>
        <v/>
      </c>
      <c r="AM35" s="144" t="str">
        <f t="shared" si="34"/>
        <v>y</v>
      </c>
      <c r="AO35" s="123" t="str">
        <f t="shared" si="13"/>
        <v/>
      </c>
      <c r="AP35" s="126" t="str">
        <f t="shared" si="14"/>
        <v/>
      </c>
      <c r="AQ35" s="126" t="str">
        <f t="shared" si="15"/>
        <v/>
      </c>
      <c r="AR35" s="126" t="str">
        <f t="shared" si="16"/>
        <v/>
      </c>
      <c r="AS35" s="126">
        <f t="shared" si="17"/>
        <v>1</v>
      </c>
      <c r="AT35" s="127">
        <f t="shared" si="18"/>
        <v>1</v>
      </c>
      <c r="AV35" s="128" t="str">
        <f t="shared" si="19"/>
        <v/>
      </c>
      <c r="AW35" s="128" t="str">
        <f t="shared" si="20"/>
        <v/>
      </c>
      <c r="AX35" s="128" t="str">
        <f t="shared" si="21"/>
        <v/>
      </c>
      <c r="AY35" s="128" t="str">
        <f t="shared" si="22"/>
        <v/>
      </c>
      <c r="AZ35" s="128">
        <f t="shared" si="23"/>
        <v>19211082</v>
      </c>
      <c r="BB35" s="128" t="str">
        <f t="shared" si="24"/>
        <v/>
      </c>
      <c r="BC35" s="128" t="str">
        <f t="shared" si="25"/>
        <v/>
      </c>
      <c r="BD35" s="128" t="str">
        <f t="shared" si="26"/>
        <v/>
      </c>
      <c r="BE35" s="128" t="str">
        <f t="shared" si="27"/>
        <v/>
      </c>
      <c r="BF35" s="128">
        <f t="shared" si="28"/>
        <v>19211082</v>
      </c>
    </row>
    <row r="36" spans="2:58">
      <c r="B36" s="176" t="s">
        <v>2405</v>
      </c>
      <c r="C36" s="167" t="s">
        <v>2264</v>
      </c>
      <c r="D36" s="167" t="s">
        <v>2230</v>
      </c>
      <c r="E36" s="167" t="s">
        <v>115</v>
      </c>
      <c r="F36" s="167" t="s">
        <v>2456</v>
      </c>
      <c r="G36" s="144" t="str">
        <f>MID(C36,5,2)&amp;"-"&amp;LEFT(D36,1)</f>
        <v>A8-M</v>
      </c>
      <c r="H36" s="145">
        <f>IFERROR(INDEX(UnitRateParks[],MATCH(G36,UnitRateParks[LGIP Code],0),3),"")</f>
        <v>30000</v>
      </c>
      <c r="I36" s="146">
        <f>IFERROR(MIN(K36/H36,INDEX(UnitRateParks[],MATCH(FutureTrunkParks[[#This Row],[LGIP Code (*)]], UnitRateParks[LGIP Code],0),4)),"")</f>
        <v>0.8666666666666667</v>
      </c>
      <c r="J36" s="170"/>
      <c r="K36" s="171">
        <v>26000</v>
      </c>
      <c r="L36" s="114">
        <f t="shared" si="5"/>
        <v>350</v>
      </c>
      <c r="M36" s="173">
        <v>9100000</v>
      </c>
      <c r="N3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570409.53517105267</v>
      </c>
      <c r="O36" s="165">
        <v>570410</v>
      </c>
      <c r="P36" s="167">
        <v>2016</v>
      </c>
      <c r="Q36" s="204">
        <v>0.17</v>
      </c>
      <c r="R36" s="131">
        <f t="shared" si="29"/>
        <v>96970</v>
      </c>
      <c r="S36" s="167">
        <v>1</v>
      </c>
      <c r="T36" s="116">
        <f t="shared" si="6"/>
        <v>7.4999999999999997E-2</v>
      </c>
      <c r="U36" s="133">
        <f t="shared" si="30"/>
        <v>86759</v>
      </c>
      <c r="V36" s="134">
        <f t="shared" si="31"/>
        <v>810699</v>
      </c>
      <c r="W36" s="298">
        <f t="shared" si="7"/>
        <v>56560</v>
      </c>
      <c r="X36" s="176">
        <v>2019</v>
      </c>
      <c r="Y36" s="259">
        <f t="shared" si="8"/>
        <v>2.5000000000000001E-2</v>
      </c>
      <c r="Z36" s="259">
        <f t="shared" si="9"/>
        <v>1.8716532546698028E-2</v>
      </c>
      <c r="AA36" s="306">
        <f>IF(FutureTrunkParks[[#This Row],[Asset Class]]="Local",VLOOKUP(FutureTrunkParks[[#This Row],[Service Catchment]],'Catchment Demand - Parks'!$C$8:$M$12,11),'Catchment Demand - Parks'!$M$12)</f>
        <v>0.2213928201923249</v>
      </c>
      <c r="AB36" s="306">
        <f>_xlfn.IFS(FutureTrunkParks[[#This Row],[Year of Provision]]=2019,0,FutureTrunkParks[[#This Row],[Year of Provision]]=2024,FutureTrunkParks[[#This Row],[Total Assets Cost (at Base Year)]]/SUMIFS($AE$17:$AE$189,$X$17:$X$189,"2024",$E$17:$E$189,FutureTrunkParks[[#This Row],[Service Catchment]]))</f>
        <v>0</v>
      </c>
      <c r="AC36" s="306">
        <f>IF(AND(FutureTrunkParks[[#This Row],[Spare Capacity %]]&gt;30%,FutureTrunkParks[[#This Row],[Share of the total Cost with the same year of provision %]]&gt;20%),1-FutureTrunkParks[[#This Row],[Spare Capacity %]],1)</f>
        <v>1</v>
      </c>
      <c r="AD36" s="306">
        <f>IF(FutureTrunkParks[[#This Row],[ Terminal Value Analysis]]&lt;0,0,FutureTrunkParks[[#This Row],[ Terminal Value Analysis]])</f>
        <v>1</v>
      </c>
      <c r="AE36" s="114">
        <f t="shared" si="32"/>
        <v>9910699</v>
      </c>
      <c r="AF36" s="114">
        <f t="shared" si="10"/>
        <v>10656781</v>
      </c>
      <c r="AG36" s="118">
        <f t="shared" si="11"/>
        <v>8970469</v>
      </c>
      <c r="AH36" s="135">
        <f>ROUND(FutureTrunkParks[[#This Row],[Net Present Value of Total Asset Cost]]*FutureTrunkParks[[#This Row],[Terminal Value Adjustment]],0)</f>
        <v>8970469</v>
      </c>
      <c r="AI36" s="178" t="str">
        <f t="shared" si="33"/>
        <v/>
      </c>
      <c r="AJ36" s="178" t="str">
        <f t="shared" si="33"/>
        <v/>
      </c>
      <c r="AK36" s="178" t="str">
        <f t="shared" si="33"/>
        <v/>
      </c>
      <c r="AL36" s="178" t="str">
        <f t="shared" si="33"/>
        <v/>
      </c>
      <c r="AM36" s="144" t="str">
        <f t="shared" si="34"/>
        <v>y</v>
      </c>
      <c r="AO36" s="123" t="str">
        <f t="shared" si="13"/>
        <v/>
      </c>
      <c r="AP36" s="126" t="str">
        <f t="shared" si="14"/>
        <v/>
      </c>
      <c r="AQ36" s="126" t="str">
        <f t="shared" si="15"/>
        <v/>
      </c>
      <c r="AR36" s="126" t="str">
        <f t="shared" si="16"/>
        <v/>
      </c>
      <c r="AS36" s="126">
        <f t="shared" si="17"/>
        <v>1</v>
      </c>
      <c r="AT36" s="127">
        <f t="shared" si="18"/>
        <v>1</v>
      </c>
      <c r="AV36" s="128" t="str">
        <f t="shared" si="19"/>
        <v/>
      </c>
      <c r="AW36" s="128" t="str">
        <f t="shared" si="20"/>
        <v/>
      </c>
      <c r="AX36" s="128" t="str">
        <f t="shared" si="21"/>
        <v/>
      </c>
      <c r="AY36" s="128" t="str">
        <f t="shared" si="22"/>
        <v/>
      </c>
      <c r="AZ36" s="128">
        <f t="shared" si="23"/>
        <v>8970469</v>
      </c>
      <c r="BB36" s="128" t="str">
        <f t="shared" si="24"/>
        <v/>
      </c>
      <c r="BC36" s="128" t="str">
        <f t="shared" si="25"/>
        <v/>
      </c>
      <c r="BD36" s="128" t="str">
        <f t="shared" si="26"/>
        <v/>
      </c>
      <c r="BE36" s="128" t="str">
        <f t="shared" si="27"/>
        <v/>
      </c>
      <c r="BF36" s="128">
        <f t="shared" si="28"/>
        <v>8970469</v>
      </c>
    </row>
    <row r="37" spans="2:58">
      <c r="B37" s="176" t="s">
        <v>2402</v>
      </c>
      <c r="C37" s="167" t="s">
        <v>2265</v>
      </c>
      <c r="D37" s="167" t="s">
        <v>2231</v>
      </c>
      <c r="E37" s="167" t="s">
        <v>116</v>
      </c>
      <c r="F37" s="167" t="s">
        <v>2459</v>
      </c>
      <c r="G37" s="144" t="str">
        <f>MID(C37,5,2)</f>
        <v>U3</v>
      </c>
      <c r="H37" s="145">
        <f>IFERROR(INDEX(UnitRateParks[],MATCH(G37,UnitRateParks[LGIP Code],0),3),"")</f>
        <v>0</v>
      </c>
      <c r="I37" s="146" t="str">
        <f>IFERROR(MIN(K37/H37,INDEX(UnitRateParks[],MATCH(G37,UnitRateParks[LGIP Code],0),4)),"")</f>
        <v/>
      </c>
      <c r="J37" s="170"/>
      <c r="K37" s="171">
        <v>154800</v>
      </c>
      <c r="L37" s="114">
        <f t="shared" si="5"/>
        <v>0</v>
      </c>
      <c r="M37" s="173">
        <v>0</v>
      </c>
      <c r="N37" s="143">
        <f>IFERROR(INDEX(UnitRateParks[],MATCH($G37,UnitRateParks[LGIP Code],0),15),"Error")</f>
        <v>500000</v>
      </c>
      <c r="O37" s="165">
        <v>500000</v>
      </c>
      <c r="P37" s="167">
        <v>2016</v>
      </c>
      <c r="Q37" s="204">
        <v>0.17</v>
      </c>
      <c r="R37" s="131">
        <f t="shared" si="29"/>
        <v>85000</v>
      </c>
      <c r="S37" s="167">
        <v>1</v>
      </c>
      <c r="T37" s="116">
        <f t="shared" si="6"/>
        <v>7.4999999999999997E-2</v>
      </c>
      <c r="U37" s="133">
        <f t="shared" si="30"/>
        <v>76050</v>
      </c>
      <c r="V37" s="134">
        <f t="shared" si="31"/>
        <v>710629</v>
      </c>
      <c r="W37" s="298">
        <f t="shared" si="7"/>
        <v>49579</v>
      </c>
      <c r="X37" s="176">
        <v>2019</v>
      </c>
      <c r="Y37" s="259">
        <f t="shared" si="8"/>
        <v>2.5000000000000001E-2</v>
      </c>
      <c r="Z37" s="259">
        <f t="shared" si="9"/>
        <v>1.8716532546698028E-2</v>
      </c>
      <c r="AA37" s="306">
        <f>IF(FutureTrunkParks[[#This Row],[Asset Class]]="Local",VLOOKUP(FutureTrunkParks[[#This Row],[Service Catchment]],'Catchment Demand - Parks'!$C$8:$M$12,11),'Catchment Demand - Parks'!$M$12)</f>
        <v>0.2213928201923249</v>
      </c>
      <c r="AB37" s="306">
        <f>_xlfn.IFS(FutureTrunkParks[[#This Row],[Year of Provision]]=2019,0,FutureTrunkParks[[#This Row],[Year of Provision]]=2024,FutureTrunkParks[[#This Row],[Total Assets Cost (at Base Year)]]/SUMIFS($AE$17:$AE$189,$X$17:$X$189,"2024",$E$17:$E$189,FutureTrunkParks[[#This Row],[Service Catchment]]))</f>
        <v>0</v>
      </c>
      <c r="AC37" s="306">
        <f>IF(AND(FutureTrunkParks[[#This Row],[Spare Capacity %]]&gt;30%,FutureTrunkParks[[#This Row],[Share of the total Cost with the same year of provision %]]&gt;20%),1-FutureTrunkParks[[#This Row],[Spare Capacity %]],1)</f>
        <v>1</v>
      </c>
      <c r="AD37" s="306">
        <f>IF(FutureTrunkParks[[#This Row],[ Terminal Value Analysis]]&lt;0,0,FutureTrunkParks[[#This Row],[ Terminal Value Analysis]])</f>
        <v>1</v>
      </c>
      <c r="AE37" s="114">
        <f t="shared" si="32"/>
        <v>710629</v>
      </c>
      <c r="AF37" s="114">
        <f t="shared" si="10"/>
        <v>751282</v>
      </c>
      <c r="AG37" s="118">
        <f t="shared" si="11"/>
        <v>632400</v>
      </c>
      <c r="AH37" s="135">
        <f>ROUND(FutureTrunkParks[[#This Row],[Net Present Value of Total Asset Cost]]*FutureTrunkParks[[#This Row],[Terminal Value Adjustment]],0)</f>
        <v>632400</v>
      </c>
      <c r="AI37" s="178" t="str">
        <f t="shared" si="33"/>
        <v/>
      </c>
      <c r="AJ37" s="178" t="str">
        <f t="shared" si="33"/>
        <v/>
      </c>
      <c r="AK37" s="178" t="str">
        <f t="shared" si="33"/>
        <v/>
      </c>
      <c r="AL37" s="178" t="str">
        <f t="shared" si="33"/>
        <v/>
      </c>
      <c r="AM37" s="144" t="str">
        <f t="shared" si="34"/>
        <v>y</v>
      </c>
      <c r="AO37" s="123" t="str">
        <f t="shared" si="13"/>
        <v/>
      </c>
      <c r="AP37" s="126" t="str">
        <f t="shared" si="14"/>
        <v/>
      </c>
      <c r="AQ37" s="126" t="str">
        <f t="shared" si="15"/>
        <v/>
      </c>
      <c r="AR37" s="126" t="str">
        <f t="shared" si="16"/>
        <v/>
      </c>
      <c r="AS37" s="126">
        <f t="shared" si="17"/>
        <v>1</v>
      </c>
      <c r="AT37" s="127">
        <f t="shared" si="18"/>
        <v>1</v>
      </c>
      <c r="AV37" s="128" t="str">
        <f t="shared" si="19"/>
        <v/>
      </c>
      <c r="AW37" s="128" t="str">
        <f t="shared" si="20"/>
        <v/>
      </c>
      <c r="AX37" s="128" t="str">
        <f t="shared" si="21"/>
        <v/>
      </c>
      <c r="AY37" s="128" t="str">
        <f t="shared" si="22"/>
        <v/>
      </c>
      <c r="AZ37" s="128">
        <f t="shared" si="23"/>
        <v>632400</v>
      </c>
      <c r="BB37" s="128" t="str">
        <f t="shared" si="24"/>
        <v/>
      </c>
      <c r="BC37" s="128" t="str">
        <f t="shared" si="25"/>
        <v/>
      </c>
      <c r="BD37" s="128" t="str">
        <f t="shared" si="26"/>
        <v/>
      </c>
      <c r="BE37" s="128" t="str">
        <f t="shared" si="27"/>
        <v/>
      </c>
      <c r="BF37" s="128">
        <f t="shared" si="28"/>
        <v>632400</v>
      </c>
    </row>
    <row r="38" spans="2:58">
      <c r="B38" s="176" t="s">
        <v>2406</v>
      </c>
      <c r="C38" s="167" t="s">
        <v>2266</v>
      </c>
      <c r="D38" s="167" t="s">
        <v>2231</v>
      </c>
      <c r="E38" s="167" t="s">
        <v>116</v>
      </c>
      <c r="F38" s="167" t="s">
        <v>2460</v>
      </c>
      <c r="G38" s="144" t="str">
        <f>MID(C38,5,2)</f>
        <v>U1</v>
      </c>
      <c r="H38" s="145">
        <f>IFERROR(INDEX(UnitRateParks[],MATCH(G38,UnitRateParks[LGIP Code],0),3),"")</f>
        <v>0</v>
      </c>
      <c r="I38" s="146" t="str">
        <f>IFERROR(MIN(K38/H38,INDEX(UnitRateParks[],MATCH(G38,UnitRateParks[LGIP Code],0),4)),"")</f>
        <v/>
      </c>
      <c r="J38" s="170"/>
      <c r="K38" s="171">
        <v>33800</v>
      </c>
      <c r="L38" s="114">
        <f t="shared" si="5"/>
        <v>0</v>
      </c>
      <c r="M38" s="173">
        <v>0</v>
      </c>
      <c r="N38" s="143">
        <f>IFERROR(INDEX(UnitRateParks[],MATCH($G38,UnitRateParks[LGIP Code],0),15),"Error")</f>
        <v>1000000</v>
      </c>
      <c r="O38" s="165">
        <v>1000000</v>
      </c>
      <c r="P38" s="167">
        <v>2016</v>
      </c>
      <c r="Q38" s="204">
        <v>0.17</v>
      </c>
      <c r="R38" s="131">
        <f t="shared" si="29"/>
        <v>170000</v>
      </c>
      <c r="S38" s="167">
        <v>1</v>
      </c>
      <c r="T38" s="116">
        <f t="shared" si="6"/>
        <v>0.15</v>
      </c>
      <c r="U38" s="133">
        <f t="shared" si="30"/>
        <v>152100</v>
      </c>
      <c r="V38" s="134">
        <f t="shared" si="31"/>
        <v>1520415</v>
      </c>
      <c r="W38" s="298">
        <f t="shared" si="7"/>
        <v>198315</v>
      </c>
      <c r="X38" s="176">
        <v>2024</v>
      </c>
      <c r="Y38" s="259">
        <f t="shared" si="8"/>
        <v>2.5000000000000001E-2</v>
      </c>
      <c r="Z38" s="259">
        <f t="shared" si="9"/>
        <v>1.8716532546698028E-2</v>
      </c>
      <c r="AA38" s="306">
        <f>IF(FutureTrunkParks[[#This Row],[Asset Class]]="Local",VLOOKUP(FutureTrunkParks[[#This Row],[Service Catchment]],'Catchment Demand - Parks'!$C$8:$M$12,11),'Catchment Demand - Parks'!$M$12)</f>
        <v>0.2213928201923249</v>
      </c>
      <c r="AB38" s="306">
        <f>_xlfn.IFS(FutureTrunkParks[[#This Row],[Year of Provision]]=2019,0,FutureTrunkParks[[#This Row],[Year of Provision]]=2024,FutureTrunkParks[[#This Row],[Total Assets Cost (at Base Year)]]/SUMIFS($AE$17:$AE$189,$X$17:$X$189,"2024",$E$17:$E$189,FutureTrunkParks[[#This Row],[Service Catchment]]))</f>
        <v>4.0164058150769275E-2</v>
      </c>
      <c r="AC38" s="306">
        <f>IF(AND(FutureTrunkParks[[#This Row],[Spare Capacity %]]&gt;30%,FutureTrunkParks[[#This Row],[Share of the total Cost with the same year of provision %]]&gt;20%),1-FutureTrunkParks[[#This Row],[Spare Capacity %]],1)</f>
        <v>1</v>
      </c>
      <c r="AD38" s="306">
        <f>IF(FutureTrunkParks[[#This Row],[ Terminal Value Analysis]]&lt;0,0,FutureTrunkParks[[#This Row],[ Terminal Value Analysis]])</f>
        <v>1</v>
      </c>
      <c r="AE38" s="114">
        <f t="shared" si="32"/>
        <v>1520415</v>
      </c>
      <c r="AF38" s="114">
        <f t="shared" si="10"/>
        <v>1763555</v>
      </c>
      <c r="AG38" s="118">
        <f t="shared" si="11"/>
        <v>1114021</v>
      </c>
      <c r="AH38" s="135">
        <f>ROUND(FutureTrunkParks[[#This Row],[Net Present Value of Total Asset Cost]]*FutureTrunkParks[[#This Row],[Terminal Value Adjustment]],0)</f>
        <v>1114021</v>
      </c>
      <c r="AI38" s="178" t="str">
        <f t="shared" si="33"/>
        <v/>
      </c>
      <c r="AJ38" s="178" t="str">
        <f t="shared" si="33"/>
        <v/>
      </c>
      <c r="AK38" s="178" t="str">
        <f t="shared" si="33"/>
        <v/>
      </c>
      <c r="AL38" s="178" t="str">
        <f t="shared" si="33"/>
        <v/>
      </c>
      <c r="AM38" s="144" t="str">
        <f t="shared" si="34"/>
        <v>y</v>
      </c>
      <c r="AO38" s="123" t="str">
        <f t="shared" si="13"/>
        <v/>
      </c>
      <c r="AP38" s="126" t="str">
        <f t="shared" si="14"/>
        <v/>
      </c>
      <c r="AQ38" s="126" t="str">
        <f t="shared" si="15"/>
        <v/>
      </c>
      <c r="AR38" s="126" t="str">
        <f t="shared" si="16"/>
        <v/>
      </c>
      <c r="AS38" s="126">
        <f t="shared" si="17"/>
        <v>1</v>
      </c>
      <c r="AT38" s="127">
        <f t="shared" si="18"/>
        <v>1</v>
      </c>
      <c r="AV38" s="128" t="str">
        <f t="shared" si="19"/>
        <v/>
      </c>
      <c r="AW38" s="128" t="str">
        <f t="shared" si="20"/>
        <v/>
      </c>
      <c r="AX38" s="128" t="str">
        <f t="shared" si="21"/>
        <v/>
      </c>
      <c r="AY38" s="128" t="str">
        <f t="shared" si="22"/>
        <v/>
      </c>
      <c r="AZ38" s="128">
        <f t="shared" si="23"/>
        <v>1114021</v>
      </c>
      <c r="BB38" s="128" t="str">
        <f t="shared" si="24"/>
        <v/>
      </c>
      <c r="BC38" s="128" t="str">
        <f t="shared" si="25"/>
        <v/>
      </c>
      <c r="BD38" s="128" t="str">
        <f t="shared" si="26"/>
        <v/>
      </c>
      <c r="BE38" s="128" t="str">
        <f t="shared" si="27"/>
        <v/>
      </c>
      <c r="BF38" s="128">
        <f t="shared" si="28"/>
        <v>1114021</v>
      </c>
    </row>
    <row r="39" spans="2:58">
      <c r="B39" s="176" t="s">
        <v>2407</v>
      </c>
      <c r="C39" s="167" t="s">
        <v>2267</v>
      </c>
      <c r="D39" s="167" t="s">
        <v>2229</v>
      </c>
      <c r="E39" s="167" t="s">
        <v>118</v>
      </c>
      <c r="F39" s="167" t="s">
        <v>2461</v>
      </c>
      <c r="G39" s="144" t="str">
        <f>MID(C39,5,2)&amp;"-"&amp;LEFT(D39,1)</f>
        <v>A7-L</v>
      </c>
      <c r="H39" s="145">
        <f>IFERROR(INDEX(UnitRateParks[],MATCH(G39,UnitRateParks[LGIP Code],0),3),"")</f>
        <v>8000</v>
      </c>
      <c r="I39" s="146">
        <f>IFERROR(MIN(K39/H39,INDEX(UnitRateParks[],MATCH(FutureTrunkParks[[#This Row],[LGIP Code (*)]], UnitRateParks[LGIP Code],0),4)),"")</f>
        <v>0.875</v>
      </c>
      <c r="J39" s="170"/>
      <c r="K39" s="171">
        <v>7000</v>
      </c>
      <c r="L39" s="114">
        <f t="shared" si="5"/>
        <v>53.333285714285715</v>
      </c>
      <c r="M39" s="173">
        <v>373333</v>
      </c>
      <c r="N3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217670.27887335527</v>
      </c>
      <c r="O39" s="165">
        <v>217670</v>
      </c>
      <c r="P39" s="167">
        <v>2016</v>
      </c>
      <c r="Q39" s="204">
        <v>0.17</v>
      </c>
      <c r="R39" s="131">
        <f t="shared" si="29"/>
        <v>37004</v>
      </c>
      <c r="S39" s="167">
        <v>1</v>
      </c>
      <c r="T39" s="116">
        <f t="shared" si="6"/>
        <v>0.15</v>
      </c>
      <c r="U39" s="133">
        <f t="shared" si="30"/>
        <v>33108</v>
      </c>
      <c r="V39" s="134">
        <f t="shared" si="31"/>
        <v>330949</v>
      </c>
      <c r="W39" s="298">
        <f t="shared" si="7"/>
        <v>43167</v>
      </c>
      <c r="X39" s="176">
        <v>2024</v>
      </c>
      <c r="Y39" s="259">
        <f t="shared" si="8"/>
        <v>2.5000000000000001E-2</v>
      </c>
      <c r="Z39" s="259">
        <f t="shared" si="9"/>
        <v>1.8716532546698028E-2</v>
      </c>
      <c r="AA39" s="306">
        <f>IF(FutureTrunkParks[[#This Row],[Asset Class]]="Local",VLOOKUP(FutureTrunkParks[[#This Row],[Service Catchment]],'Catchment Demand - Parks'!$C$8:$M$12,11),'Catchment Demand - Parks'!$M$12)</f>
        <v>0.17601346056604164</v>
      </c>
      <c r="AB39" s="306">
        <f>_xlfn.IFS(FutureTrunkParks[[#This Row],[Year of Provision]]=2019,0,FutureTrunkParks[[#This Row],[Year of Provision]]=2024,FutureTrunkParks[[#This Row],[Total Assets Cost (at Base Year)]]/SUMIFS($AE$17:$AE$189,$X$17:$X$189,"2024",$E$17:$E$189,FutureTrunkParks[[#This Row],[Service Catchment]]))</f>
        <v>1.1726416168275692E-2</v>
      </c>
      <c r="AC39" s="306">
        <f>IF(AND(FutureTrunkParks[[#This Row],[Spare Capacity %]]&gt;30%,FutureTrunkParks[[#This Row],[Share of the total Cost with the same year of provision %]]&gt;20%),1-FutureTrunkParks[[#This Row],[Spare Capacity %]],1)</f>
        <v>1</v>
      </c>
      <c r="AD39" s="306">
        <f>IF(FutureTrunkParks[[#This Row],[ Terminal Value Analysis]]&lt;0,0,FutureTrunkParks[[#This Row],[ Terminal Value Analysis]])</f>
        <v>1</v>
      </c>
      <c r="AE39" s="114">
        <f t="shared" si="32"/>
        <v>704282</v>
      </c>
      <c r="AF39" s="114">
        <f t="shared" si="10"/>
        <v>838743</v>
      </c>
      <c r="AG39" s="118">
        <f t="shared" si="11"/>
        <v>529826</v>
      </c>
      <c r="AH39" s="135">
        <f>ROUND(FutureTrunkParks[[#This Row],[Net Present Value of Total Asset Cost]]*FutureTrunkParks[[#This Row],[Terminal Value Adjustment]],0)</f>
        <v>529826</v>
      </c>
      <c r="AI39" s="178" t="str">
        <f t="shared" si="33"/>
        <v/>
      </c>
      <c r="AJ39" s="178" t="str">
        <f t="shared" si="33"/>
        <v/>
      </c>
      <c r="AK39" s="178" t="str">
        <f t="shared" si="33"/>
        <v/>
      </c>
      <c r="AL39" s="178" t="str">
        <f t="shared" si="33"/>
        <v>y</v>
      </c>
      <c r="AM39" s="144" t="str">
        <f t="shared" si="34"/>
        <v/>
      </c>
      <c r="AO39" s="123" t="str">
        <f t="shared" si="13"/>
        <v/>
      </c>
      <c r="AP39" s="126" t="str">
        <f t="shared" si="14"/>
        <v/>
      </c>
      <c r="AQ39" s="126" t="str">
        <f t="shared" si="15"/>
        <v/>
      </c>
      <c r="AR39" s="126">
        <f t="shared" si="16"/>
        <v>1</v>
      </c>
      <c r="AS39" s="126" t="str">
        <f t="shared" si="17"/>
        <v/>
      </c>
      <c r="AT39" s="127">
        <f t="shared" si="18"/>
        <v>1</v>
      </c>
      <c r="AV39" s="128" t="str">
        <f t="shared" si="19"/>
        <v/>
      </c>
      <c r="AW39" s="128" t="str">
        <f t="shared" si="20"/>
        <v/>
      </c>
      <c r="AX39" s="128" t="str">
        <f t="shared" si="21"/>
        <v/>
      </c>
      <c r="AY39" s="128">
        <f t="shared" si="22"/>
        <v>529826</v>
      </c>
      <c r="AZ39" s="128" t="str">
        <f t="shared" si="23"/>
        <v/>
      </c>
      <c r="BB39" s="128" t="str">
        <f t="shared" si="24"/>
        <v/>
      </c>
      <c r="BC39" s="128" t="str">
        <f t="shared" si="25"/>
        <v/>
      </c>
      <c r="BD39" s="128" t="str">
        <f t="shared" si="26"/>
        <v/>
      </c>
      <c r="BE39" s="128">
        <f t="shared" si="27"/>
        <v>529826</v>
      </c>
      <c r="BF39" s="128" t="str">
        <f t="shared" si="28"/>
        <v/>
      </c>
    </row>
    <row r="40" spans="2:58">
      <c r="B40" s="176" t="s">
        <v>2407</v>
      </c>
      <c r="C40" s="167" t="s">
        <v>2268</v>
      </c>
      <c r="D40" s="167" t="s">
        <v>2229</v>
      </c>
      <c r="E40" s="167" t="s">
        <v>118</v>
      </c>
      <c r="F40" s="167" t="s">
        <v>2461</v>
      </c>
      <c r="G40" s="144" t="str">
        <f>MID(C40,5,2)&amp;"-"&amp;LEFT(D40,1)</f>
        <v>A7-L</v>
      </c>
      <c r="H40" s="145">
        <f>IFERROR(INDEX(UnitRateParks[],MATCH(G40,UnitRateParks[LGIP Code],0),3),"")</f>
        <v>8000</v>
      </c>
      <c r="I40" s="146">
        <f>IFERROR(MIN(K40/H40,INDEX(UnitRateParks[],MATCH(FutureTrunkParks[[#This Row],[LGIP Code (*)]], UnitRateParks[LGIP Code],0),4)),"")</f>
        <v>0.1875</v>
      </c>
      <c r="J40" s="170"/>
      <c r="K40" s="171">
        <v>1500</v>
      </c>
      <c r="L40" s="114">
        <f t="shared" si="5"/>
        <v>10</v>
      </c>
      <c r="M40" s="173">
        <v>15000</v>
      </c>
      <c r="N4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80244.792972861847</v>
      </c>
      <c r="O40" s="165">
        <v>80245</v>
      </c>
      <c r="P40" s="167">
        <v>2016</v>
      </c>
      <c r="Q40" s="204">
        <v>0.17</v>
      </c>
      <c r="R40" s="131">
        <f t="shared" si="29"/>
        <v>13642</v>
      </c>
      <c r="S40" s="167">
        <v>1</v>
      </c>
      <c r="T40" s="116">
        <f t="shared" si="6"/>
        <v>7.4999999999999997E-2</v>
      </c>
      <c r="U40" s="133">
        <f t="shared" si="30"/>
        <v>12205</v>
      </c>
      <c r="V40" s="134">
        <f t="shared" si="31"/>
        <v>114049</v>
      </c>
      <c r="W40" s="298">
        <f t="shared" si="7"/>
        <v>7957</v>
      </c>
      <c r="X40" s="176">
        <v>2019</v>
      </c>
      <c r="Y40" s="259">
        <f t="shared" si="8"/>
        <v>2.5000000000000001E-2</v>
      </c>
      <c r="Z40" s="259">
        <f t="shared" si="9"/>
        <v>1.8716532546698028E-2</v>
      </c>
      <c r="AA40" s="306">
        <f>IF(FutureTrunkParks[[#This Row],[Asset Class]]="Local",VLOOKUP(FutureTrunkParks[[#This Row],[Service Catchment]],'Catchment Demand - Parks'!$C$8:$M$12,11),'Catchment Demand - Parks'!$M$12)</f>
        <v>0.17601346056604164</v>
      </c>
      <c r="AB40" s="306">
        <f>_xlfn.IFS(FutureTrunkParks[[#This Row],[Year of Provision]]=2019,0,FutureTrunkParks[[#This Row],[Year of Provision]]=2024,FutureTrunkParks[[#This Row],[Total Assets Cost (at Base Year)]]/SUMIFS($AE$17:$AE$189,$X$17:$X$189,"2024",$E$17:$E$189,FutureTrunkParks[[#This Row],[Service Catchment]]))</f>
        <v>0</v>
      </c>
      <c r="AC40" s="306">
        <f>IF(AND(FutureTrunkParks[[#This Row],[Spare Capacity %]]&gt;30%,FutureTrunkParks[[#This Row],[Share of the total Cost with the same year of provision %]]&gt;20%),1-FutureTrunkParks[[#This Row],[Spare Capacity %]],1)</f>
        <v>1</v>
      </c>
      <c r="AD40" s="306">
        <f>IF(FutureTrunkParks[[#This Row],[ Terminal Value Analysis]]&lt;0,0,FutureTrunkParks[[#This Row],[ Terminal Value Analysis]])</f>
        <v>1</v>
      </c>
      <c r="AE40" s="114">
        <f t="shared" si="32"/>
        <v>129049</v>
      </c>
      <c r="AF40" s="114">
        <f t="shared" si="10"/>
        <v>136727</v>
      </c>
      <c r="AG40" s="118">
        <f t="shared" si="11"/>
        <v>115092</v>
      </c>
      <c r="AH40" s="135">
        <f>ROUND(FutureTrunkParks[[#This Row],[Net Present Value of Total Asset Cost]]*FutureTrunkParks[[#This Row],[Terminal Value Adjustment]],0)</f>
        <v>115092</v>
      </c>
      <c r="AI40" s="178" t="str">
        <f t="shared" si="33"/>
        <v/>
      </c>
      <c r="AJ40" s="178" t="str">
        <f t="shared" si="33"/>
        <v/>
      </c>
      <c r="AK40" s="178" t="str">
        <f t="shared" si="33"/>
        <v/>
      </c>
      <c r="AL40" s="178" t="str">
        <f t="shared" si="33"/>
        <v>y</v>
      </c>
      <c r="AM40" s="144" t="str">
        <f t="shared" si="34"/>
        <v/>
      </c>
      <c r="AO40" s="123" t="str">
        <f t="shared" si="13"/>
        <v/>
      </c>
      <c r="AP40" s="126" t="str">
        <f t="shared" si="14"/>
        <v/>
      </c>
      <c r="AQ40" s="126" t="str">
        <f t="shared" si="15"/>
        <v/>
      </c>
      <c r="AR40" s="126">
        <f t="shared" si="16"/>
        <v>1</v>
      </c>
      <c r="AS40" s="126" t="str">
        <f t="shared" si="17"/>
        <v/>
      </c>
      <c r="AT40" s="127">
        <f t="shared" si="18"/>
        <v>1</v>
      </c>
      <c r="AV40" s="128" t="str">
        <f t="shared" si="19"/>
        <v/>
      </c>
      <c r="AW40" s="128" t="str">
        <f t="shared" si="20"/>
        <v/>
      </c>
      <c r="AX40" s="128" t="str">
        <f t="shared" si="21"/>
        <v/>
      </c>
      <c r="AY40" s="128">
        <f t="shared" si="22"/>
        <v>115092</v>
      </c>
      <c r="AZ40" s="128" t="str">
        <f t="shared" si="23"/>
        <v/>
      </c>
      <c r="BB40" s="128" t="str">
        <f t="shared" si="24"/>
        <v/>
      </c>
      <c r="BC40" s="128" t="str">
        <f t="shared" si="25"/>
        <v/>
      </c>
      <c r="BD40" s="128" t="str">
        <f t="shared" si="26"/>
        <v/>
      </c>
      <c r="BE40" s="128">
        <f t="shared" si="27"/>
        <v>115092</v>
      </c>
      <c r="BF40" s="128" t="str">
        <f t="shared" si="28"/>
        <v/>
      </c>
    </row>
    <row r="41" spans="2:58">
      <c r="B41" s="176" t="s">
        <v>2408</v>
      </c>
      <c r="C41" s="167" t="s">
        <v>2269</v>
      </c>
      <c r="D41" s="167" t="s">
        <v>2231</v>
      </c>
      <c r="E41" s="167" t="s">
        <v>118</v>
      </c>
      <c r="F41" s="167" t="s">
        <v>2459</v>
      </c>
      <c r="G41" s="144" t="str">
        <f>MID(C41,5,2)</f>
        <v>U3</v>
      </c>
      <c r="H41" s="145">
        <f>IFERROR(INDEX(UnitRateParks[],MATCH(G41,UnitRateParks[LGIP Code],0),3),"")</f>
        <v>0</v>
      </c>
      <c r="I41" s="146" t="str">
        <f>IFERROR(MIN(K41/H41,INDEX(UnitRateParks[],MATCH(G41,UnitRateParks[LGIP Code],0),4)),"")</f>
        <v/>
      </c>
      <c r="J41" s="170"/>
      <c r="K41" s="171">
        <v>75100</v>
      </c>
      <c r="L41" s="114">
        <f t="shared" si="5"/>
        <v>0</v>
      </c>
      <c r="M41" s="173">
        <v>0</v>
      </c>
      <c r="N41" s="143">
        <f>IFERROR(INDEX(UnitRateParks[],MATCH($G41,UnitRateParks[LGIP Code],0),15),"Error")</f>
        <v>500000</v>
      </c>
      <c r="O41" s="165">
        <v>500000</v>
      </c>
      <c r="P41" s="167">
        <v>2016</v>
      </c>
      <c r="Q41" s="204">
        <v>0.17</v>
      </c>
      <c r="R41" s="131">
        <f t="shared" si="29"/>
        <v>85000</v>
      </c>
      <c r="S41" s="167">
        <v>1</v>
      </c>
      <c r="T41" s="116">
        <f t="shared" si="6"/>
        <v>7.4999999999999997E-2</v>
      </c>
      <c r="U41" s="133">
        <f t="shared" si="30"/>
        <v>76050</v>
      </c>
      <c r="V41" s="134">
        <f t="shared" si="31"/>
        <v>710629</v>
      </c>
      <c r="W41" s="298">
        <f t="shared" si="7"/>
        <v>49579</v>
      </c>
      <c r="X41" s="176">
        <v>2019</v>
      </c>
      <c r="Y41" s="259">
        <f t="shared" si="8"/>
        <v>2.5000000000000001E-2</v>
      </c>
      <c r="Z41" s="259">
        <f t="shared" si="9"/>
        <v>1.8716532546698028E-2</v>
      </c>
      <c r="AA41" s="306">
        <f>IF(FutureTrunkParks[[#This Row],[Asset Class]]="Local",VLOOKUP(FutureTrunkParks[[#This Row],[Service Catchment]],'Catchment Demand - Parks'!$C$8:$M$12,11),'Catchment Demand - Parks'!$M$12)</f>
        <v>0.2213928201923249</v>
      </c>
      <c r="AB41" s="306">
        <f>_xlfn.IFS(FutureTrunkParks[[#This Row],[Year of Provision]]=2019,0,FutureTrunkParks[[#This Row],[Year of Provision]]=2024,FutureTrunkParks[[#This Row],[Total Assets Cost (at Base Year)]]/SUMIFS($AE$17:$AE$189,$X$17:$X$189,"2024",$E$17:$E$189,FutureTrunkParks[[#This Row],[Service Catchment]]))</f>
        <v>0</v>
      </c>
      <c r="AC41" s="306">
        <f>IF(AND(FutureTrunkParks[[#This Row],[Spare Capacity %]]&gt;30%,FutureTrunkParks[[#This Row],[Share of the total Cost with the same year of provision %]]&gt;20%),1-FutureTrunkParks[[#This Row],[Spare Capacity %]],1)</f>
        <v>1</v>
      </c>
      <c r="AD41" s="306">
        <f>IF(FutureTrunkParks[[#This Row],[ Terminal Value Analysis]]&lt;0,0,FutureTrunkParks[[#This Row],[ Terminal Value Analysis]])</f>
        <v>1</v>
      </c>
      <c r="AE41" s="114">
        <f t="shared" si="32"/>
        <v>710629</v>
      </c>
      <c r="AF41" s="114">
        <f t="shared" si="10"/>
        <v>751282</v>
      </c>
      <c r="AG41" s="118">
        <f t="shared" si="11"/>
        <v>632400</v>
      </c>
      <c r="AH41" s="135">
        <f>ROUND(FutureTrunkParks[[#This Row],[Net Present Value of Total Asset Cost]]*FutureTrunkParks[[#This Row],[Terminal Value Adjustment]],0)</f>
        <v>632400</v>
      </c>
      <c r="AI41" s="178" t="str">
        <f t="shared" si="33"/>
        <v/>
      </c>
      <c r="AJ41" s="178" t="str">
        <f t="shared" si="33"/>
        <v/>
      </c>
      <c r="AK41" s="178" t="str">
        <f t="shared" si="33"/>
        <v/>
      </c>
      <c r="AL41" s="178" t="str">
        <f t="shared" si="33"/>
        <v/>
      </c>
      <c r="AM41" s="144" t="str">
        <f t="shared" si="34"/>
        <v>y</v>
      </c>
      <c r="AO41" s="123" t="str">
        <f t="shared" si="13"/>
        <v/>
      </c>
      <c r="AP41" s="126" t="str">
        <f t="shared" si="14"/>
        <v/>
      </c>
      <c r="AQ41" s="126" t="str">
        <f t="shared" si="15"/>
        <v/>
      </c>
      <c r="AR41" s="126" t="str">
        <f t="shared" si="16"/>
        <v/>
      </c>
      <c r="AS41" s="126">
        <f t="shared" si="17"/>
        <v>1</v>
      </c>
      <c r="AT41" s="127">
        <f t="shared" si="18"/>
        <v>1</v>
      </c>
      <c r="AV41" s="128" t="str">
        <f t="shared" si="19"/>
        <v/>
      </c>
      <c r="AW41" s="128" t="str">
        <f t="shared" si="20"/>
        <v/>
      </c>
      <c r="AX41" s="128" t="str">
        <f t="shared" si="21"/>
        <v/>
      </c>
      <c r="AY41" s="128" t="str">
        <f t="shared" si="22"/>
        <v/>
      </c>
      <c r="AZ41" s="128">
        <f t="shared" si="23"/>
        <v>632400</v>
      </c>
      <c r="BB41" s="128" t="str">
        <f t="shared" si="24"/>
        <v/>
      </c>
      <c r="BC41" s="128" t="str">
        <f t="shared" si="25"/>
        <v/>
      </c>
      <c r="BD41" s="128" t="str">
        <f t="shared" si="26"/>
        <v/>
      </c>
      <c r="BE41" s="128" t="str">
        <f t="shared" si="27"/>
        <v/>
      </c>
      <c r="BF41" s="128">
        <f t="shared" si="28"/>
        <v>632400</v>
      </c>
    </row>
    <row r="42" spans="2:58">
      <c r="B42" s="176" t="s">
        <v>2409</v>
      </c>
      <c r="C42" s="167" t="s">
        <v>2270</v>
      </c>
      <c r="D42" s="167" t="s">
        <v>2229</v>
      </c>
      <c r="E42" s="167" t="s">
        <v>116</v>
      </c>
      <c r="F42" s="167" t="s">
        <v>2455</v>
      </c>
      <c r="G42" s="144" t="str">
        <f t="shared" ref="G42:G50" si="35">MID(C42,5,2)&amp;"-"&amp;LEFT(D42,1)</f>
        <v>A1-L</v>
      </c>
      <c r="H42" s="145">
        <f>IFERROR(INDEX(UnitRateParks[],MATCH(G42,UnitRateParks[LGIP Code],0),3),"")</f>
        <v>8000</v>
      </c>
      <c r="I42" s="146">
        <f>IFERROR(MIN(K42/H42,INDEX(UnitRateParks[],MATCH(FutureTrunkParks[[#This Row],[LGIP Code (*)]], UnitRateParks[LGIP Code],0),4)),"")</f>
        <v>0.25</v>
      </c>
      <c r="J42" s="170"/>
      <c r="K42" s="171">
        <v>2000</v>
      </c>
      <c r="L42" s="114">
        <f t="shared" si="5"/>
        <v>2000</v>
      </c>
      <c r="M42" s="173">
        <v>4000000</v>
      </c>
      <c r="N4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88842.758687499998</v>
      </c>
      <c r="O42" s="165">
        <v>88843</v>
      </c>
      <c r="P42" s="167">
        <v>2016</v>
      </c>
      <c r="Q42" s="204">
        <v>0.17</v>
      </c>
      <c r="R42" s="131">
        <f t="shared" si="29"/>
        <v>15103</v>
      </c>
      <c r="S42" s="167">
        <v>1</v>
      </c>
      <c r="T42" s="116">
        <f t="shared" si="6"/>
        <v>7.4999999999999997E-2</v>
      </c>
      <c r="U42" s="133">
        <f t="shared" si="30"/>
        <v>13513</v>
      </c>
      <c r="V42" s="134">
        <f t="shared" si="31"/>
        <v>126268</v>
      </c>
      <c r="W42" s="298">
        <f t="shared" si="7"/>
        <v>8809</v>
      </c>
      <c r="X42" s="176">
        <v>2019</v>
      </c>
      <c r="Y42" s="259">
        <f t="shared" si="8"/>
        <v>2.5000000000000001E-2</v>
      </c>
      <c r="Z42" s="259">
        <f t="shared" si="9"/>
        <v>1.8716532546698028E-2</v>
      </c>
      <c r="AA42" s="306">
        <f>IF(FutureTrunkParks[[#This Row],[Asset Class]]="Local",VLOOKUP(FutureTrunkParks[[#This Row],[Service Catchment]],'Catchment Demand - Parks'!$C$8:$M$12,11),'Catchment Demand - Parks'!$M$12)</f>
        <v>0.21796753262814222</v>
      </c>
      <c r="AB42" s="306">
        <f>_xlfn.IFS(FutureTrunkParks[[#This Row],[Year of Provision]]=2019,0,FutureTrunkParks[[#This Row],[Year of Provision]]=2024,FutureTrunkParks[[#This Row],[Total Assets Cost (at Base Year)]]/SUMIFS($AE$17:$AE$189,$X$17:$X$189,"2024",$E$17:$E$189,FutureTrunkParks[[#This Row],[Service Catchment]]))</f>
        <v>0</v>
      </c>
      <c r="AC42" s="306">
        <f>IF(AND(FutureTrunkParks[[#This Row],[Spare Capacity %]]&gt;30%,FutureTrunkParks[[#This Row],[Share of the total Cost with the same year of provision %]]&gt;20%),1-FutureTrunkParks[[#This Row],[Spare Capacity %]],1)</f>
        <v>1</v>
      </c>
      <c r="AD42" s="306">
        <f>IF(FutureTrunkParks[[#This Row],[ Terminal Value Analysis]]&lt;0,0,FutureTrunkParks[[#This Row],[ Terminal Value Analysis]])</f>
        <v>1</v>
      </c>
      <c r="AE42" s="114">
        <f t="shared" si="32"/>
        <v>4126268</v>
      </c>
      <c r="AF42" s="114">
        <f t="shared" si="10"/>
        <v>4441054</v>
      </c>
      <c r="AG42" s="118">
        <f t="shared" si="11"/>
        <v>3738309</v>
      </c>
      <c r="AH42" s="135">
        <f>ROUND(FutureTrunkParks[[#This Row],[Net Present Value of Total Asset Cost]]*FutureTrunkParks[[#This Row],[Terminal Value Adjustment]],0)</f>
        <v>3738309</v>
      </c>
      <c r="AI42" s="178" t="str">
        <f t="shared" si="33"/>
        <v/>
      </c>
      <c r="AJ42" s="178" t="str">
        <f t="shared" si="33"/>
        <v>y</v>
      </c>
      <c r="AK42" s="178" t="str">
        <f t="shared" si="33"/>
        <v/>
      </c>
      <c r="AL42" s="178" t="str">
        <f t="shared" si="33"/>
        <v/>
      </c>
      <c r="AM42" s="144" t="str">
        <f t="shared" si="34"/>
        <v/>
      </c>
      <c r="AO42" s="123" t="str">
        <f t="shared" si="13"/>
        <v/>
      </c>
      <c r="AP42" s="126">
        <f t="shared" si="14"/>
        <v>1</v>
      </c>
      <c r="AQ42" s="126" t="str">
        <f t="shared" si="15"/>
        <v/>
      </c>
      <c r="AR42" s="126" t="str">
        <f t="shared" si="16"/>
        <v/>
      </c>
      <c r="AS42" s="126" t="str">
        <f t="shared" si="17"/>
        <v/>
      </c>
      <c r="AT42" s="127">
        <f t="shared" si="18"/>
        <v>1</v>
      </c>
      <c r="AV42" s="128" t="str">
        <f t="shared" si="19"/>
        <v/>
      </c>
      <c r="AW42" s="128">
        <f t="shared" si="20"/>
        <v>3738309</v>
      </c>
      <c r="AX42" s="128" t="str">
        <f t="shared" si="21"/>
        <v/>
      </c>
      <c r="AY42" s="128" t="str">
        <f t="shared" si="22"/>
        <v/>
      </c>
      <c r="AZ42" s="128" t="str">
        <f t="shared" si="23"/>
        <v/>
      </c>
      <c r="BB42" s="128" t="str">
        <f t="shared" si="24"/>
        <v/>
      </c>
      <c r="BC42" s="128">
        <f t="shared" si="25"/>
        <v>3738309</v>
      </c>
      <c r="BD42" s="128" t="str">
        <f t="shared" si="26"/>
        <v/>
      </c>
      <c r="BE42" s="128" t="str">
        <f t="shared" si="27"/>
        <v/>
      </c>
      <c r="BF42" s="128" t="str">
        <f t="shared" si="28"/>
        <v/>
      </c>
    </row>
    <row r="43" spans="2:58">
      <c r="B43" s="176" t="s">
        <v>2410</v>
      </c>
      <c r="C43" s="167" t="s">
        <v>2271</v>
      </c>
      <c r="D43" s="167" t="s">
        <v>2229</v>
      </c>
      <c r="E43" s="167" t="s">
        <v>115</v>
      </c>
      <c r="F43" s="167" t="s">
        <v>2455</v>
      </c>
      <c r="G43" s="144" t="str">
        <f t="shared" si="35"/>
        <v>A1-L</v>
      </c>
      <c r="H43" s="145">
        <f>IFERROR(INDEX(UnitRateParks[],MATCH(G43,UnitRateParks[LGIP Code],0),3),"")</f>
        <v>8000</v>
      </c>
      <c r="I43" s="146">
        <f>IFERROR(MIN(K43/H43,INDEX(UnitRateParks[],MATCH(FutureTrunkParks[[#This Row],[LGIP Code (*)]], UnitRateParks[LGIP Code],0),4)),"")</f>
        <v>0.3125</v>
      </c>
      <c r="J43" s="170"/>
      <c r="K43" s="171">
        <v>2500</v>
      </c>
      <c r="L43" s="114">
        <f t="shared" si="5"/>
        <v>750</v>
      </c>
      <c r="M43" s="173">
        <v>1875000</v>
      </c>
      <c r="N4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104123.507734375</v>
      </c>
      <c r="O43" s="165">
        <v>104124</v>
      </c>
      <c r="P43" s="167">
        <v>2016</v>
      </c>
      <c r="Q43" s="204">
        <v>0.17</v>
      </c>
      <c r="R43" s="131">
        <f t="shared" si="29"/>
        <v>17701</v>
      </c>
      <c r="S43" s="167">
        <v>1</v>
      </c>
      <c r="T43" s="116">
        <f t="shared" si="6"/>
        <v>0.15</v>
      </c>
      <c r="U43" s="133">
        <f t="shared" si="30"/>
        <v>15837</v>
      </c>
      <c r="V43" s="134">
        <f t="shared" si="31"/>
        <v>158311</v>
      </c>
      <c r="W43" s="298">
        <f t="shared" si="7"/>
        <v>20649</v>
      </c>
      <c r="X43" s="176">
        <v>2024</v>
      </c>
      <c r="Y43" s="259">
        <f t="shared" si="8"/>
        <v>2.5000000000000001E-2</v>
      </c>
      <c r="Z43" s="259">
        <f t="shared" si="9"/>
        <v>1.8716532546698028E-2</v>
      </c>
      <c r="AA43" s="306">
        <f>IF(FutureTrunkParks[[#This Row],[Asset Class]]="Local",VLOOKUP(FutureTrunkParks[[#This Row],[Service Catchment]],'Catchment Demand - Parks'!$C$8:$M$12,11),'Catchment Demand - Parks'!$M$12)</f>
        <v>0.2396431882939771</v>
      </c>
      <c r="AB43" s="306">
        <f>_xlfn.IFS(FutureTrunkParks[[#This Row],[Year of Provision]]=2019,0,FutureTrunkParks[[#This Row],[Year of Provision]]=2024,FutureTrunkParks[[#This Row],[Total Assets Cost (at Base Year)]]/SUMIFS($AE$17:$AE$189,$X$17:$X$189,"2024",$E$17:$E$189,FutureTrunkParks[[#This Row],[Service Catchment]]))</f>
        <v>2.036791020401638E-2</v>
      </c>
      <c r="AC43" s="306">
        <f>IF(AND(FutureTrunkParks[[#This Row],[Spare Capacity %]]&gt;30%,FutureTrunkParks[[#This Row],[Share of the total Cost with the same year of provision %]]&gt;20%),1-FutureTrunkParks[[#This Row],[Spare Capacity %]],1)</f>
        <v>1</v>
      </c>
      <c r="AD43" s="306">
        <f>IF(FutureTrunkParks[[#This Row],[ Terminal Value Analysis]]&lt;0,0,FutureTrunkParks[[#This Row],[ Terminal Value Analysis]])</f>
        <v>1</v>
      </c>
      <c r="AE43" s="114">
        <f t="shared" si="32"/>
        <v>2033311</v>
      </c>
      <c r="AF43" s="114">
        <f t="shared" si="10"/>
        <v>2468133</v>
      </c>
      <c r="AG43" s="118">
        <f t="shared" si="11"/>
        <v>1559096</v>
      </c>
      <c r="AH43" s="135">
        <f>ROUND(FutureTrunkParks[[#This Row],[Net Present Value of Total Asset Cost]]*FutureTrunkParks[[#This Row],[Terminal Value Adjustment]],0)</f>
        <v>1559096</v>
      </c>
      <c r="AI43" s="178" t="str">
        <f t="shared" si="33"/>
        <v>y</v>
      </c>
      <c r="AJ43" s="178" t="str">
        <f t="shared" si="33"/>
        <v/>
      </c>
      <c r="AK43" s="178" t="str">
        <f t="shared" si="33"/>
        <v/>
      </c>
      <c r="AL43" s="178" t="str">
        <f t="shared" si="33"/>
        <v/>
      </c>
      <c r="AM43" s="144" t="str">
        <f t="shared" si="34"/>
        <v/>
      </c>
      <c r="AO43" s="123">
        <f t="shared" si="13"/>
        <v>1</v>
      </c>
      <c r="AP43" s="126" t="str">
        <f t="shared" si="14"/>
        <v/>
      </c>
      <c r="AQ43" s="126" t="str">
        <f t="shared" si="15"/>
        <v/>
      </c>
      <c r="AR43" s="126" t="str">
        <f t="shared" si="16"/>
        <v/>
      </c>
      <c r="AS43" s="126" t="str">
        <f t="shared" si="17"/>
        <v/>
      </c>
      <c r="AT43" s="127">
        <f t="shared" si="18"/>
        <v>1</v>
      </c>
      <c r="AV43" s="128">
        <f t="shared" si="19"/>
        <v>1559096</v>
      </c>
      <c r="AW43" s="128" t="str">
        <f t="shared" si="20"/>
        <v/>
      </c>
      <c r="AX43" s="128" t="str">
        <f t="shared" si="21"/>
        <v/>
      </c>
      <c r="AY43" s="128" t="str">
        <f t="shared" si="22"/>
        <v/>
      </c>
      <c r="AZ43" s="128" t="str">
        <f t="shared" si="23"/>
        <v/>
      </c>
      <c r="BB43" s="128">
        <f t="shared" si="24"/>
        <v>1559096</v>
      </c>
      <c r="BC43" s="128" t="str">
        <f t="shared" si="25"/>
        <v/>
      </c>
      <c r="BD43" s="128" t="str">
        <f t="shared" si="26"/>
        <v/>
      </c>
      <c r="BE43" s="128" t="str">
        <f t="shared" si="27"/>
        <v/>
      </c>
      <c r="BF43" s="128" t="str">
        <f t="shared" si="28"/>
        <v/>
      </c>
    </row>
    <row r="44" spans="2:58">
      <c r="B44" s="176" t="s">
        <v>2410</v>
      </c>
      <c r="C44" s="167" t="s">
        <v>2272</v>
      </c>
      <c r="D44" s="167" t="s">
        <v>2229</v>
      </c>
      <c r="E44" s="167" t="s">
        <v>115</v>
      </c>
      <c r="F44" s="167" t="s">
        <v>2455</v>
      </c>
      <c r="G44" s="144" t="str">
        <f t="shared" si="35"/>
        <v>A1-L</v>
      </c>
      <c r="H44" s="145">
        <f>IFERROR(INDEX(UnitRateParks[],MATCH(G44,UnitRateParks[LGIP Code],0),3),"")</f>
        <v>8000</v>
      </c>
      <c r="I44" s="146">
        <f>IFERROR(MIN(K44/H44,INDEX(UnitRateParks[],MATCH(FutureTrunkParks[[#This Row],[LGIP Code (*)]], UnitRateParks[LGIP Code],0),4)),"")</f>
        <v>0.375</v>
      </c>
      <c r="J44" s="170"/>
      <c r="K44" s="171">
        <v>3000</v>
      </c>
      <c r="L44" s="114">
        <f t="shared" si="5"/>
        <v>750</v>
      </c>
      <c r="M44" s="173">
        <v>2250000</v>
      </c>
      <c r="N4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119404.25678125001</v>
      </c>
      <c r="O44" s="165">
        <v>119404</v>
      </c>
      <c r="P44" s="167">
        <v>2016</v>
      </c>
      <c r="Q44" s="204">
        <v>0.17</v>
      </c>
      <c r="R44" s="131">
        <f t="shared" si="29"/>
        <v>20299</v>
      </c>
      <c r="S44" s="167">
        <v>1</v>
      </c>
      <c r="T44" s="116">
        <f t="shared" si="6"/>
        <v>7.4999999999999997E-2</v>
      </c>
      <c r="U44" s="133">
        <f t="shared" si="30"/>
        <v>18161</v>
      </c>
      <c r="V44" s="134">
        <f t="shared" si="31"/>
        <v>169704</v>
      </c>
      <c r="W44" s="298">
        <f t="shared" si="7"/>
        <v>11840</v>
      </c>
      <c r="X44" s="176">
        <v>2019</v>
      </c>
      <c r="Y44" s="259">
        <f t="shared" si="8"/>
        <v>2.5000000000000001E-2</v>
      </c>
      <c r="Z44" s="259">
        <f t="shared" si="9"/>
        <v>1.8716532546698028E-2</v>
      </c>
      <c r="AA44" s="306">
        <f>IF(FutureTrunkParks[[#This Row],[Asset Class]]="Local",VLOOKUP(FutureTrunkParks[[#This Row],[Service Catchment]],'Catchment Demand - Parks'!$C$8:$M$12,11),'Catchment Demand - Parks'!$M$12)</f>
        <v>0.2396431882939771</v>
      </c>
      <c r="AB44" s="306">
        <f>_xlfn.IFS(FutureTrunkParks[[#This Row],[Year of Provision]]=2019,0,FutureTrunkParks[[#This Row],[Year of Provision]]=2024,FutureTrunkParks[[#This Row],[Total Assets Cost (at Base Year)]]/SUMIFS($AE$17:$AE$189,$X$17:$X$189,"2024",$E$17:$E$189,FutureTrunkParks[[#This Row],[Service Catchment]]))</f>
        <v>0</v>
      </c>
      <c r="AC44" s="306">
        <f>IF(AND(FutureTrunkParks[[#This Row],[Spare Capacity %]]&gt;30%,FutureTrunkParks[[#This Row],[Share of the total Cost with the same year of provision %]]&gt;20%),1-FutureTrunkParks[[#This Row],[Spare Capacity %]],1)</f>
        <v>1</v>
      </c>
      <c r="AD44" s="306">
        <f>IF(FutureTrunkParks[[#This Row],[ Terminal Value Analysis]]&lt;0,0,FutureTrunkParks[[#This Row],[ Terminal Value Analysis]])</f>
        <v>1</v>
      </c>
      <c r="AE44" s="114">
        <f t="shared" si="32"/>
        <v>2419704</v>
      </c>
      <c r="AF44" s="114">
        <f t="shared" si="10"/>
        <v>2602416</v>
      </c>
      <c r="AG44" s="118">
        <f t="shared" si="11"/>
        <v>2190614</v>
      </c>
      <c r="AH44" s="135">
        <f>ROUND(FutureTrunkParks[[#This Row],[Net Present Value of Total Asset Cost]]*FutureTrunkParks[[#This Row],[Terminal Value Adjustment]],0)</f>
        <v>2190614</v>
      </c>
      <c r="AI44" s="178" t="str">
        <f t="shared" si="33"/>
        <v>y</v>
      </c>
      <c r="AJ44" s="178" t="str">
        <f t="shared" si="33"/>
        <v/>
      </c>
      <c r="AK44" s="178" t="str">
        <f t="shared" si="33"/>
        <v/>
      </c>
      <c r="AL44" s="178" t="str">
        <f t="shared" si="33"/>
        <v/>
      </c>
      <c r="AM44" s="144" t="str">
        <f t="shared" si="34"/>
        <v/>
      </c>
      <c r="AO44" s="123">
        <f t="shared" si="13"/>
        <v>1</v>
      </c>
      <c r="AP44" s="126" t="str">
        <f t="shared" si="14"/>
        <v/>
      </c>
      <c r="AQ44" s="126" t="str">
        <f t="shared" si="15"/>
        <v/>
      </c>
      <c r="AR44" s="126" t="str">
        <f t="shared" si="16"/>
        <v/>
      </c>
      <c r="AS44" s="126" t="str">
        <f t="shared" si="17"/>
        <v/>
      </c>
      <c r="AT44" s="127">
        <f t="shared" si="18"/>
        <v>1</v>
      </c>
      <c r="AV44" s="128">
        <f t="shared" si="19"/>
        <v>2190614</v>
      </c>
      <c r="AW44" s="128" t="str">
        <f t="shared" si="20"/>
        <v/>
      </c>
      <c r="AX44" s="128" t="str">
        <f t="shared" si="21"/>
        <v/>
      </c>
      <c r="AY44" s="128" t="str">
        <f t="shared" si="22"/>
        <v/>
      </c>
      <c r="AZ44" s="128" t="str">
        <f t="shared" si="23"/>
        <v/>
      </c>
      <c r="BB44" s="128">
        <f t="shared" si="24"/>
        <v>2190614</v>
      </c>
      <c r="BC44" s="128" t="str">
        <f t="shared" si="25"/>
        <v/>
      </c>
      <c r="BD44" s="128" t="str">
        <f t="shared" si="26"/>
        <v/>
      </c>
      <c r="BE44" s="128" t="str">
        <f t="shared" si="27"/>
        <v/>
      </c>
      <c r="BF44" s="128" t="str">
        <f t="shared" si="28"/>
        <v/>
      </c>
    </row>
    <row r="45" spans="2:58">
      <c r="B45" s="176" t="s">
        <v>2411</v>
      </c>
      <c r="C45" s="167" t="s">
        <v>2273</v>
      </c>
      <c r="D45" s="167" t="s">
        <v>2231</v>
      </c>
      <c r="E45" s="167" t="s">
        <v>115</v>
      </c>
      <c r="F45" s="167" t="s">
        <v>2462</v>
      </c>
      <c r="G45" s="144" t="str">
        <f t="shared" si="35"/>
        <v>E8-D</v>
      </c>
      <c r="H45" s="145">
        <f>IFERROR(INDEX(UnitRateParks[],MATCH(G45,UnitRateParks[LGIP Code],0),3),"")</f>
        <v>30000</v>
      </c>
      <c r="I45" s="146">
        <f>IFERROR(MIN(K45/H45,INDEX(UnitRateParks[],MATCH(FutureTrunkParks[[#This Row],[LGIP Code (*)]], UnitRateParks[LGIP Code],0),4)),"")</f>
        <v>0.56666666666666665</v>
      </c>
      <c r="J45" s="170"/>
      <c r="K45" s="171">
        <v>17000</v>
      </c>
      <c r="L45" s="114">
        <f t="shared" si="5"/>
        <v>0</v>
      </c>
      <c r="M45" s="173">
        <v>0</v>
      </c>
      <c r="N45"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1355728.7649096774</v>
      </c>
      <c r="O45" s="165">
        <v>1355729</v>
      </c>
      <c r="P45" s="167">
        <v>2016</v>
      </c>
      <c r="Q45" s="204">
        <v>0.17</v>
      </c>
      <c r="R45" s="131">
        <f t="shared" si="29"/>
        <v>230474</v>
      </c>
      <c r="S45" s="167">
        <v>1</v>
      </c>
      <c r="T45" s="116">
        <f t="shared" si="6"/>
        <v>7.4999999999999997E-2</v>
      </c>
      <c r="U45" s="133">
        <f t="shared" si="30"/>
        <v>206206</v>
      </c>
      <c r="V45" s="134">
        <f t="shared" si="31"/>
        <v>1926840</v>
      </c>
      <c r="W45" s="298">
        <f t="shared" si="7"/>
        <v>134431</v>
      </c>
      <c r="X45" s="176">
        <v>2019</v>
      </c>
      <c r="Y45" s="259">
        <f t="shared" si="8"/>
        <v>2.5000000000000001E-2</v>
      </c>
      <c r="Z45" s="259">
        <f t="shared" si="9"/>
        <v>1.8716532546698028E-2</v>
      </c>
      <c r="AA45" s="306">
        <f>IF(FutureTrunkParks[[#This Row],[Asset Class]]="Local",VLOOKUP(FutureTrunkParks[[#This Row],[Service Catchment]],'Catchment Demand - Parks'!$C$8:$M$12,11),'Catchment Demand - Parks'!$M$12)</f>
        <v>0.2213928201923249</v>
      </c>
      <c r="AB45" s="306">
        <f>_xlfn.IFS(FutureTrunkParks[[#This Row],[Year of Provision]]=2019,0,FutureTrunkParks[[#This Row],[Year of Provision]]=2024,FutureTrunkParks[[#This Row],[Total Assets Cost (at Base Year)]]/SUMIFS($AE$17:$AE$189,$X$17:$X$189,"2024",$E$17:$E$189,FutureTrunkParks[[#This Row],[Service Catchment]]))</f>
        <v>0</v>
      </c>
      <c r="AC45" s="306">
        <f>IF(AND(FutureTrunkParks[[#This Row],[Spare Capacity %]]&gt;30%,FutureTrunkParks[[#This Row],[Share of the total Cost with the same year of provision %]]&gt;20%),1-FutureTrunkParks[[#This Row],[Spare Capacity %]],1)</f>
        <v>1</v>
      </c>
      <c r="AD45" s="306">
        <f>IF(FutureTrunkParks[[#This Row],[ Terminal Value Analysis]]&lt;0,0,FutureTrunkParks[[#This Row],[ Terminal Value Analysis]])</f>
        <v>1</v>
      </c>
      <c r="AE45" s="114">
        <f t="shared" si="32"/>
        <v>1926840</v>
      </c>
      <c r="AF45" s="114">
        <f t="shared" si="10"/>
        <v>2037069</v>
      </c>
      <c r="AG45" s="118">
        <f t="shared" si="11"/>
        <v>1714726</v>
      </c>
      <c r="AH45" s="135">
        <f>ROUND(FutureTrunkParks[[#This Row],[Net Present Value of Total Asset Cost]]*FutureTrunkParks[[#This Row],[Terminal Value Adjustment]],0)</f>
        <v>1714726</v>
      </c>
      <c r="AI45" s="178" t="str">
        <f t="shared" si="33"/>
        <v/>
      </c>
      <c r="AJ45" s="178" t="str">
        <f t="shared" si="33"/>
        <v/>
      </c>
      <c r="AK45" s="178" t="str">
        <f t="shared" si="33"/>
        <v/>
      </c>
      <c r="AL45" s="178" t="str">
        <f t="shared" si="33"/>
        <v/>
      </c>
      <c r="AM45" s="144" t="str">
        <f t="shared" si="34"/>
        <v>y</v>
      </c>
      <c r="AO45" s="123" t="str">
        <f t="shared" si="13"/>
        <v/>
      </c>
      <c r="AP45" s="126" t="str">
        <f t="shared" si="14"/>
        <v/>
      </c>
      <c r="AQ45" s="126" t="str">
        <f t="shared" si="15"/>
        <v/>
      </c>
      <c r="AR45" s="126" t="str">
        <f t="shared" si="16"/>
        <v/>
      </c>
      <c r="AS45" s="126">
        <f t="shared" si="17"/>
        <v>1</v>
      </c>
      <c r="AT45" s="127">
        <f t="shared" si="18"/>
        <v>1</v>
      </c>
      <c r="AV45" s="128" t="str">
        <f t="shared" si="19"/>
        <v/>
      </c>
      <c r="AW45" s="128" t="str">
        <f t="shared" si="20"/>
        <v/>
      </c>
      <c r="AX45" s="128" t="str">
        <f t="shared" si="21"/>
        <v/>
      </c>
      <c r="AY45" s="128" t="str">
        <f t="shared" si="22"/>
        <v/>
      </c>
      <c r="AZ45" s="128">
        <f t="shared" si="23"/>
        <v>1714726</v>
      </c>
      <c r="BB45" s="128" t="str">
        <f t="shared" si="24"/>
        <v/>
      </c>
      <c r="BC45" s="128" t="str">
        <f t="shared" si="25"/>
        <v/>
      </c>
      <c r="BD45" s="128" t="str">
        <f t="shared" si="26"/>
        <v/>
      </c>
      <c r="BE45" s="128" t="str">
        <f t="shared" si="27"/>
        <v/>
      </c>
      <c r="BF45" s="128">
        <f t="shared" si="28"/>
        <v>1714726</v>
      </c>
    </row>
    <row r="46" spans="2:58">
      <c r="B46" s="176" t="s">
        <v>2412</v>
      </c>
      <c r="C46" s="167" t="s">
        <v>2274</v>
      </c>
      <c r="D46" s="167" t="s">
        <v>2229</v>
      </c>
      <c r="E46" s="167" t="s">
        <v>117</v>
      </c>
      <c r="F46" s="167" t="s">
        <v>2455</v>
      </c>
      <c r="G46" s="144" t="str">
        <f t="shared" si="35"/>
        <v>A1-L</v>
      </c>
      <c r="H46" s="145">
        <f>IFERROR(INDEX(UnitRateParks[],MATCH(G46,UnitRateParks[LGIP Code],0),3),"")</f>
        <v>8000</v>
      </c>
      <c r="I46" s="146">
        <f>IFERROR(MIN(K46/H46,INDEX(UnitRateParks[],MATCH(FutureTrunkParks[[#This Row],[LGIP Code (*)]], UnitRateParks[LGIP Code],0),4)),"")</f>
        <v>0.52500000000000002</v>
      </c>
      <c r="J46" s="170"/>
      <c r="K46" s="171">
        <v>4200</v>
      </c>
      <c r="L46" s="114">
        <f t="shared" si="5"/>
        <v>600</v>
      </c>
      <c r="M46" s="173">
        <v>2520000</v>
      </c>
      <c r="N4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156078.05449375001</v>
      </c>
      <c r="O46" s="165">
        <v>156078</v>
      </c>
      <c r="P46" s="167">
        <v>2016</v>
      </c>
      <c r="Q46" s="204">
        <v>0.17</v>
      </c>
      <c r="R46" s="131">
        <f t="shared" si="29"/>
        <v>26533</v>
      </c>
      <c r="S46" s="167">
        <v>1</v>
      </c>
      <c r="T46" s="116">
        <f t="shared" si="6"/>
        <v>7.4999999999999997E-2</v>
      </c>
      <c r="U46" s="133">
        <f t="shared" si="30"/>
        <v>23739</v>
      </c>
      <c r="V46" s="134">
        <f t="shared" si="31"/>
        <v>221826</v>
      </c>
      <c r="W46" s="298">
        <f t="shared" si="7"/>
        <v>15476</v>
      </c>
      <c r="X46" s="176">
        <v>2019</v>
      </c>
      <c r="Y46" s="259">
        <f t="shared" si="8"/>
        <v>2.5000000000000001E-2</v>
      </c>
      <c r="Z46" s="259">
        <f t="shared" si="9"/>
        <v>1.8716532546698028E-2</v>
      </c>
      <c r="AA46" s="306">
        <f>IF(FutureTrunkParks[[#This Row],[Asset Class]]="Local",VLOOKUP(FutureTrunkParks[[#This Row],[Service Catchment]],'Catchment Demand - Parks'!$C$8:$M$12,11),'Catchment Demand - Parks'!$M$12)</f>
        <v>0.23653065067111387</v>
      </c>
      <c r="AB46" s="306">
        <f>_xlfn.IFS(FutureTrunkParks[[#This Row],[Year of Provision]]=2019,0,FutureTrunkParks[[#This Row],[Year of Provision]]=2024,FutureTrunkParks[[#This Row],[Total Assets Cost (at Base Year)]]/SUMIFS($AE$17:$AE$189,$X$17:$X$189,"2024",$E$17:$E$189,FutureTrunkParks[[#This Row],[Service Catchment]]))</f>
        <v>0</v>
      </c>
      <c r="AC46" s="306">
        <f>IF(AND(FutureTrunkParks[[#This Row],[Spare Capacity %]]&gt;30%,FutureTrunkParks[[#This Row],[Share of the total Cost with the same year of provision %]]&gt;20%),1-FutureTrunkParks[[#This Row],[Spare Capacity %]],1)</f>
        <v>1</v>
      </c>
      <c r="AD46" s="306">
        <f>IF(FutureTrunkParks[[#This Row],[ Terminal Value Analysis]]&lt;0,0,FutureTrunkParks[[#This Row],[ Terminal Value Analysis]])</f>
        <v>1</v>
      </c>
      <c r="AE46" s="114">
        <f t="shared" si="32"/>
        <v>2741826</v>
      </c>
      <c r="AF46" s="114">
        <f t="shared" si="10"/>
        <v>2948280</v>
      </c>
      <c r="AG46" s="118">
        <f t="shared" si="11"/>
        <v>2481749</v>
      </c>
      <c r="AH46" s="135">
        <f>ROUND(FutureTrunkParks[[#This Row],[Net Present Value of Total Asset Cost]]*FutureTrunkParks[[#This Row],[Terminal Value Adjustment]],0)</f>
        <v>2481749</v>
      </c>
      <c r="AI46" s="178" t="str">
        <f t="shared" si="33"/>
        <v/>
      </c>
      <c r="AJ46" s="178" t="str">
        <f t="shared" si="33"/>
        <v/>
      </c>
      <c r="AK46" s="178" t="str">
        <f t="shared" si="33"/>
        <v>y</v>
      </c>
      <c r="AL46" s="178" t="str">
        <f t="shared" si="33"/>
        <v/>
      </c>
      <c r="AM46" s="144" t="str">
        <f t="shared" si="34"/>
        <v/>
      </c>
      <c r="AO46" s="123" t="str">
        <f t="shared" si="13"/>
        <v/>
      </c>
      <c r="AP46" s="126" t="str">
        <f t="shared" si="14"/>
        <v/>
      </c>
      <c r="AQ46" s="126">
        <f t="shared" si="15"/>
        <v>1</v>
      </c>
      <c r="AR46" s="126" t="str">
        <f t="shared" si="16"/>
        <v/>
      </c>
      <c r="AS46" s="126" t="str">
        <f t="shared" si="17"/>
        <v/>
      </c>
      <c r="AT46" s="127">
        <f t="shared" si="18"/>
        <v>1</v>
      </c>
      <c r="AV46" s="128" t="str">
        <f t="shared" si="19"/>
        <v/>
      </c>
      <c r="AW46" s="128" t="str">
        <f t="shared" si="20"/>
        <v/>
      </c>
      <c r="AX46" s="128">
        <f t="shared" si="21"/>
        <v>2481749</v>
      </c>
      <c r="AY46" s="128" t="str">
        <f t="shared" si="22"/>
        <v/>
      </c>
      <c r="AZ46" s="128" t="str">
        <f t="shared" si="23"/>
        <v/>
      </c>
      <c r="BB46" s="128" t="str">
        <f t="shared" si="24"/>
        <v/>
      </c>
      <c r="BC46" s="128" t="str">
        <f t="shared" si="25"/>
        <v/>
      </c>
      <c r="BD46" s="128">
        <f t="shared" si="26"/>
        <v>2481749</v>
      </c>
      <c r="BE46" s="128" t="str">
        <f t="shared" si="27"/>
        <v/>
      </c>
      <c r="BF46" s="128" t="str">
        <f t="shared" si="28"/>
        <v/>
      </c>
    </row>
    <row r="47" spans="2:58">
      <c r="B47" s="176" t="s">
        <v>2394</v>
      </c>
      <c r="C47" s="167" t="s">
        <v>2275</v>
      </c>
      <c r="D47" s="167" t="s">
        <v>2229</v>
      </c>
      <c r="E47" s="167" t="s">
        <v>117</v>
      </c>
      <c r="F47" s="167" t="s">
        <v>2455</v>
      </c>
      <c r="G47" s="144" t="str">
        <f t="shared" si="35"/>
        <v>A1-L</v>
      </c>
      <c r="H47" s="145">
        <f>IFERROR(INDEX(UnitRateParks[],MATCH(G47,UnitRateParks[LGIP Code],0),3),"")</f>
        <v>8000</v>
      </c>
      <c r="I47" s="146">
        <f>IFERROR(MIN(K47/H47,INDEX(UnitRateParks[],MATCH(FutureTrunkParks[[#This Row],[LGIP Code (*)]], UnitRateParks[LGIP Code],0),4)),"")</f>
        <v>0.5</v>
      </c>
      <c r="J47" s="170"/>
      <c r="K47" s="171">
        <v>4000</v>
      </c>
      <c r="L47" s="114">
        <f t="shared" si="5"/>
        <v>175</v>
      </c>
      <c r="M47" s="173">
        <v>700000</v>
      </c>
      <c r="N4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149965.75487499998</v>
      </c>
      <c r="O47" s="165">
        <v>149966</v>
      </c>
      <c r="P47" s="167">
        <v>2016</v>
      </c>
      <c r="Q47" s="204">
        <v>0.17</v>
      </c>
      <c r="R47" s="131">
        <f t="shared" si="29"/>
        <v>25494</v>
      </c>
      <c r="S47" s="167">
        <v>1</v>
      </c>
      <c r="T47" s="116">
        <f t="shared" si="6"/>
        <v>0.15</v>
      </c>
      <c r="U47" s="133">
        <f t="shared" si="30"/>
        <v>22810</v>
      </c>
      <c r="V47" s="134">
        <f t="shared" si="31"/>
        <v>228011</v>
      </c>
      <c r="W47" s="298">
        <f t="shared" ref="W47:W78" si="36">ROUND((O47+R47+U47)*T47,0)</f>
        <v>29741</v>
      </c>
      <c r="X47" s="176">
        <v>2024</v>
      </c>
      <c r="Y47" s="259">
        <f t="shared" si="8"/>
        <v>2.5000000000000001E-2</v>
      </c>
      <c r="Z47" s="259">
        <f t="shared" si="9"/>
        <v>1.8716532546698028E-2</v>
      </c>
      <c r="AA47" s="306">
        <f>IF(FutureTrunkParks[[#This Row],[Asset Class]]="Local",VLOOKUP(FutureTrunkParks[[#This Row],[Service Catchment]],'Catchment Demand - Parks'!$C$8:$M$12,11),'Catchment Demand - Parks'!$M$12)</f>
        <v>0.23653065067111387</v>
      </c>
      <c r="AB47" s="306">
        <f>_xlfn.IFS(FutureTrunkParks[[#This Row],[Year of Provision]]=2019,0,FutureTrunkParks[[#This Row],[Year of Provision]]=2024,FutureTrunkParks[[#This Row],[Total Assets Cost (at Base Year)]]/SUMIFS($AE$17:$AE$189,$X$17:$X$189,"2024",$E$17:$E$189,FutureTrunkParks[[#This Row],[Service Catchment]]))</f>
        <v>5.5484595306227484E-3</v>
      </c>
      <c r="AC47" s="306">
        <f>IF(AND(FutureTrunkParks[[#This Row],[Spare Capacity %]]&gt;30%,FutureTrunkParks[[#This Row],[Share of the total Cost with the same year of provision %]]&gt;20%),1-FutureTrunkParks[[#This Row],[Spare Capacity %]],1)</f>
        <v>1</v>
      </c>
      <c r="AD47" s="306">
        <f>IF(FutureTrunkParks[[#This Row],[ Terminal Value Analysis]]&lt;0,0,FutureTrunkParks[[#This Row],[ Terminal Value Analysis]])</f>
        <v>1</v>
      </c>
      <c r="AE47" s="114">
        <f t="shared" si="32"/>
        <v>928011</v>
      </c>
      <c r="AF47" s="114">
        <f t="shared" si="10"/>
        <v>1117356</v>
      </c>
      <c r="AG47" s="118">
        <f t="shared" si="11"/>
        <v>705823</v>
      </c>
      <c r="AH47" s="135">
        <f>ROUND(FutureTrunkParks[[#This Row],[Net Present Value of Total Asset Cost]]*FutureTrunkParks[[#This Row],[Terminal Value Adjustment]],0)</f>
        <v>705823</v>
      </c>
      <c r="AI47" s="178" t="str">
        <f t="shared" si="33"/>
        <v/>
      </c>
      <c r="AJ47" s="178" t="str">
        <f t="shared" si="33"/>
        <v/>
      </c>
      <c r="AK47" s="178" t="str">
        <f t="shared" si="33"/>
        <v>y</v>
      </c>
      <c r="AL47" s="178" t="str">
        <f t="shared" si="33"/>
        <v/>
      </c>
      <c r="AM47" s="144" t="str">
        <f t="shared" si="34"/>
        <v/>
      </c>
      <c r="AO47" s="123" t="str">
        <f t="shared" si="13"/>
        <v/>
      </c>
      <c r="AP47" s="126" t="str">
        <f t="shared" si="14"/>
        <v/>
      </c>
      <c r="AQ47" s="126">
        <f t="shared" si="15"/>
        <v>1</v>
      </c>
      <c r="AR47" s="126" t="str">
        <f t="shared" si="16"/>
        <v/>
      </c>
      <c r="AS47" s="126" t="str">
        <f t="shared" si="17"/>
        <v/>
      </c>
      <c r="AT47" s="127">
        <f t="shared" si="18"/>
        <v>1</v>
      </c>
      <c r="AV47" s="128" t="str">
        <f t="shared" si="19"/>
        <v/>
      </c>
      <c r="AW47" s="128" t="str">
        <f t="shared" si="20"/>
        <v/>
      </c>
      <c r="AX47" s="128">
        <f t="shared" si="21"/>
        <v>705823</v>
      </c>
      <c r="AY47" s="128" t="str">
        <f t="shared" si="22"/>
        <v/>
      </c>
      <c r="AZ47" s="128" t="str">
        <f t="shared" si="23"/>
        <v/>
      </c>
      <c r="BB47" s="128" t="str">
        <f t="shared" si="24"/>
        <v/>
      </c>
      <c r="BC47" s="128" t="str">
        <f t="shared" si="25"/>
        <v/>
      </c>
      <c r="BD47" s="128">
        <f t="shared" si="26"/>
        <v>705823</v>
      </c>
      <c r="BE47" s="128" t="str">
        <f t="shared" si="27"/>
        <v/>
      </c>
      <c r="BF47" s="128" t="str">
        <f t="shared" si="28"/>
        <v/>
      </c>
    </row>
    <row r="48" spans="2:58">
      <c r="B48" s="176" t="s">
        <v>2413</v>
      </c>
      <c r="C48" s="167" t="s">
        <v>2276</v>
      </c>
      <c r="D48" s="167" t="s">
        <v>2229</v>
      </c>
      <c r="E48" s="167" t="s">
        <v>117</v>
      </c>
      <c r="F48" s="167" t="s">
        <v>2455</v>
      </c>
      <c r="G48" s="144" t="str">
        <f t="shared" si="35"/>
        <v>A1-L</v>
      </c>
      <c r="H48" s="145">
        <f>IFERROR(INDEX(UnitRateParks[],MATCH(G48,UnitRateParks[LGIP Code],0),3),"")</f>
        <v>8000</v>
      </c>
      <c r="I48" s="146">
        <f>IFERROR(MIN(K48/H48,INDEX(UnitRateParks[],MATCH(FutureTrunkParks[[#This Row],[LGIP Code (*)]], UnitRateParks[LGIP Code],0),4)),"")</f>
        <v>1.08575</v>
      </c>
      <c r="J48" s="170"/>
      <c r="K48" s="171">
        <v>8686</v>
      </c>
      <c r="L48" s="114">
        <f t="shared" si="5"/>
        <v>57.083352521298643</v>
      </c>
      <c r="M48" s="173">
        <v>495826</v>
      </c>
      <c r="N4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293176.93494231254</v>
      </c>
      <c r="O48" s="165">
        <v>293177</v>
      </c>
      <c r="P48" s="167">
        <v>2016</v>
      </c>
      <c r="Q48" s="204">
        <v>0.17</v>
      </c>
      <c r="R48" s="131">
        <f t="shared" si="29"/>
        <v>49840</v>
      </c>
      <c r="S48" s="167">
        <v>1</v>
      </c>
      <c r="T48" s="116">
        <f t="shared" si="6"/>
        <v>0.15</v>
      </c>
      <c r="U48" s="133">
        <f t="shared" si="30"/>
        <v>44592</v>
      </c>
      <c r="V48" s="134">
        <f t="shared" si="31"/>
        <v>445750</v>
      </c>
      <c r="W48" s="298">
        <f t="shared" si="36"/>
        <v>58141</v>
      </c>
      <c r="X48" s="176">
        <v>2024</v>
      </c>
      <c r="Y48" s="259">
        <f t="shared" ref="Y48:Y76" si="37">Landind</f>
        <v>2.5000000000000001E-2</v>
      </c>
      <c r="Z48" s="259">
        <f t="shared" ref="Z48:Z76" si="38">PPI</f>
        <v>1.8716532546698028E-2</v>
      </c>
      <c r="AA48" s="306">
        <f>IF(FutureTrunkParks[[#This Row],[Asset Class]]="Local",VLOOKUP(FutureTrunkParks[[#This Row],[Service Catchment]],'Catchment Demand - Parks'!$C$8:$M$12,11),'Catchment Demand - Parks'!$M$12)</f>
        <v>0.23653065067111387</v>
      </c>
      <c r="AB48" s="306">
        <f>_xlfn.IFS(FutureTrunkParks[[#This Row],[Year of Provision]]=2019,0,FutureTrunkParks[[#This Row],[Year of Provision]]=2024,FutureTrunkParks[[#This Row],[Total Assets Cost (at Base Year)]]/SUMIFS($AE$17:$AE$189,$X$17:$X$189,"2024",$E$17:$E$189,FutureTrunkParks[[#This Row],[Service Catchment]]))</f>
        <v>5.6295629372988517E-3</v>
      </c>
      <c r="AC48" s="306">
        <f>IF(AND(FutureTrunkParks[[#This Row],[Spare Capacity %]]&gt;30%,FutureTrunkParks[[#This Row],[Share of the total Cost with the same year of provision %]]&gt;20%),1-FutureTrunkParks[[#This Row],[Spare Capacity %]],1)</f>
        <v>1</v>
      </c>
      <c r="AD48" s="306">
        <f>IF(FutureTrunkParks[[#This Row],[ Terminal Value Analysis]]&lt;0,0,FutureTrunkParks[[#This Row],[ Terminal Value Analysis]])</f>
        <v>1</v>
      </c>
      <c r="AE48" s="114">
        <f t="shared" si="32"/>
        <v>941576</v>
      </c>
      <c r="AF48" s="114">
        <f t="shared" si="10"/>
        <v>1121149</v>
      </c>
      <c r="AG48" s="118">
        <f t="shared" si="11"/>
        <v>708219</v>
      </c>
      <c r="AH48" s="135">
        <f>ROUND(FutureTrunkParks[[#This Row],[Net Present Value of Total Asset Cost]]*FutureTrunkParks[[#This Row],[Terminal Value Adjustment]],0)</f>
        <v>708219</v>
      </c>
      <c r="AI48" s="178" t="str">
        <f t="shared" si="33"/>
        <v/>
      </c>
      <c r="AJ48" s="178" t="str">
        <f t="shared" si="33"/>
        <v/>
      </c>
      <c r="AK48" s="178" t="str">
        <f t="shared" si="33"/>
        <v>y</v>
      </c>
      <c r="AL48" s="178" t="str">
        <f t="shared" si="33"/>
        <v/>
      </c>
      <c r="AM48" s="144" t="str">
        <f t="shared" si="34"/>
        <v/>
      </c>
      <c r="AO48" s="123" t="str">
        <f t="shared" si="13"/>
        <v/>
      </c>
      <c r="AP48" s="126" t="str">
        <f t="shared" si="14"/>
        <v/>
      </c>
      <c r="AQ48" s="126">
        <f t="shared" si="15"/>
        <v>1</v>
      </c>
      <c r="AR48" s="126" t="str">
        <f t="shared" si="16"/>
        <v/>
      </c>
      <c r="AS48" s="126" t="str">
        <f t="shared" si="17"/>
        <v/>
      </c>
      <c r="AT48" s="127">
        <f t="shared" si="18"/>
        <v>1</v>
      </c>
      <c r="AV48" s="128" t="str">
        <f t="shared" si="19"/>
        <v/>
      </c>
      <c r="AW48" s="128" t="str">
        <f t="shared" si="20"/>
        <v/>
      </c>
      <c r="AX48" s="128">
        <f t="shared" si="21"/>
        <v>708219</v>
      </c>
      <c r="AY48" s="128" t="str">
        <f t="shared" si="22"/>
        <v/>
      </c>
      <c r="AZ48" s="128" t="str">
        <f t="shared" si="23"/>
        <v/>
      </c>
      <c r="BB48" s="128" t="str">
        <f t="shared" si="24"/>
        <v/>
      </c>
      <c r="BC48" s="128" t="str">
        <f t="shared" si="25"/>
        <v/>
      </c>
      <c r="BD48" s="128">
        <f t="shared" si="26"/>
        <v>708219</v>
      </c>
      <c r="BE48" s="128" t="str">
        <f t="shared" si="27"/>
        <v/>
      </c>
      <c r="BF48" s="128" t="str">
        <f t="shared" si="28"/>
        <v/>
      </c>
    </row>
    <row r="49" spans="2:58">
      <c r="B49" s="176" t="s">
        <v>2413</v>
      </c>
      <c r="C49" s="167" t="s">
        <v>2277</v>
      </c>
      <c r="D49" s="167" t="s">
        <v>2229</v>
      </c>
      <c r="E49" s="167" t="s">
        <v>117</v>
      </c>
      <c r="F49" s="167" t="s">
        <v>2455</v>
      </c>
      <c r="G49" s="144" t="str">
        <f t="shared" si="35"/>
        <v>A1-L</v>
      </c>
      <c r="H49" s="145">
        <f>IFERROR(INDEX(UnitRateParks[],MATCH(G49,UnitRateParks[LGIP Code],0),3),"")</f>
        <v>8000</v>
      </c>
      <c r="I49" s="146">
        <f>IFERROR(MIN(K49/H49,INDEX(UnitRateParks[],MATCH(FutureTrunkParks[[#This Row],[LGIP Code (*)]], UnitRateParks[LGIP Code],0),4)),"")</f>
        <v>1</v>
      </c>
      <c r="J49" s="170"/>
      <c r="K49" s="171">
        <v>8000</v>
      </c>
      <c r="L49" s="114">
        <f t="shared" si="5"/>
        <v>175</v>
      </c>
      <c r="M49" s="173">
        <v>1400000</v>
      </c>
      <c r="N4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272211.74725000001</v>
      </c>
      <c r="O49" s="165">
        <v>272212</v>
      </c>
      <c r="P49" s="167">
        <v>2016</v>
      </c>
      <c r="Q49" s="204">
        <v>0.17</v>
      </c>
      <c r="R49" s="131">
        <f t="shared" si="29"/>
        <v>46276</v>
      </c>
      <c r="S49" s="167">
        <v>1</v>
      </c>
      <c r="T49" s="116">
        <f t="shared" si="6"/>
        <v>7.4999999999999997E-2</v>
      </c>
      <c r="U49" s="133">
        <f t="shared" si="30"/>
        <v>41403</v>
      </c>
      <c r="V49" s="134">
        <f t="shared" si="31"/>
        <v>386883</v>
      </c>
      <c r="W49" s="298">
        <f t="shared" si="36"/>
        <v>26992</v>
      </c>
      <c r="X49" s="176">
        <v>2019</v>
      </c>
      <c r="Y49" s="259">
        <f t="shared" si="37"/>
        <v>2.5000000000000001E-2</v>
      </c>
      <c r="Z49" s="259">
        <f t="shared" si="38"/>
        <v>1.8716532546698028E-2</v>
      </c>
      <c r="AA49" s="306">
        <f>IF(FutureTrunkParks[[#This Row],[Asset Class]]="Local",VLOOKUP(FutureTrunkParks[[#This Row],[Service Catchment]],'Catchment Demand - Parks'!$C$8:$M$12,11),'Catchment Demand - Parks'!$M$12)</f>
        <v>0.23653065067111387</v>
      </c>
      <c r="AB49" s="306">
        <f>_xlfn.IFS(FutureTrunkParks[[#This Row],[Year of Provision]]=2019,0,FutureTrunkParks[[#This Row],[Year of Provision]]=2024,FutureTrunkParks[[#This Row],[Total Assets Cost (at Base Year)]]/SUMIFS($AE$17:$AE$189,$X$17:$X$189,"2024",$E$17:$E$189,FutureTrunkParks[[#This Row],[Service Catchment]]))</f>
        <v>0</v>
      </c>
      <c r="AC49" s="306">
        <f>IF(AND(FutureTrunkParks[[#This Row],[Spare Capacity %]]&gt;30%,FutureTrunkParks[[#This Row],[Share of the total Cost with the same year of provision %]]&gt;20%),1-FutureTrunkParks[[#This Row],[Spare Capacity %]],1)</f>
        <v>1</v>
      </c>
      <c r="AD49" s="306">
        <f>IF(FutureTrunkParks[[#This Row],[ Terminal Value Analysis]]&lt;0,0,FutureTrunkParks[[#This Row],[ Terminal Value Analysis]])</f>
        <v>1</v>
      </c>
      <c r="AE49" s="114">
        <f t="shared" si="32"/>
        <v>1786883</v>
      </c>
      <c r="AF49" s="114">
        <f t="shared" ref="AF49:AF80" si="39">ROUND(V49*(1+Z49)^(X49-YEAR)+M49*(1+Y49)^(X49-YEAR),0)</f>
        <v>1916662</v>
      </c>
      <c r="AG49" s="118">
        <f t="shared" ref="AG49:AG80" si="40">ROUND(AF49*(1/(1+WACC))^(X49-YEAR),0)</f>
        <v>1613372</v>
      </c>
      <c r="AH49" s="135">
        <f>ROUND(FutureTrunkParks[[#This Row],[Net Present Value of Total Asset Cost]]*FutureTrunkParks[[#This Row],[Terminal Value Adjustment]],0)</f>
        <v>1613372</v>
      </c>
      <c r="AI49" s="178" t="str">
        <f t="shared" si="33"/>
        <v/>
      </c>
      <c r="AJ49" s="178" t="str">
        <f t="shared" si="33"/>
        <v/>
      </c>
      <c r="AK49" s="178" t="str">
        <f t="shared" si="33"/>
        <v>y</v>
      </c>
      <c r="AL49" s="178" t="str">
        <f t="shared" si="33"/>
        <v/>
      </c>
      <c r="AM49" s="144" t="str">
        <f t="shared" si="34"/>
        <v/>
      </c>
      <c r="AO49" s="123" t="str">
        <f t="shared" ref="AO49:AO80" si="41">IF(AI49="y",1,"")</f>
        <v/>
      </c>
      <c r="AP49" s="126" t="str">
        <f t="shared" ref="AP49:AP80" si="42">IF(AJ49="y",1,"")</f>
        <v/>
      </c>
      <c r="AQ49" s="126">
        <f t="shared" ref="AQ49:AQ80" si="43">IF(AK49="y",1,"")</f>
        <v>1</v>
      </c>
      <c r="AR49" s="126" t="str">
        <f t="shared" ref="AR49:AR80" si="44">IF(AL49="y",1,"")</f>
        <v/>
      </c>
      <c r="AS49" s="126" t="str">
        <f t="shared" ref="AS49:AS80" si="45">IF(AM49="y",1,"")</f>
        <v/>
      </c>
      <c r="AT49" s="127">
        <f t="shared" ref="AT49:AT80" si="46">SUM(AO49:AS49)</f>
        <v>1</v>
      </c>
      <c r="AV49" s="128" t="str">
        <f t="shared" ref="AV49:AV80" si="47">IF(AO49="","",(AO49/$AT49)*$AG49)</f>
        <v/>
      </c>
      <c r="AW49" s="128" t="str">
        <f t="shared" ref="AW49:AW80" si="48">IF(AP49="","",(AP49/$AT49)*$AG49)</f>
        <v/>
      </c>
      <c r="AX49" s="128">
        <f t="shared" ref="AX49:AX80" si="49">IF(AQ49="","",(AQ49/$AT49)*$AG49)</f>
        <v>1613372</v>
      </c>
      <c r="AY49" s="128" t="str">
        <f t="shared" ref="AY49:AY80" si="50">IF(AR49="","",(AR49/$AT49)*$AG49)</f>
        <v/>
      </c>
      <c r="AZ49" s="128" t="str">
        <f t="shared" ref="AZ49:AZ80" si="51">IF(AS49="","",(AS49/$AT49)*$AG49)</f>
        <v/>
      </c>
      <c r="BB49" s="128" t="str">
        <f t="shared" ref="BB49:BB80" si="52">IF(AO49="","",(AO49/$AT49)*$AH49)</f>
        <v/>
      </c>
      <c r="BC49" s="128" t="str">
        <f t="shared" ref="BC49:BC80" si="53">IF(AP49="","",(AP49/$AT49)*$AH49)</f>
        <v/>
      </c>
      <c r="BD49" s="128">
        <f t="shared" ref="BD49:BD80" si="54">IF(AQ49="","",(AQ49/$AT49)*$AH49)</f>
        <v>1613372</v>
      </c>
      <c r="BE49" s="128" t="str">
        <f t="shared" ref="BE49:BE80" si="55">IF(AR49="","",(AR49/$AT49)*$AH49)</f>
        <v/>
      </c>
      <c r="BF49" s="128" t="str">
        <f t="shared" ref="BF49:BF80" si="56">IF(AS49="","",(AS49/$AT49)*$AH49)</f>
        <v/>
      </c>
    </row>
    <row r="50" spans="2:58">
      <c r="B50" s="176" t="s">
        <v>2413</v>
      </c>
      <c r="C50" s="167" t="s">
        <v>2278</v>
      </c>
      <c r="D50" s="167" t="s">
        <v>2231</v>
      </c>
      <c r="E50" s="167" t="s">
        <v>117</v>
      </c>
      <c r="F50" s="167" t="s">
        <v>2463</v>
      </c>
      <c r="G50" s="144" t="str">
        <f t="shared" si="35"/>
        <v>E2-D</v>
      </c>
      <c r="H50" s="145">
        <f>IFERROR(INDEX(UnitRateParks[],MATCH(G50,UnitRateParks[LGIP Code],0),3),"")</f>
        <v>30000</v>
      </c>
      <c r="I50" s="146">
        <f>IFERROR(MIN(K50/H50,INDEX(UnitRateParks[],MATCH(FutureTrunkParks[[#This Row],[LGIP Code (*)]], UnitRateParks[LGIP Code],0),4)),"")</f>
        <v>1</v>
      </c>
      <c r="J50" s="170"/>
      <c r="K50" s="171">
        <v>30000</v>
      </c>
      <c r="L50" s="114">
        <f t="shared" si="5"/>
        <v>0</v>
      </c>
      <c r="M50" s="173">
        <v>0</v>
      </c>
      <c r="N50"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6979589.1007688167</v>
      </c>
      <c r="O50" s="165">
        <v>6979589</v>
      </c>
      <c r="P50" s="167">
        <v>2016</v>
      </c>
      <c r="Q50" s="204">
        <v>0.17</v>
      </c>
      <c r="R50" s="131">
        <f t="shared" si="29"/>
        <v>1186530</v>
      </c>
      <c r="S50" s="167">
        <v>1</v>
      </c>
      <c r="T50" s="116">
        <f t="shared" si="6"/>
        <v>0.15</v>
      </c>
      <c r="U50" s="133">
        <f t="shared" si="30"/>
        <v>1061595</v>
      </c>
      <c r="V50" s="134">
        <f t="shared" si="31"/>
        <v>10611871</v>
      </c>
      <c r="W50" s="298">
        <f t="shared" si="36"/>
        <v>1384157</v>
      </c>
      <c r="X50" s="176">
        <v>2024</v>
      </c>
      <c r="Y50" s="259">
        <f t="shared" si="37"/>
        <v>2.5000000000000001E-2</v>
      </c>
      <c r="Z50" s="259">
        <f t="shared" si="38"/>
        <v>1.8716532546698028E-2</v>
      </c>
      <c r="AA50" s="306">
        <f>IF(FutureTrunkParks[[#This Row],[Asset Class]]="Local",VLOOKUP(FutureTrunkParks[[#This Row],[Service Catchment]],'Catchment Demand - Parks'!$C$8:$M$12,11),'Catchment Demand - Parks'!$M$12)</f>
        <v>0.2213928201923249</v>
      </c>
      <c r="AB50" s="306">
        <f>_xlfn.IFS(FutureTrunkParks[[#This Row],[Year of Provision]]=2019,0,FutureTrunkParks[[#This Row],[Year of Provision]]=2024,FutureTrunkParks[[#This Row],[Total Assets Cost (at Base Year)]]/SUMIFS($AE$17:$AE$189,$X$17:$X$189,"2024",$E$17:$E$189,FutureTrunkParks[[#This Row],[Service Catchment]]))</f>
        <v>6.3447024644847042E-2</v>
      </c>
      <c r="AC50" s="306">
        <f>IF(AND(FutureTrunkParks[[#This Row],[Spare Capacity %]]&gt;30%,FutureTrunkParks[[#This Row],[Share of the total Cost with the same year of provision %]]&gt;20%),1-FutureTrunkParks[[#This Row],[Spare Capacity %]],1)</f>
        <v>1</v>
      </c>
      <c r="AD50" s="306">
        <f>IF(FutureTrunkParks[[#This Row],[ Terminal Value Analysis]]&lt;0,0,FutureTrunkParks[[#This Row],[ Terminal Value Analysis]])</f>
        <v>1</v>
      </c>
      <c r="AE50" s="114">
        <f t="shared" si="32"/>
        <v>10611871</v>
      </c>
      <c r="AF50" s="114">
        <f t="shared" si="39"/>
        <v>12308887</v>
      </c>
      <c r="AG50" s="118">
        <f t="shared" si="40"/>
        <v>7775405</v>
      </c>
      <c r="AH50" s="135">
        <f>ROUND(FutureTrunkParks[[#This Row],[Net Present Value of Total Asset Cost]]*FutureTrunkParks[[#This Row],[Terminal Value Adjustment]],0)</f>
        <v>7775405</v>
      </c>
      <c r="AI50" s="178" t="str">
        <f t="shared" ref="AI50:AL81" si="57">IF(AND($D50="Local",AI$13=$E50),"y","")</f>
        <v/>
      </c>
      <c r="AJ50" s="178" t="str">
        <f t="shared" si="57"/>
        <v/>
      </c>
      <c r="AK50" s="178" t="str">
        <f t="shared" si="57"/>
        <v/>
      </c>
      <c r="AL50" s="178" t="str">
        <f t="shared" si="57"/>
        <v/>
      </c>
      <c r="AM50" s="144" t="str">
        <f t="shared" si="34"/>
        <v>y</v>
      </c>
      <c r="AO50" s="123" t="str">
        <f t="shared" si="41"/>
        <v/>
      </c>
      <c r="AP50" s="126" t="str">
        <f t="shared" si="42"/>
        <v/>
      </c>
      <c r="AQ50" s="126" t="str">
        <f t="shared" si="43"/>
        <v/>
      </c>
      <c r="AR50" s="126" t="str">
        <f t="shared" si="44"/>
        <v/>
      </c>
      <c r="AS50" s="126">
        <f t="shared" si="45"/>
        <v>1</v>
      </c>
      <c r="AT50" s="127">
        <f t="shared" si="46"/>
        <v>1</v>
      </c>
      <c r="AV50" s="128" t="str">
        <f t="shared" si="47"/>
        <v/>
      </c>
      <c r="AW50" s="128" t="str">
        <f t="shared" si="48"/>
        <v/>
      </c>
      <c r="AX50" s="128" t="str">
        <f t="shared" si="49"/>
        <v/>
      </c>
      <c r="AY50" s="128" t="str">
        <f t="shared" si="50"/>
        <v/>
      </c>
      <c r="AZ50" s="128">
        <f t="shared" si="51"/>
        <v>7775405</v>
      </c>
      <c r="BB50" s="128" t="str">
        <f t="shared" si="52"/>
        <v/>
      </c>
      <c r="BC50" s="128" t="str">
        <f t="shared" si="53"/>
        <v/>
      </c>
      <c r="BD50" s="128" t="str">
        <f t="shared" si="54"/>
        <v/>
      </c>
      <c r="BE50" s="128" t="str">
        <f t="shared" si="55"/>
        <v/>
      </c>
      <c r="BF50" s="128">
        <f t="shared" si="56"/>
        <v>7775405</v>
      </c>
    </row>
    <row r="51" spans="2:58">
      <c r="B51" s="176" t="s">
        <v>2414</v>
      </c>
      <c r="C51" s="167" t="s">
        <v>2279</v>
      </c>
      <c r="D51" s="167" t="s">
        <v>2231</v>
      </c>
      <c r="E51" s="167" t="s">
        <v>117</v>
      </c>
      <c r="F51" s="167" t="s">
        <v>2460</v>
      </c>
      <c r="G51" s="144" t="str">
        <f>MID(C51,5,2)</f>
        <v>U1</v>
      </c>
      <c r="H51" s="145">
        <f>IFERROR(INDEX(UnitRateParks[],MATCH(G51,UnitRateParks[LGIP Code],0),3),"")</f>
        <v>0</v>
      </c>
      <c r="I51" s="146" t="str">
        <f>IFERROR(MIN(K51/H51,INDEX(UnitRateParks[],MATCH(G51,UnitRateParks[LGIP Code],0),4)),"")</f>
        <v/>
      </c>
      <c r="J51" s="170"/>
      <c r="K51" s="171">
        <v>100500</v>
      </c>
      <c r="L51" s="114">
        <f t="shared" si="5"/>
        <v>0</v>
      </c>
      <c r="M51" s="173">
        <v>0</v>
      </c>
      <c r="N51" s="143">
        <f>IFERROR(INDEX(UnitRateParks[],MATCH($G51,UnitRateParks[LGIP Code],0),15),"Error")</f>
        <v>1000000</v>
      </c>
      <c r="O51" s="165">
        <v>1000000</v>
      </c>
      <c r="P51" s="167">
        <v>2016</v>
      </c>
      <c r="Q51" s="204">
        <v>0.17</v>
      </c>
      <c r="R51" s="131">
        <f t="shared" si="29"/>
        <v>170000</v>
      </c>
      <c r="S51" s="167">
        <v>1</v>
      </c>
      <c r="T51" s="116">
        <f t="shared" si="6"/>
        <v>7.4999999999999997E-2</v>
      </c>
      <c r="U51" s="133">
        <f t="shared" si="30"/>
        <v>152100</v>
      </c>
      <c r="V51" s="134">
        <f t="shared" si="31"/>
        <v>1421258</v>
      </c>
      <c r="W51" s="298">
        <f t="shared" si="36"/>
        <v>99158</v>
      </c>
      <c r="X51" s="176">
        <v>2019</v>
      </c>
      <c r="Y51" s="259">
        <f t="shared" si="37"/>
        <v>2.5000000000000001E-2</v>
      </c>
      <c r="Z51" s="259">
        <f t="shared" si="38"/>
        <v>1.8716532546698028E-2</v>
      </c>
      <c r="AA51" s="306">
        <f>IF(FutureTrunkParks[[#This Row],[Asset Class]]="Local",VLOOKUP(FutureTrunkParks[[#This Row],[Service Catchment]],'Catchment Demand - Parks'!$C$8:$M$12,11),'Catchment Demand - Parks'!$M$12)</f>
        <v>0.2213928201923249</v>
      </c>
      <c r="AB51" s="306">
        <f>_xlfn.IFS(FutureTrunkParks[[#This Row],[Year of Provision]]=2019,0,FutureTrunkParks[[#This Row],[Year of Provision]]=2024,FutureTrunkParks[[#This Row],[Total Assets Cost (at Base Year)]]/SUMIFS($AE$17:$AE$189,$X$17:$X$189,"2024",$E$17:$E$189,FutureTrunkParks[[#This Row],[Service Catchment]]))</f>
        <v>0</v>
      </c>
      <c r="AC51" s="306">
        <f>IF(AND(FutureTrunkParks[[#This Row],[Spare Capacity %]]&gt;30%,FutureTrunkParks[[#This Row],[Share of the total Cost with the same year of provision %]]&gt;20%),1-FutureTrunkParks[[#This Row],[Spare Capacity %]],1)</f>
        <v>1</v>
      </c>
      <c r="AD51" s="306">
        <f>IF(FutureTrunkParks[[#This Row],[ Terminal Value Analysis]]&lt;0,0,FutureTrunkParks[[#This Row],[ Terminal Value Analysis]])</f>
        <v>1</v>
      </c>
      <c r="AE51" s="114">
        <f t="shared" si="32"/>
        <v>1421258</v>
      </c>
      <c r="AF51" s="114">
        <f t="shared" si="39"/>
        <v>1502564</v>
      </c>
      <c r="AG51" s="118">
        <f t="shared" si="40"/>
        <v>1264801</v>
      </c>
      <c r="AH51" s="135">
        <f>ROUND(FutureTrunkParks[[#This Row],[Net Present Value of Total Asset Cost]]*FutureTrunkParks[[#This Row],[Terminal Value Adjustment]],0)</f>
        <v>1264801</v>
      </c>
      <c r="AI51" s="178" t="str">
        <f t="shared" si="57"/>
        <v/>
      </c>
      <c r="AJ51" s="178" t="str">
        <f t="shared" si="57"/>
        <v/>
      </c>
      <c r="AK51" s="178" t="str">
        <f t="shared" si="57"/>
        <v/>
      </c>
      <c r="AL51" s="178" t="str">
        <f t="shared" si="57"/>
        <v/>
      </c>
      <c r="AM51" s="144" t="str">
        <f t="shared" si="34"/>
        <v>y</v>
      </c>
      <c r="AO51" s="123" t="str">
        <f t="shared" si="41"/>
        <v/>
      </c>
      <c r="AP51" s="126" t="str">
        <f t="shared" si="42"/>
        <v/>
      </c>
      <c r="AQ51" s="126" t="str">
        <f t="shared" si="43"/>
        <v/>
      </c>
      <c r="AR51" s="126" t="str">
        <f t="shared" si="44"/>
        <v/>
      </c>
      <c r="AS51" s="126">
        <f t="shared" si="45"/>
        <v>1</v>
      </c>
      <c r="AT51" s="127">
        <f t="shared" si="46"/>
        <v>1</v>
      </c>
      <c r="AV51" s="128" t="str">
        <f t="shared" si="47"/>
        <v/>
      </c>
      <c r="AW51" s="128" t="str">
        <f t="shared" si="48"/>
        <v/>
      </c>
      <c r="AX51" s="128" t="str">
        <f t="shared" si="49"/>
        <v/>
      </c>
      <c r="AY51" s="128" t="str">
        <f t="shared" si="50"/>
        <v/>
      </c>
      <c r="AZ51" s="128">
        <f t="shared" si="51"/>
        <v>1264801</v>
      </c>
      <c r="BB51" s="128" t="str">
        <f t="shared" si="52"/>
        <v/>
      </c>
      <c r="BC51" s="128" t="str">
        <f t="shared" si="53"/>
        <v/>
      </c>
      <c r="BD51" s="128" t="str">
        <f t="shared" si="54"/>
        <v/>
      </c>
      <c r="BE51" s="128" t="str">
        <f t="shared" si="55"/>
        <v/>
      </c>
      <c r="BF51" s="128">
        <f t="shared" si="56"/>
        <v>1264801</v>
      </c>
    </row>
    <row r="52" spans="2:58">
      <c r="B52" s="176" t="s">
        <v>2414</v>
      </c>
      <c r="C52" s="167" t="s">
        <v>2280</v>
      </c>
      <c r="D52" s="167" t="s">
        <v>2231</v>
      </c>
      <c r="E52" s="167" t="s">
        <v>117</v>
      </c>
      <c r="F52" s="167" t="s">
        <v>2459</v>
      </c>
      <c r="G52" s="144" t="str">
        <f>MID(C52,5,2)</f>
        <v>U3</v>
      </c>
      <c r="H52" s="145">
        <f>IFERROR(INDEX(UnitRateParks[],MATCH(G52,UnitRateParks[LGIP Code],0),3),"")</f>
        <v>0</v>
      </c>
      <c r="I52" s="146" t="str">
        <f>IFERROR(MIN(K52/H52,INDEX(UnitRateParks[],MATCH(G52,UnitRateParks[LGIP Code],0),4)),"")</f>
        <v/>
      </c>
      <c r="J52" s="170"/>
      <c r="K52" s="171">
        <v>55500</v>
      </c>
      <c r="L52" s="114">
        <f t="shared" si="5"/>
        <v>0</v>
      </c>
      <c r="M52" s="173">
        <v>0</v>
      </c>
      <c r="N52" s="143">
        <f>IFERROR(INDEX(UnitRateParks[],MATCH($G52,UnitRateParks[LGIP Code],0),15),"Error")</f>
        <v>500000</v>
      </c>
      <c r="O52" s="165">
        <v>500000</v>
      </c>
      <c r="P52" s="167">
        <v>2016</v>
      </c>
      <c r="Q52" s="204">
        <v>0.17</v>
      </c>
      <c r="R52" s="131">
        <f t="shared" si="29"/>
        <v>85000</v>
      </c>
      <c r="S52" s="167">
        <v>1</v>
      </c>
      <c r="T52" s="116">
        <f t="shared" si="6"/>
        <v>7.4999999999999997E-2</v>
      </c>
      <c r="U52" s="133">
        <f t="shared" si="30"/>
        <v>76050</v>
      </c>
      <c r="V52" s="134">
        <f t="shared" si="31"/>
        <v>710629</v>
      </c>
      <c r="W52" s="298">
        <f t="shared" si="36"/>
        <v>49579</v>
      </c>
      <c r="X52" s="176">
        <v>2019</v>
      </c>
      <c r="Y52" s="259">
        <f t="shared" si="37"/>
        <v>2.5000000000000001E-2</v>
      </c>
      <c r="Z52" s="259">
        <f t="shared" si="38"/>
        <v>1.8716532546698028E-2</v>
      </c>
      <c r="AA52" s="306">
        <f>IF(FutureTrunkParks[[#This Row],[Asset Class]]="Local",VLOOKUP(FutureTrunkParks[[#This Row],[Service Catchment]],'Catchment Demand - Parks'!$C$8:$M$12,11),'Catchment Demand - Parks'!$M$12)</f>
        <v>0.2213928201923249</v>
      </c>
      <c r="AB52" s="306">
        <f>_xlfn.IFS(FutureTrunkParks[[#This Row],[Year of Provision]]=2019,0,FutureTrunkParks[[#This Row],[Year of Provision]]=2024,FutureTrunkParks[[#This Row],[Total Assets Cost (at Base Year)]]/SUMIFS($AE$17:$AE$189,$X$17:$X$189,"2024",$E$17:$E$189,FutureTrunkParks[[#This Row],[Service Catchment]]))</f>
        <v>0</v>
      </c>
      <c r="AC52" s="306">
        <f>IF(AND(FutureTrunkParks[[#This Row],[Spare Capacity %]]&gt;30%,FutureTrunkParks[[#This Row],[Share of the total Cost with the same year of provision %]]&gt;20%),1-FutureTrunkParks[[#This Row],[Spare Capacity %]],1)</f>
        <v>1</v>
      </c>
      <c r="AD52" s="306">
        <f>IF(FutureTrunkParks[[#This Row],[ Terminal Value Analysis]]&lt;0,0,FutureTrunkParks[[#This Row],[ Terminal Value Analysis]])</f>
        <v>1</v>
      </c>
      <c r="AE52" s="114">
        <f t="shared" si="32"/>
        <v>710629</v>
      </c>
      <c r="AF52" s="114">
        <f t="shared" si="39"/>
        <v>751282</v>
      </c>
      <c r="AG52" s="118">
        <f t="shared" si="40"/>
        <v>632400</v>
      </c>
      <c r="AH52" s="135">
        <f>ROUND(FutureTrunkParks[[#This Row],[Net Present Value of Total Asset Cost]]*FutureTrunkParks[[#This Row],[Terminal Value Adjustment]],0)</f>
        <v>632400</v>
      </c>
      <c r="AI52" s="178" t="str">
        <f t="shared" si="57"/>
        <v/>
      </c>
      <c r="AJ52" s="178" t="str">
        <f t="shared" si="57"/>
        <v/>
      </c>
      <c r="AK52" s="178" t="str">
        <f t="shared" si="57"/>
        <v/>
      </c>
      <c r="AL52" s="178" t="str">
        <f t="shared" si="57"/>
        <v/>
      </c>
      <c r="AM52" s="144" t="str">
        <f t="shared" si="34"/>
        <v>y</v>
      </c>
      <c r="AO52" s="123" t="str">
        <f t="shared" si="41"/>
        <v/>
      </c>
      <c r="AP52" s="126" t="str">
        <f t="shared" si="42"/>
        <v/>
      </c>
      <c r="AQ52" s="126" t="str">
        <f t="shared" si="43"/>
        <v/>
      </c>
      <c r="AR52" s="126" t="str">
        <f t="shared" si="44"/>
        <v/>
      </c>
      <c r="AS52" s="126">
        <f t="shared" si="45"/>
        <v>1</v>
      </c>
      <c r="AT52" s="127">
        <f t="shared" si="46"/>
        <v>1</v>
      </c>
      <c r="AV52" s="128" t="str">
        <f t="shared" si="47"/>
        <v/>
      </c>
      <c r="AW52" s="128" t="str">
        <f t="shared" si="48"/>
        <v/>
      </c>
      <c r="AX52" s="128" t="str">
        <f t="shared" si="49"/>
        <v/>
      </c>
      <c r="AY52" s="128" t="str">
        <f t="shared" si="50"/>
        <v/>
      </c>
      <c r="AZ52" s="128">
        <f t="shared" si="51"/>
        <v>632400</v>
      </c>
      <c r="BB52" s="128" t="str">
        <f t="shared" si="52"/>
        <v/>
      </c>
      <c r="BC52" s="128" t="str">
        <f t="shared" si="53"/>
        <v/>
      </c>
      <c r="BD52" s="128" t="str">
        <f t="shared" si="54"/>
        <v/>
      </c>
      <c r="BE52" s="128" t="str">
        <f t="shared" si="55"/>
        <v/>
      </c>
      <c r="BF52" s="128">
        <f t="shared" si="56"/>
        <v>632400</v>
      </c>
    </row>
    <row r="53" spans="2:58">
      <c r="B53" s="176" t="s">
        <v>2404</v>
      </c>
      <c r="C53" s="167" t="s">
        <v>2281</v>
      </c>
      <c r="D53" s="167" t="s">
        <v>2231</v>
      </c>
      <c r="E53" s="167" t="s">
        <v>116</v>
      </c>
      <c r="F53" s="167" t="s">
        <v>2464</v>
      </c>
      <c r="G53" s="144" t="str">
        <f>MID(C53,5,2)</f>
        <v>U2</v>
      </c>
      <c r="H53" s="145">
        <f>IFERROR(INDEX(UnitRateParks[],MATCH(G53,UnitRateParks[LGIP Code],0),3),"")</f>
        <v>0</v>
      </c>
      <c r="I53" s="146" t="str">
        <f>IFERROR(MIN(K53/H53,INDEX(UnitRateParks[],MATCH(G53,UnitRateParks[LGIP Code],0),4)),"")</f>
        <v/>
      </c>
      <c r="J53" s="170"/>
      <c r="K53" s="171">
        <v>137300</v>
      </c>
      <c r="L53" s="114">
        <f t="shared" si="5"/>
        <v>0</v>
      </c>
      <c r="M53" s="173">
        <v>0</v>
      </c>
      <c r="N53" s="143">
        <f>IFERROR(INDEX(UnitRateParks[],MATCH($G53,UnitRateParks[LGIP Code],0),15),"Error")</f>
        <v>750000</v>
      </c>
      <c r="O53" s="165">
        <v>750000</v>
      </c>
      <c r="P53" s="167">
        <v>2016</v>
      </c>
      <c r="Q53" s="204">
        <v>0.17</v>
      </c>
      <c r="R53" s="131">
        <f t="shared" si="29"/>
        <v>127500</v>
      </c>
      <c r="S53" s="167">
        <v>1</v>
      </c>
      <c r="T53" s="116">
        <f t="shared" si="6"/>
        <v>7.4999999999999997E-2</v>
      </c>
      <c r="U53" s="133">
        <f t="shared" si="30"/>
        <v>114075</v>
      </c>
      <c r="V53" s="134">
        <f t="shared" si="31"/>
        <v>1065943</v>
      </c>
      <c r="W53" s="298">
        <f t="shared" si="36"/>
        <v>74368</v>
      </c>
      <c r="X53" s="176">
        <v>2019</v>
      </c>
      <c r="Y53" s="259">
        <f t="shared" si="37"/>
        <v>2.5000000000000001E-2</v>
      </c>
      <c r="Z53" s="259">
        <f t="shared" si="38"/>
        <v>1.8716532546698028E-2</v>
      </c>
      <c r="AA53" s="306">
        <f>IF(FutureTrunkParks[[#This Row],[Asset Class]]="Local",VLOOKUP(FutureTrunkParks[[#This Row],[Service Catchment]],'Catchment Demand - Parks'!$C$8:$M$12,11),'Catchment Demand - Parks'!$M$12)</f>
        <v>0.2213928201923249</v>
      </c>
      <c r="AB53" s="306">
        <f>_xlfn.IFS(FutureTrunkParks[[#This Row],[Year of Provision]]=2019,0,FutureTrunkParks[[#This Row],[Year of Provision]]=2024,FutureTrunkParks[[#This Row],[Total Assets Cost (at Base Year)]]/SUMIFS($AE$17:$AE$189,$X$17:$X$189,"2024",$E$17:$E$189,FutureTrunkParks[[#This Row],[Service Catchment]]))</f>
        <v>0</v>
      </c>
      <c r="AC53" s="306">
        <f>IF(AND(FutureTrunkParks[[#This Row],[Spare Capacity %]]&gt;30%,FutureTrunkParks[[#This Row],[Share of the total Cost with the same year of provision %]]&gt;20%),1-FutureTrunkParks[[#This Row],[Spare Capacity %]],1)</f>
        <v>1</v>
      </c>
      <c r="AD53" s="306">
        <f>IF(FutureTrunkParks[[#This Row],[ Terminal Value Analysis]]&lt;0,0,FutureTrunkParks[[#This Row],[ Terminal Value Analysis]])</f>
        <v>1</v>
      </c>
      <c r="AE53" s="114">
        <f t="shared" si="32"/>
        <v>1065943</v>
      </c>
      <c r="AF53" s="114">
        <f t="shared" si="39"/>
        <v>1126922</v>
      </c>
      <c r="AG53" s="118">
        <f t="shared" si="40"/>
        <v>948600</v>
      </c>
      <c r="AH53" s="135">
        <f>ROUND(FutureTrunkParks[[#This Row],[Net Present Value of Total Asset Cost]]*FutureTrunkParks[[#This Row],[Terminal Value Adjustment]],0)</f>
        <v>948600</v>
      </c>
      <c r="AI53" s="178" t="str">
        <f t="shared" si="57"/>
        <v/>
      </c>
      <c r="AJ53" s="178" t="str">
        <f t="shared" si="57"/>
        <v/>
      </c>
      <c r="AK53" s="178" t="str">
        <f t="shared" si="57"/>
        <v/>
      </c>
      <c r="AL53" s="178" t="str">
        <f t="shared" si="57"/>
        <v/>
      </c>
      <c r="AM53" s="144" t="str">
        <f t="shared" si="34"/>
        <v>y</v>
      </c>
      <c r="AO53" s="123" t="str">
        <f t="shared" si="41"/>
        <v/>
      </c>
      <c r="AP53" s="126" t="str">
        <f t="shared" si="42"/>
        <v/>
      </c>
      <c r="AQ53" s="126" t="str">
        <f t="shared" si="43"/>
        <v/>
      </c>
      <c r="AR53" s="126" t="str">
        <f t="shared" si="44"/>
        <v/>
      </c>
      <c r="AS53" s="126">
        <f t="shared" si="45"/>
        <v>1</v>
      </c>
      <c r="AT53" s="127">
        <f t="shared" si="46"/>
        <v>1</v>
      </c>
      <c r="AV53" s="128" t="str">
        <f t="shared" si="47"/>
        <v/>
      </c>
      <c r="AW53" s="128" t="str">
        <f t="shared" si="48"/>
        <v/>
      </c>
      <c r="AX53" s="128" t="str">
        <f t="shared" si="49"/>
        <v/>
      </c>
      <c r="AY53" s="128" t="str">
        <f t="shared" si="50"/>
        <v/>
      </c>
      <c r="AZ53" s="128">
        <f t="shared" si="51"/>
        <v>948600</v>
      </c>
      <c r="BB53" s="128" t="str">
        <f t="shared" si="52"/>
        <v/>
      </c>
      <c r="BC53" s="128" t="str">
        <f t="shared" si="53"/>
        <v/>
      </c>
      <c r="BD53" s="128" t="str">
        <f t="shared" si="54"/>
        <v/>
      </c>
      <c r="BE53" s="128" t="str">
        <f t="shared" si="55"/>
        <v/>
      </c>
      <c r="BF53" s="128">
        <f t="shared" si="56"/>
        <v>948600</v>
      </c>
    </row>
    <row r="54" spans="2:58">
      <c r="B54" s="176" t="s">
        <v>2415</v>
      </c>
      <c r="C54" s="167" t="s">
        <v>2282</v>
      </c>
      <c r="D54" s="167" t="s">
        <v>2229</v>
      </c>
      <c r="E54" s="167" t="s">
        <v>117</v>
      </c>
      <c r="F54" s="167" t="s">
        <v>2455</v>
      </c>
      <c r="G54" s="144" t="str">
        <f t="shared" ref="G54:G67" si="58">MID(C54,5,2)&amp;"-"&amp;LEFT(D54,1)</f>
        <v>A1-L</v>
      </c>
      <c r="H54" s="145">
        <f>IFERROR(INDEX(UnitRateParks[],MATCH(G54,UnitRateParks[LGIP Code],0),3),"")</f>
        <v>8000</v>
      </c>
      <c r="I54" s="146">
        <f>IFERROR(MIN(K54/H54,INDEX(UnitRateParks[],MATCH(FutureTrunkParks[[#This Row],[LGIP Code (*)]], UnitRateParks[LGIP Code],0),4)),"")</f>
        <v>0.47499999999999992</v>
      </c>
      <c r="J54" s="170"/>
      <c r="K54" s="171">
        <v>3799.9999999999995</v>
      </c>
      <c r="L54" s="114">
        <f t="shared" si="5"/>
        <v>103.33342105263159</v>
      </c>
      <c r="M54" s="173">
        <v>392667</v>
      </c>
      <c r="N5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143853.45525624999</v>
      </c>
      <c r="O54" s="165">
        <v>143853</v>
      </c>
      <c r="P54" s="167">
        <v>2016</v>
      </c>
      <c r="Q54" s="204">
        <v>0.17</v>
      </c>
      <c r="R54" s="131">
        <f t="shared" si="29"/>
        <v>24455</v>
      </c>
      <c r="S54" s="167">
        <v>1</v>
      </c>
      <c r="T54" s="116">
        <f t="shared" si="6"/>
        <v>7.4999999999999997E-2</v>
      </c>
      <c r="U54" s="133">
        <f t="shared" si="30"/>
        <v>21880</v>
      </c>
      <c r="V54" s="134">
        <f t="shared" si="31"/>
        <v>204452</v>
      </c>
      <c r="W54" s="298">
        <f t="shared" si="36"/>
        <v>14264</v>
      </c>
      <c r="X54" s="176">
        <v>2019</v>
      </c>
      <c r="Y54" s="259">
        <f t="shared" si="37"/>
        <v>2.5000000000000001E-2</v>
      </c>
      <c r="Z54" s="259">
        <f t="shared" si="38"/>
        <v>1.8716532546698028E-2</v>
      </c>
      <c r="AA54" s="306">
        <f>IF(FutureTrunkParks[[#This Row],[Asset Class]]="Local",VLOOKUP(FutureTrunkParks[[#This Row],[Service Catchment]],'Catchment Demand - Parks'!$C$8:$M$12,11),'Catchment Demand - Parks'!$M$12)</f>
        <v>0.23653065067111387</v>
      </c>
      <c r="AB54" s="306">
        <f>_xlfn.IFS(FutureTrunkParks[[#This Row],[Year of Provision]]=2019,0,FutureTrunkParks[[#This Row],[Year of Provision]]=2024,FutureTrunkParks[[#This Row],[Total Assets Cost (at Base Year)]]/SUMIFS($AE$17:$AE$189,$X$17:$X$189,"2024",$E$17:$E$189,FutureTrunkParks[[#This Row],[Service Catchment]]))</f>
        <v>0</v>
      </c>
      <c r="AC54" s="306">
        <f>IF(AND(FutureTrunkParks[[#This Row],[Spare Capacity %]]&gt;30%,FutureTrunkParks[[#This Row],[Share of the total Cost with the same year of provision %]]&gt;20%),1-FutureTrunkParks[[#This Row],[Spare Capacity %]],1)</f>
        <v>1</v>
      </c>
      <c r="AD54" s="306">
        <f>IF(FutureTrunkParks[[#This Row],[ Terminal Value Analysis]]&lt;0,0,FutureTrunkParks[[#This Row],[ Terminal Value Analysis]])</f>
        <v>1</v>
      </c>
      <c r="AE54" s="114">
        <f t="shared" si="32"/>
        <v>597119</v>
      </c>
      <c r="AF54" s="114">
        <f t="shared" si="39"/>
        <v>639008</v>
      </c>
      <c r="AG54" s="118">
        <f t="shared" si="40"/>
        <v>537892</v>
      </c>
      <c r="AH54" s="135">
        <f>ROUND(FutureTrunkParks[[#This Row],[Net Present Value of Total Asset Cost]]*FutureTrunkParks[[#This Row],[Terminal Value Adjustment]],0)</f>
        <v>537892</v>
      </c>
      <c r="AI54" s="178" t="str">
        <f t="shared" si="57"/>
        <v/>
      </c>
      <c r="AJ54" s="178" t="str">
        <f t="shared" si="57"/>
        <v/>
      </c>
      <c r="AK54" s="178" t="str">
        <f t="shared" si="57"/>
        <v>y</v>
      </c>
      <c r="AL54" s="178" t="str">
        <f t="shared" si="57"/>
        <v/>
      </c>
      <c r="AM54" s="144" t="str">
        <f t="shared" si="34"/>
        <v/>
      </c>
      <c r="AO54" s="123" t="str">
        <f t="shared" si="41"/>
        <v/>
      </c>
      <c r="AP54" s="126" t="str">
        <f t="shared" si="42"/>
        <v/>
      </c>
      <c r="AQ54" s="126">
        <f t="shared" si="43"/>
        <v>1</v>
      </c>
      <c r="AR54" s="126" t="str">
        <f t="shared" si="44"/>
        <v/>
      </c>
      <c r="AS54" s="126" t="str">
        <f t="shared" si="45"/>
        <v/>
      </c>
      <c r="AT54" s="127">
        <f t="shared" si="46"/>
        <v>1</v>
      </c>
      <c r="AV54" s="128" t="str">
        <f t="shared" si="47"/>
        <v/>
      </c>
      <c r="AW54" s="128" t="str">
        <f t="shared" si="48"/>
        <v/>
      </c>
      <c r="AX54" s="128">
        <f t="shared" si="49"/>
        <v>537892</v>
      </c>
      <c r="AY54" s="128" t="str">
        <f t="shared" si="50"/>
        <v/>
      </c>
      <c r="AZ54" s="128" t="str">
        <f t="shared" si="51"/>
        <v/>
      </c>
      <c r="BB54" s="128" t="str">
        <f t="shared" si="52"/>
        <v/>
      </c>
      <c r="BC54" s="128" t="str">
        <f t="shared" si="53"/>
        <v/>
      </c>
      <c r="BD54" s="128">
        <f t="shared" si="54"/>
        <v>537892</v>
      </c>
      <c r="BE54" s="128" t="str">
        <f t="shared" si="55"/>
        <v/>
      </c>
      <c r="BF54" s="128" t="str">
        <f t="shared" si="56"/>
        <v/>
      </c>
    </row>
    <row r="55" spans="2:58">
      <c r="B55" s="176" t="s">
        <v>2415</v>
      </c>
      <c r="C55" s="167" t="s">
        <v>2283</v>
      </c>
      <c r="D55" s="167" t="s">
        <v>2229</v>
      </c>
      <c r="E55" s="167" t="s">
        <v>117</v>
      </c>
      <c r="F55" s="167" t="s">
        <v>2455</v>
      </c>
      <c r="G55" s="144" t="str">
        <f t="shared" si="58"/>
        <v>A1-L</v>
      </c>
      <c r="H55" s="145">
        <f>IFERROR(INDEX(UnitRateParks[],MATCH(G55,UnitRateParks[LGIP Code],0),3),"")</f>
        <v>8000</v>
      </c>
      <c r="I55" s="146">
        <f>IFERROR(MIN(K55/H55,INDEX(UnitRateParks[],MATCH(FutureTrunkParks[[#This Row],[LGIP Code (*)]], UnitRateParks[LGIP Code],0),4)),"")</f>
        <v>1.25</v>
      </c>
      <c r="J55" s="170"/>
      <c r="K55" s="171">
        <v>10000</v>
      </c>
      <c r="L55" s="114">
        <f t="shared" si="5"/>
        <v>150</v>
      </c>
      <c r="M55" s="173">
        <v>1500000</v>
      </c>
      <c r="N5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55" s="165">
        <v>333335</v>
      </c>
      <c r="P55" s="167">
        <v>2016</v>
      </c>
      <c r="Q55" s="204">
        <v>0.17</v>
      </c>
      <c r="R55" s="131">
        <f t="shared" si="29"/>
        <v>56667</v>
      </c>
      <c r="S55" s="167">
        <v>1</v>
      </c>
      <c r="T55" s="116">
        <f t="shared" si="6"/>
        <v>7.4999999999999997E-2</v>
      </c>
      <c r="U55" s="133">
        <f t="shared" si="30"/>
        <v>50700</v>
      </c>
      <c r="V55" s="134">
        <f t="shared" si="31"/>
        <v>473755</v>
      </c>
      <c r="W55" s="298">
        <f t="shared" si="36"/>
        <v>33053</v>
      </c>
      <c r="X55" s="176">
        <v>2019</v>
      </c>
      <c r="Y55" s="259">
        <f t="shared" si="37"/>
        <v>2.5000000000000001E-2</v>
      </c>
      <c r="Z55" s="259">
        <f t="shared" si="38"/>
        <v>1.8716532546698028E-2</v>
      </c>
      <c r="AA55" s="306">
        <f>IF(FutureTrunkParks[[#This Row],[Asset Class]]="Local",VLOOKUP(FutureTrunkParks[[#This Row],[Service Catchment]],'Catchment Demand - Parks'!$C$8:$M$12,11),'Catchment Demand - Parks'!$M$12)</f>
        <v>0.23653065067111387</v>
      </c>
      <c r="AB55" s="306">
        <f>_xlfn.IFS(FutureTrunkParks[[#This Row],[Year of Provision]]=2019,0,FutureTrunkParks[[#This Row],[Year of Provision]]=2024,FutureTrunkParks[[#This Row],[Total Assets Cost (at Base Year)]]/SUMIFS($AE$17:$AE$189,$X$17:$X$189,"2024",$E$17:$E$189,FutureTrunkParks[[#This Row],[Service Catchment]]))</f>
        <v>0</v>
      </c>
      <c r="AC55" s="306">
        <f>IF(AND(FutureTrunkParks[[#This Row],[Spare Capacity %]]&gt;30%,FutureTrunkParks[[#This Row],[Share of the total Cost with the same year of provision %]]&gt;20%),1-FutureTrunkParks[[#This Row],[Spare Capacity %]],1)</f>
        <v>1</v>
      </c>
      <c r="AD55" s="306">
        <f>IF(FutureTrunkParks[[#This Row],[ Terminal Value Analysis]]&lt;0,0,FutureTrunkParks[[#This Row],[ Terminal Value Analysis]])</f>
        <v>1</v>
      </c>
      <c r="AE55" s="114">
        <f t="shared" si="32"/>
        <v>1973755</v>
      </c>
      <c r="AF55" s="114">
        <f t="shared" si="39"/>
        <v>2116193</v>
      </c>
      <c r="AG55" s="118">
        <f t="shared" si="40"/>
        <v>1781330</v>
      </c>
      <c r="AH55" s="135">
        <f>ROUND(FutureTrunkParks[[#This Row],[Net Present Value of Total Asset Cost]]*FutureTrunkParks[[#This Row],[Terminal Value Adjustment]],0)</f>
        <v>1781330</v>
      </c>
      <c r="AI55" s="178" t="str">
        <f t="shared" si="57"/>
        <v/>
      </c>
      <c r="AJ55" s="178" t="str">
        <f t="shared" si="57"/>
        <v/>
      </c>
      <c r="AK55" s="178" t="str">
        <f t="shared" si="57"/>
        <v>y</v>
      </c>
      <c r="AL55" s="178" t="str">
        <f t="shared" si="57"/>
        <v/>
      </c>
      <c r="AM55" s="144" t="str">
        <f t="shared" si="34"/>
        <v/>
      </c>
      <c r="AO55" s="123" t="str">
        <f t="shared" si="41"/>
        <v/>
      </c>
      <c r="AP55" s="126" t="str">
        <f t="shared" si="42"/>
        <v/>
      </c>
      <c r="AQ55" s="126">
        <f t="shared" si="43"/>
        <v>1</v>
      </c>
      <c r="AR55" s="126" t="str">
        <f t="shared" si="44"/>
        <v/>
      </c>
      <c r="AS55" s="126" t="str">
        <f t="shared" si="45"/>
        <v/>
      </c>
      <c r="AT55" s="127">
        <f t="shared" si="46"/>
        <v>1</v>
      </c>
      <c r="AV55" s="128" t="str">
        <f t="shared" si="47"/>
        <v/>
      </c>
      <c r="AW55" s="128" t="str">
        <f t="shared" si="48"/>
        <v/>
      </c>
      <c r="AX55" s="128">
        <f t="shared" si="49"/>
        <v>1781330</v>
      </c>
      <c r="AY55" s="128" t="str">
        <f t="shared" si="50"/>
        <v/>
      </c>
      <c r="AZ55" s="128" t="str">
        <f t="shared" si="51"/>
        <v/>
      </c>
      <c r="BB55" s="128" t="str">
        <f t="shared" si="52"/>
        <v/>
      </c>
      <c r="BC55" s="128" t="str">
        <f t="shared" si="53"/>
        <v/>
      </c>
      <c r="BD55" s="128">
        <f t="shared" si="54"/>
        <v>1781330</v>
      </c>
      <c r="BE55" s="128" t="str">
        <f t="shared" si="55"/>
        <v/>
      </c>
      <c r="BF55" s="128" t="str">
        <f t="shared" si="56"/>
        <v/>
      </c>
    </row>
    <row r="56" spans="2:58">
      <c r="B56" s="176" t="s">
        <v>2415</v>
      </c>
      <c r="C56" s="167" t="s">
        <v>2284</v>
      </c>
      <c r="D56" s="167" t="s">
        <v>2229</v>
      </c>
      <c r="E56" s="167" t="s">
        <v>117</v>
      </c>
      <c r="F56" s="167" t="s">
        <v>2455</v>
      </c>
      <c r="G56" s="144" t="str">
        <f t="shared" si="58"/>
        <v>A1-L</v>
      </c>
      <c r="H56" s="145">
        <f>IFERROR(INDEX(UnitRateParks[],MATCH(G56,UnitRateParks[LGIP Code],0),3),"")</f>
        <v>8000</v>
      </c>
      <c r="I56" s="146">
        <f>IFERROR(MIN(K56/H56,INDEX(UnitRateParks[],MATCH(FutureTrunkParks[[#This Row],[LGIP Code (*)]], UnitRateParks[LGIP Code],0),4)),"")</f>
        <v>1.9024250000000003</v>
      </c>
      <c r="J56" s="170"/>
      <c r="K56" s="171">
        <v>15219.400000000001</v>
      </c>
      <c r="L56" s="114">
        <f t="shared" si="5"/>
        <v>64.000026282245017</v>
      </c>
      <c r="M56" s="173">
        <v>974042</v>
      </c>
      <c r="N5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492847.42658801883</v>
      </c>
      <c r="O56" s="165">
        <v>492847</v>
      </c>
      <c r="P56" s="167">
        <v>2016</v>
      </c>
      <c r="Q56" s="204">
        <v>0.17</v>
      </c>
      <c r="R56" s="131">
        <f t="shared" si="29"/>
        <v>83784</v>
      </c>
      <c r="S56" s="167">
        <v>1</v>
      </c>
      <c r="T56" s="116">
        <f t="shared" si="6"/>
        <v>7.4999999999999997E-2</v>
      </c>
      <c r="U56" s="133">
        <f t="shared" si="30"/>
        <v>74962</v>
      </c>
      <c r="V56" s="134">
        <f t="shared" si="31"/>
        <v>700462</v>
      </c>
      <c r="W56" s="298">
        <f t="shared" si="36"/>
        <v>48869</v>
      </c>
      <c r="X56" s="176">
        <v>2019</v>
      </c>
      <c r="Y56" s="259">
        <f t="shared" si="37"/>
        <v>2.5000000000000001E-2</v>
      </c>
      <c r="Z56" s="259">
        <f t="shared" si="38"/>
        <v>1.8716532546698028E-2</v>
      </c>
      <c r="AA56" s="306">
        <f>IF(FutureTrunkParks[[#This Row],[Asset Class]]="Local",VLOOKUP(FutureTrunkParks[[#This Row],[Service Catchment]],'Catchment Demand - Parks'!$C$8:$M$12,11),'Catchment Demand - Parks'!$M$12)</f>
        <v>0.23653065067111387</v>
      </c>
      <c r="AB56" s="306">
        <f>_xlfn.IFS(FutureTrunkParks[[#This Row],[Year of Provision]]=2019,0,FutureTrunkParks[[#This Row],[Year of Provision]]=2024,FutureTrunkParks[[#This Row],[Total Assets Cost (at Base Year)]]/SUMIFS($AE$17:$AE$189,$X$17:$X$189,"2024",$E$17:$E$189,FutureTrunkParks[[#This Row],[Service Catchment]]))</f>
        <v>0</v>
      </c>
      <c r="AC56" s="306">
        <f>IF(AND(FutureTrunkParks[[#This Row],[Spare Capacity %]]&gt;30%,FutureTrunkParks[[#This Row],[Share of the total Cost with the same year of provision %]]&gt;20%),1-FutureTrunkParks[[#This Row],[Spare Capacity %]],1)</f>
        <v>1</v>
      </c>
      <c r="AD56" s="306">
        <f>IF(FutureTrunkParks[[#This Row],[ Terminal Value Analysis]]&lt;0,0,FutureTrunkParks[[#This Row],[ Terminal Value Analysis]])</f>
        <v>1</v>
      </c>
      <c r="AE56" s="114">
        <f t="shared" si="32"/>
        <v>1674504</v>
      </c>
      <c r="AF56" s="114">
        <f t="shared" si="39"/>
        <v>1789470</v>
      </c>
      <c r="AG56" s="118">
        <f t="shared" si="40"/>
        <v>1506307</v>
      </c>
      <c r="AH56" s="135">
        <f>ROUND(FutureTrunkParks[[#This Row],[Net Present Value of Total Asset Cost]]*FutureTrunkParks[[#This Row],[Terminal Value Adjustment]],0)</f>
        <v>1506307</v>
      </c>
      <c r="AI56" s="178" t="str">
        <f t="shared" si="57"/>
        <v/>
      </c>
      <c r="AJ56" s="178" t="str">
        <f t="shared" si="57"/>
        <v/>
      </c>
      <c r="AK56" s="178" t="str">
        <f t="shared" si="57"/>
        <v>y</v>
      </c>
      <c r="AL56" s="178" t="str">
        <f t="shared" si="57"/>
        <v/>
      </c>
      <c r="AM56" s="144" t="str">
        <f t="shared" si="34"/>
        <v/>
      </c>
      <c r="AO56" s="123" t="str">
        <f t="shared" si="41"/>
        <v/>
      </c>
      <c r="AP56" s="126" t="str">
        <f t="shared" si="42"/>
        <v/>
      </c>
      <c r="AQ56" s="126">
        <f t="shared" si="43"/>
        <v>1</v>
      </c>
      <c r="AR56" s="126" t="str">
        <f t="shared" si="44"/>
        <v/>
      </c>
      <c r="AS56" s="126" t="str">
        <f t="shared" si="45"/>
        <v/>
      </c>
      <c r="AT56" s="127">
        <f t="shared" si="46"/>
        <v>1</v>
      </c>
      <c r="AV56" s="128" t="str">
        <f t="shared" si="47"/>
        <v/>
      </c>
      <c r="AW56" s="128" t="str">
        <f t="shared" si="48"/>
        <v/>
      </c>
      <c r="AX56" s="128">
        <f t="shared" si="49"/>
        <v>1506307</v>
      </c>
      <c r="AY56" s="128" t="str">
        <f t="shared" si="50"/>
        <v/>
      </c>
      <c r="AZ56" s="128" t="str">
        <f t="shared" si="51"/>
        <v/>
      </c>
      <c r="BB56" s="128" t="str">
        <f t="shared" si="52"/>
        <v/>
      </c>
      <c r="BC56" s="128" t="str">
        <f t="shared" si="53"/>
        <v/>
      </c>
      <c r="BD56" s="128">
        <f t="shared" si="54"/>
        <v>1506307</v>
      </c>
      <c r="BE56" s="128" t="str">
        <f t="shared" si="55"/>
        <v/>
      </c>
      <c r="BF56" s="128" t="str">
        <f t="shared" si="56"/>
        <v/>
      </c>
    </row>
    <row r="57" spans="2:58">
      <c r="B57" s="176" t="s">
        <v>2416</v>
      </c>
      <c r="C57" s="167" t="s">
        <v>2285</v>
      </c>
      <c r="D57" s="167" t="s">
        <v>2231</v>
      </c>
      <c r="E57" s="167" t="s">
        <v>117</v>
      </c>
      <c r="F57" s="167" t="s">
        <v>2463</v>
      </c>
      <c r="G57" s="144" t="str">
        <f t="shared" si="58"/>
        <v>E2-D</v>
      </c>
      <c r="H57" s="145">
        <f>IFERROR(INDEX(UnitRateParks[],MATCH(G57,UnitRateParks[LGIP Code],0),3),"")</f>
        <v>30000</v>
      </c>
      <c r="I57" s="146">
        <f>IFERROR(MIN(K57/H57,INDEX(UnitRateParks[],MATCH(FutureTrunkParks[[#This Row],[LGIP Code (*)]], UnitRateParks[LGIP Code],0),4)),"")</f>
        <v>1.4</v>
      </c>
      <c r="J57" s="170"/>
      <c r="K57" s="171">
        <v>64000</v>
      </c>
      <c r="L57" s="114">
        <f t="shared" si="5"/>
        <v>0</v>
      </c>
      <c r="M57" s="173">
        <v>0</v>
      </c>
      <c r="N57"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7302489.7125430098</v>
      </c>
      <c r="O57" s="165">
        <v>7302490</v>
      </c>
      <c r="P57" s="167">
        <v>2016</v>
      </c>
      <c r="Q57" s="204">
        <v>0.17</v>
      </c>
      <c r="R57" s="131">
        <f t="shared" si="29"/>
        <v>1241423</v>
      </c>
      <c r="S57" s="167">
        <v>1</v>
      </c>
      <c r="T57" s="116">
        <f t="shared" si="6"/>
        <v>0.15</v>
      </c>
      <c r="U57" s="133">
        <f t="shared" si="30"/>
        <v>1110709</v>
      </c>
      <c r="V57" s="134">
        <f t="shared" si="31"/>
        <v>11102815</v>
      </c>
      <c r="W57" s="298">
        <f t="shared" si="36"/>
        <v>1448193</v>
      </c>
      <c r="X57" s="176">
        <v>2024</v>
      </c>
      <c r="Y57" s="259">
        <f t="shared" si="37"/>
        <v>2.5000000000000001E-2</v>
      </c>
      <c r="Z57" s="259">
        <f t="shared" si="38"/>
        <v>1.8716532546698028E-2</v>
      </c>
      <c r="AA57" s="306">
        <f>IF(FutureTrunkParks[[#This Row],[Asset Class]]="Local",VLOOKUP(FutureTrunkParks[[#This Row],[Service Catchment]],'Catchment Demand - Parks'!$C$8:$M$12,11),'Catchment Demand - Parks'!$M$12)</f>
        <v>0.2213928201923249</v>
      </c>
      <c r="AB57" s="306">
        <f>_xlfn.IFS(FutureTrunkParks[[#This Row],[Year of Provision]]=2019,0,FutureTrunkParks[[#This Row],[Year of Provision]]=2024,FutureTrunkParks[[#This Row],[Total Assets Cost (at Base Year)]]/SUMIFS($AE$17:$AE$189,$X$17:$X$189,"2024",$E$17:$E$189,FutureTrunkParks[[#This Row],[Service Catchment]]))</f>
        <v>6.6382316269409741E-2</v>
      </c>
      <c r="AC57" s="306">
        <f>IF(AND(FutureTrunkParks[[#This Row],[Spare Capacity %]]&gt;30%,FutureTrunkParks[[#This Row],[Share of the total Cost with the same year of provision %]]&gt;20%),1-FutureTrunkParks[[#This Row],[Spare Capacity %]],1)</f>
        <v>1</v>
      </c>
      <c r="AD57" s="306">
        <f>IF(FutureTrunkParks[[#This Row],[ Terminal Value Analysis]]&lt;0,0,FutureTrunkParks[[#This Row],[ Terminal Value Analysis]])</f>
        <v>1</v>
      </c>
      <c r="AE57" s="114">
        <f t="shared" si="32"/>
        <v>11102815</v>
      </c>
      <c r="AF57" s="114">
        <f t="shared" si="39"/>
        <v>12878342</v>
      </c>
      <c r="AG57" s="118">
        <f t="shared" si="40"/>
        <v>8135125</v>
      </c>
      <c r="AH57" s="135">
        <f>ROUND(FutureTrunkParks[[#This Row],[Net Present Value of Total Asset Cost]]*FutureTrunkParks[[#This Row],[Terminal Value Adjustment]],0)</f>
        <v>8135125</v>
      </c>
      <c r="AI57" s="178" t="str">
        <f t="shared" si="57"/>
        <v/>
      </c>
      <c r="AJ57" s="178" t="str">
        <f t="shared" si="57"/>
        <v/>
      </c>
      <c r="AK57" s="178" t="str">
        <f t="shared" si="57"/>
        <v/>
      </c>
      <c r="AL57" s="178" t="str">
        <f t="shared" si="57"/>
        <v/>
      </c>
      <c r="AM57" s="144" t="str">
        <f t="shared" si="34"/>
        <v>y</v>
      </c>
      <c r="AO57" s="123" t="str">
        <f t="shared" si="41"/>
        <v/>
      </c>
      <c r="AP57" s="126" t="str">
        <f t="shared" si="42"/>
        <v/>
      </c>
      <c r="AQ57" s="126" t="str">
        <f t="shared" si="43"/>
        <v/>
      </c>
      <c r="AR57" s="126" t="str">
        <f t="shared" si="44"/>
        <v/>
      </c>
      <c r="AS57" s="126">
        <f t="shared" si="45"/>
        <v>1</v>
      </c>
      <c r="AT57" s="127">
        <f t="shared" si="46"/>
        <v>1</v>
      </c>
      <c r="AV57" s="128" t="str">
        <f t="shared" si="47"/>
        <v/>
      </c>
      <c r="AW57" s="128" t="str">
        <f t="shared" si="48"/>
        <v/>
      </c>
      <c r="AX57" s="128" t="str">
        <f t="shared" si="49"/>
        <v/>
      </c>
      <c r="AY57" s="128" t="str">
        <f t="shared" si="50"/>
        <v/>
      </c>
      <c r="AZ57" s="128">
        <f t="shared" si="51"/>
        <v>8135125</v>
      </c>
      <c r="BB57" s="128" t="str">
        <f t="shared" si="52"/>
        <v/>
      </c>
      <c r="BC57" s="128" t="str">
        <f t="shared" si="53"/>
        <v/>
      </c>
      <c r="BD57" s="128" t="str">
        <f t="shared" si="54"/>
        <v/>
      </c>
      <c r="BE57" s="128" t="str">
        <f t="shared" si="55"/>
        <v/>
      </c>
      <c r="BF57" s="128">
        <f t="shared" si="56"/>
        <v>8135125</v>
      </c>
    </row>
    <row r="58" spans="2:58">
      <c r="B58" s="176" t="s">
        <v>2415</v>
      </c>
      <c r="C58" s="167" t="s">
        <v>2286</v>
      </c>
      <c r="D58" s="167" t="s">
        <v>2231</v>
      </c>
      <c r="E58" s="167" t="s">
        <v>117</v>
      </c>
      <c r="F58" s="167" t="s">
        <v>2458</v>
      </c>
      <c r="G58" s="144" t="str">
        <f t="shared" si="58"/>
        <v>E5-D</v>
      </c>
      <c r="H58" s="145">
        <f>IFERROR(INDEX(UnitRateParks[],MATCH(G58,UnitRateParks[LGIP Code],0),3),"")</f>
        <v>40000</v>
      </c>
      <c r="I58" s="146">
        <f>IFERROR(MIN(K58/H58,INDEX(UnitRateParks[],MATCH(FutureTrunkParks[[#This Row],[LGIP Code (*)]], UnitRateParks[LGIP Code],0),4)),"")</f>
        <v>3.25</v>
      </c>
      <c r="J58" s="170"/>
      <c r="K58" s="171">
        <v>130000</v>
      </c>
      <c r="L58" s="114">
        <f t="shared" si="5"/>
        <v>0</v>
      </c>
      <c r="M58" s="173">
        <v>0</v>
      </c>
      <c r="N58"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8173411.3242580639</v>
      </c>
      <c r="O58" s="165">
        <v>8173411</v>
      </c>
      <c r="P58" s="167">
        <v>2016</v>
      </c>
      <c r="Q58" s="204">
        <v>0.17</v>
      </c>
      <c r="R58" s="131">
        <f t="shared" si="29"/>
        <v>1389480</v>
      </c>
      <c r="S58" s="167">
        <v>1</v>
      </c>
      <c r="T58" s="116">
        <f t="shared" si="6"/>
        <v>7.4999999999999997E-2</v>
      </c>
      <c r="U58" s="133">
        <f t="shared" si="30"/>
        <v>1243176</v>
      </c>
      <c r="V58" s="134">
        <f t="shared" si="31"/>
        <v>11616522</v>
      </c>
      <c r="W58" s="298">
        <f t="shared" si="36"/>
        <v>810455</v>
      </c>
      <c r="X58" s="176">
        <v>2019</v>
      </c>
      <c r="Y58" s="259">
        <f t="shared" si="37"/>
        <v>2.5000000000000001E-2</v>
      </c>
      <c r="Z58" s="259">
        <f t="shared" si="38"/>
        <v>1.8716532546698028E-2</v>
      </c>
      <c r="AA58" s="306">
        <f>IF(FutureTrunkParks[[#This Row],[Asset Class]]="Local",VLOOKUP(FutureTrunkParks[[#This Row],[Service Catchment]],'Catchment Demand - Parks'!$C$8:$M$12,11),'Catchment Demand - Parks'!$M$12)</f>
        <v>0.2213928201923249</v>
      </c>
      <c r="AB58" s="306">
        <f>_xlfn.IFS(FutureTrunkParks[[#This Row],[Year of Provision]]=2019,0,FutureTrunkParks[[#This Row],[Year of Provision]]=2024,FutureTrunkParks[[#This Row],[Total Assets Cost (at Base Year)]]/SUMIFS($AE$17:$AE$189,$X$17:$X$189,"2024",$E$17:$E$189,FutureTrunkParks[[#This Row],[Service Catchment]]))</f>
        <v>0</v>
      </c>
      <c r="AC58" s="306">
        <f>IF(AND(FutureTrunkParks[[#This Row],[Spare Capacity %]]&gt;30%,FutureTrunkParks[[#This Row],[Share of the total Cost with the same year of provision %]]&gt;20%),1-FutureTrunkParks[[#This Row],[Spare Capacity %]],1)</f>
        <v>1</v>
      </c>
      <c r="AD58" s="306">
        <f>IF(FutureTrunkParks[[#This Row],[ Terminal Value Analysis]]&lt;0,0,FutureTrunkParks[[#This Row],[ Terminal Value Analysis]])</f>
        <v>1</v>
      </c>
      <c r="AE58" s="114">
        <f t="shared" si="32"/>
        <v>11616522</v>
      </c>
      <c r="AF58" s="114">
        <f t="shared" si="39"/>
        <v>12281069</v>
      </c>
      <c r="AG58" s="118">
        <f t="shared" si="40"/>
        <v>10337732</v>
      </c>
      <c r="AH58" s="135">
        <f>ROUND(FutureTrunkParks[[#This Row],[Net Present Value of Total Asset Cost]]*FutureTrunkParks[[#This Row],[Terminal Value Adjustment]],0)</f>
        <v>10337732</v>
      </c>
      <c r="AI58" s="178" t="str">
        <f t="shared" si="57"/>
        <v/>
      </c>
      <c r="AJ58" s="178" t="str">
        <f t="shared" si="57"/>
        <v/>
      </c>
      <c r="AK58" s="178" t="str">
        <f t="shared" si="57"/>
        <v/>
      </c>
      <c r="AL58" s="178" t="str">
        <f t="shared" si="57"/>
        <v/>
      </c>
      <c r="AM58" s="144" t="str">
        <f t="shared" si="34"/>
        <v>y</v>
      </c>
      <c r="AO58" s="123" t="str">
        <f t="shared" si="41"/>
        <v/>
      </c>
      <c r="AP58" s="126" t="str">
        <f t="shared" si="42"/>
        <v/>
      </c>
      <c r="AQ58" s="126" t="str">
        <f t="shared" si="43"/>
        <v/>
      </c>
      <c r="AR58" s="126" t="str">
        <f t="shared" si="44"/>
        <v/>
      </c>
      <c r="AS58" s="126">
        <f t="shared" si="45"/>
        <v>1</v>
      </c>
      <c r="AT58" s="127">
        <f t="shared" si="46"/>
        <v>1</v>
      </c>
      <c r="AV58" s="128" t="str">
        <f t="shared" si="47"/>
        <v/>
      </c>
      <c r="AW58" s="128" t="str">
        <f t="shared" si="48"/>
        <v/>
      </c>
      <c r="AX58" s="128" t="str">
        <f t="shared" si="49"/>
        <v/>
      </c>
      <c r="AY58" s="128" t="str">
        <f t="shared" si="50"/>
        <v/>
      </c>
      <c r="AZ58" s="128">
        <f t="shared" si="51"/>
        <v>10337732</v>
      </c>
      <c r="BB58" s="128" t="str">
        <f t="shared" si="52"/>
        <v/>
      </c>
      <c r="BC58" s="128" t="str">
        <f t="shared" si="53"/>
        <v/>
      </c>
      <c r="BD58" s="128" t="str">
        <f t="shared" si="54"/>
        <v/>
      </c>
      <c r="BE58" s="128" t="str">
        <f t="shared" si="55"/>
        <v/>
      </c>
      <c r="BF58" s="128">
        <f t="shared" si="56"/>
        <v>10337732</v>
      </c>
    </row>
    <row r="59" spans="2:58">
      <c r="B59" s="176" t="s">
        <v>2411</v>
      </c>
      <c r="C59" s="167" t="s">
        <v>2287</v>
      </c>
      <c r="D59" s="167" t="s">
        <v>2231</v>
      </c>
      <c r="E59" s="167" t="s">
        <v>115</v>
      </c>
      <c r="F59" s="167" t="s">
        <v>2462</v>
      </c>
      <c r="G59" s="144" t="str">
        <f t="shared" si="58"/>
        <v>E8-D</v>
      </c>
      <c r="H59" s="145">
        <f>IFERROR(INDEX(UnitRateParks[],MATCH(G59,UnitRateParks[LGIP Code],0),3),"")</f>
        <v>30000</v>
      </c>
      <c r="I59" s="146">
        <f>IFERROR(MIN(K59/H59,INDEX(UnitRateParks[],MATCH(FutureTrunkParks[[#This Row],[LGIP Code (*)]], UnitRateParks[LGIP Code],0),4)),"")</f>
        <v>3.3333333333333333E-2</v>
      </c>
      <c r="J59" s="170"/>
      <c r="K59" s="171">
        <v>1000</v>
      </c>
      <c r="L59" s="114">
        <f t="shared" si="5"/>
        <v>0</v>
      </c>
      <c r="M59" s="173">
        <v>0</v>
      </c>
      <c r="N59"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939120.34240645159</v>
      </c>
      <c r="O59" s="165">
        <v>939120</v>
      </c>
      <c r="P59" s="167">
        <v>2016</v>
      </c>
      <c r="Q59" s="204">
        <v>0.17</v>
      </c>
      <c r="R59" s="131">
        <f t="shared" si="29"/>
        <v>159650</v>
      </c>
      <c r="S59" s="167">
        <v>1</v>
      </c>
      <c r="T59" s="116">
        <f t="shared" si="6"/>
        <v>7.4999999999999997E-2</v>
      </c>
      <c r="U59" s="133">
        <f t="shared" si="30"/>
        <v>142840</v>
      </c>
      <c r="V59" s="134">
        <f t="shared" si="31"/>
        <v>1334731</v>
      </c>
      <c r="W59" s="298">
        <f t="shared" si="36"/>
        <v>93121</v>
      </c>
      <c r="X59" s="176">
        <v>2019</v>
      </c>
      <c r="Y59" s="259">
        <f t="shared" si="37"/>
        <v>2.5000000000000001E-2</v>
      </c>
      <c r="Z59" s="259">
        <f t="shared" si="38"/>
        <v>1.8716532546698028E-2</v>
      </c>
      <c r="AA59" s="306">
        <f>IF(FutureTrunkParks[[#This Row],[Asset Class]]="Local",VLOOKUP(FutureTrunkParks[[#This Row],[Service Catchment]],'Catchment Demand - Parks'!$C$8:$M$12,11),'Catchment Demand - Parks'!$M$12)</f>
        <v>0.2213928201923249</v>
      </c>
      <c r="AB59" s="306">
        <f>_xlfn.IFS(FutureTrunkParks[[#This Row],[Year of Provision]]=2019,0,FutureTrunkParks[[#This Row],[Year of Provision]]=2024,FutureTrunkParks[[#This Row],[Total Assets Cost (at Base Year)]]/SUMIFS($AE$17:$AE$189,$X$17:$X$189,"2024",$E$17:$E$189,FutureTrunkParks[[#This Row],[Service Catchment]]))</f>
        <v>0</v>
      </c>
      <c r="AC59" s="306">
        <f>IF(AND(FutureTrunkParks[[#This Row],[Spare Capacity %]]&gt;30%,FutureTrunkParks[[#This Row],[Share of the total Cost with the same year of provision %]]&gt;20%),1-FutureTrunkParks[[#This Row],[Spare Capacity %]],1)</f>
        <v>1</v>
      </c>
      <c r="AD59" s="306">
        <f>IF(FutureTrunkParks[[#This Row],[ Terminal Value Analysis]]&lt;0,0,FutureTrunkParks[[#This Row],[ Terminal Value Analysis]])</f>
        <v>1</v>
      </c>
      <c r="AE59" s="114">
        <f t="shared" si="32"/>
        <v>1334731</v>
      </c>
      <c r="AF59" s="114">
        <f t="shared" si="39"/>
        <v>1411087</v>
      </c>
      <c r="AG59" s="118">
        <f t="shared" si="40"/>
        <v>1187799</v>
      </c>
      <c r="AH59" s="135">
        <f>ROUND(FutureTrunkParks[[#This Row],[Net Present Value of Total Asset Cost]]*FutureTrunkParks[[#This Row],[Terminal Value Adjustment]],0)</f>
        <v>1187799</v>
      </c>
      <c r="AI59" s="178" t="str">
        <f t="shared" si="57"/>
        <v/>
      </c>
      <c r="AJ59" s="178" t="str">
        <f t="shared" si="57"/>
        <v/>
      </c>
      <c r="AK59" s="178" t="str">
        <f t="shared" si="57"/>
        <v/>
      </c>
      <c r="AL59" s="178" t="str">
        <f t="shared" si="57"/>
        <v/>
      </c>
      <c r="AM59" s="144" t="str">
        <f t="shared" si="34"/>
        <v>y</v>
      </c>
      <c r="AO59" s="123" t="str">
        <f t="shared" si="41"/>
        <v/>
      </c>
      <c r="AP59" s="126" t="str">
        <f t="shared" si="42"/>
        <v/>
      </c>
      <c r="AQ59" s="126" t="str">
        <f t="shared" si="43"/>
        <v/>
      </c>
      <c r="AR59" s="126" t="str">
        <f t="shared" si="44"/>
        <v/>
      </c>
      <c r="AS59" s="126">
        <f t="shared" si="45"/>
        <v>1</v>
      </c>
      <c r="AT59" s="127">
        <f t="shared" si="46"/>
        <v>1</v>
      </c>
      <c r="AV59" s="128" t="str">
        <f t="shared" si="47"/>
        <v/>
      </c>
      <c r="AW59" s="128" t="str">
        <f t="shared" si="48"/>
        <v/>
      </c>
      <c r="AX59" s="128" t="str">
        <f t="shared" si="49"/>
        <v/>
      </c>
      <c r="AY59" s="128" t="str">
        <f t="shared" si="50"/>
        <v/>
      </c>
      <c r="AZ59" s="128">
        <f t="shared" si="51"/>
        <v>1187799</v>
      </c>
      <c r="BB59" s="128" t="str">
        <f t="shared" si="52"/>
        <v/>
      </c>
      <c r="BC59" s="128" t="str">
        <f t="shared" si="53"/>
        <v/>
      </c>
      <c r="BD59" s="128" t="str">
        <f t="shared" si="54"/>
        <v/>
      </c>
      <c r="BE59" s="128" t="str">
        <f t="shared" si="55"/>
        <v/>
      </c>
      <c r="BF59" s="128">
        <f t="shared" si="56"/>
        <v>1187799</v>
      </c>
    </row>
    <row r="60" spans="2:58">
      <c r="B60" s="176" t="s">
        <v>2396</v>
      </c>
      <c r="C60" s="167" t="s">
        <v>2288</v>
      </c>
      <c r="D60" s="167" t="s">
        <v>2229</v>
      </c>
      <c r="E60" s="167" t="s">
        <v>116</v>
      </c>
      <c r="F60" s="167" t="s">
        <v>2455</v>
      </c>
      <c r="G60" s="144" t="str">
        <f t="shared" si="58"/>
        <v>A1-L</v>
      </c>
      <c r="H60" s="145">
        <f>IFERROR(INDEX(UnitRateParks[],MATCH(G60,UnitRateParks[LGIP Code],0),3),"")</f>
        <v>8000</v>
      </c>
      <c r="I60" s="146">
        <f>IFERROR(MIN(K60/H60,INDEX(UnitRateParks[],MATCH(FutureTrunkParks[[#This Row],[LGIP Code (*)]], UnitRateParks[LGIP Code],0),4)),"")</f>
        <v>1.25</v>
      </c>
      <c r="J60" s="170"/>
      <c r="K60" s="171">
        <v>10000</v>
      </c>
      <c r="L60" s="114">
        <f t="shared" si="5"/>
        <v>400</v>
      </c>
      <c r="M60" s="173">
        <v>4000000</v>
      </c>
      <c r="N6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60" s="165">
        <v>333335</v>
      </c>
      <c r="P60" s="167">
        <v>2016</v>
      </c>
      <c r="Q60" s="204">
        <v>0.17</v>
      </c>
      <c r="R60" s="131">
        <f t="shared" si="29"/>
        <v>56667</v>
      </c>
      <c r="S60" s="167">
        <v>1</v>
      </c>
      <c r="T60" s="116">
        <f t="shared" si="6"/>
        <v>0.15</v>
      </c>
      <c r="U60" s="133">
        <f t="shared" si="30"/>
        <v>50700</v>
      </c>
      <c r="V60" s="134">
        <f t="shared" si="31"/>
        <v>506807</v>
      </c>
      <c r="W60" s="298">
        <f t="shared" si="36"/>
        <v>66105</v>
      </c>
      <c r="X60" s="176">
        <v>2024</v>
      </c>
      <c r="Y60" s="259">
        <f t="shared" si="37"/>
        <v>2.5000000000000001E-2</v>
      </c>
      <c r="Z60" s="259">
        <f t="shared" si="38"/>
        <v>1.8716532546698028E-2</v>
      </c>
      <c r="AA60" s="306">
        <f>IF(FutureTrunkParks[[#This Row],[Asset Class]]="Local",VLOOKUP(FutureTrunkParks[[#This Row],[Service Catchment]],'Catchment Demand - Parks'!$C$8:$M$12,11),'Catchment Demand - Parks'!$M$12)</f>
        <v>0.21796753262814222</v>
      </c>
      <c r="AB60" s="306">
        <f>_xlfn.IFS(FutureTrunkParks[[#This Row],[Year of Provision]]=2019,0,FutureTrunkParks[[#This Row],[Year of Provision]]=2024,FutureTrunkParks[[#This Row],[Total Assets Cost (at Base Year)]]/SUMIFS($AE$17:$AE$189,$X$17:$X$189,"2024",$E$17:$E$189,FutureTrunkParks[[#This Row],[Service Catchment]]))</f>
        <v>0.11905411247737888</v>
      </c>
      <c r="AC60" s="306">
        <f>IF(AND(FutureTrunkParks[[#This Row],[Spare Capacity %]]&gt;30%,FutureTrunkParks[[#This Row],[Share of the total Cost with the same year of provision %]]&gt;20%),1-FutureTrunkParks[[#This Row],[Spare Capacity %]],1)</f>
        <v>1</v>
      </c>
      <c r="AD60" s="306">
        <f>IF(FutureTrunkParks[[#This Row],[ Terminal Value Analysis]]&lt;0,0,FutureTrunkParks[[#This Row],[ Terminal Value Analysis]])</f>
        <v>1</v>
      </c>
      <c r="AE60" s="114">
        <f t="shared" si="32"/>
        <v>4506807</v>
      </c>
      <c r="AF60" s="114">
        <f t="shared" si="39"/>
        <v>5461466</v>
      </c>
      <c r="AG60" s="118">
        <f t="shared" si="40"/>
        <v>3449955</v>
      </c>
      <c r="AH60" s="135">
        <f>ROUND(FutureTrunkParks[[#This Row],[Net Present Value of Total Asset Cost]]*FutureTrunkParks[[#This Row],[Terminal Value Adjustment]],0)</f>
        <v>3449955</v>
      </c>
      <c r="AI60" s="178" t="str">
        <f t="shared" si="57"/>
        <v/>
      </c>
      <c r="AJ60" s="178" t="str">
        <f t="shared" si="57"/>
        <v>y</v>
      </c>
      <c r="AK60" s="178" t="str">
        <f t="shared" si="57"/>
        <v/>
      </c>
      <c r="AL60" s="178" t="str">
        <f t="shared" si="57"/>
        <v/>
      </c>
      <c r="AM60" s="144" t="str">
        <f t="shared" si="34"/>
        <v/>
      </c>
      <c r="AO60" s="123" t="str">
        <f t="shared" si="41"/>
        <v/>
      </c>
      <c r="AP60" s="126">
        <f t="shared" si="42"/>
        <v>1</v>
      </c>
      <c r="AQ60" s="126" t="str">
        <f t="shared" si="43"/>
        <v/>
      </c>
      <c r="AR60" s="126" t="str">
        <f t="shared" si="44"/>
        <v/>
      </c>
      <c r="AS60" s="126" t="str">
        <f t="shared" si="45"/>
        <v/>
      </c>
      <c r="AT60" s="127">
        <f t="shared" si="46"/>
        <v>1</v>
      </c>
      <c r="AV60" s="128" t="str">
        <f t="shared" si="47"/>
        <v/>
      </c>
      <c r="AW60" s="128">
        <f t="shared" si="48"/>
        <v>3449955</v>
      </c>
      <c r="AX60" s="128" t="str">
        <f t="shared" si="49"/>
        <v/>
      </c>
      <c r="AY60" s="128" t="str">
        <f t="shared" si="50"/>
        <v/>
      </c>
      <c r="AZ60" s="128" t="str">
        <f t="shared" si="51"/>
        <v/>
      </c>
      <c r="BB60" s="128" t="str">
        <f t="shared" si="52"/>
        <v/>
      </c>
      <c r="BC60" s="128">
        <f t="shared" si="53"/>
        <v>3449955</v>
      </c>
      <c r="BD60" s="128" t="str">
        <f t="shared" si="54"/>
        <v/>
      </c>
      <c r="BE60" s="128" t="str">
        <f t="shared" si="55"/>
        <v/>
      </c>
      <c r="BF60" s="128" t="str">
        <f t="shared" si="56"/>
        <v/>
      </c>
    </row>
    <row r="61" spans="2:58">
      <c r="B61" s="176" t="s">
        <v>2417</v>
      </c>
      <c r="C61" s="167" t="s">
        <v>2289</v>
      </c>
      <c r="D61" s="167" t="s">
        <v>2231</v>
      </c>
      <c r="E61" s="167" t="s">
        <v>117</v>
      </c>
      <c r="F61" s="167" t="s">
        <v>2456</v>
      </c>
      <c r="G61" s="144" t="str">
        <f t="shared" si="58"/>
        <v>A8-D</v>
      </c>
      <c r="H61" s="145">
        <f>IFERROR(INDEX(UnitRateParks[],MATCH(G61,UnitRateParks[LGIP Code],0),3),"")</f>
        <v>30000</v>
      </c>
      <c r="I61" s="146">
        <f>IFERROR(MIN(K61/H61,INDEX(UnitRateParks[],MATCH(FutureTrunkParks[[#This Row],[LGIP Code (*)]], UnitRateParks[LGIP Code],0),4)),"")</f>
        <v>2</v>
      </c>
      <c r="J61" s="170"/>
      <c r="K61" s="171">
        <v>190300</v>
      </c>
      <c r="L61" s="114">
        <f t="shared" si="5"/>
        <v>10</v>
      </c>
      <c r="M61" s="173">
        <v>1903000</v>
      </c>
      <c r="N6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1170895.2428947368</v>
      </c>
      <c r="O61" s="165">
        <v>1170895</v>
      </c>
      <c r="P61" s="167">
        <v>2016</v>
      </c>
      <c r="Q61" s="204">
        <v>0.17</v>
      </c>
      <c r="R61" s="131">
        <f t="shared" si="29"/>
        <v>199052</v>
      </c>
      <c r="S61" s="167">
        <v>1</v>
      </c>
      <c r="T61" s="116">
        <f t="shared" si="6"/>
        <v>0.15</v>
      </c>
      <c r="U61" s="133">
        <f t="shared" si="30"/>
        <v>178093</v>
      </c>
      <c r="V61" s="134">
        <f t="shared" si="31"/>
        <v>1780246</v>
      </c>
      <c r="W61" s="298">
        <f t="shared" si="36"/>
        <v>232206</v>
      </c>
      <c r="X61" s="176">
        <v>2024</v>
      </c>
      <c r="Y61" s="259">
        <f t="shared" si="37"/>
        <v>2.5000000000000001E-2</v>
      </c>
      <c r="Z61" s="259">
        <f t="shared" si="38"/>
        <v>1.8716532546698028E-2</v>
      </c>
      <c r="AA61" s="306">
        <f>IF(FutureTrunkParks[[#This Row],[Asset Class]]="Local",VLOOKUP(FutureTrunkParks[[#This Row],[Service Catchment]],'Catchment Demand - Parks'!$C$8:$M$12,11),'Catchment Demand - Parks'!$M$12)</f>
        <v>0.2213928201923249</v>
      </c>
      <c r="AB61" s="306">
        <f>_xlfn.IFS(FutureTrunkParks[[#This Row],[Year of Provision]]=2019,0,FutureTrunkParks[[#This Row],[Year of Provision]]=2024,FutureTrunkParks[[#This Row],[Total Assets Cost (at Base Year)]]/SUMIFS($AE$17:$AE$189,$X$17:$X$189,"2024",$E$17:$E$189,FutureTrunkParks[[#This Row],[Service Catchment]]))</f>
        <v>2.2021658549659557E-2</v>
      </c>
      <c r="AC61" s="306">
        <f>IF(AND(FutureTrunkParks[[#This Row],[Spare Capacity %]]&gt;30%,FutureTrunkParks[[#This Row],[Share of the total Cost with the same year of provision %]]&gt;20%),1-FutureTrunkParks[[#This Row],[Spare Capacity %]],1)</f>
        <v>1</v>
      </c>
      <c r="AD61" s="306">
        <f>IF(FutureTrunkParks[[#This Row],[ Terminal Value Analysis]]&lt;0,0,FutureTrunkParks[[#This Row],[ Terminal Value Analysis]])</f>
        <v>1</v>
      </c>
      <c r="AE61" s="114">
        <f t="shared" si="32"/>
        <v>3683246</v>
      </c>
      <c r="AF61" s="114">
        <f t="shared" si="39"/>
        <v>4383558</v>
      </c>
      <c r="AG61" s="118">
        <f t="shared" si="40"/>
        <v>2769051</v>
      </c>
      <c r="AH61" s="135">
        <f>ROUND(FutureTrunkParks[[#This Row],[Net Present Value of Total Asset Cost]]*FutureTrunkParks[[#This Row],[Terminal Value Adjustment]],0)</f>
        <v>2769051</v>
      </c>
      <c r="AI61" s="178" t="str">
        <f t="shared" si="57"/>
        <v/>
      </c>
      <c r="AJ61" s="178" t="str">
        <f t="shared" si="57"/>
        <v/>
      </c>
      <c r="AK61" s="178" t="str">
        <f t="shared" si="57"/>
        <v/>
      </c>
      <c r="AL61" s="178" t="str">
        <f t="shared" si="57"/>
        <v/>
      </c>
      <c r="AM61" s="144" t="str">
        <f t="shared" si="34"/>
        <v>y</v>
      </c>
      <c r="AO61" s="123" t="str">
        <f t="shared" si="41"/>
        <v/>
      </c>
      <c r="AP61" s="126" t="str">
        <f t="shared" si="42"/>
        <v/>
      </c>
      <c r="AQ61" s="126" t="str">
        <f t="shared" si="43"/>
        <v/>
      </c>
      <c r="AR61" s="126" t="str">
        <f t="shared" si="44"/>
        <v/>
      </c>
      <c r="AS61" s="126">
        <f t="shared" si="45"/>
        <v>1</v>
      </c>
      <c r="AT61" s="127">
        <f t="shared" si="46"/>
        <v>1</v>
      </c>
      <c r="AV61" s="128" t="str">
        <f t="shared" si="47"/>
        <v/>
      </c>
      <c r="AW61" s="128" t="str">
        <f t="shared" si="48"/>
        <v/>
      </c>
      <c r="AX61" s="128" t="str">
        <f t="shared" si="49"/>
        <v/>
      </c>
      <c r="AY61" s="128" t="str">
        <f t="shared" si="50"/>
        <v/>
      </c>
      <c r="AZ61" s="128">
        <f t="shared" si="51"/>
        <v>2769051</v>
      </c>
      <c r="BB61" s="128" t="str">
        <f t="shared" si="52"/>
        <v/>
      </c>
      <c r="BC61" s="128" t="str">
        <f t="shared" si="53"/>
        <v/>
      </c>
      <c r="BD61" s="128" t="str">
        <f t="shared" si="54"/>
        <v/>
      </c>
      <c r="BE61" s="128" t="str">
        <f t="shared" si="55"/>
        <v/>
      </c>
      <c r="BF61" s="128">
        <f t="shared" si="56"/>
        <v>2769051</v>
      </c>
    </row>
    <row r="62" spans="2:58">
      <c r="B62" s="176" t="s">
        <v>2417</v>
      </c>
      <c r="C62" s="167" t="s">
        <v>2290</v>
      </c>
      <c r="D62" s="167" t="s">
        <v>2231</v>
      </c>
      <c r="E62" s="167" t="s">
        <v>117</v>
      </c>
      <c r="F62" s="167" t="s">
        <v>2463</v>
      </c>
      <c r="G62" s="144" t="str">
        <f t="shared" si="58"/>
        <v>E2-D</v>
      </c>
      <c r="H62" s="145">
        <f>IFERROR(INDEX(UnitRateParks[],MATCH(G62,UnitRateParks[LGIP Code],0),3),"")</f>
        <v>30000</v>
      </c>
      <c r="I62" s="146">
        <f>IFERROR(MIN(K62/H62,INDEX(UnitRateParks[],MATCH(FutureTrunkParks[[#This Row],[LGIP Code (*)]], UnitRateParks[LGIP Code],0),4)),"")</f>
        <v>0.83333333333333337</v>
      </c>
      <c r="J62" s="170"/>
      <c r="K62" s="171">
        <v>25000</v>
      </c>
      <c r="L62" s="114">
        <f t="shared" si="5"/>
        <v>0</v>
      </c>
      <c r="M62" s="173">
        <v>0</v>
      </c>
      <c r="N62"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6845047.1791962367</v>
      </c>
      <c r="O62" s="165">
        <v>6845047</v>
      </c>
      <c r="P62" s="167">
        <v>2016</v>
      </c>
      <c r="Q62" s="204">
        <v>0.17</v>
      </c>
      <c r="R62" s="131">
        <f t="shared" si="29"/>
        <v>1163658</v>
      </c>
      <c r="S62" s="167">
        <v>1</v>
      </c>
      <c r="T62" s="116">
        <f t="shared" si="6"/>
        <v>0.15</v>
      </c>
      <c r="U62" s="133">
        <f t="shared" si="30"/>
        <v>1041132</v>
      </c>
      <c r="V62" s="134">
        <f t="shared" si="31"/>
        <v>10407313</v>
      </c>
      <c r="W62" s="298">
        <f t="shared" si="36"/>
        <v>1357476</v>
      </c>
      <c r="X62" s="176">
        <v>2024</v>
      </c>
      <c r="Y62" s="259">
        <f t="shared" si="37"/>
        <v>2.5000000000000001E-2</v>
      </c>
      <c r="Z62" s="259">
        <f t="shared" si="38"/>
        <v>1.8716532546698028E-2</v>
      </c>
      <c r="AA62" s="306">
        <f>IF(FutureTrunkParks[[#This Row],[Asset Class]]="Local",VLOOKUP(FutureTrunkParks[[#This Row],[Service Catchment]],'Catchment Demand - Parks'!$C$8:$M$12,11),'Catchment Demand - Parks'!$M$12)</f>
        <v>0.2213928201923249</v>
      </c>
      <c r="AB62" s="306">
        <f>_xlfn.IFS(FutureTrunkParks[[#This Row],[Year of Provision]]=2019,0,FutureTrunkParks[[#This Row],[Year of Provision]]=2024,FutureTrunkParks[[#This Row],[Total Assets Cost (at Base Year)]]/SUMIFS($AE$17:$AE$189,$X$17:$X$189,"2024",$E$17:$E$189,FutureTrunkParks[[#This Row],[Service Catchment]]))</f>
        <v>6.2223998425691103E-2</v>
      </c>
      <c r="AC62" s="306">
        <f>IF(AND(FutureTrunkParks[[#This Row],[Spare Capacity %]]&gt;30%,FutureTrunkParks[[#This Row],[Share of the total Cost with the same year of provision %]]&gt;20%),1-FutureTrunkParks[[#This Row],[Spare Capacity %]],1)</f>
        <v>1</v>
      </c>
      <c r="AD62" s="306">
        <f>IF(FutureTrunkParks[[#This Row],[ Terminal Value Analysis]]&lt;0,0,FutureTrunkParks[[#This Row],[ Terminal Value Analysis]])</f>
        <v>1</v>
      </c>
      <c r="AE62" s="114">
        <f t="shared" si="32"/>
        <v>10407313</v>
      </c>
      <c r="AF62" s="114">
        <f t="shared" si="39"/>
        <v>12071617</v>
      </c>
      <c r="AG62" s="118">
        <f t="shared" si="40"/>
        <v>7625524</v>
      </c>
      <c r="AH62" s="135">
        <f>ROUND(FutureTrunkParks[[#This Row],[Net Present Value of Total Asset Cost]]*FutureTrunkParks[[#This Row],[Terminal Value Adjustment]],0)</f>
        <v>7625524</v>
      </c>
      <c r="AI62" s="178" t="str">
        <f t="shared" si="57"/>
        <v/>
      </c>
      <c r="AJ62" s="178" t="str">
        <f t="shared" si="57"/>
        <v/>
      </c>
      <c r="AK62" s="178" t="str">
        <f t="shared" si="57"/>
        <v/>
      </c>
      <c r="AL62" s="178" t="str">
        <f t="shared" si="57"/>
        <v/>
      </c>
      <c r="AM62" s="144" t="str">
        <f t="shared" si="34"/>
        <v>y</v>
      </c>
      <c r="AO62" s="123" t="str">
        <f t="shared" si="41"/>
        <v/>
      </c>
      <c r="AP62" s="126" t="str">
        <f t="shared" si="42"/>
        <v/>
      </c>
      <c r="AQ62" s="126" t="str">
        <f t="shared" si="43"/>
        <v/>
      </c>
      <c r="AR62" s="126" t="str">
        <f t="shared" si="44"/>
        <v/>
      </c>
      <c r="AS62" s="126">
        <f t="shared" si="45"/>
        <v>1</v>
      </c>
      <c r="AT62" s="127">
        <f t="shared" si="46"/>
        <v>1</v>
      </c>
      <c r="AV62" s="128" t="str">
        <f t="shared" si="47"/>
        <v/>
      </c>
      <c r="AW62" s="128" t="str">
        <f t="shared" si="48"/>
        <v/>
      </c>
      <c r="AX62" s="128" t="str">
        <f t="shared" si="49"/>
        <v/>
      </c>
      <c r="AY62" s="128" t="str">
        <f t="shared" si="50"/>
        <v/>
      </c>
      <c r="AZ62" s="128">
        <f t="shared" si="51"/>
        <v>7625524</v>
      </c>
      <c r="BB62" s="128" t="str">
        <f t="shared" si="52"/>
        <v/>
      </c>
      <c r="BC62" s="128" t="str">
        <f t="shared" si="53"/>
        <v/>
      </c>
      <c r="BD62" s="128" t="str">
        <f t="shared" si="54"/>
        <v/>
      </c>
      <c r="BE62" s="128" t="str">
        <f t="shared" si="55"/>
        <v/>
      </c>
      <c r="BF62" s="128">
        <f t="shared" si="56"/>
        <v>7625524</v>
      </c>
    </row>
    <row r="63" spans="2:58">
      <c r="B63" s="176" t="s">
        <v>2417</v>
      </c>
      <c r="C63" s="167" t="s">
        <v>2291</v>
      </c>
      <c r="D63" s="167" t="s">
        <v>2231</v>
      </c>
      <c r="E63" s="167" t="s">
        <v>117</v>
      </c>
      <c r="F63" s="167" t="s">
        <v>2458</v>
      </c>
      <c r="G63" s="144" t="str">
        <f t="shared" si="58"/>
        <v>E5-D</v>
      </c>
      <c r="H63" s="145">
        <f>IFERROR(INDEX(UnitRateParks[],MATCH(G63,UnitRateParks[LGIP Code],0),3),"")</f>
        <v>40000</v>
      </c>
      <c r="I63" s="146">
        <f>IFERROR(MIN(K63/H63,INDEX(UnitRateParks[],MATCH(FutureTrunkParks[[#This Row],[LGIP Code (*)]], UnitRateParks[LGIP Code],0),4)),"")</f>
        <v>1.37</v>
      </c>
      <c r="J63" s="170"/>
      <c r="K63" s="171">
        <v>54800.000000000007</v>
      </c>
      <c r="L63" s="114">
        <f t="shared" si="5"/>
        <v>0</v>
      </c>
      <c r="M63" s="173">
        <v>0</v>
      </c>
      <c r="N63"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6785043.9496103227</v>
      </c>
      <c r="O63" s="165">
        <v>6785044</v>
      </c>
      <c r="P63" s="167">
        <v>2016</v>
      </c>
      <c r="Q63" s="204">
        <v>0.17</v>
      </c>
      <c r="R63" s="131">
        <f t="shared" si="29"/>
        <v>1153457</v>
      </c>
      <c r="S63" s="167">
        <v>1</v>
      </c>
      <c r="T63" s="116">
        <f t="shared" si="6"/>
        <v>7.4999999999999997E-2</v>
      </c>
      <c r="U63" s="133">
        <f t="shared" si="30"/>
        <v>1032005</v>
      </c>
      <c r="V63" s="134">
        <f t="shared" si="31"/>
        <v>9643294</v>
      </c>
      <c r="W63" s="298">
        <f t="shared" si="36"/>
        <v>672788</v>
      </c>
      <c r="X63" s="176">
        <v>2019</v>
      </c>
      <c r="Y63" s="259">
        <f t="shared" si="37"/>
        <v>2.5000000000000001E-2</v>
      </c>
      <c r="Z63" s="259">
        <f t="shared" si="38"/>
        <v>1.8716532546698028E-2</v>
      </c>
      <c r="AA63" s="306">
        <f>IF(FutureTrunkParks[[#This Row],[Asset Class]]="Local",VLOOKUP(FutureTrunkParks[[#This Row],[Service Catchment]],'Catchment Demand - Parks'!$C$8:$M$12,11),'Catchment Demand - Parks'!$M$12)</f>
        <v>0.2213928201923249</v>
      </c>
      <c r="AB63" s="306">
        <f>_xlfn.IFS(FutureTrunkParks[[#This Row],[Year of Provision]]=2019,0,FutureTrunkParks[[#This Row],[Year of Provision]]=2024,FutureTrunkParks[[#This Row],[Total Assets Cost (at Base Year)]]/SUMIFS($AE$17:$AE$189,$X$17:$X$189,"2024",$E$17:$E$189,FutureTrunkParks[[#This Row],[Service Catchment]]))</f>
        <v>0</v>
      </c>
      <c r="AC63" s="306">
        <f>IF(AND(FutureTrunkParks[[#This Row],[Spare Capacity %]]&gt;30%,FutureTrunkParks[[#This Row],[Share of the total Cost with the same year of provision %]]&gt;20%),1-FutureTrunkParks[[#This Row],[Spare Capacity %]],1)</f>
        <v>1</v>
      </c>
      <c r="AD63" s="306">
        <f>IF(FutureTrunkParks[[#This Row],[ Terminal Value Analysis]]&lt;0,0,FutureTrunkParks[[#This Row],[ Terminal Value Analysis]])</f>
        <v>1</v>
      </c>
      <c r="AE63" s="114">
        <f t="shared" si="32"/>
        <v>9643294</v>
      </c>
      <c r="AF63" s="114">
        <f t="shared" si="39"/>
        <v>10194959</v>
      </c>
      <c r="AG63" s="118">
        <f t="shared" si="40"/>
        <v>8581725</v>
      </c>
      <c r="AH63" s="135">
        <f>ROUND(FutureTrunkParks[[#This Row],[Net Present Value of Total Asset Cost]]*FutureTrunkParks[[#This Row],[Terminal Value Adjustment]],0)</f>
        <v>8581725</v>
      </c>
      <c r="AI63" s="178" t="str">
        <f t="shared" si="57"/>
        <v/>
      </c>
      <c r="AJ63" s="178" t="str">
        <f t="shared" si="57"/>
        <v/>
      </c>
      <c r="AK63" s="178" t="str">
        <f t="shared" si="57"/>
        <v/>
      </c>
      <c r="AL63" s="178" t="str">
        <f t="shared" si="57"/>
        <v/>
      </c>
      <c r="AM63" s="144" t="str">
        <f t="shared" si="34"/>
        <v>y</v>
      </c>
      <c r="AO63" s="123" t="str">
        <f t="shared" si="41"/>
        <v/>
      </c>
      <c r="AP63" s="126" t="str">
        <f t="shared" si="42"/>
        <v/>
      </c>
      <c r="AQ63" s="126" t="str">
        <f t="shared" si="43"/>
        <v/>
      </c>
      <c r="AR63" s="126" t="str">
        <f t="shared" si="44"/>
        <v/>
      </c>
      <c r="AS63" s="126">
        <f t="shared" si="45"/>
        <v>1</v>
      </c>
      <c r="AT63" s="127">
        <f t="shared" si="46"/>
        <v>1</v>
      </c>
      <c r="AV63" s="128" t="str">
        <f t="shared" si="47"/>
        <v/>
      </c>
      <c r="AW63" s="128" t="str">
        <f t="shared" si="48"/>
        <v/>
      </c>
      <c r="AX63" s="128" t="str">
        <f t="shared" si="49"/>
        <v/>
      </c>
      <c r="AY63" s="128" t="str">
        <f t="shared" si="50"/>
        <v/>
      </c>
      <c r="AZ63" s="128">
        <f t="shared" si="51"/>
        <v>8581725</v>
      </c>
      <c r="BB63" s="128" t="str">
        <f t="shared" si="52"/>
        <v/>
      </c>
      <c r="BC63" s="128" t="str">
        <f t="shared" si="53"/>
        <v/>
      </c>
      <c r="BD63" s="128" t="str">
        <f t="shared" si="54"/>
        <v/>
      </c>
      <c r="BE63" s="128" t="str">
        <f t="shared" si="55"/>
        <v/>
      </c>
      <c r="BF63" s="128">
        <f t="shared" si="56"/>
        <v>8581725</v>
      </c>
    </row>
    <row r="64" spans="2:58">
      <c r="B64" s="176" t="s">
        <v>2419</v>
      </c>
      <c r="C64" s="167" t="s">
        <v>2292</v>
      </c>
      <c r="D64" s="167" t="s">
        <v>2229</v>
      </c>
      <c r="E64" s="167" t="s">
        <v>118</v>
      </c>
      <c r="F64" s="167" t="s">
        <v>2455</v>
      </c>
      <c r="G64" s="144" t="str">
        <f t="shared" si="58"/>
        <v>A1-L</v>
      </c>
      <c r="H64" s="145">
        <f>IFERROR(INDEX(UnitRateParks[],MATCH(G64,UnitRateParks[LGIP Code],0),3),"")</f>
        <v>8000</v>
      </c>
      <c r="I64" s="146">
        <f>IFERROR(MIN(K64/H64,INDEX(UnitRateParks[],MATCH(FutureTrunkParks[[#This Row],[LGIP Code (*)]], UnitRateParks[LGIP Code],0),4)),"")</f>
        <v>0.625</v>
      </c>
      <c r="J64" s="170"/>
      <c r="K64" s="171">
        <v>5000</v>
      </c>
      <c r="L64" s="114">
        <f t="shared" si="5"/>
        <v>140</v>
      </c>
      <c r="M64" s="173">
        <v>700000</v>
      </c>
      <c r="N6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64" s="165">
        <v>180527</v>
      </c>
      <c r="P64" s="167">
        <v>2016</v>
      </c>
      <c r="Q64" s="204">
        <v>0.17</v>
      </c>
      <c r="R64" s="131">
        <f t="shared" si="29"/>
        <v>30690</v>
      </c>
      <c r="S64" s="167">
        <v>1</v>
      </c>
      <c r="T64" s="116">
        <f t="shared" si="6"/>
        <v>0.15</v>
      </c>
      <c r="U64" s="133">
        <f t="shared" si="30"/>
        <v>27458</v>
      </c>
      <c r="V64" s="134">
        <f t="shared" si="31"/>
        <v>274476</v>
      </c>
      <c r="W64" s="298">
        <f t="shared" si="36"/>
        <v>35801</v>
      </c>
      <c r="X64" s="176">
        <v>2024</v>
      </c>
      <c r="Y64" s="259">
        <f t="shared" si="37"/>
        <v>2.5000000000000001E-2</v>
      </c>
      <c r="Z64" s="259">
        <f t="shared" si="38"/>
        <v>1.8716532546698028E-2</v>
      </c>
      <c r="AA64" s="306">
        <f>IF(FutureTrunkParks[[#This Row],[Asset Class]]="Local",VLOOKUP(FutureTrunkParks[[#This Row],[Service Catchment]],'Catchment Demand - Parks'!$C$8:$M$12,11),'Catchment Demand - Parks'!$M$12)</f>
        <v>0.17601346056604164</v>
      </c>
      <c r="AB64" s="306">
        <f>_xlfn.IFS(FutureTrunkParks[[#This Row],[Year of Provision]]=2019,0,FutureTrunkParks[[#This Row],[Year of Provision]]=2024,FutureTrunkParks[[#This Row],[Total Assets Cost (at Base Year)]]/SUMIFS($AE$17:$AE$189,$X$17:$X$189,"2024",$E$17:$E$189,FutureTrunkParks[[#This Row],[Service Catchment]]))</f>
        <v>1.6225192638739346E-2</v>
      </c>
      <c r="AC64" s="306">
        <f>IF(AND(FutureTrunkParks[[#This Row],[Spare Capacity %]]&gt;30%,FutureTrunkParks[[#This Row],[Share of the total Cost with the same year of provision %]]&gt;20%),1-FutureTrunkParks[[#This Row],[Spare Capacity %]],1)</f>
        <v>1</v>
      </c>
      <c r="AD64" s="306">
        <f>IF(FutureTrunkParks[[#This Row],[ Terminal Value Analysis]]&lt;0,0,FutureTrunkParks[[#This Row],[ Terminal Value Analysis]])</f>
        <v>1</v>
      </c>
      <c r="AE64" s="114">
        <f t="shared" si="32"/>
        <v>974476</v>
      </c>
      <c r="AF64" s="114">
        <f t="shared" si="39"/>
        <v>1171251</v>
      </c>
      <c r="AG64" s="118">
        <f t="shared" si="40"/>
        <v>739868</v>
      </c>
      <c r="AH64" s="135">
        <f>ROUND(FutureTrunkParks[[#This Row],[Net Present Value of Total Asset Cost]]*FutureTrunkParks[[#This Row],[Terminal Value Adjustment]],0)</f>
        <v>739868</v>
      </c>
      <c r="AI64" s="178" t="str">
        <f t="shared" si="57"/>
        <v/>
      </c>
      <c r="AJ64" s="178" t="str">
        <f t="shared" si="57"/>
        <v/>
      </c>
      <c r="AK64" s="178" t="str">
        <f t="shared" si="57"/>
        <v/>
      </c>
      <c r="AL64" s="178" t="str">
        <f t="shared" si="57"/>
        <v>y</v>
      </c>
      <c r="AM64" s="144" t="str">
        <f t="shared" si="34"/>
        <v/>
      </c>
      <c r="AO64" s="123" t="str">
        <f t="shared" si="41"/>
        <v/>
      </c>
      <c r="AP64" s="126" t="str">
        <f t="shared" si="42"/>
        <v/>
      </c>
      <c r="AQ64" s="126" t="str">
        <f t="shared" si="43"/>
        <v/>
      </c>
      <c r="AR64" s="126">
        <f t="shared" si="44"/>
        <v>1</v>
      </c>
      <c r="AS64" s="126" t="str">
        <f t="shared" si="45"/>
        <v/>
      </c>
      <c r="AT64" s="127">
        <f t="shared" si="46"/>
        <v>1</v>
      </c>
      <c r="AV64" s="128" t="str">
        <f t="shared" si="47"/>
        <v/>
      </c>
      <c r="AW64" s="128" t="str">
        <f t="shared" si="48"/>
        <v/>
      </c>
      <c r="AX64" s="128" t="str">
        <f t="shared" si="49"/>
        <v/>
      </c>
      <c r="AY64" s="128">
        <f t="shared" si="50"/>
        <v>739868</v>
      </c>
      <c r="AZ64" s="128" t="str">
        <f t="shared" si="51"/>
        <v/>
      </c>
      <c r="BB64" s="128" t="str">
        <f t="shared" si="52"/>
        <v/>
      </c>
      <c r="BC64" s="128" t="str">
        <f t="shared" si="53"/>
        <v/>
      </c>
      <c r="BD64" s="128" t="str">
        <f t="shared" si="54"/>
        <v/>
      </c>
      <c r="BE64" s="128">
        <f t="shared" si="55"/>
        <v>739868</v>
      </c>
      <c r="BF64" s="128" t="str">
        <f t="shared" si="56"/>
        <v/>
      </c>
    </row>
    <row r="65" spans="2:58">
      <c r="B65" s="176" t="s">
        <v>2417</v>
      </c>
      <c r="C65" s="167" t="s">
        <v>2293</v>
      </c>
      <c r="D65" s="167" t="s">
        <v>2229</v>
      </c>
      <c r="E65" s="167" t="s">
        <v>117</v>
      </c>
      <c r="F65" s="167" t="s">
        <v>2457</v>
      </c>
      <c r="G65" s="144" t="str">
        <f t="shared" si="58"/>
        <v>E1-L</v>
      </c>
      <c r="H65" s="145">
        <f>IFERROR(INDEX(UnitRateParks[],MATCH(G65,UnitRateParks[LGIP Code],0),3),"")</f>
        <v>8000</v>
      </c>
      <c r="I65" s="146">
        <f>IFERROR(MIN(K65/H65,INDEX(UnitRateParks[],MATCH(FutureTrunkParks[[#This Row],[LGIP Code (*)]], UnitRateParks[LGIP Code],0),4)),"")</f>
        <v>0.25</v>
      </c>
      <c r="J65" s="170"/>
      <c r="K65" s="171">
        <v>2000</v>
      </c>
      <c r="L65" s="114">
        <f t="shared" si="5"/>
        <v>0</v>
      </c>
      <c r="M65" s="173">
        <v>0</v>
      </c>
      <c r="N65"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379844.49016333336</v>
      </c>
      <c r="O65" s="165">
        <v>379844</v>
      </c>
      <c r="P65" s="167">
        <v>2016</v>
      </c>
      <c r="Q65" s="204">
        <v>0.17</v>
      </c>
      <c r="R65" s="131">
        <f t="shared" si="29"/>
        <v>64573</v>
      </c>
      <c r="S65" s="167">
        <v>1</v>
      </c>
      <c r="T65" s="116">
        <f t="shared" si="6"/>
        <v>7.4999999999999997E-2</v>
      </c>
      <c r="U65" s="133">
        <f t="shared" si="30"/>
        <v>57774</v>
      </c>
      <c r="V65" s="134">
        <f t="shared" si="31"/>
        <v>539855</v>
      </c>
      <c r="W65" s="298">
        <f t="shared" si="36"/>
        <v>37664</v>
      </c>
      <c r="X65" s="176">
        <v>2019</v>
      </c>
      <c r="Y65" s="259">
        <f t="shared" si="37"/>
        <v>2.5000000000000001E-2</v>
      </c>
      <c r="Z65" s="259">
        <f t="shared" si="38"/>
        <v>1.8716532546698028E-2</v>
      </c>
      <c r="AA65" s="306">
        <f>IF(FutureTrunkParks[[#This Row],[Asset Class]]="Local",VLOOKUP(FutureTrunkParks[[#This Row],[Service Catchment]],'Catchment Demand - Parks'!$C$8:$M$12,11),'Catchment Demand - Parks'!$M$12)</f>
        <v>0.23653065067111387</v>
      </c>
      <c r="AB65" s="306">
        <f>_xlfn.IFS(FutureTrunkParks[[#This Row],[Year of Provision]]=2019,0,FutureTrunkParks[[#This Row],[Year of Provision]]=2024,FutureTrunkParks[[#This Row],[Total Assets Cost (at Base Year)]]/SUMIFS($AE$17:$AE$189,$X$17:$X$189,"2024",$E$17:$E$189,FutureTrunkParks[[#This Row],[Service Catchment]]))</f>
        <v>0</v>
      </c>
      <c r="AC65" s="306">
        <f>IF(AND(FutureTrunkParks[[#This Row],[Spare Capacity %]]&gt;30%,FutureTrunkParks[[#This Row],[Share of the total Cost with the same year of provision %]]&gt;20%),1-FutureTrunkParks[[#This Row],[Spare Capacity %]],1)</f>
        <v>1</v>
      </c>
      <c r="AD65" s="306">
        <f>IF(FutureTrunkParks[[#This Row],[ Terminal Value Analysis]]&lt;0,0,FutureTrunkParks[[#This Row],[ Terminal Value Analysis]])</f>
        <v>1</v>
      </c>
      <c r="AE65" s="114">
        <f t="shared" si="32"/>
        <v>539855</v>
      </c>
      <c r="AF65" s="114">
        <f t="shared" si="39"/>
        <v>570739</v>
      </c>
      <c r="AG65" s="118">
        <f t="shared" si="40"/>
        <v>480426</v>
      </c>
      <c r="AH65" s="135">
        <f>ROUND(FutureTrunkParks[[#This Row],[Net Present Value of Total Asset Cost]]*FutureTrunkParks[[#This Row],[Terminal Value Adjustment]],0)</f>
        <v>480426</v>
      </c>
      <c r="AI65" s="178" t="str">
        <f t="shared" si="57"/>
        <v/>
      </c>
      <c r="AJ65" s="178" t="str">
        <f t="shared" si="57"/>
        <v/>
      </c>
      <c r="AK65" s="178" t="str">
        <f t="shared" si="57"/>
        <v>y</v>
      </c>
      <c r="AL65" s="178" t="str">
        <f t="shared" si="57"/>
        <v/>
      </c>
      <c r="AM65" s="144" t="str">
        <f t="shared" si="34"/>
        <v/>
      </c>
      <c r="AO65" s="123" t="str">
        <f t="shared" si="41"/>
        <v/>
      </c>
      <c r="AP65" s="126" t="str">
        <f t="shared" si="42"/>
        <v/>
      </c>
      <c r="AQ65" s="126">
        <f t="shared" si="43"/>
        <v>1</v>
      </c>
      <c r="AR65" s="126" t="str">
        <f t="shared" si="44"/>
        <v/>
      </c>
      <c r="AS65" s="126" t="str">
        <f t="shared" si="45"/>
        <v/>
      </c>
      <c r="AT65" s="127">
        <f t="shared" si="46"/>
        <v>1</v>
      </c>
      <c r="AV65" s="128" t="str">
        <f t="shared" si="47"/>
        <v/>
      </c>
      <c r="AW65" s="128" t="str">
        <f t="shared" si="48"/>
        <v/>
      </c>
      <c r="AX65" s="128">
        <f t="shared" si="49"/>
        <v>480426</v>
      </c>
      <c r="AY65" s="128" t="str">
        <f t="shared" si="50"/>
        <v/>
      </c>
      <c r="AZ65" s="128" t="str">
        <f t="shared" si="51"/>
        <v/>
      </c>
      <c r="BB65" s="128" t="str">
        <f t="shared" si="52"/>
        <v/>
      </c>
      <c r="BC65" s="128" t="str">
        <f t="shared" si="53"/>
        <v/>
      </c>
      <c r="BD65" s="128">
        <f t="shared" si="54"/>
        <v>480426</v>
      </c>
      <c r="BE65" s="128" t="str">
        <f t="shared" si="55"/>
        <v/>
      </c>
      <c r="BF65" s="128" t="str">
        <f t="shared" si="56"/>
        <v/>
      </c>
    </row>
    <row r="66" spans="2:58">
      <c r="B66" s="176" t="s">
        <v>2398</v>
      </c>
      <c r="C66" s="167" t="s">
        <v>2294</v>
      </c>
      <c r="D66" s="167" t="s">
        <v>2231</v>
      </c>
      <c r="E66" s="167" t="s">
        <v>116</v>
      </c>
      <c r="F66" s="167" t="s">
        <v>2463</v>
      </c>
      <c r="G66" s="144" t="str">
        <f t="shared" si="58"/>
        <v>E2-D</v>
      </c>
      <c r="H66" s="145">
        <f>IFERROR(INDEX(UnitRateParks[],MATCH(G66,UnitRateParks[LGIP Code],0),3),"")</f>
        <v>30000</v>
      </c>
      <c r="I66" s="146">
        <f>IFERROR(MIN(K66/H66,INDEX(UnitRateParks[],MATCH(FutureTrunkParks[[#This Row],[LGIP Code (*)]], UnitRateParks[LGIP Code],0),4)),"")</f>
        <v>1.4</v>
      </c>
      <c r="J66" s="170"/>
      <c r="K66" s="171">
        <v>140000</v>
      </c>
      <c r="L66" s="114">
        <f t="shared" si="5"/>
        <v>0</v>
      </c>
      <c r="M66" s="173">
        <v>0</v>
      </c>
      <c r="N66"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7302489.7125430098</v>
      </c>
      <c r="O66" s="165">
        <v>7302490</v>
      </c>
      <c r="P66" s="167">
        <v>2016</v>
      </c>
      <c r="Q66" s="204">
        <v>0.17</v>
      </c>
      <c r="R66" s="131">
        <f t="shared" si="29"/>
        <v>1241423</v>
      </c>
      <c r="S66" s="167">
        <v>1</v>
      </c>
      <c r="T66" s="116">
        <f t="shared" si="6"/>
        <v>7.4999999999999997E-2</v>
      </c>
      <c r="U66" s="133">
        <f t="shared" si="30"/>
        <v>1110709</v>
      </c>
      <c r="V66" s="134">
        <f t="shared" si="31"/>
        <v>10378719</v>
      </c>
      <c r="W66" s="298">
        <f t="shared" si="36"/>
        <v>724097</v>
      </c>
      <c r="X66" s="176">
        <v>2019</v>
      </c>
      <c r="Y66" s="259">
        <f t="shared" si="37"/>
        <v>2.5000000000000001E-2</v>
      </c>
      <c r="Z66" s="259">
        <f t="shared" si="38"/>
        <v>1.8716532546698028E-2</v>
      </c>
      <c r="AA66" s="306">
        <f>IF(FutureTrunkParks[[#This Row],[Asset Class]]="Local",VLOOKUP(FutureTrunkParks[[#This Row],[Service Catchment]],'Catchment Demand - Parks'!$C$8:$M$12,11),'Catchment Demand - Parks'!$M$12)</f>
        <v>0.2213928201923249</v>
      </c>
      <c r="AB66" s="306">
        <f>_xlfn.IFS(FutureTrunkParks[[#This Row],[Year of Provision]]=2019,0,FutureTrunkParks[[#This Row],[Year of Provision]]=2024,FutureTrunkParks[[#This Row],[Total Assets Cost (at Base Year)]]/SUMIFS($AE$17:$AE$189,$X$17:$X$189,"2024",$E$17:$E$189,FutureTrunkParks[[#This Row],[Service Catchment]]))</f>
        <v>0</v>
      </c>
      <c r="AC66" s="306">
        <f>IF(AND(FutureTrunkParks[[#This Row],[Spare Capacity %]]&gt;30%,FutureTrunkParks[[#This Row],[Share of the total Cost with the same year of provision %]]&gt;20%),1-FutureTrunkParks[[#This Row],[Spare Capacity %]],1)</f>
        <v>1</v>
      </c>
      <c r="AD66" s="306">
        <f>IF(FutureTrunkParks[[#This Row],[ Terminal Value Analysis]]&lt;0,0,FutureTrunkParks[[#This Row],[ Terminal Value Analysis]])</f>
        <v>1</v>
      </c>
      <c r="AE66" s="114">
        <f t="shared" si="32"/>
        <v>10378719</v>
      </c>
      <c r="AF66" s="114">
        <f t="shared" si="39"/>
        <v>10972455</v>
      </c>
      <c r="AG66" s="118">
        <f t="shared" si="40"/>
        <v>9236191</v>
      </c>
      <c r="AH66" s="135">
        <f>ROUND(FutureTrunkParks[[#This Row],[Net Present Value of Total Asset Cost]]*FutureTrunkParks[[#This Row],[Terminal Value Adjustment]],0)</f>
        <v>9236191</v>
      </c>
      <c r="AI66" s="178" t="str">
        <f t="shared" si="57"/>
        <v/>
      </c>
      <c r="AJ66" s="178" t="str">
        <f t="shared" si="57"/>
        <v/>
      </c>
      <c r="AK66" s="178" t="str">
        <f t="shared" si="57"/>
        <v/>
      </c>
      <c r="AL66" s="178" t="str">
        <f t="shared" si="57"/>
        <v/>
      </c>
      <c r="AM66" s="144" t="str">
        <f t="shared" si="34"/>
        <v>y</v>
      </c>
      <c r="AO66" s="123" t="str">
        <f t="shared" si="41"/>
        <v/>
      </c>
      <c r="AP66" s="126" t="str">
        <f t="shared" si="42"/>
        <v/>
      </c>
      <c r="AQ66" s="126" t="str">
        <f t="shared" si="43"/>
        <v/>
      </c>
      <c r="AR66" s="126" t="str">
        <f t="shared" si="44"/>
        <v/>
      </c>
      <c r="AS66" s="126">
        <f t="shared" si="45"/>
        <v>1</v>
      </c>
      <c r="AT66" s="127">
        <f t="shared" si="46"/>
        <v>1</v>
      </c>
      <c r="AV66" s="128" t="str">
        <f t="shared" si="47"/>
        <v/>
      </c>
      <c r="AW66" s="128" t="str">
        <f t="shared" si="48"/>
        <v/>
      </c>
      <c r="AX66" s="128" t="str">
        <f t="shared" si="49"/>
        <v/>
      </c>
      <c r="AY66" s="128" t="str">
        <f t="shared" si="50"/>
        <v/>
      </c>
      <c r="AZ66" s="128">
        <f t="shared" si="51"/>
        <v>9236191</v>
      </c>
      <c r="BB66" s="128" t="str">
        <f t="shared" si="52"/>
        <v/>
      </c>
      <c r="BC66" s="128" t="str">
        <f t="shared" si="53"/>
        <v/>
      </c>
      <c r="BD66" s="128" t="str">
        <f t="shared" si="54"/>
        <v/>
      </c>
      <c r="BE66" s="128" t="str">
        <f t="shared" si="55"/>
        <v/>
      </c>
      <c r="BF66" s="128">
        <f t="shared" si="56"/>
        <v>9236191</v>
      </c>
    </row>
    <row r="67" spans="2:58">
      <c r="B67" s="176" t="s">
        <v>2398</v>
      </c>
      <c r="C67" s="167" t="s">
        <v>2295</v>
      </c>
      <c r="D67" s="167" t="s">
        <v>2231</v>
      </c>
      <c r="E67" s="167" t="s">
        <v>116</v>
      </c>
      <c r="F67" s="167" t="s">
        <v>2458</v>
      </c>
      <c r="G67" s="144" t="str">
        <f t="shared" si="58"/>
        <v>E5-D</v>
      </c>
      <c r="H67" s="145">
        <f>IFERROR(INDEX(UnitRateParks[],MATCH(G67,UnitRateParks[LGIP Code],0),3),"")</f>
        <v>40000</v>
      </c>
      <c r="I67" s="146">
        <f>IFERROR(MIN(K67/H67,INDEX(UnitRateParks[],MATCH(FutureTrunkParks[[#This Row],[LGIP Code (*)]], UnitRateParks[LGIP Code],0),4)),"")</f>
        <v>1.5</v>
      </c>
      <c r="J67" s="170"/>
      <c r="K67" s="171">
        <v>60000</v>
      </c>
      <c r="L67" s="114">
        <f t="shared" si="5"/>
        <v>0</v>
      </c>
      <c r="M67" s="173">
        <v>0</v>
      </c>
      <c r="N67"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6881048.0765806446</v>
      </c>
      <c r="O67" s="165">
        <v>6881048</v>
      </c>
      <c r="P67" s="167">
        <v>2016</v>
      </c>
      <c r="Q67" s="204">
        <v>0.17</v>
      </c>
      <c r="R67" s="131">
        <f t="shared" si="29"/>
        <v>1169778</v>
      </c>
      <c r="S67" s="167">
        <v>1</v>
      </c>
      <c r="T67" s="116">
        <f t="shared" si="6"/>
        <v>7.4999999999999997E-2</v>
      </c>
      <c r="U67" s="133">
        <f t="shared" si="30"/>
        <v>1046607</v>
      </c>
      <c r="V67" s="134">
        <f t="shared" si="31"/>
        <v>9779740</v>
      </c>
      <c r="W67" s="298">
        <f t="shared" si="36"/>
        <v>682307</v>
      </c>
      <c r="X67" s="176">
        <v>2019</v>
      </c>
      <c r="Y67" s="259">
        <f t="shared" si="37"/>
        <v>2.5000000000000001E-2</v>
      </c>
      <c r="Z67" s="259">
        <f t="shared" si="38"/>
        <v>1.8716532546698028E-2</v>
      </c>
      <c r="AA67" s="306">
        <f>IF(FutureTrunkParks[[#This Row],[Asset Class]]="Local",VLOOKUP(FutureTrunkParks[[#This Row],[Service Catchment]],'Catchment Demand - Parks'!$C$8:$M$12,11),'Catchment Demand - Parks'!$M$12)</f>
        <v>0.2213928201923249</v>
      </c>
      <c r="AB67" s="306">
        <f>_xlfn.IFS(FutureTrunkParks[[#This Row],[Year of Provision]]=2019,0,FutureTrunkParks[[#This Row],[Year of Provision]]=2024,FutureTrunkParks[[#This Row],[Total Assets Cost (at Base Year)]]/SUMIFS($AE$17:$AE$189,$X$17:$X$189,"2024",$E$17:$E$189,FutureTrunkParks[[#This Row],[Service Catchment]]))</f>
        <v>0</v>
      </c>
      <c r="AC67" s="306">
        <f>IF(AND(FutureTrunkParks[[#This Row],[Spare Capacity %]]&gt;30%,FutureTrunkParks[[#This Row],[Share of the total Cost with the same year of provision %]]&gt;20%),1-FutureTrunkParks[[#This Row],[Spare Capacity %]],1)</f>
        <v>1</v>
      </c>
      <c r="AD67" s="306">
        <f>IF(FutureTrunkParks[[#This Row],[ Terminal Value Analysis]]&lt;0,0,FutureTrunkParks[[#This Row],[ Terminal Value Analysis]])</f>
        <v>1</v>
      </c>
      <c r="AE67" s="114">
        <f t="shared" si="32"/>
        <v>9779740</v>
      </c>
      <c r="AF67" s="114">
        <f t="shared" si="39"/>
        <v>10339210</v>
      </c>
      <c r="AG67" s="118">
        <f t="shared" si="40"/>
        <v>8703150</v>
      </c>
      <c r="AH67" s="135">
        <f>ROUND(FutureTrunkParks[[#This Row],[Net Present Value of Total Asset Cost]]*FutureTrunkParks[[#This Row],[Terminal Value Adjustment]],0)</f>
        <v>8703150</v>
      </c>
      <c r="AI67" s="178" t="str">
        <f t="shared" si="57"/>
        <v/>
      </c>
      <c r="AJ67" s="178" t="str">
        <f t="shared" si="57"/>
        <v/>
      </c>
      <c r="AK67" s="178" t="str">
        <f t="shared" si="57"/>
        <v/>
      </c>
      <c r="AL67" s="178" t="str">
        <f t="shared" si="57"/>
        <v/>
      </c>
      <c r="AM67" s="144" t="str">
        <f t="shared" si="34"/>
        <v>y</v>
      </c>
      <c r="AO67" s="123" t="str">
        <f t="shared" si="41"/>
        <v/>
      </c>
      <c r="AP67" s="126" t="str">
        <f t="shared" si="42"/>
        <v/>
      </c>
      <c r="AQ67" s="126" t="str">
        <f t="shared" si="43"/>
        <v/>
      </c>
      <c r="AR67" s="126" t="str">
        <f t="shared" si="44"/>
        <v/>
      </c>
      <c r="AS67" s="126">
        <f t="shared" si="45"/>
        <v>1</v>
      </c>
      <c r="AT67" s="127">
        <f t="shared" si="46"/>
        <v>1</v>
      </c>
      <c r="AV67" s="128" t="str">
        <f t="shared" si="47"/>
        <v/>
      </c>
      <c r="AW67" s="128" t="str">
        <f t="shared" si="48"/>
        <v/>
      </c>
      <c r="AX67" s="128" t="str">
        <f t="shared" si="49"/>
        <v/>
      </c>
      <c r="AY67" s="128" t="str">
        <f t="shared" si="50"/>
        <v/>
      </c>
      <c r="AZ67" s="128">
        <f t="shared" si="51"/>
        <v>8703150</v>
      </c>
      <c r="BB67" s="128" t="str">
        <f t="shared" si="52"/>
        <v/>
      </c>
      <c r="BC67" s="128" t="str">
        <f t="shared" si="53"/>
        <v/>
      </c>
      <c r="BD67" s="128" t="str">
        <f t="shared" si="54"/>
        <v/>
      </c>
      <c r="BE67" s="128" t="str">
        <f t="shared" si="55"/>
        <v/>
      </c>
      <c r="BF67" s="128">
        <f t="shared" si="56"/>
        <v>8703150</v>
      </c>
    </row>
    <row r="68" spans="2:58">
      <c r="B68" s="176" t="s">
        <v>2411</v>
      </c>
      <c r="C68" s="167" t="s">
        <v>2296</v>
      </c>
      <c r="D68" s="167" t="s">
        <v>2231</v>
      </c>
      <c r="E68" s="167" t="s">
        <v>115</v>
      </c>
      <c r="F68" s="167" t="s">
        <v>2460</v>
      </c>
      <c r="G68" s="144" t="str">
        <f>MID(C68,5,2)</f>
        <v>U1</v>
      </c>
      <c r="H68" s="145">
        <f>IFERROR(INDEX(UnitRateParks[],MATCH(G68,UnitRateParks[LGIP Code],0),3),"")</f>
        <v>0</v>
      </c>
      <c r="I68" s="146" t="str">
        <f>IFERROR(MIN(K68/H68,INDEX(UnitRateParks[],MATCH(G68,UnitRateParks[LGIP Code],0),4)),"")</f>
        <v/>
      </c>
      <c r="J68" s="170"/>
      <c r="K68" s="171">
        <v>10000</v>
      </c>
      <c r="L68" s="114">
        <f t="shared" si="5"/>
        <v>0</v>
      </c>
      <c r="M68" s="173">
        <v>0</v>
      </c>
      <c r="N68" s="143">
        <f>IFERROR(INDEX(UnitRateParks[],MATCH($G68,UnitRateParks[LGIP Code],0),15),"Error")</f>
        <v>1000000</v>
      </c>
      <c r="O68" s="165">
        <v>1000000</v>
      </c>
      <c r="P68" s="167">
        <v>2016</v>
      </c>
      <c r="Q68" s="204">
        <v>0.17</v>
      </c>
      <c r="R68" s="131">
        <f t="shared" si="29"/>
        <v>170000</v>
      </c>
      <c r="S68" s="167">
        <v>1</v>
      </c>
      <c r="T68" s="116">
        <f t="shared" si="6"/>
        <v>0.15</v>
      </c>
      <c r="U68" s="133">
        <f t="shared" si="30"/>
        <v>152100</v>
      </c>
      <c r="V68" s="134">
        <f t="shared" si="31"/>
        <v>1520415</v>
      </c>
      <c r="W68" s="298">
        <f t="shared" si="36"/>
        <v>198315</v>
      </c>
      <c r="X68" s="176">
        <v>2024</v>
      </c>
      <c r="Y68" s="259">
        <f t="shared" si="37"/>
        <v>2.5000000000000001E-2</v>
      </c>
      <c r="Z68" s="259">
        <f t="shared" si="38"/>
        <v>1.8716532546698028E-2</v>
      </c>
      <c r="AA68" s="306">
        <f>IF(FutureTrunkParks[[#This Row],[Asset Class]]="Local",VLOOKUP(FutureTrunkParks[[#This Row],[Service Catchment]],'Catchment Demand - Parks'!$C$8:$M$12,11),'Catchment Demand - Parks'!$M$12)</f>
        <v>0.2213928201923249</v>
      </c>
      <c r="AB68" s="306">
        <f>_xlfn.IFS(FutureTrunkParks[[#This Row],[Year of Provision]]=2019,0,FutureTrunkParks[[#This Row],[Year of Provision]]=2024,FutureTrunkParks[[#This Row],[Total Assets Cost (at Base Year)]]/SUMIFS($AE$17:$AE$189,$X$17:$X$189,"2024",$E$17:$E$189,FutureTrunkParks[[#This Row],[Service Catchment]]))</f>
        <v>1.5230171967219753E-2</v>
      </c>
      <c r="AC68" s="306">
        <f>IF(AND(FutureTrunkParks[[#This Row],[Spare Capacity %]]&gt;30%,FutureTrunkParks[[#This Row],[Share of the total Cost with the same year of provision %]]&gt;20%),1-FutureTrunkParks[[#This Row],[Spare Capacity %]],1)</f>
        <v>1</v>
      </c>
      <c r="AD68" s="306">
        <f>IF(FutureTrunkParks[[#This Row],[ Terminal Value Analysis]]&lt;0,0,FutureTrunkParks[[#This Row],[ Terminal Value Analysis]])</f>
        <v>1</v>
      </c>
      <c r="AE68" s="114">
        <f t="shared" si="32"/>
        <v>1520415</v>
      </c>
      <c r="AF68" s="114">
        <f t="shared" si="39"/>
        <v>1763555</v>
      </c>
      <c r="AG68" s="118">
        <f t="shared" si="40"/>
        <v>1114021</v>
      </c>
      <c r="AH68" s="135">
        <f>ROUND(FutureTrunkParks[[#This Row],[Net Present Value of Total Asset Cost]]*FutureTrunkParks[[#This Row],[Terminal Value Adjustment]],0)</f>
        <v>1114021</v>
      </c>
      <c r="AI68" s="178" t="str">
        <f t="shared" si="57"/>
        <v/>
      </c>
      <c r="AJ68" s="178" t="str">
        <f t="shared" si="57"/>
        <v/>
      </c>
      <c r="AK68" s="178" t="str">
        <f t="shared" si="57"/>
        <v/>
      </c>
      <c r="AL68" s="178" t="str">
        <f t="shared" si="57"/>
        <v/>
      </c>
      <c r="AM68" s="144" t="str">
        <f t="shared" si="34"/>
        <v>y</v>
      </c>
      <c r="AO68" s="123" t="str">
        <f t="shared" si="41"/>
        <v/>
      </c>
      <c r="AP68" s="126" t="str">
        <f t="shared" si="42"/>
        <v/>
      </c>
      <c r="AQ68" s="126" t="str">
        <f t="shared" si="43"/>
        <v/>
      </c>
      <c r="AR68" s="126" t="str">
        <f t="shared" si="44"/>
        <v/>
      </c>
      <c r="AS68" s="126">
        <f t="shared" si="45"/>
        <v>1</v>
      </c>
      <c r="AT68" s="127">
        <f t="shared" si="46"/>
        <v>1</v>
      </c>
      <c r="AV68" s="128" t="str">
        <f t="shared" si="47"/>
        <v/>
      </c>
      <c r="AW68" s="128" t="str">
        <f t="shared" si="48"/>
        <v/>
      </c>
      <c r="AX68" s="128" t="str">
        <f t="shared" si="49"/>
        <v/>
      </c>
      <c r="AY68" s="128" t="str">
        <f t="shared" si="50"/>
        <v/>
      </c>
      <c r="AZ68" s="128">
        <f t="shared" si="51"/>
        <v>1114021</v>
      </c>
      <c r="BB68" s="128" t="str">
        <f t="shared" si="52"/>
        <v/>
      </c>
      <c r="BC68" s="128" t="str">
        <f t="shared" si="53"/>
        <v/>
      </c>
      <c r="BD68" s="128" t="str">
        <f t="shared" si="54"/>
        <v/>
      </c>
      <c r="BE68" s="128" t="str">
        <f t="shared" si="55"/>
        <v/>
      </c>
      <c r="BF68" s="128">
        <f t="shared" si="56"/>
        <v>1114021</v>
      </c>
    </row>
    <row r="69" spans="2:58">
      <c r="B69" s="176" t="s">
        <v>2421</v>
      </c>
      <c r="C69" s="167" t="s">
        <v>2297</v>
      </c>
      <c r="D69" s="167" t="s">
        <v>2229</v>
      </c>
      <c r="E69" s="167" t="s">
        <v>115</v>
      </c>
      <c r="F69" s="167" t="s">
        <v>2461</v>
      </c>
      <c r="G69" s="144" t="str">
        <f>MID(C69,5,2)&amp;"-"&amp;LEFT(D69,1)</f>
        <v>A7-L</v>
      </c>
      <c r="H69" s="145">
        <f>IFERROR(INDEX(UnitRateParks[],MATCH(G69,UnitRateParks[LGIP Code],0),3),"")</f>
        <v>8000</v>
      </c>
      <c r="I69" s="146">
        <f>IFERROR(MIN(K69/H69,INDEX(UnitRateParks[],MATCH(FutureTrunkParks[[#This Row],[LGIP Code (*)]], UnitRateParks[LGIP Code],0),4)),"")</f>
        <v>0.1125</v>
      </c>
      <c r="J69" s="170"/>
      <c r="K69" s="171">
        <v>900</v>
      </c>
      <c r="L69" s="114">
        <f t="shared" si="5"/>
        <v>96.666666666666671</v>
      </c>
      <c r="M69" s="173">
        <v>87000</v>
      </c>
      <c r="N6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65252.921783717109</v>
      </c>
      <c r="O69" s="165">
        <v>65253</v>
      </c>
      <c r="P69" s="167">
        <v>2016</v>
      </c>
      <c r="Q69" s="204">
        <v>0.17</v>
      </c>
      <c r="R69" s="131">
        <f t="shared" si="29"/>
        <v>11093</v>
      </c>
      <c r="S69" s="167">
        <v>1</v>
      </c>
      <c r="T69" s="116">
        <f t="shared" si="6"/>
        <v>0.15</v>
      </c>
      <c r="U69" s="133">
        <f t="shared" si="30"/>
        <v>9925</v>
      </c>
      <c r="V69" s="134">
        <f t="shared" si="31"/>
        <v>99212</v>
      </c>
      <c r="W69" s="298">
        <f t="shared" si="36"/>
        <v>12941</v>
      </c>
      <c r="X69" s="176">
        <v>2024</v>
      </c>
      <c r="Y69" s="259">
        <f t="shared" si="37"/>
        <v>2.5000000000000001E-2</v>
      </c>
      <c r="Z69" s="259">
        <f t="shared" si="38"/>
        <v>1.8716532546698028E-2</v>
      </c>
      <c r="AA69" s="306">
        <f>IF(FutureTrunkParks[[#This Row],[Asset Class]]="Local",VLOOKUP(FutureTrunkParks[[#This Row],[Service Catchment]],'Catchment Demand - Parks'!$C$8:$M$12,11),'Catchment Demand - Parks'!$M$12)</f>
        <v>0.2396431882939771</v>
      </c>
      <c r="AB69" s="306">
        <f>_xlfn.IFS(FutureTrunkParks[[#This Row],[Year of Provision]]=2019,0,FutureTrunkParks[[#This Row],[Year of Provision]]=2024,FutureTrunkParks[[#This Row],[Total Assets Cost (at Base Year)]]/SUMIFS($AE$17:$AE$189,$X$17:$X$189,"2024",$E$17:$E$189,FutureTrunkParks[[#This Row],[Service Catchment]]))</f>
        <v>1.8653070262789598E-3</v>
      </c>
      <c r="AC69" s="306">
        <f>IF(AND(FutureTrunkParks[[#This Row],[Spare Capacity %]]&gt;30%,FutureTrunkParks[[#This Row],[Share of the total Cost with the same year of provision %]]&gt;20%),1-FutureTrunkParks[[#This Row],[Spare Capacity %]],1)</f>
        <v>1</v>
      </c>
      <c r="AD69" s="306">
        <f>IF(FutureTrunkParks[[#This Row],[ Terminal Value Analysis]]&lt;0,0,FutureTrunkParks[[#This Row],[ Terminal Value Analysis]])</f>
        <v>1</v>
      </c>
      <c r="AE69" s="114">
        <f t="shared" si="32"/>
        <v>186212</v>
      </c>
      <c r="AF69" s="114">
        <f t="shared" si="39"/>
        <v>221079</v>
      </c>
      <c r="AG69" s="118">
        <f t="shared" si="40"/>
        <v>139653</v>
      </c>
      <c r="AH69" s="135">
        <f>ROUND(FutureTrunkParks[[#This Row],[Net Present Value of Total Asset Cost]]*FutureTrunkParks[[#This Row],[Terminal Value Adjustment]],0)</f>
        <v>139653</v>
      </c>
      <c r="AI69" s="178" t="str">
        <f t="shared" si="57"/>
        <v>y</v>
      </c>
      <c r="AJ69" s="178" t="str">
        <f t="shared" si="57"/>
        <v/>
      </c>
      <c r="AK69" s="178" t="str">
        <f t="shared" si="57"/>
        <v/>
      </c>
      <c r="AL69" s="178" t="str">
        <f t="shared" si="57"/>
        <v/>
      </c>
      <c r="AM69" s="144" t="str">
        <f t="shared" si="34"/>
        <v/>
      </c>
      <c r="AO69" s="123">
        <f t="shared" si="41"/>
        <v>1</v>
      </c>
      <c r="AP69" s="126" t="str">
        <f t="shared" si="42"/>
        <v/>
      </c>
      <c r="AQ69" s="126" t="str">
        <f t="shared" si="43"/>
        <v/>
      </c>
      <c r="AR69" s="126" t="str">
        <f t="shared" si="44"/>
        <v/>
      </c>
      <c r="AS69" s="126" t="str">
        <f t="shared" si="45"/>
        <v/>
      </c>
      <c r="AT69" s="127">
        <f t="shared" si="46"/>
        <v>1</v>
      </c>
      <c r="AV69" s="128">
        <f t="shared" si="47"/>
        <v>139653</v>
      </c>
      <c r="AW69" s="128" t="str">
        <f t="shared" si="48"/>
        <v/>
      </c>
      <c r="AX69" s="128" t="str">
        <f t="shared" si="49"/>
        <v/>
      </c>
      <c r="AY69" s="128" t="str">
        <f t="shared" si="50"/>
        <v/>
      </c>
      <c r="AZ69" s="128" t="str">
        <f t="shared" si="51"/>
        <v/>
      </c>
      <c r="BB69" s="128">
        <f t="shared" si="52"/>
        <v>139653</v>
      </c>
      <c r="BC69" s="128" t="str">
        <f t="shared" si="53"/>
        <v/>
      </c>
      <c r="BD69" s="128" t="str">
        <f t="shared" si="54"/>
        <v/>
      </c>
      <c r="BE69" s="128" t="str">
        <f t="shared" si="55"/>
        <v/>
      </c>
      <c r="BF69" s="128" t="str">
        <f t="shared" si="56"/>
        <v/>
      </c>
    </row>
    <row r="70" spans="2:58">
      <c r="B70" s="176" t="s">
        <v>2422</v>
      </c>
      <c r="C70" s="167" t="s">
        <v>2298</v>
      </c>
      <c r="D70" s="167" t="s">
        <v>2229</v>
      </c>
      <c r="E70" s="167" t="s">
        <v>117</v>
      </c>
      <c r="F70" s="167" t="s">
        <v>2455</v>
      </c>
      <c r="G70" s="144" t="str">
        <f>MID(C70,5,2)&amp;"-"&amp;LEFT(D70,1)</f>
        <v>A1-L</v>
      </c>
      <c r="H70" s="145">
        <f>IFERROR(INDEX(UnitRateParks[],MATCH(G70,UnitRateParks[LGIP Code],0),3),"")</f>
        <v>8000</v>
      </c>
      <c r="I70" s="146">
        <f>IFERROR(MIN(K70/H70,INDEX(UnitRateParks[],MATCH(FutureTrunkParks[[#This Row],[LGIP Code (*)]], UnitRateParks[LGIP Code],0),4)),"")</f>
        <v>1.25</v>
      </c>
      <c r="J70" s="170"/>
      <c r="K70" s="171">
        <v>10000</v>
      </c>
      <c r="L70" s="114">
        <f t="shared" si="5"/>
        <v>140</v>
      </c>
      <c r="M70" s="173">
        <v>1400000</v>
      </c>
      <c r="N7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70" s="165">
        <v>333335</v>
      </c>
      <c r="P70" s="167">
        <v>2016</v>
      </c>
      <c r="Q70" s="204">
        <v>0.17</v>
      </c>
      <c r="R70" s="131">
        <f t="shared" si="29"/>
        <v>56667</v>
      </c>
      <c r="S70" s="167">
        <v>1</v>
      </c>
      <c r="T70" s="116">
        <f t="shared" si="6"/>
        <v>7.4999999999999997E-2</v>
      </c>
      <c r="U70" s="133">
        <f t="shared" si="30"/>
        <v>50700</v>
      </c>
      <c r="V70" s="134">
        <f t="shared" si="31"/>
        <v>473755</v>
      </c>
      <c r="W70" s="298">
        <f t="shared" si="36"/>
        <v>33053</v>
      </c>
      <c r="X70" s="176">
        <v>2019</v>
      </c>
      <c r="Y70" s="259">
        <f t="shared" si="37"/>
        <v>2.5000000000000001E-2</v>
      </c>
      <c r="Z70" s="259">
        <f t="shared" si="38"/>
        <v>1.8716532546698028E-2</v>
      </c>
      <c r="AA70" s="306">
        <f>IF(FutureTrunkParks[[#This Row],[Asset Class]]="Local",VLOOKUP(FutureTrunkParks[[#This Row],[Service Catchment]],'Catchment Demand - Parks'!$C$8:$M$12,11),'Catchment Demand - Parks'!$M$12)</f>
        <v>0.23653065067111387</v>
      </c>
      <c r="AB70" s="306">
        <f>_xlfn.IFS(FutureTrunkParks[[#This Row],[Year of Provision]]=2019,0,FutureTrunkParks[[#This Row],[Year of Provision]]=2024,FutureTrunkParks[[#This Row],[Total Assets Cost (at Base Year)]]/SUMIFS($AE$17:$AE$189,$X$17:$X$189,"2024",$E$17:$E$189,FutureTrunkParks[[#This Row],[Service Catchment]]))</f>
        <v>0</v>
      </c>
      <c r="AC70" s="306">
        <f>IF(AND(FutureTrunkParks[[#This Row],[Spare Capacity %]]&gt;30%,FutureTrunkParks[[#This Row],[Share of the total Cost with the same year of provision %]]&gt;20%),1-FutureTrunkParks[[#This Row],[Spare Capacity %]],1)</f>
        <v>1</v>
      </c>
      <c r="AD70" s="306">
        <f>IF(FutureTrunkParks[[#This Row],[ Terminal Value Analysis]]&lt;0,0,FutureTrunkParks[[#This Row],[ Terminal Value Analysis]])</f>
        <v>1</v>
      </c>
      <c r="AE70" s="114">
        <f t="shared" si="32"/>
        <v>1873755</v>
      </c>
      <c r="AF70" s="114">
        <f t="shared" si="39"/>
        <v>2008504</v>
      </c>
      <c r="AG70" s="118">
        <f t="shared" si="40"/>
        <v>1690681</v>
      </c>
      <c r="AH70" s="135">
        <f>ROUND(FutureTrunkParks[[#This Row],[Net Present Value of Total Asset Cost]]*FutureTrunkParks[[#This Row],[Terminal Value Adjustment]],0)</f>
        <v>1690681</v>
      </c>
      <c r="AI70" s="178" t="str">
        <f t="shared" si="57"/>
        <v/>
      </c>
      <c r="AJ70" s="178" t="str">
        <f t="shared" si="57"/>
        <v/>
      </c>
      <c r="AK70" s="178" t="str">
        <f t="shared" si="57"/>
        <v>y</v>
      </c>
      <c r="AL70" s="178" t="str">
        <f t="shared" si="57"/>
        <v/>
      </c>
      <c r="AM70" s="144" t="str">
        <f t="shared" si="34"/>
        <v/>
      </c>
      <c r="AO70" s="123" t="str">
        <f t="shared" si="41"/>
        <v/>
      </c>
      <c r="AP70" s="126" t="str">
        <f t="shared" si="42"/>
        <v/>
      </c>
      <c r="AQ70" s="126">
        <f t="shared" si="43"/>
        <v>1</v>
      </c>
      <c r="AR70" s="126" t="str">
        <f t="shared" si="44"/>
        <v/>
      </c>
      <c r="AS70" s="126" t="str">
        <f t="shared" si="45"/>
        <v/>
      </c>
      <c r="AT70" s="127">
        <f t="shared" si="46"/>
        <v>1</v>
      </c>
      <c r="AV70" s="128" t="str">
        <f t="shared" si="47"/>
        <v/>
      </c>
      <c r="AW70" s="128" t="str">
        <f t="shared" si="48"/>
        <v/>
      </c>
      <c r="AX70" s="128">
        <f t="shared" si="49"/>
        <v>1690681</v>
      </c>
      <c r="AY70" s="128" t="str">
        <f t="shared" si="50"/>
        <v/>
      </c>
      <c r="AZ70" s="128" t="str">
        <f t="shared" si="51"/>
        <v/>
      </c>
      <c r="BB70" s="128" t="str">
        <f t="shared" si="52"/>
        <v/>
      </c>
      <c r="BC70" s="128" t="str">
        <f t="shared" si="53"/>
        <v/>
      </c>
      <c r="BD70" s="128">
        <f t="shared" si="54"/>
        <v>1690681</v>
      </c>
      <c r="BE70" s="128" t="str">
        <f t="shared" si="55"/>
        <v/>
      </c>
      <c r="BF70" s="128" t="str">
        <f t="shared" si="56"/>
        <v/>
      </c>
    </row>
    <row r="71" spans="2:58">
      <c r="B71" s="176" t="s">
        <v>2423</v>
      </c>
      <c r="C71" s="167" t="s">
        <v>2299</v>
      </c>
      <c r="D71" s="167" t="s">
        <v>2229</v>
      </c>
      <c r="E71" s="167" t="s">
        <v>117</v>
      </c>
      <c r="F71" s="167" t="s">
        <v>2455</v>
      </c>
      <c r="G71" s="144" t="str">
        <f>MID(C71,5,2)&amp;"-"&amp;LEFT(D71,1)</f>
        <v>A1-L</v>
      </c>
      <c r="H71" s="145">
        <f>IFERROR(INDEX(UnitRateParks[],MATCH(G71,UnitRateParks[LGIP Code],0),3),"")</f>
        <v>8000</v>
      </c>
      <c r="I71" s="146">
        <f>IFERROR(MIN(K71/H71,INDEX(UnitRateParks[],MATCH(FutureTrunkParks[[#This Row],[LGIP Code (*)]], UnitRateParks[LGIP Code],0),4)),"")</f>
        <v>0.625</v>
      </c>
      <c r="J71" s="170"/>
      <c r="K71" s="171">
        <v>5000</v>
      </c>
      <c r="L71" s="114">
        <f t="shared" si="5"/>
        <v>205</v>
      </c>
      <c r="M71" s="173">
        <v>1025000</v>
      </c>
      <c r="N7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71" s="165">
        <v>180527</v>
      </c>
      <c r="P71" s="167">
        <v>2016</v>
      </c>
      <c r="Q71" s="204">
        <v>0.17</v>
      </c>
      <c r="R71" s="131">
        <f t="shared" si="29"/>
        <v>30690</v>
      </c>
      <c r="S71" s="167">
        <v>1</v>
      </c>
      <c r="T71" s="116">
        <f t="shared" si="6"/>
        <v>7.4999999999999997E-2</v>
      </c>
      <c r="U71" s="133">
        <f t="shared" si="30"/>
        <v>27458</v>
      </c>
      <c r="V71" s="134">
        <f t="shared" si="31"/>
        <v>256576</v>
      </c>
      <c r="W71" s="298">
        <f t="shared" si="36"/>
        <v>17901</v>
      </c>
      <c r="X71" s="176">
        <v>2019</v>
      </c>
      <c r="Y71" s="259">
        <f t="shared" si="37"/>
        <v>2.5000000000000001E-2</v>
      </c>
      <c r="Z71" s="259">
        <f t="shared" si="38"/>
        <v>1.8716532546698028E-2</v>
      </c>
      <c r="AA71" s="306">
        <f>IF(FutureTrunkParks[[#This Row],[Asset Class]]="Local",VLOOKUP(FutureTrunkParks[[#This Row],[Service Catchment]],'Catchment Demand - Parks'!$C$8:$M$12,11),'Catchment Demand - Parks'!$M$12)</f>
        <v>0.23653065067111387</v>
      </c>
      <c r="AB71" s="306">
        <f>_xlfn.IFS(FutureTrunkParks[[#This Row],[Year of Provision]]=2019,0,FutureTrunkParks[[#This Row],[Year of Provision]]=2024,FutureTrunkParks[[#This Row],[Total Assets Cost (at Base Year)]]/SUMIFS($AE$17:$AE$189,$X$17:$X$189,"2024",$E$17:$E$189,FutureTrunkParks[[#This Row],[Service Catchment]]))</f>
        <v>0</v>
      </c>
      <c r="AC71" s="306">
        <f>IF(AND(FutureTrunkParks[[#This Row],[Spare Capacity %]]&gt;30%,FutureTrunkParks[[#This Row],[Share of the total Cost with the same year of provision %]]&gt;20%),1-FutureTrunkParks[[#This Row],[Spare Capacity %]],1)</f>
        <v>1</v>
      </c>
      <c r="AD71" s="306">
        <f>IF(FutureTrunkParks[[#This Row],[ Terminal Value Analysis]]&lt;0,0,FutureTrunkParks[[#This Row],[ Terminal Value Analysis]])</f>
        <v>1</v>
      </c>
      <c r="AE71" s="114">
        <f t="shared" si="32"/>
        <v>1281576</v>
      </c>
      <c r="AF71" s="114">
        <f t="shared" si="39"/>
        <v>1375067</v>
      </c>
      <c r="AG71" s="118">
        <f t="shared" si="40"/>
        <v>1157479</v>
      </c>
      <c r="AH71" s="135">
        <f>ROUND(FutureTrunkParks[[#This Row],[Net Present Value of Total Asset Cost]]*FutureTrunkParks[[#This Row],[Terminal Value Adjustment]],0)</f>
        <v>1157479</v>
      </c>
      <c r="AI71" s="178" t="str">
        <f t="shared" si="57"/>
        <v/>
      </c>
      <c r="AJ71" s="178" t="str">
        <f t="shared" si="57"/>
        <v/>
      </c>
      <c r="AK71" s="178" t="str">
        <f t="shared" si="57"/>
        <v>y</v>
      </c>
      <c r="AL71" s="178" t="str">
        <f t="shared" si="57"/>
        <v/>
      </c>
      <c r="AM71" s="144" t="str">
        <f t="shared" si="34"/>
        <v/>
      </c>
      <c r="AO71" s="123" t="str">
        <f t="shared" si="41"/>
        <v/>
      </c>
      <c r="AP71" s="126" t="str">
        <f t="shared" si="42"/>
        <v/>
      </c>
      <c r="AQ71" s="126">
        <f t="shared" si="43"/>
        <v>1</v>
      </c>
      <c r="AR71" s="126" t="str">
        <f t="shared" si="44"/>
        <v/>
      </c>
      <c r="AS71" s="126" t="str">
        <f t="shared" si="45"/>
        <v/>
      </c>
      <c r="AT71" s="127">
        <f t="shared" si="46"/>
        <v>1</v>
      </c>
      <c r="AV71" s="128" t="str">
        <f t="shared" si="47"/>
        <v/>
      </c>
      <c r="AW71" s="128" t="str">
        <f t="shared" si="48"/>
        <v/>
      </c>
      <c r="AX71" s="128">
        <f t="shared" si="49"/>
        <v>1157479</v>
      </c>
      <c r="AY71" s="128" t="str">
        <f t="shared" si="50"/>
        <v/>
      </c>
      <c r="AZ71" s="128" t="str">
        <f t="shared" si="51"/>
        <v/>
      </c>
      <c r="BB71" s="128" t="str">
        <f t="shared" si="52"/>
        <v/>
      </c>
      <c r="BC71" s="128" t="str">
        <f t="shared" si="53"/>
        <v/>
      </c>
      <c r="BD71" s="128">
        <f t="shared" si="54"/>
        <v>1157479</v>
      </c>
      <c r="BE71" s="128" t="str">
        <f t="shared" si="55"/>
        <v/>
      </c>
      <c r="BF71" s="128" t="str">
        <f t="shared" si="56"/>
        <v/>
      </c>
    </row>
    <row r="72" spans="2:58">
      <c r="B72" s="176" t="s">
        <v>2424</v>
      </c>
      <c r="C72" s="167" t="s">
        <v>2300</v>
      </c>
      <c r="D72" s="167" t="s">
        <v>2231</v>
      </c>
      <c r="E72" s="167" t="s">
        <v>115</v>
      </c>
      <c r="F72" s="167" t="s">
        <v>2465</v>
      </c>
      <c r="G72" s="144" t="str">
        <f>MID(C72,5,2)&amp;"-"&amp;LEFT(D72,1)</f>
        <v>A2-D</v>
      </c>
      <c r="H72" s="145">
        <f>IFERROR(INDEX(UnitRateParks[],MATCH(G72,UnitRateParks[LGIP Code],0),3),"")</f>
        <v>30000</v>
      </c>
      <c r="I72" s="146">
        <f>IFERROR(MIN(K72/H72,INDEX(UnitRateParks[],MATCH(FutureTrunkParks[[#This Row],[LGIP Code (*)]], UnitRateParks[LGIP Code],0),4)),"")</f>
        <v>6.8326666666666674E-2</v>
      </c>
      <c r="J72" s="170"/>
      <c r="K72" s="171">
        <v>2049.8000000000002</v>
      </c>
      <c r="L72" s="114">
        <f t="shared" si="5"/>
        <v>499.99999999999994</v>
      </c>
      <c r="M72" s="173">
        <v>1024900</v>
      </c>
      <c r="N7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408793.58753558289</v>
      </c>
      <c r="O72" s="165">
        <v>408794</v>
      </c>
      <c r="P72" s="167">
        <v>2016</v>
      </c>
      <c r="Q72" s="204">
        <v>0.17</v>
      </c>
      <c r="R72" s="131">
        <f t="shared" si="29"/>
        <v>69495</v>
      </c>
      <c r="S72" s="167">
        <v>1</v>
      </c>
      <c r="T72" s="116">
        <f t="shared" si="6"/>
        <v>0.15</v>
      </c>
      <c r="U72" s="133">
        <f t="shared" si="30"/>
        <v>62178</v>
      </c>
      <c r="V72" s="134">
        <f t="shared" si="31"/>
        <v>621537</v>
      </c>
      <c r="W72" s="298">
        <f t="shared" si="36"/>
        <v>81070</v>
      </c>
      <c r="X72" s="176">
        <v>2024</v>
      </c>
      <c r="Y72" s="259">
        <f t="shared" si="37"/>
        <v>2.5000000000000001E-2</v>
      </c>
      <c r="Z72" s="259">
        <f t="shared" si="38"/>
        <v>1.8716532546698028E-2</v>
      </c>
      <c r="AA72" s="306">
        <f>IF(FutureTrunkParks[[#This Row],[Asset Class]]="Local",VLOOKUP(FutureTrunkParks[[#This Row],[Service Catchment]],'Catchment Demand - Parks'!$C$8:$M$12,11),'Catchment Demand - Parks'!$M$12)</f>
        <v>0.2213928201923249</v>
      </c>
      <c r="AB72" s="306">
        <f>_xlfn.IFS(FutureTrunkParks[[#This Row],[Year of Provision]]=2019,0,FutureTrunkParks[[#This Row],[Year of Provision]]=2024,FutureTrunkParks[[#This Row],[Total Assets Cost (at Base Year)]]/SUMIFS($AE$17:$AE$189,$X$17:$X$189,"2024",$E$17:$E$189,FutureTrunkParks[[#This Row],[Service Catchment]]))</f>
        <v>1.6492548839095501E-2</v>
      </c>
      <c r="AC72" s="306">
        <f>IF(AND(FutureTrunkParks[[#This Row],[Spare Capacity %]]&gt;30%,FutureTrunkParks[[#This Row],[Share of the total Cost with the same year of provision %]]&gt;20%),1-FutureTrunkParks[[#This Row],[Spare Capacity %]],1)</f>
        <v>1</v>
      </c>
      <c r="AD72" s="306">
        <f>IF(FutureTrunkParks[[#This Row],[ Terminal Value Analysis]]&lt;0,0,FutureTrunkParks[[#This Row],[ Terminal Value Analysis]])</f>
        <v>1</v>
      </c>
      <c r="AE72" s="114">
        <f t="shared" si="32"/>
        <v>1646437</v>
      </c>
      <c r="AF72" s="114">
        <f t="shared" si="39"/>
        <v>1969672</v>
      </c>
      <c r="AG72" s="118">
        <f t="shared" si="40"/>
        <v>1244223</v>
      </c>
      <c r="AH72" s="135">
        <f>ROUND(FutureTrunkParks[[#This Row],[Net Present Value of Total Asset Cost]]*FutureTrunkParks[[#This Row],[Terminal Value Adjustment]],0)</f>
        <v>1244223</v>
      </c>
      <c r="AI72" s="178" t="str">
        <f t="shared" si="57"/>
        <v/>
      </c>
      <c r="AJ72" s="178" t="str">
        <f t="shared" si="57"/>
        <v/>
      </c>
      <c r="AK72" s="178" t="str">
        <f t="shared" si="57"/>
        <v/>
      </c>
      <c r="AL72" s="178" t="str">
        <f t="shared" si="57"/>
        <v/>
      </c>
      <c r="AM72" s="144" t="str">
        <f t="shared" si="34"/>
        <v>y</v>
      </c>
      <c r="AO72" s="123" t="str">
        <f t="shared" si="41"/>
        <v/>
      </c>
      <c r="AP72" s="126" t="str">
        <f t="shared" si="42"/>
        <v/>
      </c>
      <c r="AQ72" s="126" t="str">
        <f t="shared" si="43"/>
        <v/>
      </c>
      <c r="AR72" s="126" t="str">
        <f t="shared" si="44"/>
        <v/>
      </c>
      <c r="AS72" s="126">
        <f t="shared" si="45"/>
        <v>1</v>
      </c>
      <c r="AT72" s="127">
        <f t="shared" si="46"/>
        <v>1</v>
      </c>
      <c r="AV72" s="128" t="str">
        <f t="shared" si="47"/>
        <v/>
      </c>
      <c r="AW72" s="128" t="str">
        <f t="shared" si="48"/>
        <v/>
      </c>
      <c r="AX72" s="128" t="str">
        <f t="shared" si="49"/>
        <v/>
      </c>
      <c r="AY72" s="128" t="str">
        <f t="shared" si="50"/>
        <v/>
      </c>
      <c r="AZ72" s="128">
        <f t="shared" si="51"/>
        <v>1244223</v>
      </c>
      <c r="BB72" s="128" t="str">
        <f t="shared" si="52"/>
        <v/>
      </c>
      <c r="BC72" s="128" t="str">
        <f t="shared" si="53"/>
        <v/>
      </c>
      <c r="BD72" s="128" t="str">
        <f t="shared" si="54"/>
        <v/>
      </c>
      <c r="BE72" s="128" t="str">
        <f t="shared" si="55"/>
        <v/>
      </c>
      <c r="BF72" s="128">
        <f t="shared" si="56"/>
        <v>1244223</v>
      </c>
    </row>
    <row r="73" spans="2:58">
      <c r="B73" s="176" t="s">
        <v>2425</v>
      </c>
      <c r="C73" s="167" t="s">
        <v>2301</v>
      </c>
      <c r="D73" s="167" t="s">
        <v>2231</v>
      </c>
      <c r="E73" s="167" t="s">
        <v>115</v>
      </c>
      <c r="F73" s="167" t="s">
        <v>2460</v>
      </c>
      <c r="G73" s="144" t="str">
        <f>MID(C73,5,2)</f>
        <v>U1</v>
      </c>
      <c r="H73" s="145">
        <f>IFERROR(INDEX(UnitRateParks[],MATCH(G73,UnitRateParks[LGIP Code],0),3),"")</f>
        <v>0</v>
      </c>
      <c r="I73" s="146" t="str">
        <f>IFERROR(MIN(K73/H73,INDEX(UnitRateParks[],MATCH(G73,UnitRateParks[LGIP Code],0),4)),"")</f>
        <v/>
      </c>
      <c r="J73" s="170"/>
      <c r="K73" s="171">
        <v>102000</v>
      </c>
      <c r="L73" s="114">
        <f t="shared" si="5"/>
        <v>0</v>
      </c>
      <c r="M73" s="173">
        <v>0</v>
      </c>
      <c r="N73" s="143">
        <f>IFERROR(INDEX(UnitRateParks[],MATCH($G73,UnitRateParks[LGIP Code],0),15),"Error")</f>
        <v>1000000</v>
      </c>
      <c r="O73" s="165">
        <v>1000000</v>
      </c>
      <c r="P73" s="167">
        <v>2016</v>
      </c>
      <c r="Q73" s="204">
        <v>0.17</v>
      </c>
      <c r="R73" s="131">
        <f t="shared" si="29"/>
        <v>170000</v>
      </c>
      <c r="S73" s="167">
        <v>1</v>
      </c>
      <c r="T73" s="116">
        <f t="shared" si="6"/>
        <v>0.15</v>
      </c>
      <c r="U73" s="133">
        <f t="shared" si="30"/>
        <v>152100</v>
      </c>
      <c r="V73" s="134">
        <f t="shared" si="31"/>
        <v>1520415</v>
      </c>
      <c r="W73" s="298">
        <f t="shared" si="36"/>
        <v>198315</v>
      </c>
      <c r="X73" s="176">
        <v>2024</v>
      </c>
      <c r="Y73" s="259">
        <f t="shared" si="37"/>
        <v>2.5000000000000001E-2</v>
      </c>
      <c r="Z73" s="259">
        <f t="shared" si="38"/>
        <v>1.8716532546698028E-2</v>
      </c>
      <c r="AA73" s="306">
        <f>IF(FutureTrunkParks[[#This Row],[Asset Class]]="Local",VLOOKUP(FutureTrunkParks[[#This Row],[Service Catchment]],'Catchment Demand - Parks'!$C$8:$M$12,11),'Catchment Demand - Parks'!$M$12)</f>
        <v>0.2213928201923249</v>
      </c>
      <c r="AB73" s="306">
        <f>_xlfn.IFS(FutureTrunkParks[[#This Row],[Year of Provision]]=2019,0,FutureTrunkParks[[#This Row],[Year of Provision]]=2024,FutureTrunkParks[[#This Row],[Total Assets Cost (at Base Year)]]/SUMIFS($AE$17:$AE$189,$X$17:$X$189,"2024",$E$17:$E$189,FutureTrunkParks[[#This Row],[Service Catchment]]))</f>
        <v>1.5230171967219753E-2</v>
      </c>
      <c r="AC73" s="306">
        <f>IF(AND(FutureTrunkParks[[#This Row],[Spare Capacity %]]&gt;30%,FutureTrunkParks[[#This Row],[Share of the total Cost with the same year of provision %]]&gt;20%),1-FutureTrunkParks[[#This Row],[Spare Capacity %]],1)</f>
        <v>1</v>
      </c>
      <c r="AD73" s="306">
        <f>IF(FutureTrunkParks[[#This Row],[ Terminal Value Analysis]]&lt;0,0,FutureTrunkParks[[#This Row],[ Terminal Value Analysis]])</f>
        <v>1</v>
      </c>
      <c r="AE73" s="114">
        <f t="shared" si="32"/>
        <v>1520415</v>
      </c>
      <c r="AF73" s="114">
        <f t="shared" si="39"/>
        <v>1763555</v>
      </c>
      <c r="AG73" s="118">
        <f t="shared" si="40"/>
        <v>1114021</v>
      </c>
      <c r="AH73" s="135">
        <f>ROUND(FutureTrunkParks[[#This Row],[Net Present Value of Total Asset Cost]]*FutureTrunkParks[[#This Row],[Terminal Value Adjustment]],0)</f>
        <v>1114021</v>
      </c>
      <c r="AI73" s="178" t="str">
        <f t="shared" si="57"/>
        <v/>
      </c>
      <c r="AJ73" s="178" t="str">
        <f t="shared" si="57"/>
        <v/>
      </c>
      <c r="AK73" s="178" t="str">
        <f t="shared" si="57"/>
        <v/>
      </c>
      <c r="AL73" s="178" t="str">
        <f t="shared" si="57"/>
        <v/>
      </c>
      <c r="AM73" s="144" t="str">
        <f t="shared" si="34"/>
        <v>y</v>
      </c>
      <c r="AO73" s="123" t="str">
        <f t="shared" si="41"/>
        <v/>
      </c>
      <c r="AP73" s="126" t="str">
        <f t="shared" si="42"/>
        <v/>
      </c>
      <c r="AQ73" s="126" t="str">
        <f t="shared" si="43"/>
        <v/>
      </c>
      <c r="AR73" s="126" t="str">
        <f t="shared" si="44"/>
        <v/>
      </c>
      <c r="AS73" s="126">
        <f t="shared" si="45"/>
        <v>1</v>
      </c>
      <c r="AT73" s="127">
        <f t="shared" si="46"/>
        <v>1</v>
      </c>
      <c r="AV73" s="128" t="str">
        <f t="shared" si="47"/>
        <v/>
      </c>
      <c r="AW73" s="128" t="str">
        <f t="shared" si="48"/>
        <v/>
      </c>
      <c r="AX73" s="128" t="str">
        <f t="shared" si="49"/>
        <v/>
      </c>
      <c r="AY73" s="128" t="str">
        <f t="shared" si="50"/>
        <v/>
      </c>
      <c r="AZ73" s="128">
        <f t="shared" si="51"/>
        <v>1114021</v>
      </c>
      <c r="BB73" s="128" t="str">
        <f t="shared" si="52"/>
        <v/>
      </c>
      <c r="BC73" s="128" t="str">
        <f t="shared" si="53"/>
        <v/>
      </c>
      <c r="BD73" s="128" t="str">
        <f t="shared" si="54"/>
        <v/>
      </c>
      <c r="BE73" s="128" t="str">
        <f t="shared" si="55"/>
        <v/>
      </c>
      <c r="BF73" s="128">
        <f t="shared" si="56"/>
        <v>1114021</v>
      </c>
    </row>
    <row r="74" spans="2:58">
      <c r="B74" s="176" t="s">
        <v>2396</v>
      </c>
      <c r="C74" s="167" t="s">
        <v>2302</v>
      </c>
      <c r="D74" s="167" t="s">
        <v>2229</v>
      </c>
      <c r="E74" s="167" t="s">
        <v>116</v>
      </c>
      <c r="F74" s="167" t="s">
        <v>2455</v>
      </c>
      <c r="G74" s="144" t="str">
        <f>MID(C74,5,2)&amp;"-"&amp;LEFT(D74,1)</f>
        <v>A1-L</v>
      </c>
      <c r="H74" s="145">
        <f>IFERROR(INDEX(UnitRateParks[],MATCH(G74,UnitRateParks[LGIP Code],0),3),"")</f>
        <v>8000</v>
      </c>
      <c r="I74" s="146">
        <f>IFERROR(MIN(K74/H74,INDEX(UnitRateParks[],MATCH(FutureTrunkParks[[#This Row],[LGIP Code (*)]], UnitRateParks[LGIP Code],0),4)),"")</f>
        <v>1.25</v>
      </c>
      <c r="J74" s="170"/>
      <c r="K74" s="171">
        <v>10000</v>
      </c>
      <c r="L74" s="114">
        <f t="shared" si="5"/>
        <v>175</v>
      </c>
      <c r="M74" s="173">
        <v>1750000</v>
      </c>
      <c r="N7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74" s="165">
        <v>333335</v>
      </c>
      <c r="P74" s="167">
        <v>2016</v>
      </c>
      <c r="Q74" s="204">
        <v>0.17</v>
      </c>
      <c r="R74" s="131">
        <f t="shared" si="29"/>
        <v>56667</v>
      </c>
      <c r="S74" s="167">
        <v>1</v>
      </c>
      <c r="T74" s="116">
        <f t="shared" si="6"/>
        <v>0.15</v>
      </c>
      <c r="U74" s="133">
        <f t="shared" si="30"/>
        <v>50700</v>
      </c>
      <c r="V74" s="134">
        <f t="shared" si="31"/>
        <v>506807</v>
      </c>
      <c r="W74" s="298">
        <f t="shared" si="36"/>
        <v>66105</v>
      </c>
      <c r="X74" s="176">
        <v>2024</v>
      </c>
      <c r="Y74" s="259">
        <f t="shared" si="37"/>
        <v>2.5000000000000001E-2</v>
      </c>
      <c r="Z74" s="259">
        <f t="shared" si="38"/>
        <v>1.8716532546698028E-2</v>
      </c>
      <c r="AA74" s="306">
        <f>IF(FutureTrunkParks[[#This Row],[Asset Class]]="Local",VLOOKUP(FutureTrunkParks[[#This Row],[Service Catchment]],'Catchment Demand - Parks'!$C$8:$M$12,11),'Catchment Demand - Parks'!$M$12)</f>
        <v>0.21796753262814222</v>
      </c>
      <c r="AB74" s="306">
        <f>_xlfn.IFS(FutureTrunkParks[[#This Row],[Year of Provision]]=2019,0,FutureTrunkParks[[#This Row],[Year of Provision]]=2024,FutureTrunkParks[[#This Row],[Total Assets Cost (at Base Year)]]/SUMIFS($AE$17:$AE$189,$X$17:$X$189,"2024",$E$17:$E$189,FutureTrunkParks[[#This Row],[Service Catchment]]))</f>
        <v>5.9616964830696326E-2</v>
      </c>
      <c r="AC74" s="306">
        <f>IF(AND(FutureTrunkParks[[#This Row],[Spare Capacity %]]&gt;30%,FutureTrunkParks[[#This Row],[Share of the total Cost with the same year of provision %]]&gt;20%),1-FutureTrunkParks[[#This Row],[Spare Capacity %]],1)</f>
        <v>1</v>
      </c>
      <c r="AD74" s="306">
        <f>IF(FutureTrunkParks[[#This Row],[ Terminal Value Analysis]]&lt;0,0,FutureTrunkParks[[#This Row],[ Terminal Value Analysis]])</f>
        <v>1</v>
      </c>
      <c r="AE74" s="114">
        <f t="shared" si="32"/>
        <v>2256807</v>
      </c>
      <c r="AF74" s="114">
        <f t="shared" si="39"/>
        <v>2720059</v>
      </c>
      <c r="AG74" s="118">
        <f t="shared" si="40"/>
        <v>1718235</v>
      </c>
      <c r="AH74" s="135">
        <f>ROUND(FutureTrunkParks[[#This Row],[Net Present Value of Total Asset Cost]]*FutureTrunkParks[[#This Row],[Terminal Value Adjustment]],0)</f>
        <v>1718235</v>
      </c>
      <c r="AI74" s="178" t="str">
        <f t="shared" si="57"/>
        <v/>
      </c>
      <c r="AJ74" s="178" t="str">
        <f t="shared" si="57"/>
        <v>y</v>
      </c>
      <c r="AK74" s="178" t="str">
        <f t="shared" si="57"/>
        <v/>
      </c>
      <c r="AL74" s="178" t="str">
        <f t="shared" si="57"/>
        <v/>
      </c>
      <c r="AM74" s="144" t="str">
        <f t="shared" si="34"/>
        <v/>
      </c>
      <c r="AO74" s="123" t="str">
        <f t="shared" si="41"/>
        <v/>
      </c>
      <c r="AP74" s="126">
        <f t="shared" si="42"/>
        <v>1</v>
      </c>
      <c r="AQ74" s="126" t="str">
        <f t="shared" si="43"/>
        <v/>
      </c>
      <c r="AR74" s="126" t="str">
        <f t="shared" si="44"/>
        <v/>
      </c>
      <c r="AS74" s="126" t="str">
        <f t="shared" si="45"/>
        <v/>
      </c>
      <c r="AT74" s="127">
        <f t="shared" si="46"/>
        <v>1</v>
      </c>
      <c r="AV74" s="128" t="str">
        <f t="shared" si="47"/>
        <v/>
      </c>
      <c r="AW74" s="128">
        <f t="shared" si="48"/>
        <v>1718235</v>
      </c>
      <c r="AX74" s="128" t="str">
        <f t="shared" si="49"/>
        <v/>
      </c>
      <c r="AY74" s="128" t="str">
        <f t="shared" si="50"/>
        <v/>
      </c>
      <c r="AZ74" s="128" t="str">
        <f t="shared" si="51"/>
        <v/>
      </c>
      <c r="BB74" s="128" t="str">
        <f t="shared" si="52"/>
        <v/>
      </c>
      <c r="BC74" s="128">
        <f t="shared" si="53"/>
        <v>1718235</v>
      </c>
      <c r="BD74" s="128" t="str">
        <f t="shared" si="54"/>
        <v/>
      </c>
      <c r="BE74" s="128" t="str">
        <f t="shared" si="55"/>
        <v/>
      </c>
      <c r="BF74" s="128" t="str">
        <f t="shared" si="56"/>
        <v/>
      </c>
    </row>
    <row r="75" spans="2:58">
      <c r="B75" s="176" t="s">
        <v>2426</v>
      </c>
      <c r="C75" s="167" t="s">
        <v>2303</v>
      </c>
      <c r="D75" s="167" t="s">
        <v>2229</v>
      </c>
      <c r="E75" s="167" t="s">
        <v>115</v>
      </c>
      <c r="F75" s="167" t="s">
        <v>2461</v>
      </c>
      <c r="G75" s="144" t="str">
        <f>MID(C75,5,2)&amp;"-"&amp;LEFT(D75,1)</f>
        <v>A7-L</v>
      </c>
      <c r="H75" s="145">
        <f>IFERROR(INDEX(UnitRateParks[],MATCH(G75,UnitRateParks[LGIP Code],0),3),"")</f>
        <v>8000</v>
      </c>
      <c r="I75" s="146">
        <f>IFERROR(MIN(K75/H75,INDEX(UnitRateParks[],MATCH(FutureTrunkParks[[#This Row],[LGIP Code (*)]], UnitRateParks[LGIP Code],0),4)),"")</f>
        <v>2</v>
      </c>
      <c r="J75" s="170"/>
      <c r="K75" s="171">
        <v>16000</v>
      </c>
      <c r="L75" s="114">
        <f t="shared" si="5"/>
        <v>10</v>
      </c>
      <c r="M75" s="173">
        <v>160000</v>
      </c>
      <c r="N7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442548.34671052633</v>
      </c>
      <c r="O75" s="165">
        <v>442548</v>
      </c>
      <c r="P75" s="167">
        <v>2016</v>
      </c>
      <c r="Q75" s="204">
        <v>0.17</v>
      </c>
      <c r="R75" s="131">
        <f t="shared" si="29"/>
        <v>75233</v>
      </c>
      <c r="S75" s="167">
        <v>1</v>
      </c>
      <c r="T75" s="116">
        <f t="shared" si="6"/>
        <v>0.15</v>
      </c>
      <c r="U75" s="133">
        <f t="shared" si="30"/>
        <v>67312</v>
      </c>
      <c r="V75" s="134">
        <f t="shared" si="31"/>
        <v>672857</v>
      </c>
      <c r="W75" s="298">
        <f t="shared" si="36"/>
        <v>87764</v>
      </c>
      <c r="X75" s="176">
        <v>2024</v>
      </c>
      <c r="Y75" s="259">
        <f t="shared" si="37"/>
        <v>2.5000000000000001E-2</v>
      </c>
      <c r="Z75" s="259">
        <f t="shared" si="38"/>
        <v>1.8716532546698028E-2</v>
      </c>
      <c r="AA75" s="306">
        <f>IF(FutureTrunkParks[[#This Row],[Asset Class]]="Local",VLOOKUP(FutureTrunkParks[[#This Row],[Service Catchment]],'Catchment Demand - Parks'!$C$8:$M$12,11),'Catchment Demand - Parks'!$M$12)</f>
        <v>0.2396431882939771</v>
      </c>
      <c r="AB75" s="306">
        <f>_xlfn.IFS(FutureTrunkParks[[#This Row],[Year of Provision]]=2019,0,FutureTrunkParks[[#This Row],[Year of Provision]]=2024,FutureTrunkParks[[#This Row],[Total Assets Cost (at Base Year)]]/SUMIFS($AE$17:$AE$189,$X$17:$X$189,"2024",$E$17:$E$189,FutureTrunkParks[[#This Row],[Service Catchment]]))</f>
        <v>8.3428243828841085E-3</v>
      </c>
      <c r="AC75" s="306">
        <f>IF(AND(FutureTrunkParks[[#This Row],[Spare Capacity %]]&gt;30%,FutureTrunkParks[[#This Row],[Share of the total Cost with the same year of provision %]]&gt;20%),1-FutureTrunkParks[[#This Row],[Spare Capacity %]],1)</f>
        <v>1</v>
      </c>
      <c r="AD75" s="306">
        <f>IF(FutureTrunkParks[[#This Row],[ Terminal Value Analysis]]&lt;0,0,FutureTrunkParks[[#This Row],[ Terminal Value Analysis]])</f>
        <v>1</v>
      </c>
      <c r="AE75" s="114">
        <f t="shared" si="32"/>
        <v>832857</v>
      </c>
      <c r="AF75" s="114">
        <f t="shared" si="39"/>
        <v>975403</v>
      </c>
      <c r="AG75" s="118">
        <f t="shared" si="40"/>
        <v>616153</v>
      </c>
      <c r="AH75" s="135">
        <f>ROUND(FutureTrunkParks[[#This Row],[Net Present Value of Total Asset Cost]]*FutureTrunkParks[[#This Row],[Terminal Value Adjustment]],0)</f>
        <v>616153</v>
      </c>
      <c r="AI75" s="178" t="str">
        <f t="shared" si="57"/>
        <v>y</v>
      </c>
      <c r="AJ75" s="178" t="str">
        <f t="shared" si="57"/>
        <v/>
      </c>
      <c r="AK75" s="178" t="str">
        <f t="shared" si="57"/>
        <v/>
      </c>
      <c r="AL75" s="178" t="str">
        <f t="shared" si="57"/>
        <v/>
      </c>
      <c r="AM75" s="144" t="str">
        <f t="shared" si="34"/>
        <v/>
      </c>
      <c r="AO75" s="123">
        <f t="shared" si="41"/>
        <v>1</v>
      </c>
      <c r="AP75" s="126" t="str">
        <f t="shared" si="42"/>
        <v/>
      </c>
      <c r="AQ75" s="126" t="str">
        <f t="shared" si="43"/>
        <v/>
      </c>
      <c r="AR75" s="126" t="str">
        <f t="shared" si="44"/>
        <v/>
      </c>
      <c r="AS75" s="126" t="str">
        <f t="shared" si="45"/>
        <v/>
      </c>
      <c r="AT75" s="127">
        <f t="shared" si="46"/>
        <v>1</v>
      </c>
      <c r="AV75" s="128">
        <f t="shared" si="47"/>
        <v>616153</v>
      </c>
      <c r="AW75" s="128" t="str">
        <f t="shared" si="48"/>
        <v/>
      </c>
      <c r="AX75" s="128" t="str">
        <f t="shared" si="49"/>
        <v/>
      </c>
      <c r="AY75" s="128" t="str">
        <f t="shared" si="50"/>
        <v/>
      </c>
      <c r="AZ75" s="128" t="str">
        <f t="shared" si="51"/>
        <v/>
      </c>
      <c r="BB75" s="128">
        <f t="shared" si="52"/>
        <v>616153</v>
      </c>
      <c r="BC75" s="128" t="str">
        <f t="shared" si="53"/>
        <v/>
      </c>
      <c r="BD75" s="128" t="str">
        <f t="shared" si="54"/>
        <v/>
      </c>
      <c r="BE75" s="128" t="str">
        <f t="shared" si="55"/>
        <v/>
      </c>
      <c r="BF75" s="128" t="str">
        <f t="shared" si="56"/>
        <v/>
      </c>
    </row>
    <row r="76" spans="2:58">
      <c r="B76" s="176" t="s">
        <v>2426</v>
      </c>
      <c r="C76" s="167" t="s">
        <v>2304</v>
      </c>
      <c r="D76" s="167" t="s">
        <v>2229</v>
      </c>
      <c r="E76" s="167" t="s">
        <v>115</v>
      </c>
      <c r="F76" s="167" t="s">
        <v>2461</v>
      </c>
      <c r="G76" s="144" t="str">
        <f>MID(C76,5,2)&amp;"-"&amp;LEFT(D76,1)</f>
        <v>A7-L</v>
      </c>
      <c r="H76" s="145">
        <f>IFERROR(INDEX(UnitRateParks[],MATCH(G76,UnitRateParks[LGIP Code],0),3),"")</f>
        <v>8000</v>
      </c>
      <c r="I76" s="146">
        <f>IFERROR(MIN(K76/H76,INDEX(UnitRateParks[],MATCH(FutureTrunkParks[[#This Row],[LGIP Code (*)]], UnitRateParks[LGIP Code],0),4)),"")</f>
        <v>0.17500000000000002</v>
      </c>
      <c r="J76" s="170"/>
      <c r="K76" s="171">
        <v>1400.0000000000002</v>
      </c>
      <c r="L76" s="114">
        <f t="shared" si="5"/>
        <v>9.9999999999999982</v>
      </c>
      <c r="M76" s="173">
        <v>14000</v>
      </c>
      <c r="N7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77746.147774671059</v>
      </c>
      <c r="O76" s="165">
        <v>77746</v>
      </c>
      <c r="P76" s="167">
        <v>2016</v>
      </c>
      <c r="Q76" s="204">
        <v>0.17</v>
      </c>
      <c r="R76" s="131">
        <f t="shared" si="29"/>
        <v>13217</v>
      </c>
      <c r="S76" s="167">
        <v>1</v>
      </c>
      <c r="T76" s="116">
        <f t="shared" si="6"/>
        <v>0.15</v>
      </c>
      <c r="U76" s="133">
        <f t="shared" si="30"/>
        <v>11825</v>
      </c>
      <c r="V76" s="134">
        <f t="shared" si="31"/>
        <v>118206</v>
      </c>
      <c r="W76" s="298">
        <f t="shared" si="36"/>
        <v>15418</v>
      </c>
      <c r="X76" s="176">
        <v>2024</v>
      </c>
      <c r="Y76" s="259">
        <f t="shared" si="37"/>
        <v>2.5000000000000001E-2</v>
      </c>
      <c r="Z76" s="259">
        <f t="shared" si="38"/>
        <v>1.8716532546698028E-2</v>
      </c>
      <c r="AA76" s="306">
        <f>IF(FutureTrunkParks[[#This Row],[Asset Class]]="Local",VLOOKUP(FutureTrunkParks[[#This Row],[Service Catchment]],'Catchment Demand - Parks'!$C$8:$M$12,11),'Catchment Demand - Parks'!$M$12)</f>
        <v>0.2396431882939771</v>
      </c>
      <c r="AB76" s="306">
        <f>_xlfn.IFS(FutureTrunkParks[[#This Row],[Year of Provision]]=2019,0,FutureTrunkParks[[#This Row],[Year of Provision]]=2024,FutureTrunkParks[[#This Row],[Total Assets Cost (at Base Year)]]/SUMIFS($AE$17:$AE$189,$X$17:$X$189,"2024",$E$17:$E$189,FutureTrunkParks[[#This Row],[Service Catchment]]))</f>
        <v>1.3243227112980697E-3</v>
      </c>
      <c r="AC76" s="306">
        <f>IF(AND(FutureTrunkParks[[#This Row],[Spare Capacity %]]&gt;30%,FutureTrunkParks[[#This Row],[Share of the total Cost with the same year of provision %]]&gt;20%),1-FutureTrunkParks[[#This Row],[Spare Capacity %]],1)</f>
        <v>1</v>
      </c>
      <c r="AD76" s="306">
        <f>IF(FutureTrunkParks[[#This Row],[ Terminal Value Analysis]]&lt;0,0,FutureTrunkParks[[#This Row],[ Terminal Value Analysis]])</f>
        <v>1</v>
      </c>
      <c r="AE76" s="114">
        <f t="shared" si="32"/>
        <v>132206</v>
      </c>
      <c r="AF76" s="114">
        <f t="shared" si="39"/>
        <v>154167</v>
      </c>
      <c r="AG76" s="118">
        <f t="shared" si="40"/>
        <v>97386</v>
      </c>
      <c r="AH76" s="135">
        <f>ROUND(FutureTrunkParks[[#This Row],[Net Present Value of Total Asset Cost]]*FutureTrunkParks[[#This Row],[Terminal Value Adjustment]],0)</f>
        <v>97386</v>
      </c>
      <c r="AI76" s="178" t="str">
        <f t="shared" si="57"/>
        <v>y</v>
      </c>
      <c r="AJ76" s="178" t="str">
        <f t="shared" si="57"/>
        <v/>
      </c>
      <c r="AK76" s="178" t="str">
        <f t="shared" si="57"/>
        <v/>
      </c>
      <c r="AL76" s="178" t="str">
        <f t="shared" si="57"/>
        <v/>
      </c>
      <c r="AM76" s="144" t="str">
        <f t="shared" si="34"/>
        <v/>
      </c>
      <c r="AO76" s="123">
        <f t="shared" si="41"/>
        <v>1</v>
      </c>
      <c r="AP76" s="126" t="str">
        <f t="shared" si="42"/>
        <v/>
      </c>
      <c r="AQ76" s="126" t="str">
        <f t="shared" si="43"/>
        <v/>
      </c>
      <c r="AR76" s="126" t="str">
        <f t="shared" si="44"/>
        <v/>
      </c>
      <c r="AS76" s="126" t="str">
        <f t="shared" si="45"/>
        <v/>
      </c>
      <c r="AT76" s="127">
        <f t="shared" si="46"/>
        <v>1</v>
      </c>
      <c r="AV76" s="128">
        <f t="shared" si="47"/>
        <v>97386</v>
      </c>
      <c r="AW76" s="128" t="str">
        <f t="shared" si="48"/>
        <v/>
      </c>
      <c r="AX76" s="128" t="str">
        <f t="shared" si="49"/>
        <v/>
      </c>
      <c r="AY76" s="128" t="str">
        <f t="shared" si="50"/>
        <v/>
      </c>
      <c r="AZ76" s="128" t="str">
        <f t="shared" si="51"/>
        <v/>
      </c>
      <c r="BB76" s="128">
        <f t="shared" si="52"/>
        <v>97386</v>
      </c>
      <c r="BC76" s="128" t="str">
        <f t="shared" si="53"/>
        <v/>
      </c>
      <c r="BD76" s="128" t="str">
        <f t="shared" si="54"/>
        <v/>
      </c>
      <c r="BE76" s="128" t="str">
        <f t="shared" si="55"/>
        <v/>
      </c>
      <c r="BF76" s="128" t="str">
        <f t="shared" si="56"/>
        <v/>
      </c>
    </row>
    <row r="77" spans="2:58">
      <c r="B77" s="176" t="s">
        <v>2427</v>
      </c>
      <c r="C77" s="167" t="s">
        <v>2305</v>
      </c>
      <c r="D77" s="167" t="s">
        <v>2231</v>
      </c>
      <c r="E77" s="167" t="s">
        <v>118</v>
      </c>
      <c r="F77" s="167" t="s">
        <v>2466</v>
      </c>
      <c r="G77" s="144" t="str">
        <f>MID(C77,5,2)&amp;"-"&amp;LEFT(D77,1)</f>
        <v>E2-D</v>
      </c>
      <c r="H77" s="145">
        <f>IFERROR(INDEX(UnitRateParks[],MATCH(G77,UnitRateParks[LGIP Code],0),3),"")</f>
        <v>30000</v>
      </c>
      <c r="I77" s="146">
        <f>IFERROR(MIN(K77/H77,INDEX(UnitRateParks[],MATCH(FutureTrunkParks[[#This Row],[LGIP Code (*)]], UnitRateParks[LGIP Code],0),4)),"")</f>
        <v>0.5</v>
      </c>
      <c r="J77" s="170"/>
      <c r="K77" s="171">
        <v>15000</v>
      </c>
      <c r="L77" s="114">
        <f t="shared" ref="L77:L133" si="59">M77/K77</f>
        <v>0</v>
      </c>
      <c r="M77" s="173">
        <v>0</v>
      </c>
      <c r="N77"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6575963.3360510757</v>
      </c>
      <c r="O77" s="165">
        <v>6575963</v>
      </c>
      <c r="P77" s="167">
        <v>2016</v>
      </c>
      <c r="Q77" s="204">
        <v>0.17</v>
      </c>
      <c r="R77" s="131">
        <f t="shared" si="29"/>
        <v>1117914</v>
      </c>
      <c r="S77" s="167">
        <v>1</v>
      </c>
      <c r="T77" s="116">
        <f t="shared" ref="T77:T133" si="60">IF(X77="","",IF(X77&lt;=YEAR+5,0.075,IF(AND(X77&gt;YEAR+5,X77&lt;=YEAR+10),0.15,IF(AND(X77&gt;YEAR+10,X77&lt;=YEAR+20),0.2,IF(X77&gt;YEAR+20,0.25,"")))))</f>
        <v>7.4999999999999997E-2</v>
      </c>
      <c r="U77" s="133">
        <f t="shared" si="30"/>
        <v>1000204</v>
      </c>
      <c r="V77" s="134">
        <f t="shared" si="31"/>
        <v>9346137</v>
      </c>
      <c r="W77" s="298">
        <f t="shared" si="36"/>
        <v>652056</v>
      </c>
      <c r="X77" s="176">
        <v>2019</v>
      </c>
      <c r="Y77" s="259">
        <f t="shared" ref="Y77:Y103" si="61">Landind</f>
        <v>2.5000000000000001E-2</v>
      </c>
      <c r="Z77" s="259">
        <f t="shared" ref="Z77:Z103" si="62">PPI</f>
        <v>1.8716532546698028E-2</v>
      </c>
      <c r="AA77" s="306">
        <f>IF(FutureTrunkParks[[#This Row],[Asset Class]]="Local",VLOOKUP(FutureTrunkParks[[#This Row],[Service Catchment]],'Catchment Demand - Parks'!$C$8:$M$12,11),'Catchment Demand - Parks'!$M$12)</f>
        <v>0.2213928201923249</v>
      </c>
      <c r="AB77" s="306">
        <f>_xlfn.IFS(FutureTrunkParks[[#This Row],[Year of Provision]]=2019,0,FutureTrunkParks[[#This Row],[Year of Provision]]=2024,FutureTrunkParks[[#This Row],[Total Assets Cost (at Base Year)]]/SUMIFS($AE$17:$AE$189,$X$17:$X$189,"2024",$E$17:$E$189,FutureTrunkParks[[#This Row],[Service Catchment]]))</f>
        <v>0</v>
      </c>
      <c r="AC77" s="306">
        <f>IF(AND(FutureTrunkParks[[#This Row],[Spare Capacity %]]&gt;30%,FutureTrunkParks[[#This Row],[Share of the total Cost with the same year of provision %]]&gt;20%),1-FutureTrunkParks[[#This Row],[Spare Capacity %]],1)</f>
        <v>1</v>
      </c>
      <c r="AD77" s="306">
        <f>IF(FutureTrunkParks[[#This Row],[ Terminal Value Analysis]]&lt;0,0,FutureTrunkParks[[#This Row],[ Terminal Value Analysis]])</f>
        <v>1</v>
      </c>
      <c r="AE77" s="114">
        <f t="shared" si="32"/>
        <v>9346137</v>
      </c>
      <c r="AF77" s="114">
        <f t="shared" si="39"/>
        <v>9880802</v>
      </c>
      <c r="AG77" s="118">
        <f t="shared" si="40"/>
        <v>8317279</v>
      </c>
      <c r="AH77" s="135">
        <f>ROUND(FutureTrunkParks[[#This Row],[Net Present Value of Total Asset Cost]]*FutureTrunkParks[[#This Row],[Terminal Value Adjustment]],0)</f>
        <v>8317279</v>
      </c>
      <c r="AI77" s="178" t="str">
        <f t="shared" si="57"/>
        <v/>
      </c>
      <c r="AJ77" s="178" t="str">
        <f t="shared" si="57"/>
        <v/>
      </c>
      <c r="AK77" s="178" t="str">
        <f t="shared" si="57"/>
        <v/>
      </c>
      <c r="AL77" s="178" t="str">
        <f t="shared" si="57"/>
        <v/>
      </c>
      <c r="AM77" s="144" t="str">
        <f t="shared" si="34"/>
        <v>y</v>
      </c>
      <c r="AO77" s="123" t="str">
        <f t="shared" si="41"/>
        <v/>
      </c>
      <c r="AP77" s="126" t="str">
        <f t="shared" si="42"/>
        <v/>
      </c>
      <c r="AQ77" s="126" t="str">
        <f t="shared" si="43"/>
        <v/>
      </c>
      <c r="AR77" s="126" t="str">
        <f t="shared" si="44"/>
        <v/>
      </c>
      <c r="AS77" s="126">
        <f t="shared" si="45"/>
        <v>1</v>
      </c>
      <c r="AT77" s="127">
        <f t="shared" si="46"/>
        <v>1</v>
      </c>
      <c r="AV77" s="128" t="str">
        <f t="shared" si="47"/>
        <v/>
      </c>
      <c r="AW77" s="128" t="str">
        <f t="shared" si="48"/>
        <v/>
      </c>
      <c r="AX77" s="128" t="str">
        <f t="shared" si="49"/>
        <v/>
      </c>
      <c r="AY77" s="128" t="str">
        <f t="shared" si="50"/>
        <v/>
      </c>
      <c r="AZ77" s="128">
        <f t="shared" si="51"/>
        <v>8317279</v>
      </c>
      <c r="BB77" s="128" t="str">
        <f t="shared" si="52"/>
        <v/>
      </c>
      <c r="BC77" s="128" t="str">
        <f t="shared" si="53"/>
        <v/>
      </c>
      <c r="BD77" s="128" t="str">
        <f t="shared" si="54"/>
        <v/>
      </c>
      <c r="BE77" s="128" t="str">
        <f t="shared" si="55"/>
        <v/>
      </c>
      <c r="BF77" s="128">
        <f t="shared" si="56"/>
        <v>8317279</v>
      </c>
    </row>
    <row r="78" spans="2:58">
      <c r="B78" s="176" t="s">
        <v>2407</v>
      </c>
      <c r="C78" s="167" t="s">
        <v>2306</v>
      </c>
      <c r="D78" s="167" t="s">
        <v>2231</v>
      </c>
      <c r="E78" s="167" t="s">
        <v>118</v>
      </c>
      <c r="F78" s="167" t="s">
        <v>2464</v>
      </c>
      <c r="G78" s="144" t="str">
        <f>MID(C78,5,2)</f>
        <v>U2</v>
      </c>
      <c r="H78" s="145">
        <f>IFERROR(INDEX(UnitRateParks[],MATCH(G78,UnitRateParks[LGIP Code],0),3),"")</f>
        <v>0</v>
      </c>
      <c r="I78" s="146" t="str">
        <f>IFERROR(MIN(K78/H78,INDEX(UnitRateParks[],MATCH(G78,UnitRateParks[LGIP Code],0),4)),"")</f>
        <v/>
      </c>
      <c r="J78" s="170"/>
      <c r="K78" s="171">
        <v>44000</v>
      </c>
      <c r="L78" s="114">
        <f t="shared" si="59"/>
        <v>0</v>
      </c>
      <c r="M78" s="173">
        <v>0</v>
      </c>
      <c r="N78" s="143">
        <f>IFERROR(INDEX(UnitRateParks[],MATCH($G78,UnitRateParks[LGIP Code],0),15),"Error")</f>
        <v>750000</v>
      </c>
      <c r="O78" s="165">
        <v>750000</v>
      </c>
      <c r="P78" s="167">
        <v>2016</v>
      </c>
      <c r="Q78" s="204">
        <v>0.17</v>
      </c>
      <c r="R78" s="131">
        <f t="shared" si="29"/>
        <v>127500</v>
      </c>
      <c r="S78" s="167">
        <v>1</v>
      </c>
      <c r="T78" s="116">
        <f t="shared" si="60"/>
        <v>0.15</v>
      </c>
      <c r="U78" s="133">
        <f t="shared" si="30"/>
        <v>114075</v>
      </c>
      <c r="V78" s="134">
        <f t="shared" si="31"/>
        <v>1140311</v>
      </c>
      <c r="W78" s="298">
        <f t="shared" si="36"/>
        <v>148736</v>
      </c>
      <c r="X78" s="176">
        <v>2024</v>
      </c>
      <c r="Y78" s="259">
        <f t="shared" si="61"/>
        <v>2.5000000000000001E-2</v>
      </c>
      <c r="Z78" s="259">
        <f t="shared" si="62"/>
        <v>1.8716532546698028E-2</v>
      </c>
      <c r="AA78" s="306">
        <f>IF(FutureTrunkParks[[#This Row],[Asset Class]]="Local",VLOOKUP(FutureTrunkParks[[#This Row],[Service Catchment]],'Catchment Demand - Parks'!$C$8:$M$12,11),'Catchment Demand - Parks'!$M$12)</f>
        <v>0.2213928201923249</v>
      </c>
      <c r="AB78" s="306">
        <f>_xlfn.IFS(FutureTrunkParks[[#This Row],[Year of Provision]]=2019,0,FutureTrunkParks[[#This Row],[Year of Provision]]=2024,FutureTrunkParks[[#This Row],[Total Assets Cost (at Base Year)]]/SUMIFS($AE$17:$AE$189,$X$17:$X$189,"2024",$E$17:$E$189,FutureTrunkParks[[#This Row],[Service Catchment]]))</f>
        <v>1.8986373849200495E-2</v>
      </c>
      <c r="AC78" s="306">
        <f>IF(AND(FutureTrunkParks[[#This Row],[Spare Capacity %]]&gt;30%,FutureTrunkParks[[#This Row],[Share of the total Cost with the same year of provision %]]&gt;20%),1-FutureTrunkParks[[#This Row],[Spare Capacity %]],1)</f>
        <v>1</v>
      </c>
      <c r="AD78" s="306">
        <f>IF(FutureTrunkParks[[#This Row],[ Terminal Value Analysis]]&lt;0,0,FutureTrunkParks[[#This Row],[ Terminal Value Analysis]])</f>
        <v>1</v>
      </c>
      <c r="AE78" s="114">
        <f t="shared" si="32"/>
        <v>1140311</v>
      </c>
      <c r="AF78" s="114">
        <f t="shared" si="39"/>
        <v>1322666</v>
      </c>
      <c r="AG78" s="118">
        <f t="shared" si="40"/>
        <v>835515</v>
      </c>
      <c r="AH78" s="135">
        <f>ROUND(FutureTrunkParks[[#This Row],[Net Present Value of Total Asset Cost]]*FutureTrunkParks[[#This Row],[Terminal Value Adjustment]],0)</f>
        <v>835515</v>
      </c>
      <c r="AI78" s="178" t="str">
        <f t="shared" si="57"/>
        <v/>
      </c>
      <c r="AJ78" s="178" t="str">
        <f t="shared" si="57"/>
        <v/>
      </c>
      <c r="AK78" s="178" t="str">
        <f t="shared" si="57"/>
        <v/>
      </c>
      <c r="AL78" s="178" t="str">
        <f t="shared" si="57"/>
        <v/>
      </c>
      <c r="AM78" s="144" t="str">
        <f t="shared" si="34"/>
        <v>y</v>
      </c>
      <c r="AO78" s="123" t="str">
        <f t="shared" si="41"/>
        <v/>
      </c>
      <c r="AP78" s="126" t="str">
        <f t="shared" si="42"/>
        <v/>
      </c>
      <c r="AQ78" s="126" t="str">
        <f t="shared" si="43"/>
        <v/>
      </c>
      <c r="AR78" s="126" t="str">
        <f t="shared" si="44"/>
        <v/>
      </c>
      <c r="AS78" s="126">
        <f t="shared" si="45"/>
        <v>1</v>
      </c>
      <c r="AT78" s="127">
        <f t="shared" si="46"/>
        <v>1</v>
      </c>
      <c r="AV78" s="128" t="str">
        <f t="shared" si="47"/>
        <v/>
      </c>
      <c r="AW78" s="128" t="str">
        <f t="shared" si="48"/>
        <v/>
      </c>
      <c r="AX78" s="128" t="str">
        <f t="shared" si="49"/>
        <v/>
      </c>
      <c r="AY78" s="128" t="str">
        <f t="shared" si="50"/>
        <v/>
      </c>
      <c r="AZ78" s="128">
        <f t="shared" si="51"/>
        <v>835515</v>
      </c>
      <c r="BB78" s="128" t="str">
        <f t="shared" si="52"/>
        <v/>
      </c>
      <c r="BC78" s="128" t="str">
        <f t="shared" si="53"/>
        <v/>
      </c>
      <c r="BD78" s="128" t="str">
        <f t="shared" si="54"/>
        <v/>
      </c>
      <c r="BE78" s="128" t="str">
        <f t="shared" si="55"/>
        <v/>
      </c>
      <c r="BF78" s="128">
        <f t="shared" si="56"/>
        <v>835515</v>
      </c>
    </row>
    <row r="79" spans="2:58">
      <c r="B79" s="176" t="s">
        <v>2408</v>
      </c>
      <c r="C79" s="167" t="s">
        <v>2307</v>
      </c>
      <c r="D79" s="167" t="s">
        <v>2231</v>
      </c>
      <c r="E79" s="167" t="s">
        <v>118</v>
      </c>
      <c r="F79" s="167" t="s">
        <v>2460</v>
      </c>
      <c r="G79" s="144" t="str">
        <f>MID(C79,5,2)</f>
        <v>U1</v>
      </c>
      <c r="H79" s="145">
        <f>IFERROR(INDEX(UnitRateParks[],MATCH(G79,UnitRateParks[LGIP Code],0),3),"")</f>
        <v>0</v>
      </c>
      <c r="I79" s="146" t="str">
        <f>IFERROR(MIN(K79/H79,INDEX(UnitRateParks[],MATCH(G79,UnitRateParks[LGIP Code],0),4)),"")</f>
        <v/>
      </c>
      <c r="J79" s="170"/>
      <c r="K79" s="171">
        <v>29000</v>
      </c>
      <c r="L79" s="114">
        <f t="shared" si="59"/>
        <v>0</v>
      </c>
      <c r="M79" s="173">
        <v>0</v>
      </c>
      <c r="N79" s="143">
        <f>IFERROR(INDEX(UnitRateParks[],MATCH($G79,UnitRateParks[LGIP Code],0),15),"Error")</f>
        <v>1000000</v>
      </c>
      <c r="O79" s="165">
        <v>1000000</v>
      </c>
      <c r="P79" s="167">
        <v>2016</v>
      </c>
      <c r="Q79" s="204">
        <v>0.17</v>
      </c>
      <c r="R79" s="131">
        <f t="shared" si="29"/>
        <v>170000</v>
      </c>
      <c r="S79" s="167">
        <v>1</v>
      </c>
      <c r="T79" s="116">
        <f t="shared" si="60"/>
        <v>0.15</v>
      </c>
      <c r="U79" s="133">
        <f t="shared" si="30"/>
        <v>152100</v>
      </c>
      <c r="V79" s="134">
        <f t="shared" si="31"/>
        <v>1520415</v>
      </c>
      <c r="W79" s="298">
        <f t="shared" ref="W79:W110" si="63">ROUND((O79+R79+U79)*T79,0)</f>
        <v>198315</v>
      </c>
      <c r="X79" s="176">
        <v>2024</v>
      </c>
      <c r="Y79" s="259">
        <f t="shared" si="61"/>
        <v>2.5000000000000001E-2</v>
      </c>
      <c r="Z79" s="259">
        <f t="shared" si="62"/>
        <v>1.8716532546698028E-2</v>
      </c>
      <c r="AA79" s="306">
        <f>IF(FutureTrunkParks[[#This Row],[Asset Class]]="Local",VLOOKUP(FutureTrunkParks[[#This Row],[Service Catchment]],'Catchment Demand - Parks'!$C$8:$M$12,11),'Catchment Demand - Parks'!$M$12)</f>
        <v>0.2213928201923249</v>
      </c>
      <c r="AB79" s="306">
        <f>_xlfn.IFS(FutureTrunkParks[[#This Row],[Year of Provision]]=2019,0,FutureTrunkParks[[#This Row],[Year of Provision]]=2024,FutureTrunkParks[[#This Row],[Total Assets Cost (at Base Year)]]/SUMIFS($AE$17:$AE$189,$X$17:$X$189,"2024",$E$17:$E$189,FutureTrunkParks[[#This Row],[Service Catchment]]))</f>
        <v>2.5315170682324532E-2</v>
      </c>
      <c r="AC79" s="306">
        <f>IF(AND(FutureTrunkParks[[#This Row],[Spare Capacity %]]&gt;30%,FutureTrunkParks[[#This Row],[Share of the total Cost with the same year of provision %]]&gt;20%),1-FutureTrunkParks[[#This Row],[Spare Capacity %]],1)</f>
        <v>1</v>
      </c>
      <c r="AD79" s="306">
        <f>IF(FutureTrunkParks[[#This Row],[ Terminal Value Analysis]]&lt;0,0,FutureTrunkParks[[#This Row],[ Terminal Value Analysis]])</f>
        <v>1</v>
      </c>
      <c r="AE79" s="114">
        <f t="shared" si="32"/>
        <v>1520415</v>
      </c>
      <c r="AF79" s="114">
        <f t="shared" si="39"/>
        <v>1763555</v>
      </c>
      <c r="AG79" s="118">
        <f t="shared" si="40"/>
        <v>1114021</v>
      </c>
      <c r="AH79" s="135">
        <f>ROUND(FutureTrunkParks[[#This Row],[Net Present Value of Total Asset Cost]]*FutureTrunkParks[[#This Row],[Terminal Value Adjustment]],0)</f>
        <v>1114021</v>
      </c>
      <c r="AI79" s="178" t="str">
        <f t="shared" si="57"/>
        <v/>
      </c>
      <c r="AJ79" s="178" t="str">
        <f t="shared" si="57"/>
        <v/>
      </c>
      <c r="AK79" s="178" t="str">
        <f t="shared" si="57"/>
        <v/>
      </c>
      <c r="AL79" s="178" t="str">
        <f t="shared" si="57"/>
        <v/>
      </c>
      <c r="AM79" s="144" t="str">
        <f t="shared" si="34"/>
        <v>y</v>
      </c>
      <c r="AO79" s="123" t="str">
        <f t="shared" si="41"/>
        <v/>
      </c>
      <c r="AP79" s="126" t="str">
        <f t="shared" si="42"/>
        <v/>
      </c>
      <c r="AQ79" s="126" t="str">
        <f t="shared" si="43"/>
        <v/>
      </c>
      <c r="AR79" s="126" t="str">
        <f t="shared" si="44"/>
        <v/>
      </c>
      <c r="AS79" s="126">
        <f t="shared" si="45"/>
        <v>1</v>
      </c>
      <c r="AT79" s="127">
        <f t="shared" si="46"/>
        <v>1</v>
      </c>
      <c r="AV79" s="128" t="str">
        <f t="shared" si="47"/>
        <v/>
      </c>
      <c r="AW79" s="128" t="str">
        <f t="shared" si="48"/>
        <v/>
      </c>
      <c r="AX79" s="128" t="str">
        <f t="shared" si="49"/>
        <v/>
      </c>
      <c r="AY79" s="128" t="str">
        <f t="shared" si="50"/>
        <v/>
      </c>
      <c r="AZ79" s="128">
        <f t="shared" si="51"/>
        <v>1114021</v>
      </c>
      <c r="BB79" s="128" t="str">
        <f t="shared" si="52"/>
        <v/>
      </c>
      <c r="BC79" s="128" t="str">
        <f t="shared" si="53"/>
        <v/>
      </c>
      <c r="BD79" s="128" t="str">
        <f t="shared" si="54"/>
        <v/>
      </c>
      <c r="BE79" s="128" t="str">
        <f t="shared" si="55"/>
        <v/>
      </c>
      <c r="BF79" s="128">
        <f t="shared" si="56"/>
        <v>1114021</v>
      </c>
    </row>
    <row r="80" spans="2:58">
      <c r="B80" s="176" t="s">
        <v>2428</v>
      </c>
      <c r="C80" s="167" t="s">
        <v>2308</v>
      </c>
      <c r="D80" s="167" t="s">
        <v>2231</v>
      </c>
      <c r="E80" s="167" t="s">
        <v>118</v>
      </c>
      <c r="F80" s="167" t="s">
        <v>2464</v>
      </c>
      <c r="G80" s="144" t="str">
        <f>MID(C80,5,2)</f>
        <v>U2</v>
      </c>
      <c r="H80" s="145">
        <f>IFERROR(INDEX(UnitRateParks[],MATCH(G80,UnitRateParks[LGIP Code],0),3),"")</f>
        <v>0</v>
      </c>
      <c r="I80" s="146" t="str">
        <f>IFERROR(MIN(K80/H80,INDEX(UnitRateParks[],MATCH(G80,UnitRateParks[LGIP Code],0),4)),"")</f>
        <v/>
      </c>
      <c r="J80" s="170"/>
      <c r="K80" s="171">
        <v>104300</v>
      </c>
      <c r="L80" s="114">
        <f t="shared" si="59"/>
        <v>0</v>
      </c>
      <c r="M80" s="173">
        <v>0</v>
      </c>
      <c r="N80" s="143">
        <f>IFERROR(INDEX(UnitRateParks[],MATCH($G80,UnitRateParks[LGIP Code],0),15),"Error")</f>
        <v>750000</v>
      </c>
      <c r="O80" s="165">
        <v>750000</v>
      </c>
      <c r="P80" s="167">
        <v>2016</v>
      </c>
      <c r="Q80" s="204">
        <v>0.17</v>
      </c>
      <c r="R80" s="131">
        <f t="shared" si="29"/>
        <v>127500</v>
      </c>
      <c r="S80" s="167">
        <v>1</v>
      </c>
      <c r="T80" s="116">
        <f t="shared" si="60"/>
        <v>7.4999999999999997E-2</v>
      </c>
      <c r="U80" s="133">
        <f t="shared" si="30"/>
        <v>114075</v>
      </c>
      <c r="V80" s="134">
        <f t="shared" si="31"/>
        <v>1065943</v>
      </c>
      <c r="W80" s="298">
        <f t="shared" si="63"/>
        <v>74368</v>
      </c>
      <c r="X80" s="176">
        <v>2019</v>
      </c>
      <c r="Y80" s="259">
        <f t="shared" si="61"/>
        <v>2.5000000000000001E-2</v>
      </c>
      <c r="Z80" s="259">
        <f t="shared" si="62"/>
        <v>1.8716532546698028E-2</v>
      </c>
      <c r="AA80" s="306">
        <f>IF(FutureTrunkParks[[#This Row],[Asset Class]]="Local",VLOOKUP(FutureTrunkParks[[#This Row],[Service Catchment]],'Catchment Demand - Parks'!$C$8:$M$12,11),'Catchment Demand - Parks'!$M$12)</f>
        <v>0.2213928201923249</v>
      </c>
      <c r="AB80" s="306">
        <f>_xlfn.IFS(FutureTrunkParks[[#This Row],[Year of Provision]]=2019,0,FutureTrunkParks[[#This Row],[Year of Provision]]=2024,FutureTrunkParks[[#This Row],[Total Assets Cost (at Base Year)]]/SUMIFS($AE$17:$AE$189,$X$17:$X$189,"2024",$E$17:$E$189,FutureTrunkParks[[#This Row],[Service Catchment]]))</f>
        <v>0</v>
      </c>
      <c r="AC80" s="306">
        <f>IF(AND(FutureTrunkParks[[#This Row],[Spare Capacity %]]&gt;30%,FutureTrunkParks[[#This Row],[Share of the total Cost with the same year of provision %]]&gt;20%),1-FutureTrunkParks[[#This Row],[Spare Capacity %]],1)</f>
        <v>1</v>
      </c>
      <c r="AD80" s="306">
        <f>IF(FutureTrunkParks[[#This Row],[ Terminal Value Analysis]]&lt;0,0,FutureTrunkParks[[#This Row],[ Terminal Value Analysis]])</f>
        <v>1</v>
      </c>
      <c r="AE80" s="114">
        <f t="shared" si="32"/>
        <v>1065943</v>
      </c>
      <c r="AF80" s="114">
        <f t="shared" si="39"/>
        <v>1126922</v>
      </c>
      <c r="AG80" s="118">
        <f t="shared" si="40"/>
        <v>948600</v>
      </c>
      <c r="AH80" s="135">
        <f>ROUND(FutureTrunkParks[[#This Row],[Net Present Value of Total Asset Cost]]*FutureTrunkParks[[#This Row],[Terminal Value Adjustment]],0)</f>
        <v>948600</v>
      </c>
      <c r="AI80" s="178" t="str">
        <f t="shared" si="57"/>
        <v/>
      </c>
      <c r="AJ80" s="178" t="str">
        <f t="shared" si="57"/>
        <v/>
      </c>
      <c r="AK80" s="178" t="str">
        <f t="shared" si="57"/>
        <v/>
      </c>
      <c r="AL80" s="178" t="str">
        <f t="shared" si="57"/>
        <v/>
      </c>
      <c r="AM80" s="144" t="str">
        <f t="shared" si="34"/>
        <v>y</v>
      </c>
      <c r="AO80" s="123" t="str">
        <f t="shared" si="41"/>
        <v/>
      </c>
      <c r="AP80" s="126" t="str">
        <f t="shared" si="42"/>
        <v/>
      </c>
      <c r="AQ80" s="126" t="str">
        <f t="shared" si="43"/>
        <v/>
      </c>
      <c r="AR80" s="126" t="str">
        <f t="shared" si="44"/>
        <v/>
      </c>
      <c r="AS80" s="126">
        <f t="shared" si="45"/>
        <v>1</v>
      </c>
      <c r="AT80" s="127">
        <f t="shared" si="46"/>
        <v>1</v>
      </c>
      <c r="AV80" s="128" t="str">
        <f t="shared" si="47"/>
        <v/>
      </c>
      <c r="AW80" s="128" t="str">
        <f t="shared" si="48"/>
        <v/>
      </c>
      <c r="AX80" s="128" t="str">
        <f t="shared" si="49"/>
        <v/>
      </c>
      <c r="AY80" s="128" t="str">
        <f t="shared" si="50"/>
        <v/>
      </c>
      <c r="AZ80" s="128">
        <f t="shared" si="51"/>
        <v>948600</v>
      </c>
      <c r="BB80" s="128" t="str">
        <f t="shared" si="52"/>
        <v/>
      </c>
      <c r="BC80" s="128" t="str">
        <f t="shared" si="53"/>
        <v/>
      </c>
      <c r="BD80" s="128" t="str">
        <f t="shared" si="54"/>
        <v/>
      </c>
      <c r="BE80" s="128" t="str">
        <f t="shared" si="55"/>
        <v/>
      </c>
      <c r="BF80" s="128">
        <f t="shared" si="56"/>
        <v>948600</v>
      </c>
    </row>
    <row r="81" spans="2:58">
      <c r="B81" s="176" t="s">
        <v>2429</v>
      </c>
      <c r="C81" s="167" t="s">
        <v>2309</v>
      </c>
      <c r="D81" s="167" t="s">
        <v>2229</v>
      </c>
      <c r="E81" s="167" t="s">
        <v>117</v>
      </c>
      <c r="F81" s="167" t="s">
        <v>2455</v>
      </c>
      <c r="G81" s="144" t="str">
        <f>MID(C81,5,2)&amp;"-"&amp;LEFT(D81,1)</f>
        <v>A1-L</v>
      </c>
      <c r="H81" s="145">
        <f>IFERROR(INDEX(UnitRateParks[],MATCH(G81,UnitRateParks[LGIP Code],0),3),"")</f>
        <v>8000</v>
      </c>
      <c r="I81" s="146">
        <f>IFERROR(MIN(K81/H81,INDEX(UnitRateParks[],MATCH(FutureTrunkParks[[#This Row],[LGIP Code (*)]], UnitRateParks[LGIP Code],0),4)),"")</f>
        <v>0.625</v>
      </c>
      <c r="J81" s="170"/>
      <c r="K81" s="171">
        <v>5000</v>
      </c>
      <c r="L81" s="114">
        <f t="shared" si="59"/>
        <v>100</v>
      </c>
      <c r="M81" s="173">
        <v>500000</v>
      </c>
      <c r="N8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81" s="165">
        <v>180527</v>
      </c>
      <c r="P81" s="167">
        <v>2016</v>
      </c>
      <c r="Q81" s="204">
        <v>0.17</v>
      </c>
      <c r="R81" s="131">
        <f t="shared" si="29"/>
        <v>30690</v>
      </c>
      <c r="S81" s="167">
        <v>1</v>
      </c>
      <c r="T81" s="116">
        <f t="shared" si="60"/>
        <v>7.4999999999999997E-2</v>
      </c>
      <c r="U81" s="133">
        <f t="shared" si="30"/>
        <v>27458</v>
      </c>
      <c r="V81" s="134">
        <f t="shared" si="31"/>
        <v>256576</v>
      </c>
      <c r="W81" s="298">
        <f t="shared" si="63"/>
        <v>17901</v>
      </c>
      <c r="X81" s="176">
        <v>2019</v>
      </c>
      <c r="Y81" s="259">
        <f t="shared" si="61"/>
        <v>2.5000000000000001E-2</v>
      </c>
      <c r="Z81" s="259">
        <f t="shared" si="62"/>
        <v>1.8716532546698028E-2</v>
      </c>
      <c r="AA81" s="306">
        <f>IF(FutureTrunkParks[[#This Row],[Asset Class]]="Local",VLOOKUP(FutureTrunkParks[[#This Row],[Service Catchment]],'Catchment Demand - Parks'!$C$8:$M$12,11),'Catchment Demand - Parks'!$M$12)</f>
        <v>0.23653065067111387</v>
      </c>
      <c r="AB81" s="306">
        <f>_xlfn.IFS(FutureTrunkParks[[#This Row],[Year of Provision]]=2019,0,FutureTrunkParks[[#This Row],[Year of Provision]]=2024,FutureTrunkParks[[#This Row],[Total Assets Cost (at Base Year)]]/SUMIFS($AE$17:$AE$189,$X$17:$X$189,"2024",$E$17:$E$189,FutureTrunkParks[[#This Row],[Service Catchment]]))</f>
        <v>0</v>
      </c>
      <c r="AC81" s="306">
        <f>IF(AND(FutureTrunkParks[[#This Row],[Spare Capacity %]]&gt;30%,FutureTrunkParks[[#This Row],[Share of the total Cost with the same year of provision %]]&gt;20%),1-FutureTrunkParks[[#This Row],[Spare Capacity %]],1)</f>
        <v>1</v>
      </c>
      <c r="AD81" s="306">
        <f>IF(FutureTrunkParks[[#This Row],[ Terminal Value Analysis]]&lt;0,0,FutureTrunkParks[[#This Row],[ Terminal Value Analysis]])</f>
        <v>1</v>
      </c>
      <c r="AE81" s="114">
        <f t="shared" si="32"/>
        <v>756576</v>
      </c>
      <c r="AF81" s="114">
        <f t="shared" ref="AF81:AF112" si="64">ROUND(V81*(1+Z81)^(X81-YEAR)+M81*(1+Y81)^(X81-YEAR),0)</f>
        <v>809699</v>
      </c>
      <c r="AG81" s="118">
        <f t="shared" ref="AG81:AG112" si="65">ROUND(AF81*(1/(1+WACC))^(X81-YEAR),0)</f>
        <v>681574</v>
      </c>
      <c r="AH81" s="135">
        <f>ROUND(FutureTrunkParks[[#This Row],[Net Present Value of Total Asset Cost]]*FutureTrunkParks[[#This Row],[Terminal Value Adjustment]],0)</f>
        <v>681574</v>
      </c>
      <c r="AI81" s="178" t="str">
        <f t="shared" si="57"/>
        <v/>
      </c>
      <c r="AJ81" s="178" t="str">
        <f t="shared" si="57"/>
        <v/>
      </c>
      <c r="AK81" s="178" t="str">
        <f t="shared" si="57"/>
        <v>y</v>
      </c>
      <c r="AL81" s="178" t="str">
        <f t="shared" si="57"/>
        <v/>
      </c>
      <c r="AM81" s="144" t="str">
        <f t="shared" si="34"/>
        <v/>
      </c>
      <c r="AO81" s="123" t="str">
        <f t="shared" ref="AO81:AO112" si="66">IF(AI81="y",1,"")</f>
        <v/>
      </c>
      <c r="AP81" s="126" t="str">
        <f t="shared" ref="AP81:AP112" si="67">IF(AJ81="y",1,"")</f>
        <v/>
      </c>
      <c r="AQ81" s="126">
        <f t="shared" ref="AQ81:AQ112" si="68">IF(AK81="y",1,"")</f>
        <v>1</v>
      </c>
      <c r="AR81" s="126" t="str">
        <f t="shared" ref="AR81:AR112" si="69">IF(AL81="y",1,"")</f>
        <v/>
      </c>
      <c r="AS81" s="126" t="str">
        <f t="shared" ref="AS81:AS112" si="70">IF(AM81="y",1,"")</f>
        <v/>
      </c>
      <c r="AT81" s="127">
        <f t="shared" ref="AT81:AT112" si="71">SUM(AO81:AS81)</f>
        <v>1</v>
      </c>
      <c r="AV81" s="128" t="str">
        <f t="shared" ref="AV81:AV112" si="72">IF(AO81="","",(AO81/$AT81)*$AG81)</f>
        <v/>
      </c>
      <c r="AW81" s="128" t="str">
        <f t="shared" ref="AW81:AW112" si="73">IF(AP81="","",(AP81/$AT81)*$AG81)</f>
        <v/>
      </c>
      <c r="AX81" s="128">
        <f t="shared" ref="AX81:AX112" si="74">IF(AQ81="","",(AQ81/$AT81)*$AG81)</f>
        <v>681574</v>
      </c>
      <c r="AY81" s="128" t="str">
        <f t="shared" ref="AY81:AY112" si="75">IF(AR81="","",(AR81/$AT81)*$AG81)</f>
        <v/>
      </c>
      <c r="AZ81" s="128" t="str">
        <f t="shared" ref="AZ81:AZ112" si="76">IF(AS81="","",(AS81/$AT81)*$AG81)</f>
        <v/>
      </c>
      <c r="BB81" s="128" t="str">
        <f t="shared" ref="BB81:BB112" si="77">IF(AO81="","",(AO81/$AT81)*$AH81)</f>
        <v/>
      </c>
      <c r="BC81" s="128" t="str">
        <f t="shared" ref="BC81:BC112" si="78">IF(AP81="","",(AP81/$AT81)*$AH81)</f>
        <v/>
      </c>
      <c r="BD81" s="128">
        <f t="shared" ref="BD81:BD112" si="79">IF(AQ81="","",(AQ81/$AT81)*$AH81)</f>
        <v>681574</v>
      </c>
      <c r="BE81" s="128" t="str">
        <f t="shared" ref="BE81:BE112" si="80">IF(AR81="","",(AR81/$AT81)*$AH81)</f>
        <v/>
      </c>
      <c r="BF81" s="128" t="str">
        <f t="shared" ref="BF81:BF112" si="81">IF(AS81="","",(AS81/$AT81)*$AH81)</f>
        <v/>
      </c>
    </row>
    <row r="82" spans="2:58">
      <c r="B82" s="176" t="s">
        <v>2395</v>
      </c>
      <c r="C82" s="167" t="s">
        <v>2310</v>
      </c>
      <c r="D82" s="167" t="s">
        <v>2229</v>
      </c>
      <c r="E82" s="167" t="s">
        <v>116</v>
      </c>
      <c r="F82" s="167" t="s">
        <v>2467</v>
      </c>
      <c r="G82" s="144" t="str">
        <f>MID(C82,5,2)&amp;"-"&amp;LEFT(D82,1)</f>
        <v>A1-L</v>
      </c>
      <c r="H82" s="145">
        <f>IFERROR(INDEX(UnitRateParks[],MATCH(G82,UnitRateParks[LGIP Code],0),3),"")</f>
        <v>8000</v>
      </c>
      <c r="I82" s="146">
        <f>IFERROR(MIN(K82/H82,INDEX(UnitRateParks[],MATCH(FutureTrunkParks[[#This Row],[LGIP Code (*)]], UnitRateParks[LGIP Code],0),4)),"")</f>
        <v>0.625</v>
      </c>
      <c r="J82" s="170"/>
      <c r="K82" s="171">
        <v>5000</v>
      </c>
      <c r="L82" s="114">
        <f t="shared" si="59"/>
        <v>1000</v>
      </c>
      <c r="M82" s="173">
        <v>5000000</v>
      </c>
      <c r="N8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82" s="165">
        <v>180527</v>
      </c>
      <c r="P82" s="167">
        <v>2016</v>
      </c>
      <c r="Q82" s="204">
        <v>0.17</v>
      </c>
      <c r="R82" s="131">
        <f t="shared" ref="R82:R145" si="82">ROUND(O82*Q82,0)</f>
        <v>30690</v>
      </c>
      <c r="S82" s="167">
        <v>1</v>
      </c>
      <c r="T82" s="116">
        <f t="shared" si="60"/>
        <v>0.15</v>
      </c>
      <c r="U82" s="133">
        <f t="shared" ref="U82:U145" si="83">ROUND((O82+R82)*13%,0)</f>
        <v>27458</v>
      </c>
      <c r="V82" s="134">
        <f t="shared" ref="V82:V145" si="84">ROUND(O82+R82+U82+(O82+R82+U82)*T82,0)</f>
        <v>274476</v>
      </c>
      <c r="W82" s="298">
        <f t="shared" si="63"/>
        <v>35801</v>
      </c>
      <c r="X82" s="176">
        <v>2024</v>
      </c>
      <c r="Y82" s="259">
        <f t="shared" si="61"/>
        <v>2.5000000000000001E-2</v>
      </c>
      <c r="Z82" s="259">
        <f t="shared" si="62"/>
        <v>1.8716532546698028E-2</v>
      </c>
      <c r="AA82" s="306">
        <f>IF(FutureTrunkParks[[#This Row],[Asset Class]]="Local",VLOOKUP(FutureTrunkParks[[#This Row],[Service Catchment]],'Catchment Demand - Parks'!$C$8:$M$12,11),'Catchment Demand - Parks'!$M$12)</f>
        <v>0.21796753262814222</v>
      </c>
      <c r="AB82" s="306">
        <f>_xlfn.IFS(FutureTrunkParks[[#This Row],[Year of Provision]]=2019,0,FutureTrunkParks[[#This Row],[Year of Provision]]=2024,FutureTrunkParks[[#This Row],[Total Assets Cost (at Base Year)]]/SUMIFS($AE$17:$AE$189,$X$17:$X$189,"2024",$E$17:$E$189,FutureTrunkParks[[#This Row],[Service Catchment]]))</f>
        <v>0.13933324834261496</v>
      </c>
      <c r="AC82" s="306">
        <f>IF(AND(FutureTrunkParks[[#This Row],[Spare Capacity %]]&gt;30%,FutureTrunkParks[[#This Row],[Share of the total Cost with the same year of provision %]]&gt;20%),1-FutureTrunkParks[[#This Row],[Spare Capacity %]],1)</f>
        <v>1</v>
      </c>
      <c r="AD82" s="306">
        <f>IF(FutureTrunkParks[[#This Row],[ Terminal Value Analysis]]&lt;0,0,FutureTrunkParks[[#This Row],[ Terminal Value Analysis]])</f>
        <v>1</v>
      </c>
      <c r="AE82" s="114">
        <f t="shared" ref="AE82:AE145" si="85">ROUND(V82+M82,0)</f>
        <v>5274476</v>
      </c>
      <c r="AF82" s="114">
        <f t="shared" si="64"/>
        <v>6410384</v>
      </c>
      <c r="AG82" s="118">
        <f t="shared" si="65"/>
        <v>4049378</v>
      </c>
      <c r="AH82" s="135">
        <f>ROUND(FutureTrunkParks[[#This Row],[Net Present Value of Total Asset Cost]]*FutureTrunkParks[[#This Row],[Terminal Value Adjustment]],0)</f>
        <v>4049378</v>
      </c>
      <c r="AI82" s="178" t="str">
        <f t="shared" ref="AI82:AL113" si="86">IF(AND($D82="Local",AI$13=$E82),"y","")</f>
        <v/>
      </c>
      <c r="AJ82" s="178" t="str">
        <f t="shared" si="86"/>
        <v>y</v>
      </c>
      <c r="AK82" s="178" t="str">
        <f t="shared" si="86"/>
        <v/>
      </c>
      <c r="AL82" s="178" t="str">
        <f t="shared" si="86"/>
        <v/>
      </c>
      <c r="AM82" s="144" t="str">
        <f t="shared" ref="AM82:AM144" si="87">IF($D82&lt;&gt;"Local","y","")</f>
        <v/>
      </c>
      <c r="AO82" s="123" t="str">
        <f t="shared" si="66"/>
        <v/>
      </c>
      <c r="AP82" s="126">
        <f t="shared" si="67"/>
        <v>1</v>
      </c>
      <c r="AQ82" s="126" t="str">
        <f t="shared" si="68"/>
        <v/>
      </c>
      <c r="AR82" s="126" t="str">
        <f t="shared" si="69"/>
        <v/>
      </c>
      <c r="AS82" s="126" t="str">
        <f t="shared" si="70"/>
        <v/>
      </c>
      <c r="AT82" s="127">
        <f t="shared" si="71"/>
        <v>1</v>
      </c>
      <c r="AV82" s="128" t="str">
        <f t="shared" si="72"/>
        <v/>
      </c>
      <c r="AW82" s="128">
        <f t="shared" si="73"/>
        <v>4049378</v>
      </c>
      <c r="AX82" s="128" t="str">
        <f t="shared" si="74"/>
        <v/>
      </c>
      <c r="AY82" s="128" t="str">
        <f t="shared" si="75"/>
        <v/>
      </c>
      <c r="AZ82" s="128" t="str">
        <f t="shared" si="76"/>
        <v/>
      </c>
      <c r="BB82" s="128" t="str">
        <f t="shared" si="77"/>
        <v/>
      </c>
      <c r="BC82" s="128">
        <f t="shared" si="78"/>
        <v>4049378</v>
      </c>
      <c r="BD82" s="128" t="str">
        <f t="shared" si="79"/>
        <v/>
      </c>
      <c r="BE82" s="128" t="str">
        <f t="shared" si="80"/>
        <v/>
      </c>
      <c r="BF82" s="128" t="str">
        <f t="shared" si="81"/>
        <v/>
      </c>
    </row>
    <row r="83" spans="2:58">
      <c r="B83" s="176" t="s">
        <v>2430</v>
      </c>
      <c r="C83" s="167" t="s">
        <v>2311</v>
      </c>
      <c r="D83" s="167" t="s">
        <v>2229</v>
      </c>
      <c r="E83" s="167" t="s">
        <v>117</v>
      </c>
      <c r="F83" s="167" t="s">
        <v>2455</v>
      </c>
      <c r="G83" s="144" t="str">
        <f>MID(C83,5,2)&amp;"-"&amp;LEFT(D83,1)</f>
        <v>A1-L</v>
      </c>
      <c r="H83" s="145">
        <f>IFERROR(INDEX(UnitRateParks[],MATCH(G83,UnitRateParks[LGIP Code],0),3),"")</f>
        <v>8000</v>
      </c>
      <c r="I83" s="146">
        <f>IFERROR(MIN(K83/H83,INDEX(UnitRateParks[],MATCH(FutureTrunkParks[[#This Row],[LGIP Code (*)]], UnitRateParks[LGIP Code],0),4)),"")</f>
        <v>0.66462499999999991</v>
      </c>
      <c r="J83" s="170"/>
      <c r="K83" s="171">
        <v>5316.9999999999991</v>
      </c>
      <c r="L83" s="114">
        <f t="shared" si="59"/>
        <v>394.95956366372019</v>
      </c>
      <c r="M83" s="173">
        <v>2100000</v>
      </c>
      <c r="N8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190215.24786446872</v>
      </c>
      <c r="O83" s="165">
        <v>190215</v>
      </c>
      <c r="P83" s="167">
        <v>2016</v>
      </c>
      <c r="Q83" s="204">
        <v>0.17</v>
      </c>
      <c r="R83" s="131">
        <f t="shared" si="82"/>
        <v>32337</v>
      </c>
      <c r="S83" s="167">
        <v>1</v>
      </c>
      <c r="T83" s="116">
        <f t="shared" si="60"/>
        <v>7.4999999999999997E-2</v>
      </c>
      <c r="U83" s="133">
        <f t="shared" si="83"/>
        <v>28932</v>
      </c>
      <c r="V83" s="134">
        <f t="shared" si="84"/>
        <v>270345</v>
      </c>
      <c r="W83" s="298">
        <f t="shared" si="63"/>
        <v>18861</v>
      </c>
      <c r="X83" s="176">
        <v>2019</v>
      </c>
      <c r="Y83" s="259">
        <f t="shared" si="61"/>
        <v>2.5000000000000001E-2</v>
      </c>
      <c r="Z83" s="259">
        <f t="shared" si="62"/>
        <v>1.8716532546698028E-2</v>
      </c>
      <c r="AA83" s="306">
        <f>IF(FutureTrunkParks[[#This Row],[Asset Class]]="Local",VLOOKUP(FutureTrunkParks[[#This Row],[Service Catchment]],'Catchment Demand - Parks'!$C$8:$M$12,11),'Catchment Demand - Parks'!$M$12)</f>
        <v>0.23653065067111387</v>
      </c>
      <c r="AB83" s="306">
        <f>_xlfn.IFS(FutureTrunkParks[[#This Row],[Year of Provision]]=2019,0,FutureTrunkParks[[#This Row],[Year of Provision]]=2024,FutureTrunkParks[[#This Row],[Total Assets Cost (at Base Year)]]/SUMIFS($AE$17:$AE$189,$X$17:$X$189,"2024",$E$17:$E$189,FutureTrunkParks[[#This Row],[Service Catchment]]))</f>
        <v>0</v>
      </c>
      <c r="AC83" s="306">
        <f>IF(AND(FutureTrunkParks[[#This Row],[Spare Capacity %]]&gt;30%,FutureTrunkParks[[#This Row],[Share of the total Cost with the same year of provision %]]&gt;20%),1-FutureTrunkParks[[#This Row],[Spare Capacity %]],1)</f>
        <v>1</v>
      </c>
      <c r="AD83" s="306">
        <f>IF(FutureTrunkParks[[#This Row],[ Terminal Value Analysis]]&lt;0,0,FutureTrunkParks[[#This Row],[ Terminal Value Analysis]])</f>
        <v>1</v>
      </c>
      <c r="AE83" s="114">
        <f t="shared" si="85"/>
        <v>2370345</v>
      </c>
      <c r="AF83" s="114">
        <f t="shared" si="64"/>
        <v>2547281</v>
      </c>
      <c r="AG83" s="118">
        <f t="shared" si="65"/>
        <v>2144203</v>
      </c>
      <c r="AH83" s="135">
        <f>ROUND(FutureTrunkParks[[#This Row],[Net Present Value of Total Asset Cost]]*FutureTrunkParks[[#This Row],[Terminal Value Adjustment]],0)</f>
        <v>2144203</v>
      </c>
      <c r="AI83" s="178" t="str">
        <f t="shared" si="86"/>
        <v/>
      </c>
      <c r="AJ83" s="178" t="str">
        <f t="shared" si="86"/>
        <v/>
      </c>
      <c r="AK83" s="178" t="str">
        <f t="shared" si="86"/>
        <v>y</v>
      </c>
      <c r="AL83" s="178" t="str">
        <f t="shared" si="86"/>
        <v/>
      </c>
      <c r="AM83" s="144" t="str">
        <f t="shared" si="87"/>
        <v/>
      </c>
      <c r="AO83" s="123" t="str">
        <f t="shared" si="66"/>
        <v/>
      </c>
      <c r="AP83" s="126" t="str">
        <f t="shared" si="67"/>
        <v/>
      </c>
      <c r="AQ83" s="126">
        <f t="shared" si="68"/>
        <v>1</v>
      </c>
      <c r="AR83" s="126" t="str">
        <f t="shared" si="69"/>
        <v/>
      </c>
      <c r="AS83" s="126" t="str">
        <f t="shared" si="70"/>
        <v/>
      </c>
      <c r="AT83" s="127">
        <f t="shared" si="71"/>
        <v>1</v>
      </c>
      <c r="AV83" s="128" t="str">
        <f t="shared" si="72"/>
        <v/>
      </c>
      <c r="AW83" s="128" t="str">
        <f t="shared" si="73"/>
        <v/>
      </c>
      <c r="AX83" s="128">
        <f t="shared" si="74"/>
        <v>2144203</v>
      </c>
      <c r="AY83" s="128" t="str">
        <f t="shared" si="75"/>
        <v/>
      </c>
      <c r="AZ83" s="128" t="str">
        <f t="shared" si="76"/>
        <v/>
      </c>
      <c r="BB83" s="128" t="str">
        <f t="shared" si="77"/>
        <v/>
      </c>
      <c r="BC83" s="128" t="str">
        <f t="shared" si="78"/>
        <v/>
      </c>
      <c r="BD83" s="128">
        <f t="shared" si="79"/>
        <v>2144203</v>
      </c>
      <c r="BE83" s="128" t="str">
        <f t="shared" si="80"/>
        <v/>
      </c>
      <c r="BF83" s="128" t="str">
        <f t="shared" si="81"/>
        <v/>
      </c>
    </row>
    <row r="84" spans="2:58">
      <c r="B84" s="176" t="s">
        <v>2430</v>
      </c>
      <c r="C84" s="167" t="s">
        <v>2312</v>
      </c>
      <c r="D84" s="167" t="s">
        <v>2229</v>
      </c>
      <c r="E84" s="167" t="s">
        <v>117</v>
      </c>
      <c r="F84" s="167" t="s">
        <v>2457</v>
      </c>
      <c r="G84" s="144" t="str">
        <f>MID(C84,5,2)&amp;"-"&amp;LEFT(D84,1)</f>
        <v>E1-L</v>
      </c>
      <c r="H84" s="145">
        <f>IFERROR(INDEX(UnitRateParks[],MATCH(G84,UnitRateParks[LGIP Code],0),3),"")</f>
        <v>8000</v>
      </c>
      <c r="I84" s="146">
        <f>IFERROR(MIN(K84/H84,INDEX(UnitRateParks[],MATCH(FutureTrunkParks[[#This Row],[LGIP Code (*)]], UnitRateParks[LGIP Code],0),4)),"")</f>
        <v>0.25</v>
      </c>
      <c r="J84" s="170"/>
      <c r="K84" s="171">
        <v>2000</v>
      </c>
      <c r="L84" s="114">
        <f t="shared" si="59"/>
        <v>0</v>
      </c>
      <c r="M84" s="173">
        <v>0</v>
      </c>
      <c r="N84"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379844.49016333336</v>
      </c>
      <c r="O84" s="165">
        <v>379844</v>
      </c>
      <c r="P84" s="167">
        <v>2016</v>
      </c>
      <c r="Q84" s="204">
        <v>0.17</v>
      </c>
      <c r="R84" s="131">
        <f t="shared" si="82"/>
        <v>64573</v>
      </c>
      <c r="S84" s="167">
        <v>1</v>
      </c>
      <c r="T84" s="116">
        <f t="shared" si="60"/>
        <v>7.4999999999999997E-2</v>
      </c>
      <c r="U84" s="133">
        <f t="shared" si="83"/>
        <v>57774</v>
      </c>
      <c r="V84" s="134">
        <f t="shared" si="84"/>
        <v>539855</v>
      </c>
      <c r="W84" s="298">
        <f t="shared" si="63"/>
        <v>37664</v>
      </c>
      <c r="X84" s="176">
        <v>2019</v>
      </c>
      <c r="Y84" s="259">
        <f t="shared" si="61"/>
        <v>2.5000000000000001E-2</v>
      </c>
      <c r="Z84" s="259">
        <f t="shared" si="62"/>
        <v>1.8716532546698028E-2</v>
      </c>
      <c r="AA84" s="306">
        <f>IF(FutureTrunkParks[[#This Row],[Asset Class]]="Local",VLOOKUP(FutureTrunkParks[[#This Row],[Service Catchment]],'Catchment Demand - Parks'!$C$8:$M$12,11),'Catchment Demand - Parks'!$M$12)</f>
        <v>0.23653065067111387</v>
      </c>
      <c r="AB84" s="306">
        <f>_xlfn.IFS(FutureTrunkParks[[#This Row],[Year of Provision]]=2019,0,FutureTrunkParks[[#This Row],[Year of Provision]]=2024,FutureTrunkParks[[#This Row],[Total Assets Cost (at Base Year)]]/SUMIFS($AE$17:$AE$189,$X$17:$X$189,"2024",$E$17:$E$189,FutureTrunkParks[[#This Row],[Service Catchment]]))</f>
        <v>0</v>
      </c>
      <c r="AC84" s="306">
        <f>IF(AND(FutureTrunkParks[[#This Row],[Spare Capacity %]]&gt;30%,FutureTrunkParks[[#This Row],[Share of the total Cost with the same year of provision %]]&gt;20%),1-FutureTrunkParks[[#This Row],[Spare Capacity %]],1)</f>
        <v>1</v>
      </c>
      <c r="AD84" s="306">
        <f>IF(FutureTrunkParks[[#This Row],[ Terminal Value Analysis]]&lt;0,0,FutureTrunkParks[[#This Row],[ Terminal Value Analysis]])</f>
        <v>1</v>
      </c>
      <c r="AE84" s="114">
        <f t="shared" si="85"/>
        <v>539855</v>
      </c>
      <c r="AF84" s="114">
        <f t="shared" si="64"/>
        <v>570739</v>
      </c>
      <c r="AG84" s="118">
        <f t="shared" si="65"/>
        <v>480426</v>
      </c>
      <c r="AH84" s="135">
        <f>ROUND(FutureTrunkParks[[#This Row],[Net Present Value of Total Asset Cost]]*FutureTrunkParks[[#This Row],[Terminal Value Adjustment]],0)</f>
        <v>480426</v>
      </c>
      <c r="AI84" s="178" t="str">
        <f t="shared" si="86"/>
        <v/>
      </c>
      <c r="AJ84" s="178" t="str">
        <f t="shared" si="86"/>
        <v/>
      </c>
      <c r="AK84" s="178" t="str">
        <f t="shared" si="86"/>
        <v>y</v>
      </c>
      <c r="AL84" s="178" t="str">
        <f t="shared" si="86"/>
        <v/>
      </c>
      <c r="AM84" s="144" t="str">
        <f t="shared" si="87"/>
        <v/>
      </c>
      <c r="AO84" s="123" t="str">
        <f t="shared" si="66"/>
        <v/>
      </c>
      <c r="AP84" s="126" t="str">
        <f t="shared" si="67"/>
        <v/>
      </c>
      <c r="AQ84" s="126">
        <f t="shared" si="68"/>
        <v>1</v>
      </c>
      <c r="AR84" s="126" t="str">
        <f t="shared" si="69"/>
        <v/>
      </c>
      <c r="AS84" s="126" t="str">
        <f t="shared" si="70"/>
        <v/>
      </c>
      <c r="AT84" s="127">
        <f t="shared" si="71"/>
        <v>1</v>
      </c>
      <c r="AV84" s="128" t="str">
        <f t="shared" si="72"/>
        <v/>
      </c>
      <c r="AW84" s="128" t="str">
        <f t="shared" si="73"/>
        <v/>
      </c>
      <c r="AX84" s="128">
        <f t="shared" si="74"/>
        <v>480426</v>
      </c>
      <c r="AY84" s="128" t="str">
        <f t="shared" si="75"/>
        <v/>
      </c>
      <c r="AZ84" s="128" t="str">
        <f t="shared" si="76"/>
        <v/>
      </c>
      <c r="BB84" s="128" t="str">
        <f t="shared" si="77"/>
        <v/>
      </c>
      <c r="BC84" s="128" t="str">
        <f t="shared" si="78"/>
        <v/>
      </c>
      <c r="BD84" s="128">
        <f t="shared" si="79"/>
        <v>480426</v>
      </c>
      <c r="BE84" s="128" t="str">
        <f t="shared" si="80"/>
        <v/>
      </c>
      <c r="BF84" s="128" t="str">
        <f t="shared" si="81"/>
        <v/>
      </c>
    </row>
    <row r="85" spans="2:58">
      <c r="B85" s="176" t="s">
        <v>2431</v>
      </c>
      <c r="C85" s="167" t="s">
        <v>2313</v>
      </c>
      <c r="D85" s="167" t="s">
        <v>2230</v>
      </c>
      <c r="E85" s="167" t="s">
        <v>118</v>
      </c>
      <c r="F85" s="167" t="s">
        <v>2468</v>
      </c>
      <c r="G85" s="144" t="str">
        <f>MID(C85,5,2)</f>
        <v>U1</v>
      </c>
      <c r="H85" s="145">
        <f>IFERROR(INDEX(UnitRateParks[],MATCH(G85,UnitRateParks[LGIP Code],0),3),"")</f>
        <v>0</v>
      </c>
      <c r="I85" s="146" t="str">
        <f>IFERROR(MIN(K85/H85,INDEX(UnitRateParks[],MATCH(G85,UnitRateParks[LGIP Code],0),4)),"")</f>
        <v/>
      </c>
      <c r="J85" s="170"/>
      <c r="K85" s="171">
        <v>54700</v>
      </c>
      <c r="L85" s="114">
        <f t="shared" si="59"/>
        <v>0</v>
      </c>
      <c r="M85" s="173">
        <v>0</v>
      </c>
      <c r="N85" s="143">
        <f>IFERROR(INDEX(UnitRateParks[],MATCH($G85,UnitRateParks[LGIP Code],0),15),"Error")</f>
        <v>1000000</v>
      </c>
      <c r="O85" s="165">
        <v>1000000</v>
      </c>
      <c r="P85" s="167">
        <v>2016</v>
      </c>
      <c r="Q85" s="204">
        <v>0.17</v>
      </c>
      <c r="R85" s="131">
        <f t="shared" si="82"/>
        <v>170000</v>
      </c>
      <c r="S85" s="167">
        <v>1</v>
      </c>
      <c r="T85" s="116">
        <f t="shared" si="60"/>
        <v>7.4999999999999997E-2</v>
      </c>
      <c r="U85" s="133">
        <f t="shared" si="83"/>
        <v>152100</v>
      </c>
      <c r="V85" s="134">
        <f t="shared" si="84"/>
        <v>1421258</v>
      </c>
      <c r="W85" s="298">
        <f t="shared" si="63"/>
        <v>99158</v>
      </c>
      <c r="X85" s="176">
        <v>2019</v>
      </c>
      <c r="Y85" s="259">
        <f t="shared" si="61"/>
        <v>2.5000000000000001E-2</v>
      </c>
      <c r="Z85" s="259">
        <f t="shared" si="62"/>
        <v>1.8716532546698028E-2</v>
      </c>
      <c r="AA85" s="306">
        <f>IF(FutureTrunkParks[[#This Row],[Asset Class]]="Local",VLOOKUP(FutureTrunkParks[[#This Row],[Service Catchment]],'Catchment Demand - Parks'!$C$8:$M$12,11),'Catchment Demand - Parks'!$M$12)</f>
        <v>0.2213928201923249</v>
      </c>
      <c r="AB85" s="306">
        <f>_xlfn.IFS(FutureTrunkParks[[#This Row],[Year of Provision]]=2019,0,FutureTrunkParks[[#This Row],[Year of Provision]]=2024,FutureTrunkParks[[#This Row],[Total Assets Cost (at Base Year)]]/SUMIFS($AE$17:$AE$189,$X$17:$X$189,"2024",$E$17:$E$189,FutureTrunkParks[[#This Row],[Service Catchment]]))</f>
        <v>0</v>
      </c>
      <c r="AC85" s="306">
        <f>IF(AND(FutureTrunkParks[[#This Row],[Spare Capacity %]]&gt;30%,FutureTrunkParks[[#This Row],[Share of the total Cost with the same year of provision %]]&gt;20%),1-FutureTrunkParks[[#This Row],[Spare Capacity %]],1)</f>
        <v>1</v>
      </c>
      <c r="AD85" s="306">
        <f>IF(FutureTrunkParks[[#This Row],[ Terminal Value Analysis]]&lt;0,0,FutureTrunkParks[[#This Row],[ Terminal Value Analysis]])</f>
        <v>1</v>
      </c>
      <c r="AE85" s="114">
        <f t="shared" si="85"/>
        <v>1421258</v>
      </c>
      <c r="AF85" s="114">
        <f t="shared" si="64"/>
        <v>1502564</v>
      </c>
      <c r="AG85" s="118">
        <f t="shared" si="65"/>
        <v>1264801</v>
      </c>
      <c r="AH85" s="135">
        <f>ROUND(FutureTrunkParks[[#This Row],[Net Present Value of Total Asset Cost]]*FutureTrunkParks[[#This Row],[Terminal Value Adjustment]],0)</f>
        <v>1264801</v>
      </c>
      <c r="AI85" s="178" t="str">
        <f t="shared" si="86"/>
        <v/>
      </c>
      <c r="AJ85" s="178" t="str">
        <f t="shared" si="86"/>
        <v/>
      </c>
      <c r="AK85" s="178" t="str">
        <f t="shared" si="86"/>
        <v/>
      </c>
      <c r="AL85" s="178" t="str">
        <f t="shared" si="86"/>
        <v/>
      </c>
      <c r="AM85" s="144" t="str">
        <f t="shared" si="87"/>
        <v>y</v>
      </c>
      <c r="AO85" s="123" t="str">
        <f t="shared" si="66"/>
        <v/>
      </c>
      <c r="AP85" s="126" t="str">
        <f t="shared" si="67"/>
        <v/>
      </c>
      <c r="AQ85" s="126" t="str">
        <f t="shared" si="68"/>
        <v/>
      </c>
      <c r="AR85" s="126" t="str">
        <f t="shared" si="69"/>
        <v/>
      </c>
      <c r="AS85" s="126">
        <f t="shared" si="70"/>
        <v>1</v>
      </c>
      <c r="AT85" s="127">
        <f t="shared" si="71"/>
        <v>1</v>
      </c>
      <c r="AV85" s="128" t="str">
        <f t="shared" si="72"/>
        <v/>
      </c>
      <c r="AW85" s="128" t="str">
        <f t="shared" si="73"/>
        <v/>
      </c>
      <c r="AX85" s="128" t="str">
        <f t="shared" si="74"/>
        <v/>
      </c>
      <c r="AY85" s="128" t="str">
        <f t="shared" si="75"/>
        <v/>
      </c>
      <c r="AZ85" s="128">
        <f t="shared" si="76"/>
        <v>1264801</v>
      </c>
      <c r="BB85" s="128" t="str">
        <f t="shared" si="77"/>
        <v/>
      </c>
      <c r="BC85" s="128" t="str">
        <f t="shared" si="78"/>
        <v/>
      </c>
      <c r="BD85" s="128" t="str">
        <f t="shared" si="79"/>
        <v/>
      </c>
      <c r="BE85" s="128" t="str">
        <f t="shared" si="80"/>
        <v/>
      </c>
      <c r="BF85" s="128">
        <f t="shared" si="81"/>
        <v>1264801</v>
      </c>
    </row>
    <row r="86" spans="2:58">
      <c r="B86" s="176" t="s">
        <v>2419</v>
      </c>
      <c r="C86" s="167" t="s">
        <v>2314</v>
      </c>
      <c r="D86" s="167" t="s">
        <v>2229</v>
      </c>
      <c r="E86" s="167" t="s">
        <v>118</v>
      </c>
      <c r="F86" s="167" t="s">
        <v>2455</v>
      </c>
      <c r="G86" s="144" t="str">
        <f t="shared" ref="G86:G91" si="88">MID(C86,5,2)&amp;"-"&amp;LEFT(D86,1)</f>
        <v>A1-L</v>
      </c>
      <c r="H86" s="145">
        <f>IFERROR(INDEX(UnitRateParks[],MATCH(G86,UnitRateParks[LGIP Code],0),3),"")</f>
        <v>8000</v>
      </c>
      <c r="I86" s="146">
        <f>IFERROR(MIN(K86/H86,INDEX(UnitRateParks[],MATCH(FutureTrunkParks[[#This Row],[LGIP Code (*)]], UnitRateParks[LGIP Code],0),4)),"")</f>
        <v>1.25</v>
      </c>
      <c r="J86" s="170"/>
      <c r="K86" s="171">
        <v>10000</v>
      </c>
      <c r="L86" s="114">
        <f t="shared" si="59"/>
        <v>100</v>
      </c>
      <c r="M86" s="173">
        <v>1000000</v>
      </c>
      <c r="N8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86" s="165">
        <v>333335</v>
      </c>
      <c r="P86" s="167">
        <v>2016</v>
      </c>
      <c r="Q86" s="204">
        <v>0.17</v>
      </c>
      <c r="R86" s="131">
        <f t="shared" si="82"/>
        <v>56667</v>
      </c>
      <c r="S86" s="167">
        <v>1</v>
      </c>
      <c r="T86" s="116">
        <f t="shared" si="60"/>
        <v>7.4999999999999997E-2</v>
      </c>
      <c r="U86" s="133">
        <f t="shared" si="83"/>
        <v>50700</v>
      </c>
      <c r="V86" s="134">
        <f t="shared" si="84"/>
        <v>473755</v>
      </c>
      <c r="W86" s="298">
        <f t="shared" si="63"/>
        <v>33053</v>
      </c>
      <c r="X86" s="176">
        <v>2019</v>
      </c>
      <c r="Y86" s="259">
        <f t="shared" si="61"/>
        <v>2.5000000000000001E-2</v>
      </c>
      <c r="Z86" s="259">
        <f t="shared" si="62"/>
        <v>1.8716532546698028E-2</v>
      </c>
      <c r="AA86" s="306">
        <f>IF(FutureTrunkParks[[#This Row],[Asset Class]]="Local",VLOOKUP(FutureTrunkParks[[#This Row],[Service Catchment]],'Catchment Demand - Parks'!$C$8:$M$12,11),'Catchment Demand - Parks'!$M$12)</f>
        <v>0.17601346056604164</v>
      </c>
      <c r="AB86" s="306">
        <f>_xlfn.IFS(FutureTrunkParks[[#This Row],[Year of Provision]]=2019,0,FutureTrunkParks[[#This Row],[Year of Provision]]=2024,FutureTrunkParks[[#This Row],[Total Assets Cost (at Base Year)]]/SUMIFS($AE$17:$AE$189,$X$17:$X$189,"2024",$E$17:$E$189,FutureTrunkParks[[#This Row],[Service Catchment]]))</f>
        <v>0</v>
      </c>
      <c r="AC86" s="306">
        <f>IF(AND(FutureTrunkParks[[#This Row],[Spare Capacity %]]&gt;30%,FutureTrunkParks[[#This Row],[Share of the total Cost with the same year of provision %]]&gt;20%),1-FutureTrunkParks[[#This Row],[Spare Capacity %]],1)</f>
        <v>1</v>
      </c>
      <c r="AD86" s="306">
        <f>IF(FutureTrunkParks[[#This Row],[ Terminal Value Analysis]]&lt;0,0,FutureTrunkParks[[#This Row],[ Terminal Value Analysis]])</f>
        <v>1</v>
      </c>
      <c r="AE86" s="114">
        <f t="shared" si="85"/>
        <v>1473755</v>
      </c>
      <c r="AF86" s="114">
        <f t="shared" si="64"/>
        <v>1577748</v>
      </c>
      <c r="AG86" s="118">
        <f t="shared" si="65"/>
        <v>1328088</v>
      </c>
      <c r="AH86" s="135">
        <f>ROUND(FutureTrunkParks[[#This Row],[Net Present Value of Total Asset Cost]]*FutureTrunkParks[[#This Row],[Terminal Value Adjustment]],0)</f>
        <v>1328088</v>
      </c>
      <c r="AI86" s="178" t="str">
        <f t="shared" si="86"/>
        <v/>
      </c>
      <c r="AJ86" s="178" t="str">
        <f t="shared" si="86"/>
        <v/>
      </c>
      <c r="AK86" s="178" t="str">
        <f t="shared" si="86"/>
        <v/>
      </c>
      <c r="AL86" s="178" t="str">
        <f t="shared" si="86"/>
        <v>y</v>
      </c>
      <c r="AM86" s="144" t="str">
        <f t="shared" si="87"/>
        <v/>
      </c>
      <c r="AO86" s="123" t="str">
        <f t="shared" si="66"/>
        <v/>
      </c>
      <c r="AP86" s="126" t="str">
        <f t="shared" si="67"/>
        <v/>
      </c>
      <c r="AQ86" s="126" t="str">
        <f t="shared" si="68"/>
        <v/>
      </c>
      <c r="AR86" s="126">
        <f t="shared" si="69"/>
        <v>1</v>
      </c>
      <c r="AS86" s="126" t="str">
        <f t="shared" si="70"/>
        <v/>
      </c>
      <c r="AT86" s="127">
        <f t="shared" si="71"/>
        <v>1</v>
      </c>
      <c r="AV86" s="128" t="str">
        <f t="shared" si="72"/>
        <v/>
      </c>
      <c r="AW86" s="128" t="str">
        <f t="shared" si="73"/>
        <v/>
      </c>
      <c r="AX86" s="128" t="str">
        <f t="shared" si="74"/>
        <v/>
      </c>
      <c r="AY86" s="128">
        <f t="shared" si="75"/>
        <v>1328088</v>
      </c>
      <c r="AZ86" s="128" t="str">
        <f t="shared" si="76"/>
        <v/>
      </c>
      <c r="BB86" s="128" t="str">
        <f t="shared" si="77"/>
        <v/>
      </c>
      <c r="BC86" s="128" t="str">
        <f t="shared" si="78"/>
        <v/>
      </c>
      <c r="BD86" s="128" t="str">
        <f t="shared" si="79"/>
        <v/>
      </c>
      <c r="BE86" s="128">
        <f t="shared" si="80"/>
        <v>1328088</v>
      </c>
      <c r="BF86" s="128" t="str">
        <f t="shared" si="81"/>
        <v/>
      </c>
    </row>
    <row r="87" spans="2:58">
      <c r="B87" s="176" t="s">
        <v>2432</v>
      </c>
      <c r="C87" s="167" t="s">
        <v>2315</v>
      </c>
      <c r="D87" s="167" t="s">
        <v>2231</v>
      </c>
      <c r="E87" s="167" t="s">
        <v>118</v>
      </c>
      <c r="F87" s="167" t="s">
        <v>2469</v>
      </c>
      <c r="G87" s="144" t="str">
        <f t="shared" si="88"/>
        <v>E4-D</v>
      </c>
      <c r="H87" s="145">
        <f>IFERROR(INDEX(UnitRateParks[],MATCH(G87,UnitRateParks[LGIP Code],0),3),"")</f>
        <v>1000</v>
      </c>
      <c r="I87" s="146">
        <f>IFERROR(MIN(K87/H87,INDEX(UnitRateParks[],MATCH(FutureTrunkParks[[#This Row],[LGIP Code (*)]], UnitRateParks[LGIP Code],0),4)),"")</f>
        <v>1.5</v>
      </c>
      <c r="J87" s="170"/>
      <c r="K87" s="171">
        <v>1500</v>
      </c>
      <c r="L87" s="114">
        <f t="shared" si="59"/>
        <v>0</v>
      </c>
      <c r="M87" s="173">
        <v>0</v>
      </c>
      <c r="N87"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515797.20829569892</v>
      </c>
      <c r="O87" s="165">
        <v>515797</v>
      </c>
      <c r="P87" s="167">
        <v>2016</v>
      </c>
      <c r="Q87" s="204">
        <v>0.17</v>
      </c>
      <c r="R87" s="131">
        <f t="shared" si="82"/>
        <v>87685</v>
      </c>
      <c r="S87" s="167">
        <v>1</v>
      </c>
      <c r="T87" s="116">
        <f t="shared" si="60"/>
        <v>7.4999999999999997E-2</v>
      </c>
      <c r="U87" s="133">
        <f t="shared" si="83"/>
        <v>78453</v>
      </c>
      <c r="V87" s="134">
        <f t="shared" si="84"/>
        <v>733080</v>
      </c>
      <c r="W87" s="298">
        <f t="shared" si="63"/>
        <v>51145</v>
      </c>
      <c r="X87" s="176">
        <v>2019</v>
      </c>
      <c r="Y87" s="259">
        <f t="shared" si="61"/>
        <v>2.5000000000000001E-2</v>
      </c>
      <c r="Z87" s="259">
        <f t="shared" si="62"/>
        <v>1.8716532546698028E-2</v>
      </c>
      <c r="AA87" s="306">
        <f>IF(FutureTrunkParks[[#This Row],[Asset Class]]="Local",VLOOKUP(FutureTrunkParks[[#This Row],[Service Catchment]],'Catchment Demand - Parks'!$C$8:$M$12,11),'Catchment Demand - Parks'!$M$12)</f>
        <v>0.2213928201923249</v>
      </c>
      <c r="AB87" s="306">
        <f>_xlfn.IFS(FutureTrunkParks[[#This Row],[Year of Provision]]=2019,0,FutureTrunkParks[[#This Row],[Year of Provision]]=2024,FutureTrunkParks[[#This Row],[Total Assets Cost (at Base Year)]]/SUMIFS($AE$17:$AE$189,$X$17:$X$189,"2024",$E$17:$E$189,FutureTrunkParks[[#This Row],[Service Catchment]]))</f>
        <v>0</v>
      </c>
      <c r="AC87" s="306">
        <f>IF(AND(FutureTrunkParks[[#This Row],[Spare Capacity %]]&gt;30%,FutureTrunkParks[[#This Row],[Share of the total Cost with the same year of provision %]]&gt;20%),1-FutureTrunkParks[[#This Row],[Spare Capacity %]],1)</f>
        <v>1</v>
      </c>
      <c r="AD87" s="306">
        <f>IF(FutureTrunkParks[[#This Row],[ Terminal Value Analysis]]&lt;0,0,FutureTrunkParks[[#This Row],[ Terminal Value Analysis]])</f>
        <v>1</v>
      </c>
      <c r="AE87" s="114">
        <f t="shared" si="85"/>
        <v>733080</v>
      </c>
      <c r="AF87" s="114">
        <f t="shared" si="64"/>
        <v>775017</v>
      </c>
      <c r="AG87" s="118">
        <f t="shared" si="65"/>
        <v>652380</v>
      </c>
      <c r="AH87" s="135">
        <f>ROUND(FutureTrunkParks[[#This Row],[Net Present Value of Total Asset Cost]]*FutureTrunkParks[[#This Row],[Terminal Value Adjustment]],0)</f>
        <v>652380</v>
      </c>
      <c r="AI87" s="178" t="str">
        <f t="shared" si="86"/>
        <v/>
      </c>
      <c r="AJ87" s="178" t="str">
        <f t="shared" si="86"/>
        <v/>
      </c>
      <c r="AK87" s="178" t="str">
        <f t="shared" si="86"/>
        <v/>
      </c>
      <c r="AL87" s="178" t="str">
        <f t="shared" si="86"/>
        <v/>
      </c>
      <c r="AM87" s="144" t="str">
        <f t="shared" si="87"/>
        <v>y</v>
      </c>
      <c r="AO87" s="123" t="str">
        <f t="shared" si="66"/>
        <v/>
      </c>
      <c r="AP87" s="126" t="str">
        <f t="shared" si="67"/>
        <v/>
      </c>
      <c r="AQ87" s="126" t="str">
        <f t="shared" si="68"/>
        <v/>
      </c>
      <c r="AR87" s="126" t="str">
        <f t="shared" si="69"/>
        <v/>
      </c>
      <c r="AS87" s="126">
        <f t="shared" si="70"/>
        <v>1</v>
      </c>
      <c r="AT87" s="127">
        <f t="shared" si="71"/>
        <v>1</v>
      </c>
      <c r="AV87" s="128" t="str">
        <f t="shared" si="72"/>
        <v/>
      </c>
      <c r="AW87" s="128" t="str">
        <f t="shared" si="73"/>
        <v/>
      </c>
      <c r="AX87" s="128" t="str">
        <f t="shared" si="74"/>
        <v/>
      </c>
      <c r="AY87" s="128" t="str">
        <f t="shared" si="75"/>
        <v/>
      </c>
      <c r="AZ87" s="128">
        <f t="shared" si="76"/>
        <v>652380</v>
      </c>
      <c r="BB87" s="128" t="str">
        <f t="shared" si="77"/>
        <v/>
      </c>
      <c r="BC87" s="128" t="str">
        <f t="shared" si="78"/>
        <v/>
      </c>
      <c r="BD87" s="128" t="str">
        <f t="shared" si="79"/>
        <v/>
      </c>
      <c r="BE87" s="128" t="str">
        <f t="shared" si="80"/>
        <v/>
      </c>
      <c r="BF87" s="128">
        <f t="shared" si="81"/>
        <v>652380</v>
      </c>
    </row>
    <row r="88" spans="2:58">
      <c r="B88" s="176" t="s">
        <v>2433</v>
      </c>
      <c r="C88" s="167" t="s">
        <v>2316</v>
      </c>
      <c r="D88" s="167" t="s">
        <v>2229</v>
      </c>
      <c r="E88" s="167" t="s">
        <v>115</v>
      </c>
      <c r="F88" s="167" t="s">
        <v>2461</v>
      </c>
      <c r="G88" s="144" t="str">
        <f t="shared" si="88"/>
        <v>A7-L</v>
      </c>
      <c r="H88" s="145">
        <f>IFERROR(INDEX(UnitRateParks[],MATCH(G88,UnitRateParks[LGIP Code],0),3),"")</f>
        <v>8000</v>
      </c>
      <c r="I88" s="146">
        <f>IFERROR(MIN(K88/H88,INDEX(UnitRateParks[],MATCH(FutureTrunkParks[[#This Row],[LGIP Code (*)]], UnitRateParks[LGIP Code],0),4)),"")</f>
        <v>1.375</v>
      </c>
      <c r="J88" s="170"/>
      <c r="K88" s="171">
        <v>11000</v>
      </c>
      <c r="L88" s="114">
        <f t="shared" si="59"/>
        <v>18.25</v>
      </c>
      <c r="M88" s="173">
        <v>200750</v>
      </c>
      <c r="N8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317616.08680098684</v>
      </c>
      <c r="O88" s="165">
        <v>317616</v>
      </c>
      <c r="P88" s="167">
        <v>2016</v>
      </c>
      <c r="Q88" s="204">
        <v>0.17</v>
      </c>
      <c r="R88" s="131">
        <f t="shared" si="82"/>
        <v>53995</v>
      </c>
      <c r="S88" s="167">
        <v>1</v>
      </c>
      <c r="T88" s="116">
        <f t="shared" si="60"/>
        <v>7.4999999999999997E-2</v>
      </c>
      <c r="U88" s="133">
        <f t="shared" si="83"/>
        <v>48309</v>
      </c>
      <c r="V88" s="134">
        <f t="shared" si="84"/>
        <v>451414</v>
      </c>
      <c r="W88" s="298">
        <f t="shared" si="63"/>
        <v>31494</v>
      </c>
      <c r="X88" s="176">
        <v>2019</v>
      </c>
      <c r="Y88" s="259">
        <f t="shared" si="61"/>
        <v>2.5000000000000001E-2</v>
      </c>
      <c r="Z88" s="259">
        <f t="shared" si="62"/>
        <v>1.8716532546698028E-2</v>
      </c>
      <c r="AA88" s="306">
        <f>IF(FutureTrunkParks[[#This Row],[Asset Class]]="Local",VLOOKUP(FutureTrunkParks[[#This Row],[Service Catchment]],'Catchment Demand - Parks'!$C$8:$M$12,11),'Catchment Demand - Parks'!$M$12)</f>
        <v>0.2396431882939771</v>
      </c>
      <c r="AB88" s="306">
        <f>_xlfn.IFS(FutureTrunkParks[[#This Row],[Year of Provision]]=2019,0,FutureTrunkParks[[#This Row],[Year of Provision]]=2024,FutureTrunkParks[[#This Row],[Total Assets Cost (at Base Year)]]/SUMIFS($AE$17:$AE$189,$X$17:$X$189,"2024",$E$17:$E$189,FutureTrunkParks[[#This Row],[Service Catchment]]))</f>
        <v>0</v>
      </c>
      <c r="AC88" s="306">
        <f>IF(AND(FutureTrunkParks[[#This Row],[Spare Capacity %]]&gt;30%,FutureTrunkParks[[#This Row],[Share of the total Cost with the same year of provision %]]&gt;20%),1-FutureTrunkParks[[#This Row],[Spare Capacity %]],1)</f>
        <v>1</v>
      </c>
      <c r="AD88" s="306">
        <f>IF(FutureTrunkParks[[#This Row],[ Terminal Value Analysis]]&lt;0,0,FutureTrunkParks[[#This Row],[ Terminal Value Analysis]])</f>
        <v>1</v>
      </c>
      <c r="AE88" s="114">
        <f t="shared" si="85"/>
        <v>652164</v>
      </c>
      <c r="AF88" s="114">
        <f t="shared" si="64"/>
        <v>693424</v>
      </c>
      <c r="AG88" s="118">
        <f t="shared" si="65"/>
        <v>583698</v>
      </c>
      <c r="AH88" s="135">
        <f>ROUND(FutureTrunkParks[[#This Row],[Net Present Value of Total Asset Cost]]*FutureTrunkParks[[#This Row],[Terminal Value Adjustment]],0)</f>
        <v>583698</v>
      </c>
      <c r="AI88" s="178" t="str">
        <f t="shared" si="86"/>
        <v>y</v>
      </c>
      <c r="AJ88" s="178" t="str">
        <f t="shared" si="86"/>
        <v/>
      </c>
      <c r="AK88" s="178" t="str">
        <f t="shared" si="86"/>
        <v/>
      </c>
      <c r="AL88" s="178" t="str">
        <f t="shared" si="86"/>
        <v/>
      </c>
      <c r="AM88" s="144" t="str">
        <f t="shared" si="87"/>
        <v/>
      </c>
      <c r="AO88" s="123">
        <f t="shared" si="66"/>
        <v>1</v>
      </c>
      <c r="AP88" s="126" t="str">
        <f t="shared" si="67"/>
        <v/>
      </c>
      <c r="AQ88" s="126" t="str">
        <f t="shared" si="68"/>
        <v/>
      </c>
      <c r="AR88" s="126" t="str">
        <f t="shared" si="69"/>
        <v/>
      </c>
      <c r="AS88" s="126" t="str">
        <f t="shared" si="70"/>
        <v/>
      </c>
      <c r="AT88" s="127">
        <f t="shared" si="71"/>
        <v>1</v>
      </c>
      <c r="AV88" s="128">
        <f t="shared" si="72"/>
        <v>583698</v>
      </c>
      <c r="AW88" s="128" t="str">
        <f t="shared" si="73"/>
        <v/>
      </c>
      <c r="AX88" s="128" t="str">
        <f t="shared" si="74"/>
        <v/>
      </c>
      <c r="AY88" s="128" t="str">
        <f t="shared" si="75"/>
        <v/>
      </c>
      <c r="AZ88" s="128" t="str">
        <f t="shared" si="76"/>
        <v/>
      </c>
      <c r="BB88" s="128">
        <f t="shared" si="77"/>
        <v>583698</v>
      </c>
      <c r="BC88" s="128" t="str">
        <f t="shared" si="78"/>
        <v/>
      </c>
      <c r="BD88" s="128" t="str">
        <f t="shared" si="79"/>
        <v/>
      </c>
      <c r="BE88" s="128" t="str">
        <f t="shared" si="80"/>
        <v/>
      </c>
      <c r="BF88" s="128" t="str">
        <f t="shared" si="81"/>
        <v/>
      </c>
    </row>
    <row r="89" spans="2:58">
      <c r="B89" s="176" t="s">
        <v>2433</v>
      </c>
      <c r="C89" s="167" t="s">
        <v>2317</v>
      </c>
      <c r="D89" s="167" t="s">
        <v>2229</v>
      </c>
      <c r="E89" s="167" t="s">
        <v>115</v>
      </c>
      <c r="F89" s="167" t="s">
        <v>2461</v>
      </c>
      <c r="G89" s="144" t="str">
        <f t="shared" si="88"/>
        <v>A7-L</v>
      </c>
      <c r="H89" s="145">
        <f>IFERROR(INDEX(UnitRateParks[],MATCH(G89,UnitRateParks[LGIP Code],0),3),"")</f>
        <v>8000</v>
      </c>
      <c r="I89" s="146">
        <f>IFERROR(MIN(K89/H89,INDEX(UnitRateParks[],MATCH(FutureTrunkParks[[#This Row],[LGIP Code (*)]], UnitRateParks[LGIP Code],0),4)),"")</f>
        <v>0.375</v>
      </c>
      <c r="J89" s="170"/>
      <c r="K89" s="171">
        <v>3000</v>
      </c>
      <c r="L89" s="114">
        <f t="shared" si="59"/>
        <v>10</v>
      </c>
      <c r="M89" s="173">
        <v>30000</v>
      </c>
      <c r="N8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117724.47094572369</v>
      </c>
      <c r="O89" s="165">
        <v>117724</v>
      </c>
      <c r="P89" s="167">
        <v>2016</v>
      </c>
      <c r="Q89" s="204">
        <v>0.17</v>
      </c>
      <c r="R89" s="131">
        <f t="shared" si="82"/>
        <v>20013</v>
      </c>
      <c r="S89" s="167">
        <v>1</v>
      </c>
      <c r="T89" s="116">
        <f t="shared" si="60"/>
        <v>7.4999999999999997E-2</v>
      </c>
      <c r="U89" s="133">
        <f t="shared" si="83"/>
        <v>17906</v>
      </c>
      <c r="V89" s="134">
        <f t="shared" si="84"/>
        <v>167316</v>
      </c>
      <c r="W89" s="298">
        <f t="shared" si="63"/>
        <v>11673</v>
      </c>
      <c r="X89" s="176">
        <v>2019</v>
      </c>
      <c r="Y89" s="259">
        <f t="shared" si="61"/>
        <v>2.5000000000000001E-2</v>
      </c>
      <c r="Z89" s="259">
        <f t="shared" si="62"/>
        <v>1.8716532546698028E-2</v>
      </c>
      <c r="AA89" s="306">
        <f>IF(FutureTrunkParks[[#This Row],[Asset Class]]="Local",VLOOKUP(FutureTrunkParks[[#This Row],[Service Catchment]],'Catchment Demand - Parks'!$C$8:$M$12,11),'Catchment Demand - Parks'!$M$12)</f>
        <v>0.2396431882939771</v>
      </c>
      <c r="AB89" s="306">
        <f>_xlfn.IFS(FutureTrunkParks[[#This Row],[Year of Provision]]=2019,0,FutureTrunkParks[[#This Row],[Year of Provision]]=2024,FutureTrunkParks[[#This Row],[Total Assets Cost (at Base Year)]]/SUMIFS($AE$17:$AE$189,$X$17:$X$189,"2024",$E$17:$E$189,FutureTrunkParks[[#This Row],[Service Catchment]]))</f>
        <v>0</v>
      </c>
      <c r="AC89" s="306">
        <f>IF(AND(FutureTrunkParks[[#This Row],[Spare Capacity %]]&gt;30%,FutureTrunkParks[[#This Row],[Share of the total Cost with the same year of provision %]]&gt;20%),1-FutureTrunkParks[[#This Row],[Spare Capacity %]],1)</f>
        <v>1</v>
      </c>
      <c r="AD89" s="306">
        <f>IF(FutureTrunkParks[[#This Row],[ Terminal Value Analysis]]&lt;0,0,FutureTrunkParks[[#This Row],[ Terminal Value Analysis]])</f>
        <v>1</v>
      </c>
      <c r="AE89" s="114">
        <f t="shared" si="85"/>
        <v>197316</v>
      </c>
      <c r="AF89" s="114">
        <f t="shared" si="64"/>
        <v>209194</v>
      </c>
      <c r="AG89" s="118">
        <f t="shared" si="65"/>
        <v>176091</v>
      </c>
      <c r="AH89" s="135">
        <f>ROUND(FutureTrunkParks[[#This Row],[Net Present Value of Total Asset Cost]]*FutureTrunkParks[[#This Row],[Terminal Value Adjustment]],0)</f>
        <v>176091</v>
      </c>
      <c r="AI89" s="178" t="str">
        <f t="shared" si="86"/>
        <v>y</v>
      </c>
      <c r="AJ89" s="178" t="str">
        <f t="shared" si="86"/>
        <v/>
      </c>
      <c r="AK89" s="178" t="str">
        <f t="shared" si="86"/>
        <v/>
      </c>
      <c r="AL89" s="178" t="str">
        <f t="shared" si="86"/>
        <v/>
      </c>
      <c r="AM89" s="144" t="str">
        <f t="shared" si="87"/>
        <v/>
      </c>
      <c r="AO89" s="123">
        <f t="shared" si="66"/>
        <v>1</v>
      </c>
      <c r="AP89" s="126" t="str">
        <f t="shared" si="67"/>
        <v/>
      </c>
      <c r="AQ89" s="126" t="str">
        <f t="shared" si="68"/>
        <v/>
      </c>
      <c r="AR89" s="126" t="str">
        <f t="shared" si="69"/>
        <v/>
      </c>
      <c r="AS89" s="126" t="str">
        <f t="shared" si="70"/>
        <v/>
      </c>
      <c r="AT89" s="127">
        <f t="shared" si="71"/>
        <v>1</v>
      </c>
      <c r="AV89" s="128">
        <f t="shared" si="72"/>
        <v>176091</v>
      </c>
      <c r="AW89" s="128" t="str">
        <f t="shared" si="73"/>
        <v/>
      </c>
      <c r="AX89" s="128" t="str">
        <f t="shared" si="74"/>
        <v/>
      </c>
      <c r="AY89" s="128" t="str">
        <f t="shared" si="75"/>
        <v/>
      </c>
      <c r="AZ89" s="128" t="str">
        <f t="shared" si="76"/>
        <v/>
      </c>
      <c r="BB89" s="128">
        <f t="shared" si="77"/>
        <v>176091</v>
      </c>
      <c r="BC89" s="128" t="str">
        <f t="shared" si="78"/>
        <v/>
      </c>
      <c r="BD89" s="128" t="str">
        <f t="shared" si="79"/>
        <v/>
      </c>
      <c r="BE89" s="128" t="str">
        <f t="shared" si="80"/>
        <v/>
      </c>
      <c r="BF89" s="128" t="str">
        <f t="shared" si="81"/>
        <v/>
      </c>
    </row>
    <row r="90" spans="2:58">
      <c r="B90" s="176" t="s">
        <v>2434</v>
      </c>
      <c r="C90" s="167" t="s">
        <v>2318</v>
      </c>
      <c r="D90" s="167" t="s">
        <v>2229</v>
      </c>
      <c r="E90" s="167" t="s">
        <v>115</v>
      </c>
      <c r="F90" s="167" t="s">
        <v>2461</v>
      </c>
      <c r="G90" s="144" t="str">
        <f t="shared" si="88"/>
        <v>A7-L</v>
      </c>
      <c r="H90" s="145">
        <f>IFERROR(INDEX(UnitRateParks[],MATCH(G90,UnitRateParks[LGIP Code],0),3),"")</f>
        <v>8000</v>
      </c>
      <c r="I90" s="146">
        <f>IFERROR(MIN(K90/H90,INDEX(UnitRateParks[],MATCH(FutureTrunkParks[[#This Row],[LGIP Code (*)]], UnitRateParks[LGIP Code],0),4)),"")</f>
        <v>0.375</v>
      </c>
      <c r="J90" s="170"/>
      <c r="K90" s="171">
        <v>3000</v>
      </c>
      <c r="L90" s="114">
        <f t="shared" si="59"/>
        <v>152.5</v>
      </c>
      <c r="M90" s="173">
        <v>457500</v>
      </c>
      <c r="N9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117724.47094572369</v>
      </c>
      <c r="O90" s="165">
        <v>117724</v>
      </c>
      <c r="P90" s="167">
        <v>2016</v>
      </c>
      <c r="Q90" s="204">
        <v>0.17</v>
      </c>
      <c r="R90" s="131">
        <f t="shared" si="82"/>
        <v>20013</v>
      </c>
      <c r="S90" s="167">
        <v>1</v>
      </c>
      <c r="T90" s="116">
        <f t="shared" si="60"/>
        <v>0.15</v>
      </c>
      <c r="U90" s="133">
        <f t="shared" si="83"/>
        <v>17906</v>
      </c>
      <c r="V90" s="134">
        <f t="shared" si="84"/>
        <v>178989</v>
      </c>
      <c r="W90" s="298">
        <f t="shared" si="63"/>
        <v>23346</v>
      </c>
      <c r="X90" s="176">
        <v>2024</v>
      </c>
      <c r="Y90" s="259">
        <f t="shared" si="61"/>
        <v>2.5000000000000001E-2</v>
      </c>
      <c r="Z90" s="259">
        <f t="shared" si="62"/>
        <v>1.8716532546698028E-2</v>
      </c>
      <c r="AA90" s="306">
        <f>IF(FutureTrunkParks[[#This Row],[Asset Class]]="Local",VLOOKUP(FutureTrunkParks[[#This Row],[Service Catchment]],'Catchment Demand - Parks'!$C$8:$M$12,11),'Catchment Demand - Parks'!$M$12)</f>
        <v>0.2396431882939771</v>
      </c>
      <c r="AB90" s="306">
        <f>_xlfn.IFS(FutureTrunkParks[[#This Row],[Year of Provision]]=2019,0,FutureTrunkParks[[#This Row],[Year of Provision]]=2024,FutureTrunkParks[[#This Row],[Total Assets Cost (at Base Year)]]/SUMIFS($AE$17:$AE$189,$X$17:$X$189,"2024",$E$17:$E$189,FutureTrunkParks[[#This Row],[Service Catchment]]))</f>
        <v>6.3757835362343394E-3</v>
      </c>
      <c r="AC90" s="306">
        <f>IF(AND(FutureTrunkParks[[#This Row],[Spare Capacity %]]&gt;30%,FutureTrunkParks[[#This Row],[Share of the total Cost with the same year of provision %]]&gt;20%),1-FutureTrunkParks[[#This Row],[Spare Capacity %]],1)</f>
        <v>1</v>
      </c>
      <c r="AD90" s="306">
        <f>IF(FutureTrunkParks[[#This Row],[ Terminal Value Analysis]]&lt;0,0,FutureTrunkParks[[#This Row],[ Terminal Value Analysis]])</f>
        <v>1</v>
      </c>
      <c r="AE90" s="114">
        <f t="shared" si="85"/>
        <v>636489</v>
      </c>
      <c r="AF90" s="114">
        <f t="shared" si="64"/>
        <v>765032</v>
      </c>
      <c r="AG90" s="118">
        <f t="shared" si="65"/>
        <v>483263</v>
      </c>
      <c r="AH90" s="135">
        <f>ROUND(FutureTrunkParks[[#This Row],[Net Present Value of Total Asset Cost]]*FutureTrunkParks[[#This Row],[Terminal Value Adjustment]],0)</f>
        <v>483263</v>
      </c>
      <c r="AI90" s="178" t="str">
        <f t="shared" si="86"/>
        <v>y</v>
      </c>
      <c r="AJ90" s="178" t="str">
        <f t="shared" si="86"/>
        <v/>
      </c>
      <c r="AK90" s="178" t="str">
        <f t="shared" si="86"/>
        <v/>
      </c>
      <c r="AL90" s="178" t="str">
        <f t="shared" si="86"/>
        <v/>
      </c>
      <c r="AM90" s="144" t="str">
        <f t="shared" si="87"/>
        <v/>
      </c>
      <c r="AO90" s="123">
        <f t="shared" si="66"/>
        <v>1</v>
      </c>
      <c r="AP90" s="126" t="str">
        <f t="shared" si="67"/>
        <v/>
      </c>
      <c r="AQ90" s="126" t="str">
        <f t="shared" si="68"/>
        <v/>
      </c>
      <c r="AR90" s="126" t="str">
        <f t="shared" si="69"/>
        <v/>
      </c>
      <c r="AS90" s="126" t="str">
        <f t="shared" si="70"/>
        <v/>
      </c>
      <c r="AT90" s="127">
        <f t="shared" si="71"/>
        <v>1</v>
      </c>
      <c r="AV90" s="128">
        <f t="shared" si="72"/>
        <v>483263</v>
      </c>
      <c r="AW90" s="128" t="str">
        <f t="shared" si="73"/>
        <v/>
      </c>
      <c r="AX90" s="128" t="str">
        <f t="shared" si="74"/>
        <v/>
      </c>
      <c r="AY90" s="128" t="str">
        <f t="shared" si="75"/>
        <v/>
      </c>
      <c r="AZ90" s="128" t="str">
        <f t="shared" si="76"/>
        <v/>
      </c>
      <c r="BB90" s="128">
        <f t="shared" si="77"/>
        <v>483263</v>
      </c>
      <c r="BC90" s="128" t="str">
        <f t="shared" si="78"/>
        <v/>
      </c>
      <c r="BD90" s="128" t="str">
        <f t="shared" si="79"/>
        <v/>
      </c>
      <c r="BE90" s="128" t="str">
        <f t="shared" si="80"/>
        <v/>
      </c>
      <c r="BF90" s="128" t="str">
        <f t="shared" si="81"/>
        <v/>
      </c>
    </row>
    <row r="91" spans="2:58">
      <c r="B91" s="176" t="s">
        <v>2435</v>
      </c>
      <c r="C91" s="167" t="s">
        <v>2319</v>
      </c>
      <c r="D91" s="167" t="s">
        <v>2231</v>
      </c>
      <c r="E91" s="167" t="s">
        <v>118</v>
      </c>
      <c r="F91" s="167" t="s">
        <v>2458</v>
      </c>
      <c r="G91" s="144" t="str">
        <f t="shared" si="88"/>
        <v>E5-D</v>
      </c>
      <c r="H91" s="145">
        <f>IFERROR(INDEX(UnitRateParks[],MATCH(G91,UnitRateParks[LGIP Code],0),3),"")</f>
        <v>40000</v>
      </c>
      <c r="I91" s="146">
        <f>IFERROR(MIN(K91/H91,INDEX(UnitRateParks[],MATCH(FutureTrunkParks[[#This Row],[LGIP Code (*)]], UnitRateParks[LGIP Code],0),4)),"")</f>
        <v>2.2999999999999998</v>
      </c>
      <c r="J91" s="170"/>
      <c r="K91" s="171">
        <v>92000</v>
      </c>
      <c r="L91" s="114">
        <f t="shared" si="59"/>
        <v>0</v>
      </c>
      <c r="M91" s="173">
        <v>0</v>
      </c>
      <c r="N91"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7471842.7040903214</v>
      </c>
      <c r="O91" s="165">
        <v>7471843</v>
      </c>
      <c r="P91" s="167">
        <v>2016</v>
      </c>
      <c r="Q91" s="204">
        <v>0.17</v>
      </c>
      <c r="R91" s="131">
        <f t="shared" si="82"/>
        <v>1270213</v>
      </c>
      <c r="S91" s="167">
        <v>1</v>
      </c>
      <c r="T91" s="116">
        <f t="shared" si="60"/>
        <v>7.4999999999999997E-2</v>
      </c>
      <c r="U91" s="133">
        <f t="shared" si="83"/>
        <v>1136467</v>
      </c>
      <c r="V91" s="134">
        <f t="shared" si="84"/>
        <v>10619412</v>
      </c>
      <c r="W91" s="298">
        <f t="shared" si="63"/>
        <v>740889</v>
      </c>
      <c r="X91" s="176">
        <v>2019</v>
      </c>
      <c r="Y91" s="259">
        <f t="shared" si="61"/>
        <v>2.5000000000000001E-2</v>
      </c>
      <c r="Z91" s="259">
        <f t="shared" si="62"/>
        <v>1.8716532546698028E-2</v>
      </c>
      <c r="AA91" s="306">
        <f>IF(FutureTrunkParks[[#This Row],[Asset Class]]="Local",VLOOKUP(FutureTrunkParks[[#This Row],[Service Catchment]],'Catchment Demand - Parks'!$C$8:$M$12,11),'Catchment Demand - Parks'!$M$12)</f>
        <v>0.2213928201923249</v>
      </c>
      <c r="AB91" s="306">
        <f>_xlfn.IFS(FutureTrunkParks[[#This Row],[Year of Provision]]=2019,0,FutureTrunkParks[[#This Row],[Year of Provision]]=2024,FutureTrunkParks[[#This Row],[Total Assets Cost (at Base Year)]]/SUMIFS($AE$17:$AE$189,$X$17:$X$189,"2024",$E$17:$E$189,FutureTrunkParks[[#This Row],[Service Catchment]]))</f>
        <v>0</v>
      </c>
      <c r="AC91" s="306">
        <f>IF(AND(FutureTrunkParks[[#This Row],[Spare Capacity %]]&gt;30%,FutureTrunkParks[[#This Row],[Share of the total Cost with the same year of provision %]]&gt;20%),1-FutureTrunkParks[[#This Row],[Spare Capacity %]],1)</f>
        <v>1</v>
      </c>
      <c r="AD91" s="306">
        <f>IF(FutureTrunkParks[[#This Row],[ Terminal Value Analysis]]&lt;0,0,FutureTrunkParks[[#This Row],[ Terminal Value Analysis]])</f>
        <v>1</v>
      </c>
      <c r="AE91" s="114">
        <f t="shared" si="85"/>
        <v>10619412</v>
      </c>
      <c r="AF91" s="114">
        <f t="shared" si="64"/>
        <v>11226918</v>
      </c>
      <c r="AG91" s="118">
        <f t="shared" si="65"/>
        <v>9450388</v>
      </c>
      <c r="AH91" s="135">
        <f>ROUND(FutureTrunkParks[[#This Row],[Net Present Value of Total Asset Cost]]*FutureTrunkParks[[#This Row],[Terminal Value Adjustment]],0)</f>
        <v>9450388</v>
      </c>
      <c r="AI91" s="178" t="str">
        <f t="shared" si="86"/>
        <v/>
      </c>
      <c r="AJ91" s="178" t="str">
        <f t="shared" si="86"/>
        <v/>
      </c>
      <c r="AK91" s="178" t="str">
        <f t="shared" si="86"/>
        <v/>
      </c>
      <c r="AL91" s="178" t="str">
        <f t="shared" si="86"/>
        <v/>
      </c>
      <c r="AM91" s="144" t="str">
        <f t="shared" si="87"/>
        <v>y</v>
      </c>
      <c r="AO91" s="123" t="str">
        <f t="shared" si="66"/>
        <v/>
      </c>
      <c r="AP91" s="126" t="str">
        <f t="shared" si="67"/>
        <v/>
      </c>
      <c r="AQ91" s="126" t="str">
        <f t="shared" si="68"/>
        <v/>
      </c>
      <c r="AR91" s="126" t="str">
        <f t="shared" si="69"/>
        <v/>
      </c>
      <c r="AS91" s="126">
        <f t="shared" si="70"/>
        <v>1</v>
      </c>
      <c r="AT91" s="127">
        <f t="shared" si="71"/>
        <v>1</v>
      </c>
      <c r="AV91" s="128" t="str">
        <f t="shared" si="72"/>
        <v/>
      </c>
      <c r="AW91" s="128" t="str">
        <f t="shared" si="73"/>
        <v/>
      </c>
      <c r="AX91" s="128" t="str">
        <f t="shared" si="74"/>
        <v/>
      </c>
      <c r="AY91" s="128" t="str">
        <f t="shared" si="75"/>
        <v/>
      </c>
      <c r="AZ91" s="128">
        <f t="shared" si="76"/>
        <v>9450388</v>
      </c>
      <c r="BB91" s="128" t="str">
        <f t="shared" si="77"/>
        <v/>
      </c>
      <c r="BC91" s="128" t="str">
        <f t="shared" si="78"/>
        <v/>
      </c>
      <c r="BD91" s="128" t="str">
        <f t="shared" si="79"/>
        <v/>
      </c>
      <c r="BE91" s="128" t="str">
        <f t="shared" si="80"/>
        <v/>
      </c>
      <c r="BF91" s="128">
        <f t="shared" si="81"/>
        <v>9450388</v>
      </c>
    </row>
    <row r="92" spans="2:58">
      <c r="B92" s="176" t="s">
        <v>2436</v>
      </c>
      <c r="C92" s="167" t="s">
        <v>2320</v>
      </c>
      <c r="D92" s="167" t="s">
        <v>2229</v>
      </c>
      <c r="E92" s="167" t="s">
        <v>117</v>
      </c>
      <c r="F92" s="167" t="s">
        <v>2455</v>
      </c>
      <c r="G92" s="144" t="str">
        <f>MID(C92,5,2)&amp;"-"&amp;LEFT(D92,1)</f>
        <v>A1-L</v>
      </c>
      <c r="H92" s="145">
        <f>IFERROR(INDEX(UnitRateParks[],MATCH(G92,UnitRateParks[LGIP Code],0),3),"")</f>
        <v>8000</v>
      </c>
      <c r="I92" s="146">
        <f>IFERROR(MIN(K92/H92,INDEX(UnitRateParks[],MATCH(FutureTrunkParks[[#This Row],[LGIP Code (*)]], UnitRateParks[LGIP Code],0),4)),"")</f>
        <v>1.25</v>
      </c>
      <c r="J92" s="170"/>
      <c r="K92" s="171">
        <v>10000</v>
      </c>
      <c r="L92" s="114">
        <f t="shared" si="59"/>
        <v>50</v>
      </c>
      <c r="M92" s="173">
        <v>500000</v>
      </c>
      <c r="N9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92" s="165">
        <v>333335</v>
      </c>
      <c r="P92" s="167">
        <v>2016</v>
      </c>
      <c r="Q92" s="204">
        <v>0.17</v>
      </c>
      <c r="R92" s="131">
        <f t="shared" si="82"/>
        <v>56667</v>
      </c>
      <c r="S92" s="167">
        <v>1</v>
      </c>
      <c r="T92" s="116">
        <f t="shared" si="60"/>
        <v>0.15</v>
      </c>
      <c r="U92" s="133">
        <f t="shared" si="83"/>
        <v>50700</v>
      </c>
      <c r="V92" s="134">
        <f t="shared" si="84"/>
        <v>506807</v>
      </c>
      <c r="W92" s="298">
        <f t="shared" si="63"/>
        <v>66105</v>
      </c>
      <c r="X92" s="176">
        <v>2024</v>
      </c>
      <c r="Y92" s="259">
        <f t="shared" si="61"/>
        <v>2.5000000000000001E-2</v>
      </c>
      <c r="Z92" s="259">
        <f t="shared" si="62"/>
        <v>1.8716532546698028E-2</v>
      </c>
      <c r="AA92" s="306">
        <f>IF(FutureTrunkParks[[#This Row],[Asset Class]]="Local",VLOOKUP(FutureTrunkParks[[#This Row],[Service Catchment]],'Catchment Demand - Parks'!$C$8:$M$12,11),'Catchment Demand - Parks'!$M$12)</f>
        <v>0.23653065067111387</v>
      </c>
      <c r="AB92" s="306">
        <f>_xlfn.IFS(FutureTrunkParks[[#This Row],[Year of Provision]]=2019,0,FutureTrunkParks[[#This Row],[Year of Provision]]=2024,FutureTrunkParks[[#This Row],[Total Assets Cost (at Base Year)]]/SUMIFS($AE$17:$AE$189,$X$17:$X$189,"2024",$E$17:$E$189,FutureTrunkParks[[#This Row],[Service Catchment]]))</f>
        <v>6.0195707751822952E-3</v>
      </c>
      <c r="AC92" s="306">
        <f>IF(AND(FutureTrunkParks[[#This Row],[Spare Capacity %]]&gt;30%,FutureTrunkParks[[#This Row],[Share of the total Cost with the same year of provision %]]&gt;20%),1-FutureTrunkParks[[#This Row],[Spare Capacity %]],1)</f>
        <v>1</v>
      </c>
      <c r="AD92" s="306">
        <f>IF(FutureTrunkParks[[#This Row],[ Terminal Value Analysis]]&lt;0,0,FutureTrunkParks[[#This Row],[ Terminal Value Analysis]])</f>
        <v>1</v>
      </c>
      <c r="AE92" s="114">
        <f t="shared" si="85"/>
        <v>1006807</v>
      </c>
      <c r="AF92" s="114">
        <f t="shared" si="64"/>
        <v>1197055</v>
      </c>
      <c r="AG92" s="118">
        <f t="shared" si="65"/>
        <v>756168</v>
      </c>
      <c r="AH92" s="135">
        <f>ROUND(FutureTrunkParks[[#This Row],[Net Present Value of Total Asset Cost]]*FutureTrunkParks[[#This Row],[Terminal Value Adjustment]],0)</f>
        <v>756168</v>
      </c>
      <c r="AI92" s="178" t="str">
        <f t="shared" si="86"/>
        <v/>
      </c>
      <c r="AJ92" s="178" t="str">
        <f t="shared" si="86"/>
        <v/>
      </c>
      <c r="AK92" s="178" t="str">
        <f t="shared" si="86"/>
        <v>y</v>
      </c>
      <c r="AL92" s="178" t="str">
        <f t="shared" si="86"/>
        <v/>
      </c>
      <c r="AM92" s="144" t="str">
        <f t="shared" si="87"/>
        <v/>
      </c>
      <c r="AO92" s="123" t="str">
        <f t="shared" si="66"/>
        <v/>
      </c>
      <c r="AP92" s="126" t="str">
        <f t="shared" si="67"/>
        <v/>
      </c>
      <c r="AQ92" s="126">
        <f t="shared" si="68"/>
        <v>1</v>
      </c>
      <c r="AR92" s="126" t="str">
        <f t="shared" si="69"/>
        <v/>
      </c>
      <c r="AS92" s="126" t="str">
        <f t="shared" si="70"/>
        <v/>
      </c>
      <c r="AT92" s="127">
        <f t="shared" si="71"/>
        <v>1</v>
      </c>
      <c r="AV92" s="128" t="str">
        <f t="shared" si="72"/>
        <v/>
      </c>
      <c r="AW92" s="128" t="str">
        <f t="shared" si="73"/>
        <v/>
      </c>
      <c r="AX92" s="128">
        <f t="shared" si="74"/>
        <v>756168</v>
      </c>
      <c r="AY92" s="128" t="str">
        <f t="shared" si="75"/>
        <v/>
      </c>
      <c r="AZ92" s="128" t="str">
        <f t="shared" si="76"/>
        <v/>
      </c>
      <c r="BB92" s="128" t="str">
        <f t="shared" si="77"/>
        <v/>
      </c>
      <c r="BC92" s="128" t="str">
        <f t="shared" si="78"/>
        <v/>
      </c>
      <c r="BD92" s="128">
        <f t="shared" si="79"/>
        <v>756168</v>
      </c>
      <c r="BE92" s="128" t="str">
        <f t="shared" si="80"/>
        <v/>
      </c>
      <c r="BF92" s="128" t="str">
        <f t="shared" si="81"/>
        <v/>
      </c>
    </row>
    <row r="93" spans="2:58">
      <c r="B93" s="176" t="s">
        <v>2437</v>
      </c>
      <c r="C93" s="167" t="s">
        <v>2321</v>
      </c>
      <c r="D93" s="167" t="s">
        <v>2229</v>
      </c>
      <c r="E93" s="167" t="s">
        <v>117</v>
      </c>
      <c r="F93" s="167" t="s">
        <v>2455</v>
      </c>
      <c r="G93" s="144" t="str">
        <f>MID(C93,5,2)&amp;"-"&amp;LEFT(D93,1)</f>
        <v>A1-L</v>
      </c>
      <c r="H93" s="145">
        <f>IFERROR(INDEX(UnitRateParks[],MATCH(G93,UnitRateParks[LGIP Code],0),3),"")</f>
        <v>8000</v>
      </c>
      <c r="I93" s="146">
        <f>IFERROR(MIN(K93/H93,INDEX(UnitRateParks[],MATCH(FutureTrunkParks[[#This Row],[LGIP Code (*)]], UnitRateParks[LGIP Code],0),4)),"")</f>
        <v>1.25</v>
      </c>
      <c r="J93" s="170"/>
      <c r="K93" s="171">
        <v>10000</v>
      </c>
      <c r="L93" s="114">
        <f t="shared" si="59"/>
        <v>50</v>
      </c>
      <c r="M93" s="173">
        <v>500000</v>
      </c>
      <c r="N9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93" s="165">
        <v>333335</v>
      </c>
      <c r="P93" s="167">
        <v>2016</v>
      </c>
      <c r="Q93" s="204">
        <v>0.17</v>
      </c>
      <c r="R93" s="131">
        <f t="shared" si="82"/>
        <v>56667</v>
      </c>
      <c r="S93" s="167">
        <v>1</v>
      </c>
      <c r="T93" s="116">
        <f t="shared" si="60"/>
        <v>7.4999999999999997E-2</v>
      </c>
      <c r="U93" s="133">
        <f t="shared" si="83"/>
        <v>50700</v>
      </c>
      <c r="V93" s="134">
        <f t="shared" si="84"/>
        <v>473755</v>
      </c>
      <c r="W93" s="298">
        <f t="shared" si="63"/>
        <v>33053</v>
      </c>
      <c r="X93" s="176">
        <v>2019</v>
      </c>
      <c r="Y93" s="259">
        <f t="shared" si="61"/>
        <v>2.5000000000000001E-2</v>
      </c>
      <c r="Z93" s="259">
        <f t="shared" si="62"/>
        <v>1.8716532546698028E-2</v>
      </c>
      <c r="AA93" s="306">
        <f>IF(FutureTrunkParks[[#This Row],[Asset Class]]="Local",VLOOKUP(FutureTrunkParks[[#This Row],[Service Catchment]],'Catchment Demand - Parks'!$C$8:$M$12,11),'Catchment Demand - Parks'!$M$12)</f>
        <v>0.23653065067111387</v>
      </c>
      <c r="AB93" s="306">
        <f>_xlfn.IFS(FutureTrunkParks[[#This Row],[Year of Provision]]=2019,0,FutureTrunkParks[[#This Row],[Year of Provision]]=2024,FutureTrunkParks[[#This Row],[Total Assets Cost (at Base Year)]]/SUMIFS($AE$17:$AE$189,$X$17:$X$189,"2024",$E$17:$E$189,FutureTrunkParks[[#This Row],[Service Catchment]]))</f>
        <v>0</v>
      </c>
      <c r="AC93" s="306">
        <f>IF(AND(FutureTrunkParks[[#This Row],[Spare Capacity %]]&gt;30%,FutureTrunkParks[[#This Row],[Share of the total Cost with the same year of provision %]]&gt;20%),1-FutureTrunkParks[[#This Row],[Spare Capacity %]],1)</f>
        <v>1</v>
      </c>
      <c r="AD93" s="306">
        <f>IF(FutureTrunkParks[[#This Row],[ Terminal Value Analysis]]&lt;0,0,FutureTrunkParks[[#This Row],[ Terminal Value Analysis]])</f>
        <v>1</v>
      </c>
      <c r="AE93" s="114">
        <f t="shared" si="85"/>
        <v>973755</v>
      </c>
      <c r="AF93" s="114">
        <f t="shared" si="64"/>
        <v>1039302</v>
      </c>
      <c r="AG93" s="118">
        <f t="shared" si="65"/>
        <v>874844</v>
      </c>
      <c r="AH93" s="135">
        <f>ROUND(FutureTrunkParks[[#This Row],[Net Present Value of Total Asset Cost]]*FutureTrunkParks[[#This Row],[Terminal Value Adjustment]],0)</f>
        <v>874844</v>
      </c>
      <c r="AI93" s="178" t="str">
        <f t="shared" si="86"/>
        <v/>
      </c>
      <c r="AJ93" s="178" t="str">
        <f t="shared" si="86"/>
        <v/>
      </c>
      <c r="AK93" s="178" t="str">
        <f t="shared" si="86"/>
        <v>y</v>
      </c>
      <c r="AL93" s="178" t="str">
        <f t="shared" si="86"/>
        <v/>
      </c>
      <c r="AM93" s="144" t="str">
        <f t="shared" si="87"/>
        <v/>
      </c>
      <c r="AO93" s="123" t="str">
        <f t="shared" si="66"/>
        <v/>
      </c>
      <c r="AP93" s="126" t="str">
        <f t="shared" si="67"/>
        <v/>
      </c>
      <c r="AQ93" s="126">
        <f t="shared" si="68"/>
        <v>1</v>
      </c>
      <c r="AR93" s="126" t="str">
        <f t="shared" si="69"/>
        <v/>
      </c>
      <c r="AS93" s="126" t="str">
        <f t="shared" si="70"/>
        <v/>
      </c>
      <c r="AT93" s="127">
        <f t="shared" si="71"/>
        <v>1</v>
      </c>
      <c r="AV93" s="128" t="str">
        <f t="shared" si="72"/>
        <v/>
      </c>
      <c r="AW93" s="128" t="str">
        <f t="shared" si="73"/>
        <v/>
      </c>
      <c r="AX93" s="128">
        <f t="shared" si="74"/>
        <v>874844</v>
      </c>
      <c r="AY93" s="128" t="str">
        <f t="shared" si="75"/>
        <v/>
      </c>
      <c r="AZ93" s="128" t="str">
        <f t="shared" si="76"/>
        <v/>
      </c>
      <c r="BB93" s="128" t="str">
        <f t="shared" si="77"/>
        <v/>
      </c>
      <c r="BC93" s="128" t="str">
        <f t="shared" si="78"/>
        <v/>
      </c>
      <c r="BD93" s="128">
        <f t="shared" si="79"/>
        <v>874844</v>
      </c>
      <c r="BE93" s="128" t="str">
        <f t="shared" si="80"/>
        <v/>
      </c>
      <c r="BF93" s="128" t="str">
        <f t="shared" si="81"/>
        <v/>
      </c>
    </row>
    <row r="94" spans="2:58">
      <c r="B94" s="176" t="s">
        <v>2437</v>
      </c>
      <c r="C94" s="167" t="s">
        <v>2322</v>
      </c>
      <c r="D94" s="167" t="s">
        <v>2231</v>
      </c>
      <c r="E94" s="167" t="s">
        <v>117</v>
      </c>
      <c r="F94" s="167" t="s">
        <v>2465</v>
      </c>
      <c r="G94" s="144" t="str">
        <f>MID(C94,5,2)&amp;"-"&amp;LEFT(D94,1)</f>
        <v>A2-D</v>
      </c>
      <c r="H94" s="145">
        <f>IFERROR(INDEX(UnitRateParks[],MATCH(G94,UnitRateParks[LGIP Code],0),3),"")</f>
        <v>30000</v>
      </c>
      <c r="I94" s="146">
        <f>IFERROR(MIN(K94/H94,INDEX(UnitRateParks[],MATCH(FutureTrunkParks[[#This Row],[LGIP Code (*)]], UnitRateParks[LGIP Code],0),4)),"")</f>
        <v>1.4</v>
      </c>
      <c r="J94" s="170"/>
      <c r="K94" s="171">
        <v>97122</v>
      </c>
      <c r="L94" s="114">
        <f t="shared" si="59"/>
        <v>74.133563971087909</v>
      </c>
      <c r="M94" s="173">
        <v>7200000</v>
      </c>
      <c r="N9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1513934.3161447367</v>
      </c>
      <c r="O94" s="165">
        <v>1513934</v>
      </c>
      <c r="P94" s="167">
        <v>2016</v>
      </c>
      <c r="Q94" s="204">
        <v>0.17</v>
      </c>
      <c r="R94" s="131">
        <f t="shared" si="82"/>
        <v>257369</v>
      </c>
      <c r="S94" s="167">
        <v>1</v>
      </c>
      <c r="T94" s="116">
        <f t="shared" si="60"/>
        <v>0.15</v>
      </c>
      <c r="U94" s="133">
        <f t="shared" si="83"/>
        <v>230269</v>
      </c>
      <c r="V94" s="134">
        <f t="shared" si="84"/>
        <v>2301808</v>
      </c>
      <c r="W94" s="298">
        <f t="shared" si="63"/>
        <v>300236</v>
      </c>
      <c r="X94" s="176">
        <v>2024</v>
      </c>
      <c r="Y94" s="259">
        <f t="shared" si="61"/>
        <v>2.5000000000000001E-2</v>
      </c>
      <c r="Z94" s="259">
        <f t="shared" si="62"/>
        <v>1.8716532546698028E-2</v>
      </c>
      <c r="AA94" s="306">
        <f>IF(FutureTrunkParks[[#This Row],[Asset Class]]="Local",VLOOKUP(FutureTrunkParks[[#This Row],[Service Catchment]],'Catchment Demand - Parks'!$C$8:$M$12,11),'Catchment Demand - Parks'!$M$12)</f>
        <v>0.2213928201923249</v>
      </c>
      <c r="AB94" s="306">
        <f>_xlfn.IFS(FutureTrunkParks[[#This Row],[Year of Provision]]=2019,0,FutureTrunkParks[[#This Row],[Year of Provision]]=2024,FutureTrunkParks[[#This Row],[Total Assets Cost (at Base Year)]]/SUMIFS($AE$17:$AE$189,$X$17:$X$189,"2024",$E$17:$E$189,FutureTrunkParks[[#This Row],[Service Catchment]]))</f>
        <v>5.6810099401566873E-2</v>
      </c>
      <c r="AC94" s="306">
        <f>IF(AND(FutureTrunkParks[[#This Row],[Spare Capacity %]]&gt;30%,FutureTrunkParks[[#This Row],[Share of the total Cost with the same year of provision %]]&gt;20%),1-FutureTrunkParks[[#This Row],[Spare Capacity %]],1)</f>
        <v>1</v>
      </c>
      <c r="AD94" s="306">
        <f>IF(FutureTrunkParks[[#This Row],[ Terminal Value Analysis]]&lt;0,0,FutureTrunkParks[[#This Row],[ Terminal Value Analysis]])</f>
        <v>1</v>
      </c>
      <c r="AE94" s="114">
        <f t="shared" si="85"/>
        <v>9501808</v>
      </c>
      <c r="AF94" s="114">
        <f t="shared" si="64"/>
        <v>11442407</v>
      </c>
      <c r="AG94" s="118">
        <f t="shared" si="65"/>
        <v>7228058</v>
      </c>
      <c r="AH94" s="135">
        <f>ROUND(FutureTrunkParks[[#This Row],[Net Present Value of Total Asset Cost]]*FutureTrunkParks[[#This Row],[Terminal Value Adjustment]],0)</f>
        <v>7228058</v>
      </c>
      <c r="AI94" s="178" t="str">
        <f t="shared" si="86"/>
        <v/>
      </c>
      <c r="AJ94" s="178" t="str">
        <f t="shared" si="86"/>
        <v/>
      </c>
      <c r="AK94" s="178" t="str">
        <f t="shared" si="86"/>
        <v/>
      </c>
      <c r="AL94" s="178" t="str">
        <f t="shared" si="86"/>
        <v/>
      </c>
      <c r="AM94" s="144" t="str">
        <f t="shared" si="87"/>
        <v>y</v>
      </c>
      <c r="AO94" s="123" t="str">
        <f t="shared" si="66"/>
        <v/>
      </c>
      <c r="AP94" s="126" t="str">
        <f t="shared" si="67"/>
        <v/>
      </c>
      <c r="AQ94" s="126" t="str">
        <f t="shared" si="68"/>
        <v/>
      </c>
      <c r="AR94" s="126" t="str">
        <f t="shared" si="69"/>
        <v/>
      </c>
      <c r="AS94" s="126">
        <f t="shared" si="70"/>
        <v>1</v>
      </c>
      <c r="AT94" s="127">
        <f t="shared" si="71"/>
        <v>1</v>
      </c>
      <c r="AV94" s="128" t="str">
        <f t="shared" si="72"/>
        <v/>
      </c>
      <c r="AW94" s="128" t="str">
        <f t="shared" si="73"/>
        <v/>
      </c>
      <c r="AX94" s="128" t="str">
        <f t="shared" si="74"/>
        <v/>
      </c>
      <c r="AY94" s="128" t="str">
        <f t="shared" si="75"/>
        <v/>
      </c>
      <c r="AZ94" s="128">
        <f t="shared" si="76"/>
        <v>7228058</v>
      </c>
      <c r="BB94" s="128" t="str">
        <f t="shared" si="77"/>
        <v/>
      </c>
      <c r="BC94" s="128" t="str">
        <f t="shared" si="78"/>
        <v/>
      </c>
      <c r="BD94" s="128" t="str">
        <f t="shared" si="79"/>
        <v/>
      </c>
      <c r="BE94" s="128" t="str">
        <f t="shared" si="80"/>
        <v/>
      </c>
      <c r="BF94" s="128">
        <f t="shared" si="81"/>
        <v>7228058</v>
      </c>
    </row>
    <row r="95" spans="2:58">
      <c r="B95" s="176" t="s">
        <v>2422</v>
      </c>
      <c r="C95" s="167" t="s">
        <v>2323</v>
      </c>
      <c r="D95" s="167" t="s">
        <v>2231</v>
      </c>
      <c r="E95" s="167" t="s">
        <v>117</v>
      </c>
      <c r="F95" s="167" t="s">
        <v>2471</v>
      </c>
      <c r="G95" s="144" t="str">
        <f>MID(C95,5,2)&amp;"-"&amp;LEFT(D95,1)</f>
        <v>A5-D</v>
      </c>
      <c r="H95" s="145">
        <f>IFERROR(INDEX(UnitRateParks[],MATCH(G95,UnitRateParks[LGIP Code],0),3),"")</f>
        <v>40000</v>
      </c>
      <c r="I95" s="146">
        <f>IFERROR(MIN(K95/H95,INDEX(UnitRateParks[],MATCH(FutureTrunkParks[[#This Row],[LGIP Code (*)]], UnitRateParks[LGIP Code],0),4)),"")</f>
        <v>3.2374749999999999</v>
      </c>
      <c r="J95" s="170"/>
      <c r="K95" s="171">
        <v>129499</v>
      </c>
      <c r="L95" s="114">
        <f t="shared" si="59"/>
        <v>60</v>
      </c>
      <c r="M95" s="173">
        <v>7769940</v>
      </c>
      <c r="N9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4299993.8032705076</v>
      </c>
      <c r="O95" s="165">
        <v>4299994</v>
      </c>
      <c r="P95" s="167">
        <v>2016</v>
      </c>
      <c r="Q95" s="204">
        <v>0.17</v>
      </c>
      <c r="R95" s="131">
        <f t="shared" si="82"/>
        <v>730999</v>
      </c>
      <c r="S95" s="167">
        <v>1</v>
      </c>
      <c r="T95" s="116">
        <f t="shared" si="60"/>
        <v>0.15</v>
      </c>
      <c r="U95" s="133">
        <f t="shared" si="83"/>
        <v>654029</v>
      </c>
      <c r="V95" s="134">
        <f t="shared" si="84"/>
        <v>6537775</v>
      </c>
      <c r="W95" s="298">
        <f t="shared" si="63"/>
        <v>852753</v>
      </c>
      <c r="X95" s="176">
        <v>2024</v>
      </c>
      <c r="Y95" s="259">
        <f t="shared" si="61"/>
        <v>2.5000000000000001E-2</v>
      </c>
      <c r="Z95" s="259">
        <f t="shared" si="62"/>
        <v>1.8716532546698028E-2</v>
      </c>
      <c r="AA95" s="306">
        <f>IF(FutureTrunkParks[[#This Row],[Asset Class]]="Local",VLOOKUP(FutureTrunkParks[[#This Row],[Service Catchment]],'Catchment Demand - Parks'!$C$8:$M$12,11),'Catchment Demand - Parks'!$M$12)</f>
        <v>0.2213928201923249</v>
      </c>
      <c r="AB95" s="306">
        <f>_xlfn.IFS(FutureTrunkParks[[#This Row],[Year of Provision]]=2019,0,FutureTrunkParks[[#This Row],[Year of Provision]]=2024,FutureTrunkParks[[#This Row],[Total Assets Cost (at Base Year)]]/SUMIFS($AE$17:$AE$189,$X$17:$X$189,"2024",$E$17:$E$189,FutureTrunkParks[[#This Row],[Service Catchment]]))</f>
        <v>8.554400503138869E-2</v>
      </c>
      <c r="AC95" s="306">
        <f>IF(AND(FutureTrunkParks[[#This Row],[Spare Capacity %]]&gt;30%,FutureTrunkParks[[#This Row],[Share of the total Cost with the same year of provision %]]&gt;20%),1-FutureTrunkParks[[#This Row],[Spare Capacity %]],1)</f>
        <v>1</v>
      </c>
      <c r="AD95" s="306">
        <f>IF(FutureTrunkParks[[#This Row],[ Terminal Value Analysis]]&lt;0,0,FutureTrunkParks[[#This Row],[ Terminal Value Analysis]])</f>
        <v>1</v>
      </c>
      <c r="AE95" s="114">
        <f t="shared" si="85"/>
        <v>14307715</v>
      </c>
      <c r="AF95" s="114">
        <f t="shared" si="64"/>
        <v>17050192</v>
      </c>
      <c r="AG95" s="118">
        <f t="shared" si="65"/>
        <v>10770442</v>
      </c>
      <c r="AH95" s="135">
        <f>ROUND(FutureTrunkParks[[#This Row],[Net Present Value of Total Asset Cost]]*FutureTrunkParks[[#This Row],[Terminal Value Adjustment]],0)</f>
        <v>10770442</v>
      </c>
      <c r="AI95" s="178" t="str">
        <f t="shared" si="86"/>
        <v/>
      </c>
      <c r="AJ95" s="178" t="str">
        <f t="shared" si="86"/>
        <v/>
      </c>
      <c r="AK95" s="178" t="str">
        <f t="shared" si="86"/>
        <v/>
      </c>
      <c r="AL95" s="178" t="str">
        <f t="shared" si="86"/>
        <v/>
      </c>
      <c r="AM95" s="144" t="str">
        <f t="shared" si="87"/>
        <v>y</v>
      </c>
      <c r="AO95" s="123" t="str">
        <f t="shared" si="66"/>
        <v/>
      </c>
      <c r="AP95" s="126" t="str">
        <f t="shared" si="67"/>
        <v/>
      </c>
      <c r="AQ95" s="126" t="str">
        <f t="shared" si="68"/>
        <v/>
      </c>
      <c r="AR95" s="126" t="str">
        <f t="shared" si="69"/>
        <v/>
      </c>
      <c r="AS95" s="126">
        <f t="shared" si="70"/>
        <v>1</v>
      </c>
      <c r="AT95" s="127">
        <f t="shared" si="71"/>
        <v>1</v>
      </c>
      <c r="AV95" s="128" t="str">
        <f t="shared" si="72"/>
        <v/>
      </c>
      <c r="AW95" s="128" t="str">
        <f t="shared" si="73"/>
        <v/>
      </c>
      <c r="AX95" s="128" t="str">
        <f t="shared" si="74"/>
        <v/>
      </c>
      <c r="AY95" s="128" t="str">
        <f t="shared" si="75"/>
        <v/>
      </c>
      <c r="AZ95" s="128">
        <f t="shared" si="76"/>
        <v>10770442</v>
      </c>
      <c r="BB95" s="128" t="str">
        <f t="shared" si="77"/>
        <v/>
      </c>
      <c r="BC95" s="128" t="str">
        <f t="shared" si="78"/>
        <v/>
      </c>
      <c r="BD95" s="128" t="str">
        <f t="shared" si="79"/>
        <v/>
      </c>
      <c r="BE95" s="128" t="str">
        <f t="shared" si="80"/>
        <v/>
      </c>
      <c r="BF95" s="128">
        <f t="shared" si="81"/>
        <v>10770442</v>
      </c>
    </row>
    <row r="96" spans="2:58">
      <c r="B96" s="176" t="s">
        <v>2437</v>
      </c>
      <c r="C96" s="167" t="s">
        <v>2324</v>
      </c>
      <c r="D96" s="167" t="s">
        <v>2231</v>
      </c>
      <c r="E96" s="167" t="s">
        <v>117</v>
      </c>
      <c r="F96" s="167" t="s">
        <v>2459</v>
      </c>
      <c r="G96" s="144" t="str">
        <f>MID(C96,5,2)</f>
        <v>U3</v>
      </c>
      <c r="H96" s="145">
        <f>IFERROR(INDEX(UnitRateParks[],MATCH(G96,UnitRateParks[LGIP Code],0),3),"")</f>
        <v>0</v>
      </c>
      <c r="I96" s="146" t="str">
        <f>IFERROR(MIN(K96/H96,INDEX(UnitRateParks[],MATCH(G96,UnitRateParks[LGIP Code],0),4)),"")</f>
        <v/>
      </c>
      <c r="J96" s="170"/>
      <c r="K96" s="171">
        <v>57500</v>
      </c>
      <c r="L96" s="114">
        <f t="shared" si="59"/>
        <v>0</v>
      </c>
      <c r="M96" s="173">
        <v>0</v>
      </c>
      <c r="N96" s="143">
        <f>IFERROR(INDEX(UnitRateParks[],MATCH($G96,UnitRateParks[LGIP Code],0),15),"Error")</f>
        <v>500000</v>
      </c>
      <c r="O96" s="165">
        <v>500000</v>
      </c>
      <c r="P96" s="167">
        <v>2016</v>
      </c>
      <c r="Q96" s="204">
        <v>0.17</v>
      </c>
      <c r="R96" s="131">
        <f t="shared" si="82"/>
        <v>85000</v>
      </c>
      <c r="S96" s="167">
        <v>1</v>
      </c>
      <c r="T96" s="116">
        <f t="shared" si="60"/>
        <v>7.4999999999999997E-2</v>
      </c>
      <c r="U96" s="133">
        <f t="shared" si="83"/>
        <v>76050</v>
      </c>
      <c r="V96" s="134">
        <f t="shared" si="84"/>
        <v>710629</v>
      </c>
      <c r="W96" s="298">
        <f t="shared" si="63"/>
        <v>49579</v>
      </c>
      <c r="X96" s="176">
        <v>2019</v>
      </c>
      <c r="Y96" s="259">
        <f t="shared" si="61"/>
        <v>2.5000000000000001E-2</v>
      </c>
      <c r="Z96" s="259">
        <f t="shared" si="62"/>
        <v>1.8716532546698028E-2</v>
      </c>
      <c r="AA96" s="306">
        <f>IF(FutureTrunkParks[[#This Row],[Asset Class]]="Local",VLOOKUP(FutureTrunkParks[[#This Row],[Service Catchment]],'Catchment Demand - Parks'!$C$8:$M$12,11),'Catchment Demand - Parks'!$M$12)</f>
        <v>0.2213928201923249</v>
      </c>
      <c r="AB96" s="306">
        <f>_xlfn.IFS(FutureTrunkParks[[#This Row],[Year of Provision]]=2019,0,FutureTrunkParks[[#This Row],[Year of Provision]]=2024,FutureTrunkParks[[#This Row],[Total Assets Cost (at Base Year)]]/SUMIFS($AE$17:$AE$189,$X$17:$X$189,"2024",$E$17:$E$189,FutureTrunkParks[[#This Row],[Service Catchment]]))</f>
        <v>0</v>
      </c>
      <c r="AC96" s="306">
        <f>IF(AND(FutureTrunkParks[[#This Row],[Spare Capacity %]]&gt;30%,FutureTrunkParks[[#This Row],[Share of the total Cost with the same year of provision %]]&gt;20%),1-FutureTrunkParks[[#This Row],[Spare Capacity %]],1)</f>
        <v>1</v>
      </c>
      <c r="AD96" s="306">
        <f>IF(FutureTrunkParks[[#This Row],[ Terminal Value Analysis]]&lt;0,0,FutureTrunkParks[[#This Row],[ Terminal Value Analysis]])</f>
        <v>1</v>
      </c>
      <c r="AE96" s="114">
        <f t="shared" si="85"/>
        <v>710629</v>
      </c>
      <c r="AF96" s="114">
        <f t="shared" si="64"/>
        <v>751282</v>
      </c>
      <c r="AG96" s="118">
        <f t="shared" si="65"/>
        <v>632400</v>
      </c>
      <c r="AH96" s="135">
        <f>ROUND(FutureTrunkParks[[#This Row],[Net Present Value of Total Asset Cost]]*FutureTrunkParks[[#This Row],[Terminal Value Adjustment]],0)</f>
        <v>632400</v>
      </c>
      <c r="AI96" s="178" t="str">
        <f t="shared" si="86"/>
        <v/>
      </c>
      <c r="AJ96" s="178" t="str">
        <f t="shared" si="86"/>
        <v/>
      </c>
      <c r="AK96" s="178" t="str">
        <f t="shared" si="86"/>
        <v/>
      </c>
      <c r="AL96" s="178" t="str">
        <f t="shared" si="86"/>
        <v/>
      </c>
      <c r="AM96" s="144" t="str">
        <f t="shared" si="87"/>
        <v>y</v>
      </c>
      <c r="AO96" s="123" t="str">
        <f t="shared" si="66"/>
        <v/>
      </c>
      <c r="AP96" s="126" t="str">
        <f t="shared" si="67"/>
        <v/>
      </c>
      <c r="AQ96" s="126" t="str">
        <f t="shared" si="68"/>
        <v/>
      </c>
      <c r="AR96" s="126" t="str">
        <f t="shared" si="69"/>
        <v/>
      </c>
      <c r="AS96" s="126">
        <f t="shared" si="70"/>
        <v>1</v>
      </c>
      <c r="AT96" s="127">
        <f t="shared" si="71"/>
        <v>1</v>
      </c>
      <c r="AV96" s="128" t="str">
        <f t="shared" si="72"/>
        <v/>
      </c>
      <c r="AW96" s="128" t="str">
        <f t="shared" si="73"/>
        <v/>
      </c>
      <c r="AX96" s="128" t="str">
        <f t="shared" si="74"/>
        <v/>
      </c>
      <c r="AY96" s="128" t="str">
        <f t="shared" si="75"/>
        <v/>
      </c>
      <c r="AZ96" s="128">
        <f t="shared" si="76"/>
        <v>632400</v>
      </c>
      <c r="BB96" s="128" t="str">
        <f t="shared" si="77"/>
        <v/>
      </c>
      <c r="BC96" s="128" t="str">
        <f t="shared" si="78"/>
        <v/>
      </c>
      <c r="BD96" s="128" t="str">
        <f t="shared" si="79"/>
        <v/>
      </c>
      <c r="BE96" s="128" t="str">
        <f t="shared" si="80"/>
        <v/>
      </c>
      <c r="BF96" s="128">
        <f t="shared" si="81"/>
        <v>632400</v>
      </c>
    </row>
    <row r="97" spans="2:58">
      <c r="B97" s="176" t="s">
        <v>2438</v>
      </c>
      <c r="C97" s="167" t="s">
        <v>2325</v>
      </c>
      <c r="D97" s="167" t="s">
        <v>2229</v>
      </c>
      <c r="E97" s="167" t="s">
        <v>117</v>
      </c>
      <c r="F97" s="167" t="s">
        <v>2455</v>
      </c>
      <c r="G97" s="144" t="str">
        <f t="shared" ref="G97:G125" si="89">MID(C97,5,2)&amp;"-"&amp;LEFT(D97,1)</f>
        <v>A1-L</v>
      </c>
      <c r="H97" s="145">
        <f>IFERROR(INDEX(UnitRateParks[],MATCH(G97,UnitRateParks[LGIP Code],0),3),"")</f>
        <v>8000</v>
      </c>
      <c r="I97" s="146">
        <f>IFERROR(MIN(K97/H97,INDEX(UnitRateParks[],MATCH(FutureTrunkParks[[#This Row],[LGIP Code (*)]], UnitRateParks[LGIP Code],0),4)),"")</f>
        <v>0.625</v>
      </c>
      <c r="J97" s="170"/>
      <c r="K97" s="171">
        <v>5000</v>
      </c>
      <c r="L97" s="114">
        <f t="shared" si="59"/>
        <v>200</v>
      </c>
      <c r="M97" s="173">
        <v>1000000</v>
      </c>
      <c r="N9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97" s="165">
        <v>180527</v>
      </c>
      <c r="P97" s="167">
        <v>2016</v>
      </c>
      <c r="Q97" s="204">
        <v>0.17</v>
      </c>
      <c r="R97" s="131">
        <f t="shared" si="82"/>
        <v>30690</v>
      </c>
      <c r="S97" s="167">
        <v>1</v>
      </c>
      <c r="T97" s="116">
        <f t="shared" si="60"/>
        <v>7.4999999999999997E-2</v>
      </c>
      <c r="U97" s="133">
        <f t="shared" si="83"/>
        <v>27458</v>
      </c>
      <c r="V97" s="134">
        <f t="shared" si="84"/>
        <v>256576</v>
      </c>
      <c r="W97" s="298">
        <f t="shared" si="63"/>
        <v>17901</v>
      </c>
      <c r="X97" s="176">
        <v>2019</v>
      </c>
      <c r="Y97" s="259">
        <f t="shared" si="61"/>
        <v>2.5000000000000001E-2</v>
      </c>
      <c r="Z97" s="259">
        <f t="shared" si="62"/>
        <v>1.8716532546698028E-2</v>
      </c>
      <c r="AA97" s="306">
        <f>IF(FutureTrunkParks[[#This Row],[Asset Class]]="Local",VLOOKUP(FutureTrunkParks[[#This Row],[Service Catchment]],'Catchment Demand - Parks'!$C$8:$M$12,11),'Catchment Demand - Parks'!$M$12)</f>
        <v>0.23653065067111387</v>
      </c>
      <c r="AB97" s="306">
        <f>_xlfn.IFS(FutureTrunkParks[[#This Row],[Year of Provision]]=2019,0,FutureTrunkParks[[#This Row],[Year of Provision]]=2024,FutureTrunkParks[[#This Row],[Total Assets Cost (at Base Year)]]/SUMIFS($AE$17:$AE$189,$X$17:$X$189,"2024",$E$17:$E$189,FutureTrunkParks[[#This Row],[Service Catchment]]))</f>
        <v>0</v>
      </c>
      <c r="AC97" s="306">
        <f>IF(AND(FutureTrunkParks[[#This Row],[Spare Capacity %]]&gt;30%,FutureTrunkParks[[#This Row],[Share of the total Cost with the same year of provision %]]&gt;20%),1-FutureTrunkParks[[#This Row],[Spare Capacity %]],1)</f>
        <v>1</v>
      </c>
      <c r="AD97" s="306">
        <f>IF(FutureTrunkParks[[#This Row],[ Terminal Value Analysis]]&lt;0,0,FutureTrunkParks[[#This Row],[ Terminal Value Analysis]])</f>
        <v>1</v>
      </c>
      <c r="AE97" s="114">
        <f t="shared" si="85"/>
        <v>1256576</v>
      </c>
      <c r="AF97" s="114">
        <f t="shared" si="64"/>
        <v>1348145</v>
      </c>
      <c r="AG97" s="118">
        <f t="shared" si="65"/>
        <v>1134817</v>
      </c>
      <c r="AH97" s="135">
        <f>ROUND(FutureTrunkParks[[#This Row],[Net Present Value of Total Asset Cost]]*FutureTrunkParks[[#This Row],[Terminal Value Adjustment]],0)</f>
        <v>1134817</v>
      </c>
      <c r="AI97" s="178" t="str">
        <f t="shared" si="86"/>
        <v/>
      </c>
      <c r="AJ97" s="178" t="str">
        <f t="shared" si="86"/>
        <v/>
      </c>
      <c r="AK97" s="178" t="str">
        <f t="shared" si="86"/>
        <v>y</v>
      </c>
      <c r="AL97" s="178" t="str">
        <f t="shared" si="86"/>
        <v/>
      </c>
      <c r="AM97" s="144" t="str">
        <f t="shared" si="87"/>
        <v/>
      </c>
      <c r="AO97" s="123" t="str">
        <f t="shared" si="66"/>
        <v/>
      </c>
      <c r="AP97" s="126" t="str">
        <f t="shared" si="67"/>
        <v/>
      </c>
      <c r="AQ97" s="126">
        <f t="shared" si="68"/>
        <v>1</v>
      </c>
      <c r="AR97" s="126" t="str">
        <f t="shared" si="69"/>
        <v/>
      </c>
      <c r="AS97" s="126" t="str">
        <f t="shared" si="70"/>
        <v/>
      </c>
      <c r="AT97" s="127">
        <f t="shared" si="71"/>
        <v>1</v>
      </c>
      <c r="AV97" s="128" t="str">
        <f t="shared" si="72"/>
        <v/>
      </c>
      <c r="AW97" s="128" t="str">
        <f t="shared" si="73"/>
        <v/>
      </c>
      <c r="AX97" s="128">
        <f t="shared" si="74"/>
        <v>1134817</v>
      </c>
      <c r="AY97" s="128" t="str">
        <f t="shared" si="75"/>
        <v/>
      </c>
      <c r="AZ97" s="128" t="str">
        <f t="shared" si="76"/>
        <v/>
      </c>
      <c r="BB97" s="128" t="str">
        <f t="shared" si="77"/>
        <v/>
      </c>
      <c r="BC97" s="128" t="str">
        <f t="shared" si="78"/>
        <v/>
      </c>
      <c r="BD97" s="128">
        <f t="shared" si="79"/>
        <v>1134817</v>
      </c>
      <c r="BE97" s="128" t="str">
        <f t="shared" si="80"/>
        <v/>
      </c>
      <c r="BF97" s="128" t="str">
        <f t="shared" si="81"/>
        <v/>
      </c>
    </row>
    <row r="98" spans="2:58">
      <c r="B98" s="176" t="s">
        <v>2438</v>
      </c>
      <c r="C98" s="167" t="s">
        <v>2326</v>
      </c>
      <c r="D98" s="167" t="s">
        <v>2229</v>
      </c>
      <c r="E98" s="167" t="s">
        <v>117</v>
      </c>
      <c r="F98" s="167" t="s">
        <v>2455</v>
      </c>
      <c r="G98" s="144" t="str">
        <f t="shared" si="89"/>
        <v>A1-L</v>
      </c>
      <c r="H98" s="145">
        <f>IFERROR(INDEX(UnitRateParks[],MATCH(G98,UnitRateParks[LGIP Code],0),3),"")</f>
        <v>8000</v>
      </c>
      <c r="I98" s="146">
        <f>IFERROR(MIN(K98/H98,INDEX(UnitRateParks[],MATCH(FutureTrunkParks[[#This Row],[LGIP Code (*)]], UnitRateParks[LGIP Code],0),4)),"")</f>
        <v>1.145</v>
      </c>
      <c r="J98" s="170"/>
      <c r="K98" s="171">
        <v>9160</v>
      </c>
      <c r="L98" s="114">
        <f t="shared" si="59"/>
        <v>140</v>
      </c>
      <c r="M98" s="173">
        <v>1282400</v>
      </c>
      <c r="N9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307663.08503875002</v>
      </c>
      <c r="O98" s="165">
        <v>307663</v>
      </c>
      <c r="P98" s="167">
        <v>2016</v>
      </c>
      <c r="Q98" s="204">
        <v>0.17</v>
      </c>
      <c r="R98" s="131">
        <f t="shared" si="82"/>
        <v>52303</v>
      </c>
      <c r="S98" s="167">
        <v>1</v>
      </c>
      <c r="T98" s="116">
        <f t="shared" si="60"/>
        <v>7.4999999999999997E-2</v>
      </c>
      <c r="U98" s="133">
        <f t="shared" si="83"/>
        <v>46796</v>
      </c>
      <c r="V98" s="134">
        <f t="shared" si="84"/>
        <v>437269</v>
      </c>
      <c r="W98" s="298">
        <f t="shared" si="63"/>
        <v>30507</v>
      </c>
      <c r="X98" s="176">
        <v>2019</v>
      </c>
      <c r="Y98" s="259">
        <f t="shared" si="61"/>
        <v>2.5000000000000001E-2</v>
      </c>
      <c r="Z98" s="259">
        <f t="shared" si="62"/>
        <v>1.8716532546698028E-2</v>
      </c>
      <c r="AA98" s="306">
        <f>IF(FutureTrunkParks[[#This Row],[Asset Class]]="Local",VLOOKUP(FutureTrunkParks[[#This Row],[Service Catchment]],'Catchment Demand - Parks'!$C$8:$M$12,11),'Catchment Demand - Parks'!$M$12)</f>
        <v>0.23653065067111387</v>
      </c>
      <c r="AB98" s="306">
        <f>_xlfn.IFS(FutureTrunkParks[[#This Row],[Year of Provision]]=2019,0,FutureTrunkParks[[#This Row],[Year of Provision]]=2024,FutureTrunkParks[[#This Row],[Total Assets Cost (at Base Year)]]/SUMIFS($AE$17:$AE$189,$X$17:$X$189,"2024",$E$17:$E$189,FutureTrunkParks[[#This Row],[Service Catchment]]))</f>
        <v>0</v>
      </c>
      <c r="AC98" s="306">
        <f>IF(AND(FutureTrunkParks[[#This Row],[Spare Capacity %]]&gt;30%,FutureTrunkParks[[#This Row],[Share of the total Cost with the same year of provision %]]&gt;20%),1-FutureTrunkParks[[#This Row],[Spare Capacity %]],1)</f>
        <v>1</v>
      </c>
      <c r="AD98" s="306">
        <f>IF(FutureTrunkParks[[#This Row],[ Terminal Value Analysis]]&lt;0,0,FutureTrunkParks[[#This Row],[ Terminal Value Analysis]])</f>
        <v>1</v>
      </c>
      <c r="AE98" s="114">
        <f t="shared" si="85"/>
        <v>1719669</v>
      </c>
      <c r="AF98" s="114">
        <f t="shared" si="64"/>
        <v>1843288</v>
      </c>
      <c r="AG98" s="118">
        <f t="shared" si="65"/>
        <v>1551609</v>
      </c>
      <c r="AH98" s="135">
        <f>ROUND(FutureTrunkParks[[#This Row],[Net Present Value of Total Asset Cost]]*FutureTrunkParks[[#This Row],[Terminal Value Adjustment]],0)</f>
        <v>1551609</v>
      </c>
      <c r="AI98" s="178" t="str">
        <f t="shared" si="86"/>
        <v/>
      </c>
      <c r="AJ98" s="178" t="str">
        <f t="shared" si="86"/>
        <v/>
      </c>
      <c r="AK98" s="178" t="str">
        <f t="shared" si="86"/>
        <v>y</v>
      </c>
      <c r="AL98" s="178" t="str">
        <f t="shared" si="86"/>
        <v/>
      </c>
      <c r="AM98" s="144" t="str">
        <f t="shared" si="87"/>
        <v/>
      </c>
      <c r="AO98" s="123" t="str">
        <f t="shared" si="66"/>
        <v/>
      </c>
      <c r="AP98" s="126" t="str">
        <f t="shared" si="67"/>
        <v/>
      </c>
      <c r="AQ98" s="126">
        <f t="shared" si="68"/>
        <v>1</v>
      </c>
      <c r="AR98" s="126" t="str">
        <f t="shared" si="69"/>
        <v/>
      </c>
      <c r="AS98" s="126" t="str">
        <f t="shared" si="70"/>
        <v/>
      </c>
      <c r="AT98" s="127">
        <f t="shared" si="71"/>
        <v>1</v>
      </c>
      <c r="AV98" s="128" t="str">
        <f t="shared" si="72"/>
        <v/>
      </c>
      <c r="AW98" s="128" t="str">
        <f t="shared" si="73"/>
        <v/>
      </c>
      <c r="AX98" s="128">
        <f t="shared" si="74"/>
        <v>1551609</v>
      </c>
      <c r="AY98" s="128" t="str">
        <f t="shared" si="75"/>
        <v/>
      </c>
      <c r="AZ98" s="128" t="str">
        <f t="shared" si="76"/>
        <v/>
      </c>
      <c r="BB98" s="128" t="str">
        <f t="shared" si="77"/>
        <v/>
      </c>
      <c r="BC98" s="128" t="str">
        <f t="shared" si="78"/>
        <v/>
      </c>
      <c r="BD98" s="128">
        <f t="shared" si="79"/>
        <v>1551609</v>
      </c>
      <c r="BE98" s="128" t="str">
        <f t="shared" si="80"/>
        <v/>
      </c>
      <c r="BF98" s="128" t="str">
        <f t="shared" si="81"/>
        <v/>
      </c>
    </row>
    <row r="99" spans="2:58">
      <c r="B99" s="176" t="s">
        <v>2438</v>
      </c>
      <c r="C99" s="167" t="s">
        <v>2327</v>
      </c>
      <c r="D99" s="167" t="s">
        <v>2229</v>
      </c>
      <c r="E99" s="167" t="s">
        <v>117</v>
      </c>
      <c r="F99" s="167" t="s">
        <v>2457</v>
      </c>
      <c r="G99" s="144" t="str">
        <f t="shared" si="89"/>
        <v>E1-L</v>
      </c>
      <c r="H99" s="145">
        <f>IFERROR(INDEX(UnitRateParks[],MATCH(G99,UnitRateParks[LGIP Code],0),3),"")</f>
        <v>8000</v>
      </c>
      <c r="I99" s="146">
        <f>IFERROR(MIN(K99/H99,INDEX(UnitRateParks[],MATCH(FutureTrunkParks[[#This Row],[LGIP Code (*)]], UnitRateParks[LGIP Code],0),4)),"")</f>
        <v>2.9125000000000001</v>
      </c>
      <c r="J99" s="170"/>
      <c r="K99" s="171">
        <v>23300</v>
      </c>
      <c r="L99" s="114">
        <f t="shared" si="59"/>
        <v>0</v>
      </c>
      <c r="M99" s="173">
        <v>0</v>
      </c>
      <c r="N99"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514515.17791333341</v>
      </c>
      <c r="O99" s="165">
        <v>514515</v>
      </c>
      <c r="P99" s="167">
        <v>2016</v>
      </c>
      <c r="Q99" s="204">
        <v>0.17</v>
      </c>
      <c r="R99" s="131">
        <f t="shared" si="82"/>
        <v>87468</v>
      </c>
      <c r="S99" s="167">
        <v>1</v>
      </c>
      <c r="T99" s="116">
        <f t="shared" si="60"/>
        <v>7.4999999999999997E-2</v>
      </c>
      <c r="U99" s="133">
        <f t="shared" si="83"/>
        <v>78258</v>
      </c>
      <c r="V99" s="134">
        <f t="shared" si="84"/>
        <v>731259</v>
      </c>
      <c r="W99" s="298">
        <f t="shared" si="63"/>
        <v>51018</v>
      </c>
      <c r="X99" s="176">
        <v>2019</v>
      </c>
      <c r="Y99" s="259">
        <f t="shared" si="61"/>
        <v>2.5000000000000001E-2</v>
      </c>
      <c r="Z99" s="259">
        <f t="shared" si="62"/>
        <v>1.8716532546698028E-2</v>
      </c>
      <c r="AA99" s="306">
        <f>IF(FutureTrunkParks[[#This Row],[Asset Class]]="Local",VLOOKUP(FutureTrunkParks[[#This Row],[Service Catchment]],'Catchment Demand - Parks'!$C$8:$M$12,11),'Catchment Demand - Parks'!$M$12)</f>
        <v>0.23653065067111387</v>
      </c>
      <c r="AB99" s="306">
        <f>_xlfn.IFS(FutureTrunkParks[[#This Row],[Year of Provision]]=2019,0,FutureTrunkParks[[#This Row],[Year of Provision]]=2024,FutureTrunkParks[[#This Row],[Total Assets Cost (at Base Year)]]/SUMIFS($AE$17:$AE$189,$X$17:$X$189,"2024",$E$17:$E$189,FutureTrunkParks[[#This Row],[Service Catchment]]))</f>
        <v>0</v>
      </c>
      <c r="AC99" s="306">
        <f>IF(AND(FutureTrunkParks[[#This Row],[Spare Capacity %]]&gt;30%,FutureTrunkParks[[#This Row],[Share of the total Cost with the same year of provision %]]&gt;20%),1-FutureTrunkParks[[#This Row],[Spare Capacity %]],1)</f>
        <v>1</v>
      </c>
      <c r="AD99" s="306">
        <f>IF(FutureTrunkParks[[#This Row],[ Terminal Value Analysis]]&lt;0,0,FutureTrunkParks[[#This Row],[ Terminal Value Analysis]])</f>
        <v>1</v>
      </c>
      <c r="AE99" s="114">
        <f t="shared" si="85"/>
        <v>731259</v>
      </c>
      <c r="AF99" s="114">
        <f t="shared" si="64"/>
        <v>773092</v>
      </c>
      <c r="AG99" s="118">
        <f t="shared" si="65"/>
        <v>650759</v>
      </c>
      <c r="AH99" s="135">
        <f>ROUND(FutureTrunkParks[[#This Row],[Net Present Value of Total Asset Cost]]*FutureTrunkParks[[#This Row],[Terminal Value Adjustment]],0)</f>
        <v>650759</v>
      </c>
      <c r="AI99" s="178" t="str">
        <f t="shared" si="86"/>
        <v/>
      </c>
      <c r="AJ99" s="178" t="str">
        <f t="shared" si="86"/>
        <v/>
      </c>
      <c r="AK99" s="178" t="str">
        <f t="shared" si="86"/>
        <v>y</v>
      </c>
      <c r="AL99" s="178" t="str">
        <f t="shared" si="86"/>
        <v/>
      </c>
      <c r="AM99" s="144" t="str">
        <f t="shared" si="87"/>
        <v/>
      </c>
      <c r="AO99" s="123" t="str">
        <f t="shared" si="66"/>
        <v/>
      </c>
      <c r="AP99" s="126" t="str">
        <f t="shared" si="67"/>
        <v/>
      </c>
      <c r="AQ99" s="126">
        <f t="shared" si="68"/>
        <v>1</v>
      </c>
      <c r="AR99" s="126" t="str">
        <f t="shared" si="69"/>
        <v/>
      </c>
      <c r="AS99" s="126" t="str">
        <f t="shared" si="70"/>
        <v/>
      </c>
      <c r="AT99" s="127">
        <f t="shared" si="71"/>
        <v>1</v>
      </c>
      <c r="AV99" s="128" t="str">
        <f t="shared" si="72"/>
        <v/>
      </c>
      <c r="AW99" s="128" t="str">
        <f t="shared" si="73"/>
        <v/>
      </c>
      <c r="AX99" s="128">
        <f t="shared" si="74"/>
        <v>650759</v>
      </c>
      <c r="AY99" s="128" t="str">
        <f t="shared" si="75"/>
        <v/>
      </c>
      <c r="AZ99" s="128" t="str">
        <f t="shared" si="76"/>
        <v/>
      </c>
      <c r="BB99" s="128" t="str">
        <f t="shared" si="77"/>
        <v/>
      </c>
      <c r="BC99" s="128" t="str">
        <f t="shared" si="78"/>
        <v/>
      </c>
      <c r="BD99" s="128">
        <f t="shared" si="79"/>
        <v>650759</v>
      </c>
      <c r="BE99" s="128" t="str">
        <f t="shared" si="80"/>
        <v/>
      </c>
      <c r="BF99" s="128" t="str">
        <f t="shared" si="81"/>
        <v/>
      </c>
    </row>
    <row r="100" spans="2:58">
      <c r="B100" s="176" t="s">
        <v>2438</v>
      </c>
      <c r="C100" s="167" t="s">
        <v>2328</v>
      </c>
      <c r="D100" s="167" t="s">
        <v>2231</v>
      </c>
      <c r="E100" s="167" t="s">
        <v>117</v>
      </c>
      <c r="F100" s="167" t="s">
        <v>2458</v>
      </c>
      <c r="G100" s="144" t="str">
        <f t="shared" si="89"/>
        <v>E5-D</v>
      </c>
      <c r="H100" s="145">
        <f>IFERROR(INDEX(UnitRateParks[],MATCH(G100,UnitRateParks[LGIP Code],0),3),"")</f>
        <v>40000</v>
      </c>
      <c r="I100" s="146">
        <f>IFERROR(MIN(K100/H100,INDEX(UnitRateParks[],MATCH(FutureTrunkParks[[#This Row],[LGIP Code (*)]], UnitRateParks[LGIP Code],0),4)),"")</f>
        <v>1.355</v>
      </c>
      <c r="J100" s="170"/>
      <c r="K100" s="171">
        <v>54200</v>
      </c>
      <c r="L100" s="114">
        <f t="shared" si="59"/>
        <v>0</v>
      </c>
      <c r="M100" s="173">
        <v>0</v>
      </c>
      <c r="N100"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6773966.5503445156</v>
      </c>
      <c r="O100" s="165">
        <v>6773967</v>
      </c>
      <c r="P100" s="167">
        <v>2016</v>
      </c>
      <c r="Q100" s="204">
        <v>0.17</v>
      </c>
      <c r="R100" s="131">
        <f t="shared" si="82"/>
        <v>1151574</v>
      </c>
      <c r="S100" s="167">
        <v>1</v>
      </c>
      <c r="T100" s="116">
        <f t="shared" si="60"/>
        <v>0.15</v>
      </c>
      <c r="U100" s="133">
        <f t="shared" si="83"/>
        <v>1030320</v>
      </c>
      <c r="V100" s="134">
        <f t="shared" si="84"/>
        <v>10299240</v>
      </c>
      <c r="W100" s="298">
        <f t="shared" si="63"/>
        <v>1343379</v>
      </c>
      <c r="X100" s="176">
        <v>2024</v>
      </c>
      <c r="Y100" s="259">
        <f t="shared" si="61"/>
        <v>2.5000000000000001E-2</v>
      </c>
      <c r="Z100" s="259">
        <f t="shared" si="62"/>
        <v>1.8716532546698028E-2</v>
      </c>
      <c r="AA100" s="306">
        <f>IF(FutureTrunkParks[[#This Row],[Asset Class]]="Local",VLOOKUP(FutureTrunkParks[[#This Row],[Service Catchment]],'Catchment Demand - Parks'!$C$8:$M$12,11),'Catchment Demand - Parks'!$M$12)</f>
        <v>0.2213928201923249</v>
      </c>
      <c r="AB100" s="306">
        <f>_xlfn.IFS(FutureTrunkParks[[#This Row],[Year of Provision]]=2019,0,FutureTrunkParks[[#This Row],[Year of Provision]]=2024,FutureTrunkParks[[#This Row],[Total Assets Cost (at Base Year)]]/SUMIFS($AE$17:$AE$189,$X$17:$X$189,"2024",$E$17:$E$189,FutureTrunkParks[[#This Row],[Service Catchment]]))</f>
        <v>6.1577843728329765E-2</v>
      </c>
      <c r="AC100" s="306">
        <f>IF(AND(FutureTrunkParks[[#This Row],[Spare Capacity %]]&gt;30%,FutureTrunkParks[[#This Row],[Share of the total Cost with the same year of provision %]]&gt;20%),1-FutureTrunkParks[[#This Row],[Spare Capacity %]],1)</f>
        <v>1</v>
      </c>
      <c r="AD100" s="306">
        <f>IF(FutureTrunkParks[[#This Row],[ Terminal Value Analysis]]&lt;0,0,FutureTrunkParks[[#This Row],[ Terminal Value Analysis]])</f>
        <v>1</v>
      </c>
      <c r="AE100" s="114">
        <f t="shared" si="85"/>
        <v>10299240</v>
      </c>
      <c r="AF100" s="114">
        <f t="shared" si="64"/>
        <v>11946261</v>
      </c>
      <c r="AG100" s="118">
        <f t="shared" si="65"/>
        <v>7546338</v>
      </c>
      <c r="AH100" s="135">
        <f>ROUND(FutureTrunkParks[[#This Row],[Net Present Value of Total Asset Cost]]*FutureTrunkParks[[#This Row],[Terminal Value Adjustment]],0)</f>
        <v>7546338</v>
      </c>
      <c r="AI100" s="178" t="str">
        <f t="shared" si="86"/>
        <v/>
      </c>
      <c r="AJ100" s="178" t="str">
        <f t="shared" si="86"/>
        <v/>
      </c>
      <c r="AK100" s="178" t="str">
        <f t="shared" si="86"/>
        <v/>
      </c>
      <c r="AL100" s="178" t="str">
        <f t="shared" si="86"/>
        <v/>
      </c>
      <c r="AM100" s="144" t="str">
        <f t="shared" si="87"/>
        <v>y</v>
      </c>
      <c r="AO100" s="123" t="str">
        <f t="shared" si="66"/>
        <v/>
      </c>
      <c r="AP100" s="126" t="str">
        <f t="shared" si="67"/>
        <v/>
      </c>
      <c r="AQ100" s="126" t="str">
        <f t="shared" si="68"/>
        <v/>
      </c>
      <c r="AR100" s="126" t="str">
        <f t="shared" si="69"/>
        <v/>
      </c>
      <c r="AS100" s="126">
        <f t="shared" si="70"/>
        <v>1</v>
      </c>
      <c r="AT100" s="127">
        <f t="shared" si="71"/>
        <v>1</v>
      </c>
      <c r="AV100" s="128" t="str">
        <f t="shared" si="72"/>
        <v/>
      </c>
      <c r="AW100" s="128" t="str">
        <f t="shared" si="73"/>
        <v/>
      </c>
      <c r="AX100" s="128" t="str">
        <f t="shared" si="74"/>
        <v/>
      </c>
      <c r="AY100" s="128" t="str">
        <f t="shared" si="75"/>
        <v/>
      </c>
      <c r="AZ100" s="128">
        <f t="shared" si="76"/>
        <v>7546338</v>
      </c>
      <c r="BB100" s="128" t="str">
        <f t="shared" si="77"/>
        <v/>
      </c>
      <c r="BC100" s="128" t="str">
        <f t="shared" si="78"/>
        <v/>
      </c>
      <c r="BD100" s="128" t="str">
        <f t="shared" si="79"/>
        <v/>
      </c>
      <c r="BE100" s="128" t="str">
        <f t="shared" si="80"/>
        <v/>
      </c>
      <c r="BF100" s="128">
        <f t="shared" si="81"/>
        <v>7546338</v>
      </c>
    </row>
    <row r="101" spans="2:58">
      <c r="B101" s="176" t="s">
        <v>2412</v>
      </c>
      <c r="C101" s="167" t="s">
        <v>2329</v>
      </c>
      <c r="D101" s="167" t="s">
        <v>2229</v>
      </c>
      <c r="E101" s="167" t="s">
        <v>117</v>
      </c>
      <c r="F101" s="167" t="s">
        <v>2455</v>
      </c>
      <c r="G101" s="144" t="str">
        <f t="shared" si="89"/>
        <v>A1-L</v>
      </c>
      <c r="H101" s="145">
        <f>IFERROR(INDEX(UnitRateParks[],MATCH(G101,UnitRateParks[LGIP Code],0),3),"")</f>
        <v>8000</v>
      </c>
      <c r="I101" s="146">
        <f>IFERROR(MIN(K101/H101,INDEX(UnitRateParks[],MATCH(FutureTrunkParks[[#This Row],[LGIP Code (*)]], UnitRateParks[LGIP Code],0),4)),"")</f>
        <v>0.625</v>
      </c>
      <c r="J101" s="170"/>
      <c r="K101" s="171">
        <v>5000</v>
      </c>
      <c r="L101" s="114">
        <f t="shared" si="59"/>
        <v>350</v>
      </c>
      <c r="M101" s="173">
        <v>1750000</v>
      </c>
      <c r="N10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01" s="165">
        <v>180527</v>
      </c>
      <c r="P101" s="167">
        <v>2016</v>
      </c>
      <c r="Q101" s="204">
        <v>0.17</v>
      </c>
      <c r="R101" s="131">
        <f t="shared" si="82"/>
        <v>30690</v>
      </c>
      <c r="S101" s="167">
        <v>1</v>
      </c>
      <c r="T101" s="116">
        <f t="shared" si="60"/>
        <v>7.4999999999999997E-2</v>
      </c>
      <c r="U101" s="133">
        <f t="shared" si="83"/>
        <v>27458</v>
      </c>
      <c r="V101" s="134">
        <f t="shared" si="84"/>
        <v>256576</v>
      </c>
      <c r="W101" s="298">
        <f t="shared" si="63"/>
        <v>17901</v>
      </c>
      <c r="X101" s="176">
        <v>2019</v>
      </c>
      <c r="Y101" s="259">
        <f t="shared" si="61"/>
        <v>2.5000000000000001E-2</v>
      </c>
      <c r="Z101" s="259">
        <f t="shared" si="62"/>
        <v>1.8716532546698028E-2</v>
      </c>
      <c r="AA101" s="306">
        <f>IF(FutureTrunkParks[[#This Row],[Asset Class]]="Local",VLOOKUP(FutureTrunkParks[[#This Row],[Service Catchment]],'Catchment Demand - Parks'!$C$8:$M$12,11),'Catchment Demand - Parks'!$M$12)</f>
        <v>0.23653065067111387</v>
      </c>
      <c r="AB101" s="306">
        <f>_xlfn.IFS(FutureTrunkParks[[#This Row],[Year of Provision]]=2019,0,FutureTrunkParks[[#This Row],[Year of Provision]]=2024,FutureTrunkParks[[#This Row],[Total Assets Cost (at Base Year)]]/SUMIFS($AE$17:$AE$189,$X$17:$X$189,"2024",$E$17:$E$189,FutureTrunkParks[[#This Row],[Service Catchment]]))</f>
        <v>0</v>
      </c>
      <c r="AC101" s="306">
        <f>IF(AND(FutureTrunkParks[[#This Row],[Spare Capacity %]]&gt;30%,FutureTrunkParks[[#This Row],[Share of the total Cost with the same year of provision %]]&gt;20%),1-FutureTrunkParks[[#This Row],[Spare Capacity %]],1)</f>
        <v>1</v>
      </c>
      <c r="AD101" s="306">
        <f>IF(FutureTrunkParks[[#This Row],[ Terminal Value Analysis]]&lt;0,0,FutureTrunkParks[[#This Row],[ Terminal Value Analysis]])</f>
        <v>1</v>
      </c>
      <c r="AE101" s="114">
        <f t="shared" si="85"/>
        <v>2006576</v>
      </c>
      <c r="AF101" s="114">
        <f t="shared" si="64"/>
        <v>2155813</v>
      </c>
      <c r="AG101" s="118">
        <f t="shared" si="65"/>
        <v>1814681</v>
      </c>
      <c r="AH101" s="135">
        <f>ROUND(FutureTrunkParks[[#This Row],[Net Present Value of Total Asset Cost]]*FutureTrunkParks[[#This Row],[Terminal Value Adjustment]],0)</f>
        <v>1814681</v>
      </c>
      <c r="AI101" s="178" t="str">
        <f t="shared" si="86"/>
        <v/>
      </c>
      <c r="AJ101" s="178" t="str">
        <f t="shared" si="86"/>
        <v/>
      </c>
      <c r="AK101" s="178" t="str">
        <f t="shared" si="86"/>
        <v>y</v>
      </c>
      <c r="AL101" s="178" t="str">
        <f t="shared" si="86"/>
        <v/>
      </c>
      <c r="AM101" s="144" t="str">
        <f t="shared" si="87"/>
        <v/>
      </c>
      <c r="AO101" s="123" t="str">
        <f t="shared" si="66"/>
        <v/>
      </c>
      <c r="AP101" s="126" t="str">
        <f t="shared" si="67"/>
        <v/>
      </c>
      <c r="AQ101" s="126">
        <f t="shared" si="68"/>
        <v>1</v>
      </c>
      <c r="AR101" s="126" t="str">
        <f t="shared" si="69"/>
        <v/>
      </c>
      <c r="AS101" s="126" t="str">
        <f t="shared" si="70"/>
        <v/>
      </c>
      <c r="AT101" s="127">
        <f t="shared" si="71"/>
        <v>1</v>
      </c>
      <c r="AV101" s="128" t="str">
        <f t="shared" si="72"/>
        <v/>
      </c>
      <c r="AW101" s="128" t="str">
        <f t="shared" si="73"/>
        <v/>
      </c>
      <c r="AX101" s="128">
        <f t="shared" si="74"/>
        <v>1814681</v>
      </c>
      <c r="AY101" s="128" t="str">
        <f t="shared" si="75"/>
        <v/>
      </c>
      <c r="AZ101" s="128" t="str">
        <f t="shared" si="76"/>
        <v/>
      </c>
      <c r="BB101" s="128" t="str">
        <f t="shared" si="77"/>
        <v/>
      </c>
      <c r="BC101" s="128" t="str">
        <f t="shared" si="78"/>
        <v/>
      </c>
      <c r="BD101" s="128">
        <f t="shared" si="79"/>
        <v>1814681</v>
      </c>
      <c r="BE101" s="128" t="str">
        <f t="shared" si="80"/>
        <v/>
      </c>
      <c r="BF101" s="128" t="str">
        <f t="shared" si="81"/>
        <v/>
      </c>
    </row>
    <row r="102" spans="2:58">
      <c r="B102" s="176" t="s">
        <v>2418</v>
      </c>
      <c r="C102" s="167" t="s">
        <v>2330</v>
      </c>
      <c r="D102" s="167" t="s">
        <v>2229</v>
      </c>
      <c r="E102" s="167" t="s">
        <v>115</v>
      </c>
      <c r="F102" s="167" t="s">
        <v>2455</v>
      </c>
      <c r="G102" s="144" t="str">
        <f t="shared" si="89"/>
        <v>A1-L</v>
      </c>
      <c r="H102" s="145">
        <f>IFERROR(INDEX(UnitRateParks[],MATCH(G102,UnitRateParks[LGIP Code],0),3),"")</f>
        <v>8000</v>
      </c>
      <c r="I102" s="146">
        <f>IFERROR(MIN(K102/H102,INDEX(UnitRateParks[],MATCH(FutureTrunkParks[[#This Row],[LGIP Code (*)]], UnitRateParks[LGIP Code],0),4)),"")</f>
        <v>0.75</v>
      </c>
      <c r="J102" s="170"/>
      <c r="K102" s="171">
        <v>6000</v>
      </c>
      <c r="L102" s="114">
        <f t="shared" si="59"/>
        <v>166.75</v>
      </c>
      <c r="M102" s="173">
        <v>1000500</v>
      </c>
      <c r="N10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211088.7510625</v>
      </c>
      <c r="O102" s="165">
        <v>211089</v>
      </c>
      <c r="P102" s="167">
        <v>2016</v>
      </c>
      <c r="Q102" s="204">
        <v>0.17</v>
      </c>
      <c r="R102" s="131">
        <f t="shared" si="82"/>
        <v>35885</v>
      </c>
      <c r="S102" s="167">
        <v>1</v>
      </c>
      <c r="T102" s="116">
        <f t="shared" si="60"/>
        <v>0.15</v>
      </c>
      <c r="U102" s="133">
        <f t="shared" si="83"/>
        <v>32107</v>
      </c>
      <c r="V102" s="134">
        <f t="shared" si="84"/>
        <v>320943</v>
      </c>
      <c r="W102" s="298">
        <f t="shared" si="63"/>
        <v>41862</v>
      </c>
      <c r="X102" s="176">
        <v>2024</v>
      </c>
      <c r="Y102" s="259">
        <f t="shared" si="61"/>
        <v>2.5000000000000001E-2</v>
      </c>
      <c r="Z102" s="259">
        <f t="shared" si="62"/>
        <v>1.8716532546698028E-2</v>
      </c>
      <c r="AA102" s="306">
        <f>IF(FutureTrunkParks[[#This Row],[Asset Class]]="Local",VLOOKUP(FutureTrunkParks[[#This Row],[Service Catchment]],'Catchment Demand - Parks'!$C$8:$M$12,11),'Catchment Demand - Parks'!$M$12)</f>
        <v>0.2396431882939771</v>
      </c>
      <c r="AB102" s="306">
        <f>_xlfn.IFS(FutureTrunkParks[[#This Row],[Year of Provision]]=2019,0,FutureTrunkParks[[#This Row],[Year of Provision]]=2024,FutureTrunkParks[[#This Row],[Total Assets Cost (at Base Year)]]/SUMIFS($AE$17:$AE$189,$X$17:$X$189,"2024",$E$17:$E$189,FutureTrunkParks[[#This Row],[Service Catchment]]))</f>
        <v>1.3237046552999523E-2</v>
      </c>
      <c r="AC102" s="306">
        <f>IF(AND(FutureTrunkParks[[#This Row],[Spare Capacity %]]&gt;30%,FutureTrunkParks[[#This Row],[Share of the total Cost with the same year of provision %]]&gt;20%),1-FutureTrunkParks[[#This Row],[Spare Capacity %]],1)</f>
        <v>1</v>
      </c>
      <c r="AD102" s="306">
        <f>IF(FutureTrunkParks[[#This Row],[ Terminal Value Analysis]]&lt;0,0,FutureTrunkParks[[#This Row],[ Terminal Value Analysis]])</f>
        <v>1</v>
      </c>
      <c r="AE102" s="114">
        <f t="shared" si="85"/>
        <v>1321443</v>
      </c>
      <c r="AF102" s="114">
        <f t="shared" si="64"/>
        <v>1591279</v>
      </c>
      <c r="AG102" s="118">
        <f t="shared" si="65"/>
        <v>1005196</v>
      </c>
      <c r="AH102" s="135">
        <f>ROUND(FutureTrunkParks[[#This Row],[Net Present Value of Total Asset Cost]]*FutureTrunkParks[[#This Row],[Terminal Value Adjustment]],0)</f>
        <v>1005196</v>
      </c>
      <c r="AI102" s="178" t="str">
        <f t="shared" si="86"/>
        <v>y</v>
      </c>
      <c r="AJ102" s="178" t="str">
        <f t="shared" si="86"/>
        <v/>
      </c>
      <c r="AK102" s="178" t="str">
        <f t="shared" si="86"/>
        <v/>
      </c>
      <c r="AL102" s="178" t="str">
        <f t="shared" si="86"/>
        <v/>
      </c>
      <c r="AM102" s="144" t="str">
        <f t="shared" si="87"/>
        <v/>
      </c>
      <c r="AO102" s="123">
        <f t="shared" si="66"/>
        <v>1</v>
      </c>
      <c r="AP102" s="126" t="str">
        <f t="shared" si="67"/>
        <v/>
      </c>
      <c r="AQ102" s="126" t="str">
        <f t="shared" si="68"/>
        <v/>
      </c>
      <c r="AR102" s="126" t="str">
        <f t="shared" si="69"/>
        <v/>
      </c>
      <c r="AS102" s="126" t="str">
        <f t="shared" si="70"/>
        <v/>
      </c>
      <c r="AT102" s="127">
        <f t="shared" si="71"/>
        <v>1</v>
      </c>
      <c r="AV102" s="128">
        <f t="shared" si="72"/>
        <v>1005196</v>
      </c>
      <c r="AW102" s="128" t="str">
        <f t="shared" si="73"/>
        <v/>
      </c>
      <c r="AX102" s="128" t="str">
        <f t="shared" si="74"/>
        <v/>
      </c>
      <c r="AY102" s="128" t="str">
        <f t="shared" si="75"/>
        <v/>
      </c>
      <c r="AZ102" s="128" t="str">
        <f t="shared" si="76"/>
        <v/>
      </c>
      <c r="BB102" s="128">
        <f t="shared" si="77"/>
        <v>1005196</v>
      </c>
      <c r="BC102" s="128" t="str">
        <f t="shared" si="78"/>
        <v/>
      </c>
      <c r="BD102" s="128" t="str">
        <f t="shared" si="79"/>
        <v/>
      </c>
      <c r="BE102" s="128" t="str">
        <f t="shared" si="80"/>
        <v/>
      </c>
      <c r="BF102" s="128" t="str">
        <f t="shared" si="81"/>
        <v/>
      </c>
    </row>
    <row r="103" spans="2:58">
      <c r="B103" s="176" t="s">
        <v>2418</v>
      </c>
      <c r="C103" s="167" t="s">
        <v>2331</v>
      </c>
      <c r="D103" s="167" t="s">
        <v>2229</v>
      </c>
      <c r="E103" s="167" t="s">
        <v>115</v>
      </c>
      <c r="F103" s="167" t="s">
        <v>2455</v>
      </c>
      <c r="G103" s="144" t="str">
        <f t="shared" si="89"/>
        <v>A1-L</v>
      </c>
      <c r="H103" s="145">
        <f>IFERROR(INDEX(UnitRateParks[],MATCH(G103,UnitRateParks[LGIP Code],0),3),"")</f>
        <v>8000</v>
      </c>
      <c r="I103" s="146">
        <f>IFERROR(MIN(K103/H103,INDEX(UnitRateParks[],MATCH(FutureTrunkParks[[#This Row],[LGIP Code (*)]], UnitRateParks[LGIP Code],0),4)),"")</f>
        <v>0.625</v>
      </c>
      <c r="J103" s="170"/>
      <c r="K103" s="171">
        <v>5000</v>
      </c>
      <c r="L103" s="114">
        <f t="shared" si="59"/>
        <v>145</v>
      </c>
      <c r="M103" s="173">
        <v>725000</v>
      </c>
      <c r="N10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03" s="165">
        <v>180527</v>
      </c>
      <c r="P103" s="167">
        <v>2016</v>
      </c>
      <c r="Q103" s="204">
        <v>0.17</v>
      </c>
      <c r="R103" s="131">
        <f t="shared" si="82"/>
        <v>30690</v>
      </c>
      <c r="S103" s="167">
        <v>1</v>
      </c>
      <c r="T103" s="116">
        <f t="shared" si="60"/>
        <v>7.4999999999999997E-2</v>
      </c>
      <c r="U103" s="133">
        <f t="shared" si="83"/>
        <v>27458</v>
      </c>
      <c r="V103" s="134">
        <f t="shared" si="84"/>
        <v>256576</v>
      </c>
      <c r="W103" s="298">
        <f t="shared" si="63"/>
        <v>17901</v>
      </c>
      <c r="X103" s="176">
        <v>2019</v>
      </c>
      <c r="Y103" s="259">
        <f t="shared" si="61"/>
        <v>2.5000000000000001E-2</v>
      </c>
      <c r="Z103" s="259">
        <f t="shared" si="62"/>
        <v>1.8716532546698028E-2</v>
      </c>
      <c r="AA103" s="306">
        <f>IF(FutureTrunkParks[[#This Row],[Asset Class]]="Local",VLOOKUP(FutureTrunkParks[[#This Row],[Service Catchment]],'Catchment Demand - Parks'!$C$8:$M$12,11),'Catchment Demand - Parks'!$M$12)</f>
        <v>0.2396431882939771</v>
      </c>
      <c r="AB103" s="306">
        <f>_xlfn.IFS(FutureTrunkParks[[#This Row],[Year of Provision]]=2019,0,FutureTrunkParks[[#This Row],[Year of Provision]]=2024,FutureTrunkParks[[#This Row],[Total Assets Cost (at Base Year)]]/SUMIFS($AE$17:$AE$189,$X$17:$X$189,"2024",$E$17:$E$189,FutureTrunkParks[[#This Row],[Service Catchment]]))</f>
        <v>0</v>
      </c>
      <c r="AC103" s="306">
        <f>IF(AND(FutureTrunkParks[[#This Row],[Spare Capacity %]]&gt;30%,FutureTrunkParks[[#This Row],[Share of the total Cost with the same year of provision %]]&gt;20%),1-FutureTrunkParks[[#This Row],[Spare Capacity %]],1)</f>
        <v>1</v>
      </c>
      <c r="AD103" s="306">
        <f>IF(FutureTrunkParks[[#This Row],[ Terminal Value Analysis]]&lt;0,0,FutureTrunkParks[[#This Row],[ Terminal Value Analysis]])</f>
        <v>1</v>
      </c>
      <c r="AE103" s="114">
        <f t="shared" si="85"/>
        <v>981576</v>
      </c>
      <c r="AF103" s="114">
        <f t="shared" si="64"/>
        <v>1052000</v>
      </c>
      <c r="AG103" s="118">
        <f t="shared" si="65"/>
        <v>885533</v>
      </c>
      <c r="AH103" s="135">
        <f>ROUND(FutureTrunkParks[[#This Row],[Net Present Value of Total Asset Cost]]*FutureTrunkParks[[#This Row],[Terminal Value Adjustment]],0)</f>
        <v>885533</v>
      </c>
      <c r="AI103" s="178" t="str">
        <f t="shared" si="86"/>
        <v>y</v>
      </c>
      <c r="AJ103" s="178" t="str">
        <f t="shared" si="86"/>
        <v/>
      </c>
      <c r="AK103" s="178" t="str">
        <f t="shared" si="86"/>
        <v/>
      </c>
      <c r="AL103" s="178" t="str">
        <f t="shared" si="86"/>
        <v/>
      </c>
      <c r="AM103" s="144" t="str">
        <f t="shared" si="87"/>
        <v/>
      </c>
      <c r="AO103" s="123">
        <f t="shared" si="66"/>
        <v>1</v>
      </c>
      <c r="AP103" s="126" t="str">
        <f t="shared" si="67"/>
        <v/>
      </c>
      <c r="AQ103" s="126" t="str">
        <f t="shared" si="68"/>
        <v/>
      </c>
      <c r="AR103" s="126" t="str">
        <f t="shared" si="69"/>
        <v/>
      </c>
      <c r="AS103" s="126" t="str">
        <f t="shared" si="70"/>
        <v/>
      </c>
      <c r="AT103" s="127">
        <f t="shared" si="71"/>
        <v>1</v>
      </c>
      <c r="AV103" s="128">
        <f t="shared" si="72"/>
        <v>885533</v>
      </c>
      <c r="AW103" s="128" t="str">
        <f t="shared" si="73"/>
        <v/>
      </c>
      <c r="AX103" s="128" t="str">
        <f t="shared" si="74"/>
        <v/>
      </c>
      <c r="AY103" s="128" t="str">
        <f t="shared" si="75"/>
        <v/>
      </c>
      <c r="AZ103" s="128" t="str">
        <f t="shared" si="76"/>
        <v/>
      </c>
      <c r="BB103" s="128">
        <f t="shared" si="77"/>
        <v>885533</v>
      </c>
      <c r="BC103" s="128" t="str">
        <f t="shared" si="78"/>
        <v/>
      </c>
      <c r="BD103" s="128" t="str">
        <f t="shared" si="79"/>
        <v/>
      </c>
      <c r="BE103" s="128" t="str">
        <f t="shared" si="80"/>
        <v/>
      </c>
      <c r="BF103" s="128" t="str">
        <f t="shared" si="81"/>
        <v/>
      </c>
    </row>
    <row r="104" spans="2:58">
      <c r="B104" s="176" t="s">
        <v>2439</v>
      </c>
      <c r="C104" s="167" t="s">
        <v>2332</v>
      </c>
      <c r="D104" s="167" t="s">
        <v>2229</v>
      </c>
      <c r="E104" s="167" t="s">
        <v>115</v>
      </c>
      <c r="F104" s="167" t="s">
        <v>2455</v>
      </c>
      <c r="G104" s="144" t="str">
        <f t="shared" si="89"/>
        <v>A1-L</v>
      </c>
      <c r="H104" s="145">
        <f>IFERROR(INDEX(UnitRateParks[],MATCH(G104,UnitRateParks[LGIP Code],0),3),"")</f>
        <v>8000</v>
      </c>
      <c r="I104" s="146">
        <f>IFERROR(MIN(K104/H104,INDEX(UnitRateParks[],MATCH(FutureTrunkParks[[#This Row],[LGIP Code (*)]], UnitRateParks[LGIP Code],0),4)),"")</f>
        <v>0.875</v>
      </c>
      <c r="J104" s="170"/>
      <c r="K104" s="171">
        <v>7000</v>
      </c>
      <c r="L104" s="114">
        <f t="shared" si="59"/>
        <v>109</v>
      </c>
      <c r="M104" s="173">
        <v>763000</v>
      </c>
      <c r="N10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241650.24915624998</v>
      </c>
      <c r="O104" s="165">
        <v>241650</v>
      </c>
      <c r="P104" s="167">
        <v>2016</v>
      </c>
      <c r="Q104" s="204">
        <v>0.17</v>
      </c>
      <c r="R104" s="131">
        <f t="shared" si="82"/>
        <v>41081</v>
      </c>
      <c r="S104" s="167">
        <v>1</v>
      </c>
      <c r="T104" s="116">
        <f t="shared" si="60"/>
        <v>7.4999999999999997E-2</v>
      </c>
      <c r="U104" s="133">
        <f t="shared" si="83"/>
        <v>36755</v>
      </c>
      <c r="V104" s="134">
        <f t="shared" si="84"/>
        <v>343447</v>
      </c>
      <c r="W104" s="298">
        <f t="shared" si="63"/>
        <v>23961</v>
      </c>
      <c r="X104" s="176">
        <v>2019</v>
      </c>
      <c r="Y104" s="259">
        <f t="shared" ref="Y104:Y133" si="90">Landind</f>
        <v>2.5000000000000001E-2</v>
      </c>
      <c r="Z104" s="259">
        <f t="shared" ref="Z104:Z133" si="91">PPI</f>
        <v>1.8716532546698028E-2</v>
      </c>
      <c r="AA104" s="306">
        <f>IF(FutureTrunkParks[[#This Row],[Asset Class]]="Local",VLOOKUP(FutureTrunkParks[[#This Row],[Service Catchment]],'Catchment Demand - Parks'!$C$8:$M$12,11),'Catchment Demand - Parks'!$M$12)</f>
        <v>0.2396431882939771</v>
      </c>
      <c r="AB104" s="306">
        <f>_xlfn.IFS(FutureTrunkParks[[#This Row],[Year of Provision]]=2019,0,FutureTrunkParks[[#This Row],[Year of Provision]]=2024,FutureTrunkParks[[#This Row],[Total Assets Cost (at Base Year)]]/SUMIFS($AE$17:$AE$189,$X$17:$X$189,"2024",$E$17:$E$189,FutureTrunkParks[[#This Row],[Service Catchment]]))</f>
        <v>0</v>
      </c>
      <c r="AC104" s="306">
        <f>IF(AND(FutureTrunkParks[[#This Row],[Spare Capacity %]]&gt;30%,FutureTrunkParks[[#This Row],[Share of the total Cost with the same year of provision %]]&gt;20%),1-FutureTrunkParks[[#This Row],[Spare Capacity %]],1)</f>
        <v>1</v>
      </c>
      <c r="AD104" s="306">
        <f>IF(FutureTrunkParks[[#This Row],[ Terminal Value Analysis]]&lt;0,0,FutureTrunkParks[[#This Row],[ Terminal Value Analysis]])</f>
        <v>1</v>
      </c>
      <c r="AE104" s="114">
        <f t="shared" si="85"/>
        <v>1106447</v>
      </c>
      <c r="AF104" s="114">
        <f t="shared" si="64"/>
        <v>1184762</v>
      </c>
      <c r="AG104" s="118">
        <f t="shared" si="65"/>
        <v>997287</v>
      </c>
      <c r="AH104" s="135">
        <f>ROUND(FutureTrunkParks[[#This Row],[Net Present Value of Total Asset Cost]]*FutureTrunkParks[[#This Row],[Terminal Value Adjustment]],0)</f>
        <v>997287</v>
      </c>
      <c r="AI104" s="178" t="str">
        <f t="shared" si="86"/>
        <v>y</v>
      </c>
      <c r="AJ104" s="178" t="str">
        <f t="shared" si="86"/>
        <v/>
      </c>
      <c r="AK104" s="178" t="str">
        <f t="shared" si="86"/>
        <v/>
      </c>
      <c r="AL104" s="178" t="str">
        <f t="shared" si="86"/>
        <v/>
      </c>
      <c r="AM104" s="144" t="str">
        <f t="shared" si="87"/>
        <v/>
      </c>
      <c r="AO104" s="123">
        <f t="shared" si="66"/>
        <v>1</v>
      </c>
      <c r="AP104" s="126" t="str">
        <f t="shared" si="67"/>
        <v/>
      </c>
      <c r="AQ104" s="126" t="str">
        <f t="shared" si="68"/>
        <v/>
      </c>
      <c r="AR104" s="126" t="str">
        <f t="shared" si="69"/>
        <v/>
      </c>
      <c r="AS104" s="126" t="str">
        <f t="shared" si="70"/>
        <v/>
      </c>
      <c r="AT104" s="127">
        <f t="shared" si="71"/>
        <v>1</v>
      </c>
      <c r="AV104" s="128">
        <f t="shared" si="72"/>
        <v>997287</v>
      </c>
      <c r="AW104" s="128" t="str">
        <f t="shared" si="73"/>
        <v/>
      </c>
      <c r="AX104" s="128" t="str">
        <f t="shared" si="74"/>
        <v/>
      </c>
      <c r="AY104" s="128" t="str">
        <f t="shared" si="75"/>
        <v/>
      </c>
      <c r="AZ104" s="128" t="str">
        <f t="shared" si="76"/>
        <v/>
      </c>
      <c r="BB104" s="128">
        <f t="shared" si="77"/>
        <v>997287</v>
      </c>
      <c r="BC104" s="128" t="str">
        <f t="shared" si="78"/>
        <v/>
      </c>
      <c r="BD104" s="128" t="str">
        <f t="shared" si="79"/>
        <v/>
      </c>
      <c r="BE104" s="128" t="str">
        <f t="shared" si="80"/>
        <v/>
      </c>
      <c r="BF104" s="128" t="str">
        <f t="shared" si="81"/>
        <v/>
      </c>
    </row>
    <row r="105" spans="2:58">
      <c r="B105" s="176" t="s">
        <v>2440</v>
      </c>
      <c r="C105" s="167" t="s">
        <v>2333</v>
      </c>
      <c r="D105" s="167" t="s">
        <v>2229</v>
      </c>
      <c r="E105" s="167" t="s">
        <v>115</v>
      </c>
      <c r="F105" s="167" t="s">
        <v>2455</v>
      </c>
      <c r="G105" s="144" t="str">
        <f t="shared" si="89"/>
        <v>A1-L</v>
      </c>
      <c r="H105" s="145">
        <f>IFERROR(INDEX(UnitRateParks[],MATCH(G105,UnitRateParks[LGIP Code],0),3),"")</f>
        <v>8000</v>
      </c>
      <c r="I105" s="146">
        <f>IFERROR(MIN(K105/H105,INDEX(UnitRateParks[],MATCH(FutureTrunkParks[[#This Row],[LGIP Code (*)]], UnitRateParks[LGIP Code],0),4)),"")</f>
        <v>1.25</v>
      </c>
      <c r="J105" s="170"/>
      <c r="K105" s="171">
        <v>10000</v>
      </c>
      <c r="L105" s="114">
        <f t="shared" si="59"/>
        <v>145</v>
      </c>
      <c r="M105" s="173">
        <v>1450000</v>
      </c>
      <c r="N10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05" s="165">
        <v>333335</v>
      </c>
      <c r="P105" s="167">
        <v>2016</v>
      </c>
      <c r="Q105" s="204">
        <v>0.17</v>
      </c>
      <c r="R105" s="131">
        <f t="shared" si="82"/>
        <v>56667</v>
      </c>
      <c r="S105" s="167">
        <v>1</v>
      </c>
      <c r="T105" s="116">
        <f t="shared" si="60"/>
        <v>0.15</v>
      </c>
      <c r="U105" s="133">
        <f t="shared" si="83"/>
        <v>50700</v>
      </c>
      <c r="V105" s="134">
        <f t="shared" si="84"/>
        <v>506807</v>
      </c>
      <c r="W105" s="298">
        <f t="shared" si="63"/>
        <v>66105</v>
      </c>
      <c r="X105" s="176">
        <v>2024</v>
      </c>
      <c r="Y105" s="259">
        <f t="shared" si="90"/>
        <v>2.5000000000000001E-2</v>
      </c>
      <c r="Z105" s="259">
        <f t="shared" si="91"/>
        <v>1.8716532546698028E-2</v>
      </c>
      <c r="AA105" s="306">
        <f>IF(FutureTrunkParks[[#This Row],[Asset Class]]="Local",VLOOKUP(FutureTrunkParks[[#This Row],[Service Catchment]],'Catchment Demand - Parks'!$C$8:$M$12,11),'Catchment Demand - Parks'!$M$12)</f>
        <v>0.2396431882939771</v>
      </c>
      <c r="AB105" s="306">
        <f>_xlfn.IFS(FutureTrunkParks[[#This Row],[Year of Provision]]=2019,0,FutureTrunkParks[[#This Row],[Year of Provision]]=2024,FutureTrunkParks[[#This Row],[Total Assets Cost (at Base Year)]]/SUMIFS($AE$17:$AE$189,$X$17:$X$189,"2024",$E$17:$E$189,FutureTrunkParks[[#This Row],[Service Catchment]]))</f>
        <v>1.9601560834811141E-2</v>
      </c>
      <c r="AC105" s="306">
        <f>IF(AND(FutureTrunkParks[[#This Row],[Spare Capacity %]]&gt;30%,FutureTrunkParks[[#This Row],[Share of the total Cost with the same year of provision %]]&gt;20%),1-FutureTrunkParks[[#This Row],[Spare Capacity %]],1)</f>
        <v>1</v>
      </c>
      <c r="AD105" s="306">
        <f>IF(FutureTrunkParks[[#This Row],[ Terminal Value Analysis]]&lt;0,0,FutureTrunkParks[[#This Row],[ Terminal Value Analysis]])</f>
        <v>1</v>
      </c>
      <c r="AE105" s="114">
        <f t="shared" si="85"/>
        <v>1956807</v>
      </c>
      <c r="AF105" s="114">
        <f t="shared" si="64"/>
        <v>2354538</v>
      </c>
      <c r="AG105" s="118">
        <f t="shared" si="65"/>
        <v>1487339</v>
      </c>
      <c r="AH105" s="135">
        <f>ROUND(FutureTrunkParks[[#This Row],[Net Present Value of Total Asset Cost]]*FutureTrunkParks[[#This Row],[Terminal Value Adjustment]],0)</f>
        <v>1487339</v>
      </c>
      <c r="AI105" s="178" t="str">
        <f t="shared" si="86"/>
        <v>y</v>
      </c>
      <c r="AJ105" s="178" t="str">
        <f t="shared" si="86"/>
        <v/>
      </c>
      <c r="AK105" s="178" t="str">
        <f t="shared" si="86"/>
        <v/>
      </c>
      <c r="AL105" s="178" t="str">
        <f t="shared" si="86"/>
        <v/>
      </c>
      <c r="AM105" s="144" t="str">
        <f t="shared" si="87"/>
        <v/>
      </c>
      <c r="AO105" s="123">
        <f t="shared" si="66"/>
        <v>1</v>
      </c>
      <c r="AP105" s="126" t="str">
        <f t="shared" si="67"/>
        <v/>
      </c>
      <c r="AQ105" s="126" t="str">
        <f t="shared" si="68"/>
        <v/>
      </c>
      <c r="AR105" s="126" t="str">
        <f t="shared" si="69"/>
        <v/>
      </c>
      <c r="AS105" s="126" t="str">
        <f t="shared" si="70"/>
        <v/>
      </c>
      <c r="AT105" s="127">
        <f t="shared" si="71"/>
        <v>1</v>
      </c>
      <c r="AV105" s="128">
        <f t="shared" si="72"/>
        <v>1487339</v>
      </c>
      <c r="AW105" s="128" t="str">
        <f t="shared" si="73"/>
        <v/>
      </c>
      <c r="AX105" s="128" t="str">
        <f t="shared" si="74"/>
        <v/>
      </c>
      <c r="AY105" s="128" t="str">
        <f t="shared" si="75"/>
        <v/>
      </c>
      <c r="AZ105" s="128" t="str">
        <f t="shared" si="76"/>
        <v/>
      </c>
      <c r="BB105" s="128">
        <f t="shared" si="77"/>
        <v>1487339</v>
      </c>
      <c r="BC105" s="128" t="str">
        <f t="shared" si="78"/>
        <v/>
      </c>
      <c r="BD105" s="128" t="str">
        <f t="shared" si="79"/>
        <v/>
      </c>
      <c r="BE105" s="128" t="str">
        <f t="shared" si="80"/>
        <v/>
      </c>
      <c r="BF105" s="128" t="str">
        <f t="shared" si="81"/>
        <v/>
      </c>
    </row>
    <row r="106" spans="2:58">
      <c r="B106" s="176" t="s">
        <v>2440</v>
      </c>
      <c r="C106" s="167" t="s">
        <v>2334</v>
      </c>
      <c r="D106" s="167" t="s">
        <v>2229</v>
      </c>
      <c r="E106" s="167" t="s">
        <v>115</v>
      </c>
      <c r="F106" s="167" t="s">
        <v>2455</v>
      </c>
      <c r="G106" s="144" t="str">
        <f t="shared" si="89"/>
        <v>A1-L</v>
      </c>
      <c r="H106" s="145">
        <f>IFERROR(INDEX(UnitRateParks[],MATCH(G106,UnitRateParks[LGIP Code],0),3),"")</f>
        <v>8000</v>
      </c>
      <c r="I106" s="146">
        <f>IFERROR(MIN(K106/H106,INDEX(UnitRateParks[],MATCH(FutureTrunkParks[[#This Row],[LGIP Code (*)]], UnitRateParks[LGIP Code],0),4)),"")</f>
        <v>0.625</v>
      </c>
      <c r="J106" s="170"/>
      <c r="K106" s="171">
        <v>5000</v>
      </c>
      <c r="L106" s="114">
        <f t="shared" si="59"/>
        <v>145</v>
      </c>
      <c r="M106" s="173">
        <v>725000</v>
      </c>
      <c r="N10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06" s="165">
        <v>180527</v>
      </c>
      <c r="P106" s="167">
        <v>2016</v>
      </c>
      <c r="Q106" s="204">
        <v>0.17</v>
      </c>
      <c r="R106" s="131">
        <f t="shared" si="82"/>
        <v>30690</v>
      </c>
      <c r="S106" s="167">
        <v>1</v>
      </c>
      <c r="T106" s="116">
        <f t="shared" si="60"/>
        <v>7.4999999999999997E-2</v>
      </c>
      <c r="U106" s="133">
        <f t="shared" si="83"/>
        <v>27458</v>
      </c>
      <c r="V106" s="134">
        <f t="shared" si="84"/>
        <v>256576</v>
      </c>
      <c r="W106" s="298">
        <f t="shared" si="63"/>
        <v>17901</v>
      </c>
      <c r="X106" s="176">
        <v>2019</v>
      </c>
      <c r="Y106" s="259">
        <f t="shared" si="90"/>
        <v>2.5000000000000001E-2</v>
      </c>
      <c r="Z106" s="259">
        <f t="shared" si="91"/>
        <v>1.8716532546698028E-2</v>
      </c>
      <c r="AA106" s="306">
        <f>IF(FutureTrunkParks[[#This Row],[Asset Class]]="Local",VLOOKUP(FutureTrunkParks[[#This Row],[Service Catchment]],'Catchment Demand - Parks'!$C$8:$M$12,11),'Catchment Demand - Parks'!$M$12)</f>
        <v>0.2396431882939771</v>
      </c>
      <c r="AB106" s="306">
        <f>_xlfn.IFS(FutureTrunkParks[[#This Row],[Year of Provision]]=2019,0,FutureTrunkParks[[#This Row],[Year of Provision]]=2024,FutureTrunkParks[[#This Row],[Total Assets Cost (at Base Year)]]/SUMIFS($AE$17:$AE$189,$X$17:$X$189,"2024",$E$17:$E$189,FutureTrunkParks[[#This Row],[Service Catchment]]))</f>
        <v>0</v>
      </c>
      <c r="AC106" s="306">
        <f>IF(AND(FutureTrunkParks[[#This Row],[Spare Capacity %]]&gt;30%,FutureTrunkParks[[#This Row],[Share of the total Cost with the same year of provision %]]&gt;20%),1-FutureTrunkParks[[#This Row],[Spare Capacity %]],1)</f>
        <v>1</v>
      </c>
      <c r="AD106" s="306">
        <f>IF(FutureTrunkParks[[#This Row],[ Terminal Value Analysis]]&lt;0,0,FutureTrunkParks[[#This Row],[ Terminal Value Analysis]])</f>
        <v>1</v>
      </c>
      <c r="AE106" s="114">
        <f t="shared" si="85"/>
        <v>981576</v>
      </c>
      <c r="AF106" s="114">
        <f t="shared" si="64"/>
        <v>1052000</v>
      </c>
      <c r="AG106" s="118">
        <f t="shared" si="65"/>
        <v>885533</v>
      </c>
      <c r="AH106" s="135">
        <f>ROUND(FutureTrunkParks[[#This Row],[Net Present Value of Total Asset Cost]]*FutureTrunkParks[[#This Row],[Terminal Value Adjustment]],0)</f>
        <v>885533</v>
      </c>
      <c r="AI106" s="178" t="str">
        <f t="shared" si="86"/>
        <v>y</v>
      </c>
      <c r="AJ106" s="178" t="str">
        <f t="shared" si="86"/>
        <v/>
      </c>
      <c r="AK106" s="178" t="str">
        <f t="shared" si="86"/>
        <v/>
      </c>
      <c r="AL106" s="178" t="str">
        <f t="shared" si="86"/>
        <v/>
      </c>
      <c r="AM106" s="144" t="str">
        <f t="shared" si="87"/>
        <v/>
      </c>
      <c r="AO106" s="123">
        <f t="shared" si="66"/>
        <v>1</v>
      </c>
      <c r="AP106" s="126" t="str">
        <f t="shared" si="67"/>
        <v/>
      </c>
      <c r="AQ106" s="126" t="str">
        <f t="shared" si="68"/>
        <v/>
      </c>
      <c r="AR106" s="126" t="str">
        <f t="shared" si="69"/>
        <v/>
      </c>
      <c r="AS106" s="126" t="str">
        <f t="shared" si="70"/>
        <v/>
      </c>
      <c r="AT106" s="127">
        <f t="shared" si="71"/>
        <v>1</v>
      </c>
      <c r="AV106" s="128">
        <f t="shared" si="72"/>
        <v>885533</v>
      </c>
      <c r="AW106" s="128" t="str">
        <f t="shared" si="73"/>
        <v/>
      </c>
      <c r="AX106" s="128" t="str">
        <f t="shared" si="74"/>
        <v/>
      </c>
      <c r="AY106" s="128" t="str">
        <f t="shared" si="75"/>
        <v/>
      </c>
      <c r="AZ106" s="128" t="str">
        <f t="shared" si="76"/>
        <v/>
      </c>
      <c r="BB106" s="128">
        <f t="shared" si="77"/>
        <v>885533</v>
      </c>
      <c r="BC106" s="128" t="str">
        <f t="shared" si="78"/>
        <v/>
      </c>
      <c r="BD106" s="128" t="str">
        <f t="shared" si="79"/>
        <v/>
      </c>
      <c r="BE106" s="128" t="str">
        <f t="shared" si="80"/>
        <v/>
      </c>
      <c r="BF106" s="128" t="str">
        <f t="shared" si="81"/>
        <v/>
      </c>
    </row>
    <row r="107" spans="2:58">
      <c r="B107" s="176" t="s">
        <v>2440</v>
      </c>
      <c r="C107" s="167" t="s">
        <v>2335</v>
      </c>
      <c r="D107" s="167" t="s">
        <v>2229</v>
      </c>
      <c r="E107" s="167" t="s">
        <v>115</v>
      </c>
      <c r="F107" s="167" t="s">
        <v>2455</v>
      </c>
      <c r="G107" s="144" t="str">
        <f t="shared" si="89"/>
        <v>A1-L</v>
      </c>
      <c r="H107" s="145">
        <f>IFERROR(INDEX(UnitRateParks[],MATCH(G107,UnitRateParks[LGIP Code],0),3),"")</f>
        <v>8000</v>
      </c>
      <c r="I107" s="146">
        <f>IFERROR(MIN(K107/H107,INDEX(UnitRateParks[],MATCH(FutureTrunkParks[[#This Row],[LGIP Code (*)]], UnitRateParks[LGIP Code],0),4)),"")</f>
        <v>1.25</v>
      </c>
      <c r="J107" s="170"/>
      <c r="K107" s="171">
        <v>10000</v>
      </c>
      <c r="L107" s="114">
        <f t="shared" si="59"/>
        <v>175</v>
      </c>
      <c r="M107" s="173">
        <v>1750000</v>
      </c>
      <c r="N10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07" s="165">
        <v>333335</v>
      </c>
      <c r="P107" s="167">
        <v>2016</v>
      </c>
      <c r="Q107" s="204">
        <v>0.17</v>
      </c>
      <c r="R107" s="131">
        <f t="shared" si="82"/>
        <v>56667</v>
      </c>
      <c r="S107" s="167">
        <v>1</v>
      </c>
      <c r="T107" s="116">
        <f t="shared" si="60"/>
        <v>0.15</v>
      </c>
      <c r="U107" s="133">
        <f t="shared" si="83"/>
        <v>50700</v>
      </c>
      <c r="V107" s="134">
        <f t="shared" si="84"/>
        <v>506807</v>
      </c>
      <c r="W107" s="298">
        <f t="shared" si="63"/>
        <v>66105</v>
      </c>
      <c r="X107" s="176">
        <v>2024</v>
      </c>
      <c r="Y107" s="259">
        <f t="shared" si="90"/>
        <v>2.5000000000000001E-2</v>
      </c>
      <c r="Z107" s="259">
        <f t="shared" si="91"/>
        <v>1.8716532546698028E-2</v>
      </c>
      <c r="AA107" s="306">
        <f>IF(FutureTrunkParks[[#This Row],[Asset Class]]="Local",VLOOKUP(FutureTrunkParks[[#This Row],[Service Catchment]],'Catchment Demand - Parks'!$C$8:$M$12,11),'Catchment Demand - Parks'!$M$12)</f>
        <v>0.2396431882939771</v>
      </c>
      <c r="AB107" s="306">
        <f>_xlfn.IFS(FutureTrunkParks[[#This Row],[Year of Provision]]=2019,0,FutureTrunkParks[[#This Row],[Year of Provision]]=2024,FutureTrunkParks[[#This Row],[Total Assets Cost (at Base Year)]]/SUMIFS($AE$17:$AE$189,$X$17:$X$189,"2024",$E$17:$E$189,FutureTrunkParks[[#This Row],[Service Catchment]]))</f>
        <v>2.2606695347536895E-2</v>
      </c>
      <c r="AC107" s="306">
        <f>IF(AND(FutureTrunkParks[[#This Row],[Spare Capacity %]]&gt;30%,FutureTrunkParks[[#This Row],[Share of the total Cost with the same year of provision %]]&gt;20%),1-FutureTrunkParks[[#This Row],[Spare Capacity %]],1)</f>
        <v>1</v>
      </c>
      <c r="AD107" s="306">
        <f>IF(FutureTrunkParks[[#This Row],[ Terminal Value Analysis]]&lt;0,0,FutureTrunkParks[[#This Row],[ Terminal Value Analysis]])</f>
        <v>1</v>
      </c>
      <c r="AE107" s="114">
        <f t="shared" si="85"/>
        <v>2256807</v>
      </c>
      <c r="AF107" s="114">
        <f t="shared" si="64"/>
        <v>2720059</v>
      </c>
      <c r="AG107" s="118">
        <f t="shared" si="65"/>
        <v>1718235</v>
      </c>
      <c r="AH107" s="135">
        <f>ROUND(FutureTrunkParks[[#This Row],[Net Present Value of Total Asset Cost]]*FutureTrunkParks[[#This Row],[Terminal Value Adjustment]],0)</f>
        <v>1718235</v>
      </c>
      <c r="AI107" s="178" t="str">
        <f t="shared" si="86"/>
        <v>y</v>
      </c>
      <c r="AJ107" s="178" t="str">
        <f t="shared" si="86"/>
        <v/>
      </c>
      <c r="AK107" s="178" t="str">
        <f t="shared" si="86"/>
        <v/>
      </c>
      <c r="AL107" s="178" t="str">
        <f t="shared" si="86"/>
        <v/>
      </c>
      <c r="AM107" s="144" t="str">
        <f t="shared" si="87"/>
        <v/>
      </c>
      <c r="AO107" s="123">
        <f t="shared" si="66"/>
        <v>1</v>
      </c>
      <c r="AP107" s="126" t="str">
        <f t="shared" si="67"/>
        <v/>
      </c>
      <c r="AQ107" s="126" t="str">
        <f t="shared" si="68"/>
        <v/>
      </c>
      <c r="AR107" s="126" t="str">
        <f t="shared" si="69"/>
        <v/>
      </c>
      <c r="AS107" s="126" t="str">
        <f t="shared" si="70"/>
        <v/>
      </c>
      <c r="AT107" s="127">
        <f t="shared" si="71"/>
        <v>1</v>
      </c>
      <c r="AV107" s="128">
        <f t="shared" si="72"/>
        <v>1718235</v>
      </c>
      <c r="AW107" s="128" t="str">
        <f t="shared" si="73"/>
        <v/>
      </c>
      <c r="AX107" s="128" t="str">
        <f t="shared" si="74"/>
        <v/>
      </c>
      <c r="AY107" s="128" t="str">
        <f t="shared" si="75"/>
        <v/>
      </c>
      <c r="AZ107" s="128" t="str">
        <f t="shared" si="76"/>
        <v/>
      </c>
      <c r="BB107" s="128">
        <f t="shared" si="77"/>
        <v>1718235</v>
      </c>
      <c r="BC107" s="128" t="str">
        <f t="shared" si="78"/>
        <v/>
      </c>
      <c r="BD107" s="128" t="str">
        <f t="shared" si="79"/>
        <v/>
      </c>
      <c r="BE107" s="128" t="str">
        <f t="shared" si="80"/>
        <v/>
      </c>
      <c r="BF107" s="128" t="str">
        <f t="shared" si="81"/>
        <v/>
      </c>
    </row>
    <row r="108" spans="2:58">
      <c r="B108" s="176" t="s">
        <v>2440</v>
      </c>
      <c r="C108" s="167" t="s">
        <v>2336</v>
      </c>
      <c r="D108" s="167" t="s">
        <v>2229</v>
      </c>
      <c r="E108" s="167" t="s">
        <v>115</v>
      </c>
      <c r="F108" s="167" t="s">
        <v>2455</v>
      </c>
      <c r="G108" s="144" t="str">
        <f t="shared" si="89"/>
        <v>A1-L</v>
      </c>
      <c r="H108" s="145">
        <f>IFERROR(INDEX(UnitRateParks[],MATCH(G108,UnitRateParks[LGIP Code],0),3),"")</f>
        <v>8000</v>
      </c>
      <c r="I108" s="146">
        <f>IFERROR(MIN(K108/H108,INDEX(UnitRateParks[],MATCH(FutureTrunkParks[[#This Row],[LGIP Code (*)]], UnitRateParks[LGIP Code],0),4)),"")</f>
        <v>1.25</v>
      </c>
      <c r="J108" s="170"/>
      <c r="K108" s="171">
        <v>10000</v>
      </c>
      <c r="L108" s="114">
        <f t="shared" si="59"/>
        <v>175</v>
      </c>
      <c r="M108" s="173">
        <v>1750000</v>
      </c>
      <c r="N10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08" s="165">
        <v>333335</v>
      </c>
      <c r="P108" s="167">
        <v>2016</v>
      </c>
      <c r="Q108" s="204">
        <v>0.17</v>
      </c>
      <c r="R108" s="131">
        <f t="shared" si="82"/>
        <v>56667</v>
      </c>
      <c r="S108" s="167">
        <v>1</v>
      </c>
      <c r="T108" s="116">
        <f t="shared" si="60"/>
        <v>0.15</v>
      </c>
      <c r="U108" s="133">
        <f t="shared" si="83"/>
        <v>50700</v>
      </c>
      <c r="V108" s="134">
        <f t="shared" si="84"/>
        <v>506807</v>
      </c>
      <c r="W108" s="298">
        <f t="shared" si="63"/>
        <v>66105</v>
      </c>
      <c r="X108" s="176">
        <v>2024</v>
      </c>
      <c r="Y108" s="259">
        <f t="shared" si="90"/>
        <v>2.5000000000000001E-2</v>
      </c>
      <c r="Z108" s="259">
        <f t="shared" si="91"/>
        <v>1.8716532546698028E-2</v>
      </c>
      <c r="AA108" s="306">
        <f>IF(FutureTrunkParks[[#This Row],[Asset Class]]="Local",VLOOKUP(FutureTrunkParks[[#This Row],[Service Catchment]],'Catchment Demand - Parks'!$C$8:$M$12,11),'Catchment Demand - Parks'!$M$12)</f>
        <v>0.2396431882939771</v>
      </c>
      <c r="AB108" s="306">
        <f>_xlfn.IFS(FutureTrunkParks[[#This Row],[Year of Provision]]=2019,0,FutureTrunkParks[[#This Row],[Year of Provision]]=2024,FutureTrunkParks[[#This Row],[Total Assets Cost (at Base Year)]]/SUMIFS($AE$17:$AE$189,$X$17:$X$189,"2024",$E$17:$E$189,FutureTrunkParks[[#This Row],[Service Catchment]]))</f>
        <v>2.2606695347536895E-2</v>
      </c>
      <c r="AC108" s="306">
        <f>IF(AND(FutureTrunkParks[[#This Row],[Spare Capacity %]]&gt;30%,FutureTrunkParks[[#This Row],[Share of the total Cost with the same year of provision %]]&gt;20%),1-FutureTrunkParks[[#This Row],[Spare Capacity %]],1)</f>
        <v>1</v>
      </c>
      <c r="AD108" s="306">
        <f>IF(FutureTrunkParks[[#This Row],[ Terminal Value Analysis]]&lt;0,0,FutureTrunkParks[[#This Row],[ Terminal Value Analysis]])</f>
        <v>1</v>
      </c>
      <c r="AE108" s="114">
        <f t="shared" si="85"/>
        <v>2256807</v>
      </c>
      <c r="AF108" s="114">
        <f t="shared" si="64"/>
        <v>2720059</v>
      </c>
      <c r="AG108" s="118">
        <f t="shared" si="65"/>
        <v>1718235</v>
      </c>
      <c r="AH108" s="135">
        <f>ROUND(FutureTrunkParks[[#This Row],[Net Present Value of Total Asset Cost]]*FutureTrunkParks[[#This Row],[Terminal Value Adjustment]],0)</f>
        <v>1718235</v>
      </c>
      <c r="AI108" s="178" t="str">
        <f t="shared" si="86"/>
        <v>y</v>
      </c>
      <c r="AJ108" s="178" t="str">
        <f t="shared" si="86"/>
        <v/>
      </c>
      <c r="AK108" s="178" t="str">
        <f t="shared" si="86"/>
        <v/>
      </c>
      <c r="AL108" s="178" t="str">
        <f t="shared" si="86"/>
        <v/>
      </c>
      <c r="AM108" s="144" t="str">
        <f t="shared" si="87"/>
        <v/>
      </c>
      <c r="AO108" s="123">
        <f t="shared" si="66"/>
        <v>1</v>
      </c>
      <c r="AP108" s="126" t="str">
        <f t="shared" si="67"/>
        <v/>
      </c>
      <c r="AQ108" s="126" t="str">
        <f t="shared" si="68"/>
        <v/>
      </c>
      <c r="AR108" s="126" t="str">
        <f t="shared" si="69"/>
        <v/>
      </c>
      <c r="AS108" s="126" t="str">
        <f t="shared" si="70"/>
        <v/>
      </c>
      <c r="AT108" s="127">
        <f t="shared" si="71"/>
        <v>1</v>
      </c>
      <c r="AV108" s="128">
        <f t="shared" si="72"/>
        <v>1718235</v>
      </c>
      <c r="AW108" s="128" t="str">
        <f t="shared" si="73"/>
        <v/>
      </c>
      <c r="AX108" s="128" t="str">
        <f t="shared" si="74"/>
        <v/>
      </c>
      <c r="AY108" s="128" t="str">
        <f t="shared" si="75"/>
        <v/>
      </c>
      <c r="AZ108" s="128" t="str">
        <f t="shared" si="76"/>
        <v/>
      </c>
      <c r="BB108" s="128">
        <f t="shared" si="77"/>
        <v>1718235</v>
      </c>
      <c r="BC108" s="128" t="str">
        <f t="shared" si="78"/>
        <v/>
      </c>
      <c r="BD108" s="128" t="str">
        <f t="shared" si="79"/>
        <v/>
      </c>
      <c r="BE108" s="128" t="str">
        <f t="shared" si="80"/>
        <v/>
      </c>
      <c r="BF108" s="128" t="str">
        <f t="shared" si="81"/>
        <v/>
      </c>
    </row>
    <row r="109" spans="2:58">
      <c r="B109" s="176" t="s">
        <v>2440</v>
      </c>
      <c r="C109" s="167" t="s">
        <v>2337</v>
      </c>
      <c r="D109" s="167" t="s">
        <v>2229</v>
      </c>
      <c r="E109" s="167" t="s">
        <v>115</v>
      </c>
      <c r="F109" s="167" t="s">
        <v>2455</v>
      </c>
      <c r="G109" s="144" t="str">
        <f t="shared" si="89"/>
        <v>A1-L</v>
      </c>
      <c r="H109" s="145">
        <f>IFERROR(INDEX(UnitRateParks[],MATCH(G109,UnitRateParks[LGIP Code],0),3),"")</f>
        <v>8000</v>
      </c>
      <c r="I109" s="146">
        <f>IFERROR(MIN(K109/H109,INDEX(UnitRateParks[],MATCH(FutureTrunkParks[[#This Row],[LGIP Code (*)]], UnitRateParks[LGIP Code],0),4)),"")</f>
        <v>1.25</v>
      </c>
      <c r="J109" s="170"/>
      <c r="K109" s="171">
        <v>10000</v>
      </c>
      <c r="L109" s="114">
        <f t="shared" si="59"/>
        <v>145</v>
      </c>
      <c r="M109" s="173">
        <v>1450000</v>
      </c>
      <c r="N10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09" s="165">
        <v>333335</v>
      </c>
      <c r="P109" s="167">
        <v>2016</v>
      </c>
      <c r="Q109" s="204">
        <v>0.17</v>
      </c>
      <c r="R109" s="131">
        <f t="shared" si="82"/>
        <v>56667</v>
      </c>
      <c r="S109" s="167">
        <v>1</v>
      </c>
      <c r="T109" s="116">
        <f t="shared" si="60"/>
        <v>0.15</v>
      </c>
      <c r="U109" s="133">
        <f t="shared" si="83"/>
        <v>50700</v>
      </c>
      <c r="V109" s="134">
        <f t="shared" si="84"/>
        <v>506807</v>
      </c>
      <c r="W109" s="298">
        <f t="shared" si="63"/>
        <v>66105</v>
      </c>
      <c r="X109" s="176">
        <v>2024</v>
      </c>
      <c r="Y109" s="259">
        <f t="shared" si="90"/>
        <v>2.5000000000000001E-2</v>
      </c>
      <c r="Z109" s="259">
        <f t="shared" si="91"/>
        <v>1.8716532546698028E-2</v>
      </c>
      <c r="AA109" s="306">
        <f>IF(FutureTrunkParks[[#This Row],[Asset Class]]="Local",VLOOKUP(FutureTrunkParks[[#This Row],[Service Catchment]],'Catchment Demand - Parks'!$C$8:$M$12,11),'Catchment Demand - Parks'!$M$12)</f>
        <v>0.2396431882939771</v>
      </c>
      <c r="AB109" s="306">
        <f>_xlfn.IFS(FutureTrunkParks[[#This Row],[Year of Provision]]=2019,0,FutureTrunkParks[[#This Row],[Year of Provision]]=2024,FutureTrunkParks[[#This Row],[Total Assets Cost (at Base Year)]]/SUMIFS($AE$17:$AE$189,$X$17:$X$189,"2024",$E$17:$E$189,FutureTrunkParks[[#This Row],[Service Catchment]]))</f>
        <v>1.9601560834811141E-2</v>
      </c>
      <c r="AC109" s="306">
        <f>IF(AND(FutureTrunkParks[[#This Row],[Spare Capacity %]]&gt;30%,FutureTrunkParks[[#This Row],[Share of the total Cost with the same year of provision %]]&gt;20%),1-FutureTrunkParks[[#This Row],[Spare Capacity %]],1)</f>
        <v>1</v>
      </c>
      <c r="AD109" s="306">
        <f>IF(FutureTrunkParks[[#This Row],[ Terminal Value Analysis]]&lt;0,0,FutureTrunkParks[[#This Row],[ Terminal Value Analysis]])</f>
        <v>1</v>
      </c>
      <c r="AE109" s="114">
        <f t="shared" si="85"/>
        <v>1956807</v>
      </c>
      <c r="AF109" s="114">
        <f t="shared" si="64"/>
        <v>2354538</v>
      </c>
      <c r="AG109" s="118">
        <f t="shared" si="65"/>
        <v>1487339</v>
      </c>
      <c r="AH109" s="135">
        <f>ROUND(FutureTrunkParks[[#This Row],[Net Present Value of Total Asset Cost]]*FutureTrunkParks[[#This Row],[Terminal Value Adjustment]],0)</f>
        <v>1487339</v>
      </c>
      <c r="AI109" s="178" t="str">
        <f t="shared" si="86"/>
        <v>y</v>
      </c>
      <c r="AJ109" s="178" t="str">
        <f t="shared" si="86"/>
        <v/>
      </c>
      <c r="AK109" s="178" t="str">
        <f t="shared" si="86"/>
        <v/>
      </c>
      <c r="AL109" s="178" t="str">
        <f t="shared" si="86"/>
        <v/>
      </c>
      <c r="AM109" s="144" t="str">
        <f t="shared" si="87"/>
        <v/>
      </c>
      <c r="AO109" s="123">
        <f t="shared" si="66"/>
        <v>1</v>
      </c>
      <c r="AP109" s="126" t="str">
        <f t="shared" si="67"/>
        <v/>
      </c>
      <c r="AQ109" s="126" t="str">
        <f t="shared" si="68"/>
        <v/>
      </c>
      <c r="AR109" s="126" t="str">
        <f t="shared" si="69"/>
        <v/>
      </c>
      <c r="AS109" s="126" t="str">
        <f t="shared" si="70"/>
        <v/>
      </c>
      <c r="AT109" s="127">
        <f t="shared" si="71"/>
        <v>1</v>
      </c>
      <c r="AV109" s="128">
        <f t="shared" si="72"/>
        <v>1487339</v>
      </c>
      <c r="AW109" s="128" t="str">
        <f t="shared" si="73"/>
        <v/>
      </c>
      <c r="AX109" s="128" t="str">
        <f t="shared" si="74"/>
        <v/>
      </c>
      <c r="AY109" s="128" t="str">
        <f t="shared" si="75"/>
        <v/>
      </c>
      <c r="AZ109" s="128" t="str">
        <f t="shared" si="76"/>
        <v/>
      </c>
      <c r="BB109" s="128">
        <f t="shared" si="77"/>
        <v>1487339</v>
      </c>
      <c r="BC109" s="128" t="str">
        <f t="shared" si="78"/>
        <v/>
      </c>
      <c r="BD109" s="128" t="str">
        <f t="shared" si="79"/>
        <v/>
      </c>
      <c r="BE109" s="128" t="str">
        <f t="shared" si="80"/>
        <v/>
      </c>
      <c r="BF109" s="128" t="str">
        <f t="shared" si="81"/>
        <v/>
      </c>
    </row>
    <row r="110" spans="2:58">
      <c r="B110" s="176" t="s">
        <v>2440</v>
      </c>
      <c r="C110" s="167" t="s">
        <v>2338</v>
      </c>
      <c r="D110" s="167" t="s">
        <v>2229</v>
      </c>
      <c r="E110" s="167" t="s">
        <v>115</v>
      </c>
      <c r="F110" s="167" t="s">
        <v>2455</v>
      </c>
      <c r="G110" s="144" t="str">
        <f t="shared" si="89"/>
        <v>A1-L</v>
      </c>
      <c r="H110" s="145">
        <f>IFERROR(INDEX(UnitRateParks[],MATCH(G110,UnitRateParks[LGIP Code],0),3),"")</f>
        <v>8000</v>
      </c>
      <c r="I110" s="146">
        <f>IFERROR(MIN(K110/H110,INDEX(UnitRateParks[],MATCH(FutureTrunkParks[[#This Row],[LGIP Code (*)]], UnitRateParks[LGIP Code],0),4)),"")</f>
        <v>0.625</v>
      </c>
      <c r="J110" s="170"/>
      <c r="K110" s="171">
        <v>5000</v>
      </c>
      <c r="L110" s="114">
        <f t="shared" si="59"/>
        <v>175</v>
      </c>
      <c r="M110" s="173">
        <v>875000</v>
      </c>
      <c r="N11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10" s="165">
        <v>180527</v>
      </c>
      <c r="P110" s="167">
        <v>2016</v>
      </c>
      <c r="Q110" s="204">
        <v>0.17</v>
      </c>
      <c r="R110" s="131">
        <f t="shared" si="82"/>
        <v>30690</v>
      </c>
      <c r="S110" s="167">
        <v>1</v>
      </c>
      <c r="T110" s="116">
        <f t="shared" si="60"/>
        <v>7.4999999999999997E-2</v>
      </c>
      <c r="U110" s="133">
        <f t="shared" si="83"/>
        <v>27458</v>
      </c>
      <c r="V110" s="134">
        <f t="shared" si="84"/>
        <v>256576</v>
      </c>
      <c r="W110" s="298">
        <f t="shared" si="63"/>
        <v>17901</v>
      </c>
      <c r="X110" s="176">
        <v>2019</v>
      </c>
      <c r="Y110" s="259">
        <f t="shared" si="90"/>
        <v>2.5000000000000001E-2</v>
      </c>
      <c r="Z110" s="259">
        <f t="shared" si="91"/>
        <v>1.8716532546698028E-2</v>
      </c>
      <c r="AA110" s="306">
        <f>IF(FutureTrunkParks[[#This Row],[Asset Class]]="Local",VLOOKUP(FutureTrunkParks[[#This Row],[Service Catchment]],'Catchment Demand - Parks'!$C$8:$M$12,11),'Catchment Demand - Parks'!$M$12)</f>
        <v>0.2396431882939771</v>
      </c>
      <c r="AB110" s="306">
        <f>_xlfn.IFS(FutureTrunkParks[[#This Row],[Year of Provision]]=2019,0,FutureTrunkParks[[#This Row],[Year of Provision]]=2024,FutureTrunkParks[[#This Row],[Total Assets Cost (at Base Year)]]/SUMIFS($AE$17:$AE$189,$X$17:$X$189,"2024",$E$17:$E$189,FutureTrunkParks[[#This Row],[Service Catchment]]))</f>
        <v>0</v>
      </c>
      <c r="AC110" s="306">
        <f>IF(AND(FutureTrunkParks[[#This Row],[Spare Capacity %]]&gt;30%,FutureTrunkParks[[#This Row],[Share of the total Cost with the same year of provision %]]&gt;20%),1-FutureTrunkParks[[#This Row],[Spare Capacity %]],1)</f>
        <v>1</v>
      </c>
      <c r="AD110" s="306">
        <f>IF(FutureTrunkParks[[#This Row],[ Terminal Value Analysis]]&lt;0,0,FutureTrunkParks[[#This Row],[ Terminal Value Analysis]])</f>
        <v>1</v>
      </c>
      <c r="AE110" s="114">
        <f t="shared" si="85"/>
        <v>1131576</v>
      </c>
      <c r="AF110" s="114">
        <f t="shared" si="64"/>
        <v>1213533</v>
      </c>
      <c r="AG110" s="118">
        <f t="shared" si="65"/>
        <v>1021505</v>
      </c>
      <c r="AH110" s="135">
        <f>ROUND(FutureTrunkParks[[#This Row],[Net Present Value of Total Asset Cost]]*FutureTrunkParks[[#This Row],[Terminal Value Adjustment]],0)</f>
        <v>1021505</v>
      </c>
      <c r="AI110" s="178" t="str">
        <f t="shared" si="86"/>
        <v>y</v>
      </c>
      <c r="AJ110" s="178" t="str">
        <f t="shared" si="86"/>
        <v/>
      </c>
      <c r="AK110" s="178" t="str">
        <f t="shared" si="86"/>
        <v/>
      </c>
      <c r="AL110" s="178" t="str">
        <f t="shared" si="86"/>
        <v/>
      </c>
      <c r="AM110" s="144" t="str">
        <f t="shared" si="87"/>
        <v/>
      </c>
      <c r="AO110" s="123">
        <f t="shared" si="66"/>
        <v>1</v>
      </c>
      <c r="AP110" s="126" t="str">
        <f t="shared" si="67"/>
        <v/>
      </c>
      <c r="AQ110" s="126" t="str">
        <f t="shared" si="68"/>
        <v/>
      </c>
      <c r="AR110" s="126" t="str">
        <f t="shared" si="69"/>
        <v/>
      </c>
      <c r="AS110" s="126" t="str">
        <f t="shared" si="70"/>
        <v/>
      </c>
      <c r="AT110" s="127">
        <f t="shared" si="71"/>
        <v>1</v>
      </c>
      <c r="AV110" s="128">
        <f t="shared" si="72"/>
        <v>1021505</v>
      </c>
      <c r="AW110" s="128" t="str">
        <f t="shared" si="73"/>
        <v/>
      </c>
      <c r="AX110" s="128" t="str">
        <f t="shared" si="74"/>
        <v/>
      </c>
      <c r="AY110" s="128" t="str">
        <f t="shared" si="75"/>
        <v/>
      </c>
      <c r="AZ110" s="128" t="str">
        <f t="shared" si="76"/>
        <v/>
      </c>
      <c r="BB110" s="128">
        <f t="shared" si="77"/>
        <v>1021505</v>
      </c>
      <c r="BC110" s="128" t="str">
        <f t="shared" si="78"/>
        <v/>
      </c>
      <c r="BD110" s="128" t="str">
        <f t="shared" si="79"/>
        <v/>
      </c>
      <c r="BE110" s="128" t="str">
        <f t="shared" si="80"/>
        <v/>
      </c>
      <c r="BF110" s="128" t="str">
        <f t="shared" si="81"/>
        <v/>
      </c>
    </row>
    <row r="111" spans="2:58">
      <c r="B111" s="176" t="s">
        <v>2441</v>
      </c>
      <c r="C111" s="167" t="s">
        <v>2339</v>
      </c>
      <c r="D111" s="167" t="s">
        <v>2229</v>
      </c>
      <c r="E111" s="167" t="s">
        <v>115</v>
      </c>
      <c r="F111" s="167" t="s">
        <v>2455</v>
      </c>
      <c r="G111" s="144" t="str">
        <f t="shared" si="89"/>
        <v>A1-L</v>
      </c>
      <c r="H111" s="145">
        <f>IFERROR(INDEX(UnitRateParks[],MATCH(G111,UnitRateParks[LGIP Code],0),3),"")</f>
        <v>8000</v>
      </c>
      <c r="I111" s="146">
        <f>IFERROR(MIN(K111/H111,INDEX(UnitRateParks[],MATCH(FutureTrunkParks[[#This Row],[LGIP Code (*)]], UnitRateParks[LGIP Code],0),4)),"")</f>
        <v>1.25</v>
      </c>
      <c r="J111" s="170"/>
      <c r="K111" s="171">
        <v>10000</v>
      </c>
      <c r="L111" s="114">
        <f t="shared" si="59"/>
        <v>145</v>
      </c>
      <c r="M111" s="173">
        <v>1450000</v>
      </c>
      <c r="N11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11" s="165">
        <v>333335</v>
      </c>
      <c r="P111" s="167">
        <v>2016</v>
      </c>
      <c r="Q111" s="204">
        <v>0.17</v>
      </c>
      <c r="R111" s="131">
        <f t="shared" si="82"/>
        <v>56667</v>
      </c>
      <c r="S111" s="167">
        <v>1</v>
      </c>
      <c r="T111" s="116">
        <f t="shared" si="60"/>
        <v>0.15</v>
      </c>
      <c r="U111" s="133">
        <f t="shared" si="83"/>
        <v>50700</v>
      </c>
      <c r="V111" s="134">
        <f t="shared" si="84"/>
        <v>506807</v>
      </c>
      <c r="W111" s="298">
        <f t="shared" ref="W111:W142" si="92">ROUND((O111+R111+U111)*T111,0)</f>
        <v>66105</v>
      </c>
      <c r="X111" s="176">
        <v>2024</v>
      </c>
      <c r="Y111" s="259">
        <f t="shared" si="90"/>
        <v>2.5000000000000001E-2</v>
      </c>
      <c r="Z111" s="259">
        <f t="shared" si="91"/>
        <v>1.8716532546698028E-2</v>
      </c>
      <c r="AA111" s="306">
        <f>IF(FutureTrunkParks[[#This Row],[Asset Class]]="Local",VLOOKUP(FutureTrunkParks[[#This Row],[Service Catchment]],'Catchment Demand - Parks'!$C$8:$M$12,11),'Catchment Demand - Parks'!$M$12)</f>
        <v>0.2396431882939771</v>
      </c>
      <c r="AB111" s="306">
        <f>_xlfn.IFS(FutureTrunkParks[[#This Row],[Year of Provision]]=2019,0,FutureTrunkParks[[#This Row],[Year of Provision]]=2024,FutureTrunkParks[[#This Row],[Total Assets Cost (at Base Year)]]/SUMIFS($AE$17:$AE$189,$X$17:$X$189,"2024",$E$17:$E$189,FutureTrunkParks[[#This Row],[Service Catchment]]))</f>
        <v>1.9601560834811141E-2</v>
      </c>
      <c r="AC111" s="306">
        <f>IF(AND(FutureTrunkParks[[#This Row],[Spare Capacity %]]&gt;30%,FutureTrunkParks[[#This Row],[Share of the total Cost with the same year of provision %]]&gt;20%),1-FutureTrunkParks[[#This Row],[Spare Capacity %]],1)</f>
        <v>1</v>
      </c>
      <c r="AD111" s="306">
        <f>IF(FutureTrunkParks[[#This Row],[ Terminal Value Analysis]]&lt;0,0,FutureTrunkParks[[#This Row],[ Terminal Value Analysis]])</f>
        <v>1</v>
      </c>
      <c r="AE111" s="114">
        <f t="shared" si="85"/>
        <v>1956807</v>
      </c>
      <c r="AF111" s="114">
        <f t="shared" si="64"/>
        <v>2354538</v>
      </c>
      <c r="AG111" s="118">
        <f t="shared" si="65"/>
        <v>1487339</v>
      </c>
      <c r="AH111" s="135">
        <f>ROUND(FutureTrunkParks[[#This Row],[Net Present Value of Total Asset Cost]]*FutureTrunkParks[[#This Row],[Terminal Value Adjustment]],0)</f>
        <v>1487339</v>
      </c>
      <c r="AI111" s="178" t="str">
        <f t="shared" si="86"/>
        <v>y</v>
      </c>
      <c r="AJ111" s="178" t="str">
        <f t="shared" si="86"/>
        <v/>
      </c>
      <c r="AK111" s="178" t="str">
        <f t="shared" si="86"/>
        <v/>
      </c>
      <c r="AL111" s="178" t="str">
        <f t="shared" si="86"/>
        <v/>
      </c>
      <c r="AM111" s="144" t="str">
        <f t="shared" si="87"/>
        <v/>
      </c>
      <c r="AO111" s="123">
        <f t="shared" si="66"/>
        <v>1</v>
      </c>
      <c r="AP111" s="126" t="str">
        <f t="shared" si="67"/>
        <v/>
      </c>
      <c r="AQ111" s="126" t="str">
        <f t="shared" si="68"/>
        <v/>
      </c>
      <c r="AR111" s="126" t="str">
        <f t="shared" si="69"/>
        <v/>
      </c>
      <c r="AS111" s="126" t="str">
        <f t="shared" si="70"/>
        <v/>
      </c>
      <c r="AT111" s="127">
        <f t="shared" si="71"/>
        <v>1</v>
      </c>
      <c r="AV111" s="128">
        <f t="shared" si="72"/>
        <v>1487339</v>
      </c>
      <c r="AW111" s="128" t="str">
        <f t="shared" si="73"/>
        <v/>
      </c>
      <c r="AX111" s="128" t="str">
        <f t="shared" si="74"/>
        <v/>
      </c>
      <c r="AY111" s="128" t="str">
        <f t="shared" si="75"/>
        <v/>
      </c>
      <c r="AZ111" s="128" t="str">
        <f t="shared" si="76"/>
        <v/>
      </c>
      <c r="BB111" s="128">
        <f t="shared" si="77"/>
        <v>1487339</v>
      </c>
      <c r="BC111" s="128" t="str">
        <f t="shared" si="78"/>
        <v/>
      </c>
      <c r="BD111" s="128" t="str">
        <f t="shared" si="79"/>
        <v/>
      </c>
      <c r="BE111" s="128" t="str">
        <f t="shared" si="80"/>
        <v/>
      </c>
      <c r="BF111" s="128" t="str">
        <f t="shared" si="81"/>
        <v/>
      </c>
    </row>
    <row r="112" spans="2:58">
      <c r="B112" s="176" t="s">
        <v>2418</v>
      </c>
      <c r="C112" s="167" t="s">
        <v>2340</v>
      </c>
      <c r="D112" s="167" t="s">
        <v>2229</v>
      </c>
      <c r="E112" s="167" t="s">
        <v>115</v>
      </c>
      <c r="F112" s="167" t="s">
        <v>2455</v>
      </c>
      <c r="G112" s="144" t="str">
        <f t="shared" si="89"/>
        <v>A1-L</v>
      </c>
      <c r="H112" s="145">
        <f>IFERROR(INDEX(UnitRateParks[],MATCH(G112,UnitRateParks[LGIP Code],0),3),"")</f>
        <v>8000</v>
      </c>
      <c r="I112" s="146">
        <f>IFERROR(MIN(K112/H112,INDEX(UnitRateParks[],MATCH(FutureTrunkParks[[#This Row],[LGIP Code (*)]], UnitRateParks[LGIP Code],0),4)),"")</f>
        <v>1.25</v>
      </c>
      <c r="J112" s="170"/>
      <c r="K112" s="171">
        <v>10000</v>
      </c>
      <c r="L112" s="114">
        <f t="shared" si="59"/>
        <v>145</v>
      </c>
      <c r="M112" s="173">
        <v>1450000</v>
      </c>
      <c r="N11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12" s="165">
        <v>333335</v>
      </c>
      <c r="P112" s="167">
        <v>2016</v>
      </c>
      <c r="Q112" s="204">
        <v>0.17</v>
      </c>
      <c r="R112" s="131">
        <f t="shared" si="82"/>
        <v>56667</v>
      </c>
      <c r="S112" s="167">
        <v>1</v>
      </c>
      <c r="T112" s="116">
        <f t="shared" si="60"/>
        <v>0.15</v>
      </c>
      <c r="U112" s="133">
        <f t="shared" si="83"/>
        <v>50700</v>
      </c>
      <c r="V112" s="134">
        <f t="shared" si="84"/>
        <v>506807</v>
      </c>
      <c r="W112" s="298">
        <f t="shared" si="92"/>
        <v>66105</v>
      </c>
      <c r="X112" s="176">
        <v>2024</v>
      </c>
      <c r="Y112" s="259">
        <f t="shared" si="90"/>
        <v>2.5000000000000001E-2</v>
      </c>
      <c r="Z112" s="259">
        <f t="shared" si="91"/>
        <v>1.8716532546698028E-2</v>
      </c>
      <c r="AA112" s="306">
        <f>IF(FutureTrunkParks[[#This Row],[Asset Class]]="Local",VLOOKUP(FutureTrunkParks[[#This Row],[Service Catchment]],'Catchment Demand - Parks'!$C$8:$M$12,11),'Catchment Demand - Parks'!$M$12)</f>
        <v>0.2396431882939771</v>
      </c>
      <c r="AB112" s="306">
        <f>_xlfn.IFS(FutureTrunkParks[[#This Row],[Year of Provision]]=2019,0,FutureTrunkParks[[#This Row],[Year of Provision]]=2024,FutureTrunkParks[[#This Row],[Total Assets Cost (at Base Year)]]/SUMIFS($AE$17:$AE$189,$X$17:$X$189,"2024",$E$17:$E$189,FutureTrunkParks[[#This Row],[Service Catchment]]))</f>
        <v>1.9601560834811141E-2</v>
      </c>
      <c r="AC112" s="306">
        <f>IF(AND(FutureTrunkParks[[#This Row],[Spare Capacity %]]&gt;30%,FutureTrunkParks[[#This Row],[Share of the total Cost with the same year of provision %]]&gt;20%),1-FutureTrunkParks[[#This Row],[Spare Capacity %]],1)</f>
        <v>1</v>
      </c>
      <c r="AD112" s="306">
        <f>IF(FutureTrunkParks[[#This Row],[ Terminal Value Analysis]]&lt;0,0,FutureTrunkParks[[#This Row],[ Terminal Value Analysis]])</f>
        <v>1</v>
      </c>
      <c r="AE112" s="114">
        <f t="shared" si="85"/>
        <v>1956807</v>
      </c>
      <c r="AF112" s="114">
        <f t="shared" si="64"/>
        <v>2354538</v>
      </c>
      <c r="AG112" s="118">
        <f t="shared" si="65"/>
        <v>1487339</v>
      </c>
      <c r="AH112" s="135">
        <f>ROUND(FutureTrunkParks[[#This Row],[Net Present Value of Total Asset Cost]]*FutureTrunkParks[[#This Row],[Terminal Value Adjustment]],0)</f>
        <v>1487339</v>
      </c>
      <c r="AI112" s="178" t="str">
        <f t="shared" si="86"/>
        <v>y</v>
      </c>
      <c r="AJ112" s="178" t="str">
        <f t="shared" si="86"/>
        <v/>
      </c>
      <c r="AK112" s="178" t="str">
        <f t="shared" si="86"/>
        <v/>
      </c>
      <c r="AL112" s="178" t="str">
        <f t="shared" si="86"/>
        <v/>
      </c>
      <c r="AM112" s="144" t="str">
        <f t="shared" si="87"/>
        <v/>
      </c>
      <c r="AO112" s="123">
        <f t="shared" si="66"/>
        <v>1</v>
      </c>
      <c r="AP112" s="126" t="str">
        <f t="shared" si="67"/>
        <v/>
      </c>
      <c r="AQ112" s="126" t="str">
        <f t="shared" si="68"/>
        <v/>
      </c>
      <c r="AR112" s="126" t="str">
        <f t="shared" si="69"/>
        <v/>
      </c>
      <c r="AS112" s="126" t="str">
        <f t="shared" si="70"/>
        <v/>
      </c>
      <c r="AT112" s="127">
        <f t="shared" si="71"/>
        <v>1</v>
      </c>
      <c r="AV112" s="128">
        <f t="shared" si="72"/>
        <v>1487339</v>
      </c>
      <c r="AW112" s="128" t="str">
        <f t="shared" si="73"/>
        <v/>
      </c>
      <c r="AX112" s="128" t="str">
        <f t="shared" si="74"/>
        <v/>
      </c>
      <c r="AY112" s="128" t="str">
        <f t="shared" si="75"/>
        <v/>
      </c>
      <c r="AZ112" s="128" t="str">
        <f t="shared" si="76"/>
        <v/>
      </c>
      <c r="BB112" s="128">
        <f t="shared" si="77"/>
        <v>1487339</v>
      </c>
      <c r="BC112" s="128" t="str">
        <f t="shared" si="78"/>
        <v/>
      </c>
      <c r="BD112" s="128" t="str">
        <f t="shared" si="79"/>
        <v/>
      </c>
      <c r="BE112" s="128" t="str">
        <f t="shared" si="80"/>
        <v/>
      </c>
      <c r="BF112" s="128" t="str">
        <f t="shared" si="81"/>
        <v/>
      </c>
    </row>
    <row r="113" spans="2:58">
      <c r="B113" s="176" t="s">
        <v>2418</v>
      </c>
      <c r="C113" s="167" t="s">
        <v>2341</v>
      </c>
      <c r="D113" s="167" t="s">
        <v>2229</v>
      </c>
      <c r="E113" s="167" t="s">
        <v>115</v>
      </c>
      <c r="F113" s="167" t="s">
        <v>2455</v>
      </c>
      <c r="G113" s="144" t="str">
        <f t="shared" si="89"/>
        <v>A1-L</v>
      </c>
      <c r="H113" s="145">
        <f>IFERROR(INDEX(UnitRateParks[],MATCH(G113,UnitRateParks[LGIP Code],0),3),"")</f>
        <v>8000</v>
      </c>
      <c r="I113" s="146">
        <f>IFERROR(MIN(K113/H113,INDEX(UnitRateParks[],MATCH(FutureTrunkParks[[#This Row],[LGIP Code (*)]], UnitRateParks[LGIP Code],0),4)),"")</f>
        <v>0.625</v>
      </c>
      <c r="J113" s="170"/>
      <c r="K113" s="171">
        <v>5000</v>
      </c>
      <c r="L113" s="114">
        <f t="shared" si="59"/>
        <v>145</v>
      </c>
      <c r="M113" s="173">
        <v>725000</v>
      </c>
      <c r="N11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13" s="165">
        <v>180527</v>
      </c>
      <c r="P113" s="167">
        <v>2016</v>
      </c>
      <c r="Q113" s="204">
        <v>0.17</v>
      </c>
      <c r="R113" s="131">
        <f t="shared" si="82"/>
        <v>30690</v>
      </c>
      <c r="S113" s="167">
        <v>1</v>
      </c>
      <c r="T113" s="116">
        <f t="shared" si="60"/>
        <v>0.15</v>
      </c>
      <c r="U113" s="133">
        <f t="shared" si="83"/>
        <v>27458</v>
      </c>
      <c r="V113" s="134">
        <f t="shared" si="84"/>
        <v>274476</v>
      </c>
      <c r="W113" s="298">
        <f t="shared" si="92"/>
        <v>35801</v>
      </c>
      <c r="X113" s="176">
        <v>2024</v>
      </c>
      <c r="Y113" s="259">
        <f t="shared" si="90"/>
        <v>2.5000000000000001E-2</v>
      </c>
      <c r="Z113" s="259">
        <f t="shared" si="91"/>
        <v>1.8716532546698028E-2</v>
      </c>
      <c r="AA113" s="306">
        <f>IF(FutureTrunkParks[[#This Row],[Asset Class]]="Local",VLOOKUP(FutureTrunkParks[[#This Row],[Service Catchment]],'Catchment Demand - Parks'!$C$8:$M$12,11),'Catchment Demand - Parks'!$M$12)</f>
        <v>0.2396431882939771</v>
      </c>
      <c r="AB113" s="306">
        <f>_xlfn.IFS(FutureTrunkParks[[#This Row],[Year of Provision]]=2019,0,FutureTrunkParks[[#This Row],[Year of Provision]]=2024,FutureTrunkParks[[#This Row],[Total Assets Cost (at Base Year)]]/SUMIFS($AE$17:$AE$189,$X$17:$X$189,"2024",$E$17:$E$189,FutureTrunkParks[[#This Row],[Service Catchment]]))</f>
        <v>1.001186607413695E-2</v>
      </c>
      <c r="AC113" s="306">
        <f>IF(AND(FutureTrunkParks[[#This Row],[Spare Capacity %]]&gt;30%,FutureTrunkParks[[#This Row],[Share of the total Cost with the same year of provision %]]&gt;20%),1-FutureTrunkParks[[#This Row],[Spare Capacity %]],1)</f>
        <v>1</v>
      </c>
      <c r="AD113" s="306">
        <f>IF(FutureTrunkParks[[#This Row],[ Terminal Value Analysis]]&lt;0,0,FutureTrunkParks[[#This Row],[ Terminal Value Analysis]])</f>
        <v>1</v>
      </c>
      <c r="AE113" s="114">
        <f t="shared" si="85"/>
        <v>999476</v>
      </c>
      <c r="AF113" s="114">
        <f t="shared" ref="AF113:AF144" si="93">ROUND(V113*(1+Z113)^(X113-YEAR)+M113*(1+Y113)^(X113-YEAR),0)</f>
        <v>1201711</v>
      </c>
      <c r="AG113" s="118">
        <f t="shared" ref="AG113:AG144" si="94">ROUND(AF113*(1/(1+WACC))^(X113-YEAR),0)</f>
        <v>759109</v>
      </c>
      <c r="AH113" s="135">
        <f>ROUND(FutureTrunkParks[[#This Row],[Net Present Value of Total Asset Cost]]*FutureTrunkParks[[#This Row],[Terminal Value Adjustment]],0)</f>
        <v>759109</v>
      </c>
      <c r="AI113" s="178" t="str">
        <f t="shared" si="86"/>
        <v>y</v>
      </c>
      <c r="AJ113" s="178" t="str">
        <f t="shared" si="86"/>
        <v/>
      </c>
      <c r="AK113" s="178" t="str">
        <f t="shared" si="86"/>
        <v/>
      </c>
      <c r="AL113" s="178" t="str">
        <f t="shared" si="86"/>
        <v/>
      </c>
      <c r="AM113" s="144" t="str">
        <f t="shared" si="87"/>
        <v/>
      </c>
      <c r="AO113" s="123">
        <f t="shared" ref="AO113:AO144" si="95">IF(AI113="y",1,"")</f>
        <v>1</v>
      </c>
      <c r="AP113" s="126" t="str">
        <f t="shared" ref="AP113:AP144" si="96">IF(AJ113="y",1,"")</f>
        <v/>
      </c>
      <c r="AQ113" s="126" t="str">
        <f t="shared" ref="AQ113:AQ144" si="97">IF(AK113="y",1,"")</f>
        <v/>
      </c>
      <c r="AR113" s="126" t="str">
        <f t="shared" ref="AR113:AR144" si="98">IF(AL113="y",1,"")</f>
        <v/>
      </c>
      <c r="AS113" s="126" t="str">
        <f t="shared" ref="AS113:AS144" si="99">IF(AM113="y",1,"")</f>
        <v/>
      </c>
      <c r="AT113" s="127">
        <f t="shared" ref="AT113:AT144" si="100">SUM(AO113:AS113)</f>
        <v>1</v>
      </c>
      <c r="AV113" s="128">
        <f t="shared" ref="AV113:AV144" si="101">IF(AO113="","",(AO113/$AT113)*$AG113)</f>
        <v>759109</v>
      </c>
      <c r="AW113" s="128" t="str">
        <f t="shared" ref="AW113:AW144" si="102">IF(AP113="","",(AP113/$AT113)*$AG113)</f>
        <v/>
      </c>
      <c r="AX113" s="128" t="str">
        <f t="shared" ref="AX113:AX144" si="103">IF(AQ113="","",(AQ113/$AT113)*$AG113)</f>
        <v/>
      </c>
      <c r="AY113" s="128" t="str">
        <f t="shared" ref="AY113:AY144" si="104">IF(AR113="","",(AR113/$AT113)*$AG113)</f>
        <v/>
      </c>
      <c r="AZ113" s="128" t="str">
        <f t="shared" ref="AZ113:AZ144" si="105">IF(AS113="","",(AS113/$AT113)*$AG113)</f>
        <v/>
      </c>
      <c r="BB113" s="128">
        <f t="shared" ref="BB113:BB144" si="106">IF(AO113="","",(AO113/$AT113)*$AH113)</f>
        <v>759109</v>
      </c>
      <c r="BC113" s="128" t="str">
        <f t="shared" ref="BC113:BC144" si="107">IF(AP113="","",(AP113/$AT113)*$AH113)</f>
        <v/>
      </c>
      <c r="BD113" s="128" t="str">
        <f t="shared" ref="BD113:BD144" si="108">IF(AQ113="","",(AQ113/$AT113)*$AH113)</f>
        <v/>
      </c>
      <c r="BE113" s="128" t="str">
        <f t="shared" ref="BE113:BE144" si="109">IF(AR113="","",(AR113/$AT113)*$AH113)</f>
        <v/>
      </c>
      <c r="BF113" s="128" t="str">
        <f t="shared" ref="BF113:BF144" si="110">IF(AS113="","",(AS113/$AT113)*$AH113)</f>
        <v/>
      </c>
    </row>
    <row r="114" spans="2:58">
      <c r="B114" s="176" t="s">
        <v>2439</v>
      </c>
      <c r="C114" s="167" t="s">
        <v>2342</v>
      </c>
      <c r="D114" s="167" t="s">
        <v>2229</v>
      </c>
      <c r="E114" s="167" t="s">
        <v>115</v>
      </c>
      <c r="F114" s="167" t="s">
        <v>2455</v>
      </c>
      <c r="G114" s="144" t="str">
        <f t="shared" si="89"/>
        <v>A1-L</v>
      </c>
      <c r="H114" s="145">
        <f>IFERROR(INDEX(UnitRateParks[],MATCH(G114,UnitRateParks[LGIP Code],0),3),"")</f>
        <v>8000</v>
      </c>
      <c r="I114" s="146">
        <f>IFERROR(MIN(K114/H114,INDEX(UnitRateParks[],MATCH(FutureTrunkParks[[#This Row],[LGIP Code (*)]], UnitRateParks[LGIP Code],0),4)),"")</f>
        <v>1</v>
      </c>
      <c r="J114" s="170"/>
      <c r="K114" s="171">
        <v>8000</v>
      </c>
      <c r="L114" s="114">
        <f t="shared" si="59"/>
        <v>175</v>
      </c>
      <c r="M114" s="173">
        <v>1400000</v>
      </c>
      <c r="N11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272211.74725000001</v>
      </c>
      <c r="O114" s="165">
        <v>272212</v>
      </c>
      <c r="P114" s="167">
        <v>2016</v>
      </c>
      <c r="Q114" s="204">
        <v>0.17</v>
      </c>
      <c r="R114" s="131">
        <f t="shared" si="82"/>
        <v>46276</v>
      </c>
      <c r="S114" s="167">
        <v>1</v>
      </c>
      <c r="T114" s="116">
        <f t="shared" si="60"/>
        <v>0.15</v>
      </c>
      <c r="U114" s="133">
        <f t="shared" si="83"/>
        <v>41403</v>
      </c>
      <c r="V114" s="134">
        <f t="shared" si="84"/>
        <v>413875</v>
      </c>
      <c r="W114" s="298">
        <f t="shared" si="92"/>
        <v>53984</v>
      </c>
      <c r="X114" s="176">
        <v>2024</v>
      </c>
      <c r="Y114" s="259">
        <f t="shared" si="90"/>
        <v>2.5000000000000001E-2</v>
      </c>
      <c r="Z114" s="259">
        <f t="shared" si="91"/>
        <v>1.8716532546698028E-2</v>
      </c>
      <c r="AA114" s="306">
        <f>IF(FutureTrunkParks[[#This Row],[Asset Class]]="Local",VLOOKUP(FutureTrunkParks[[#This Row],[Service Catchment]],'Catchment Demand - Parks'!$C$8:$M$12,11),'Catchment Demand - Parks'!$M$12)</f>
        <v>0.2396431882939771</v>
      </c>
      <c r="AB114" s="306">
        <f>_xlfn.IFS(FutureTrunkParks[[#This Row],[Year of Provision]]=2019,0,FutureTrunkParks[[#This Row],[Year of Provision]]=2024,FutureTrunkParks[[#This Row],[Total Assets Cost (at Base Year)]]/SUMIFS($AE$17:$AE$189,$X$17:$X$189,"2024",$E$17:$E$189,FutureTrunkParks[[#This Row],[Service Catchment]]))</f>
        <v>1.8169794547568084E-2</v>
      </c>
      <c r="AC114" s="306">
        <f>IF(AND(FutureTrunkParks[[#This Row],[Spare Capacity %]]&gt;30%,FutureTrunkParks[[#This Row],[Share of the total Cost with the same year of provision %]]&gt;20%),1-FutureTrunkParks[[#This Row],[Spare Capacity %]],1)</f>
        <v>1</v>
      </c>
      <c r="AD114" s="306">
        <f>IF(FutureTrunkParks[[#This Row],[ Terminal Value Analysis]]&lt;0,0,FutureTrunkParks[[#This Row],[ Terminal Value Analysis]])</f>
        <v>1</v>
      </c>
      <c r="AE114" s="114">
        <f t="shared" si="85"/>
        <v>1813875</v>
      </c>
      <c r="AF114" s="114">
        <f t="shared" si="93"/>
        <v>2185825</v>
      </c>
      <c r="AG114" s="118">
        <f t="shared" si="94"/>
        <v>1380765</v>
      </c>
      <c r="AH114" s="135">
        <f>ROUND(FutureTrunkParks[[#This Row],[Net Present Value of Total Asset Cost]]*FutureTrunkParks[[#This Row],[Terminal Value Adjustment]],0)</f>
        <v>1380765</v>
      </c>
      <c r="AI114" s="178" t="str">
        <f t="shared" ref="AI114:AL144" si="111">IF(AND($D114="Local",AI$13=$E114),"y","")</f>
        <v>y</v>
      </c>
      <c r="AJ114" s="178" t="str">
        <f t="shared" si="111"/>
        <v/>
      </c>
      <c r="AK114" s="178" t="str">
        <f t="shared" si="111"/>
        <v/>
      </c>
      <c r="AL114" s="178" t="str">
        <f t="shared" si="111"/>
        <v/>
      </c>
      <c r="AM114" s="144" t="str">
        <f t="shared" si="87"/>
        <v/>
      </c>
      <c r="AO114" s="123">
        <f t="shared" si="95"/>
        <v>1</v>
      </c>
      <c r="AP114" s="126" t="str">
        <f t="shared" si="96"/>
        <v/>
      </c>
      <c r="AQ114" s="126" t="str">
        <f t="shared" si="97"/>
        <v/>
      </c>
      <c r="AR114" s="126" t="str">
        <f t="shared" si="98"/>
        <v/>
      </c>
      <c r="AS114" s="126" t="str">
        <f t="shared" si="99"/>
        <v/>
      </c>
      <c r="AT114" s="127">
        <f t="shared" si="100"/>
        <v>1</v>
      </c>
      <c r="AV114" s="128">
        <f t="shared" si="101"/>
        <v>1380765</v>
      </c>
      <c r="AW114" s="128" t="str">
        <f t="shared" si="102"/>
        <v/>
      </c>
      <c r="AX114" s="128" t="str">
        <f t="shared" si="103"/>
        <v/>
      </c>
      <c r="AY114" s="128" t="str">
        <f t="shared" si="104"/>
        <v/>
      </c>
      <c r="AZ114" s="128" t="str">
        <f t="shared" si="105"/>
        <v/>
      </c>
      <c r="BB114" s="128">
        <f t="shared" si="106"/>
        <v>1380765</v>
      </c>
      <c r="BC114" s="128" t="str">
        <f t="shared" si="107"/>
        <v/>
      </c>
      <c r="BD114" s="128" t="str">
        <f t="shared" si="108"/>
        <v/>
      </c>
      <c r="BE114" s="128" t="str">
        <f t="shared" si="109"/>
        <v/>
      </c>
      <c r="BF114" s="128" t="str">
        <f t="shared" si="110"/>
        <v/>
      </c>
    </row>
    <row r="115" spans="2:58">
      <c r="B115" s="176" t="s">
        <v>2439</v>
      </c>
      <c r="C115" s="167" t="s">
        <v>2343</v>
      </c>
      <c r="D115" s="167" t="s">
        <v>2229</v>
      </c>
      <c r="E115" s="167" t="s">
        <v>115</v>
      </c>
      <c r="F115" s="167" t="s">
        <v>2455</v>
      </c>
      <c r="G115" s="144" t="str">
        <f t="shared" si="89"/>
        <v>A1-L</v>
      </c>
      <c r="H115" s="145">
        <f>IFERROR(INDEX(UnitRateParks[],MATCH(G115,UnitRateParks[LGIP Code],0),3),"")</f>
        <v>8000</v>
      </c>
      <c r="I115" s="146">
        <f>IFERROR(MIN(K115/H115,INDEX(UnitRateParks[],MATCH(FutureTrunkParks[[#This Row],[LGIP Code (*)]], UnitRateParks[LGIP Code],0),4)),"")</f>
        <v>1</v>
      </c>
      <c r="J115" s="170"/>
      <c r="K115" s="171">
        <v>8000</v>
      </c>
      <c r="L115" s="114">
        <f t="shared" si="59"/>
        <v>145</v>
      </c>
      <c r="M115" s="173">
        <v>1160000</v>
      </c>
      <c r="N11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272211.74725000001</v>
      </c>
      <c r="O115" s="165">
        <v>272212</v>
      </c>
      <c r="P115" s="167">
        <v>2016</v>
      </c>
      <c r="Q115" s="204">
        <v>0.17</v>
      </c>
      <c r="R115" s="131">
        <f t="shared" si="82"/>
        <v>46276</v>
      </c>
      <c r="S115" s="167">
        <v>1</v>
      </c>
      <c r="T115" s="116">
        <f t="shared" si="60"/>
        <v>0.15</v>
      </c>
      <c r="U115" s="133">
        <f t="shared" si="83"/>
        <v>41403</v>
      </c>
      <c r="V115" s="134">
        <f t="shared" si="84"/>
        <v>413875</v>
      </c>
      <c r="W115" s="298">
        <f t="shared" si="92"/>
        <v>53984</v>
      </c>
      <c r="X115" s="176">
        <v>2024</v>
      </c>
      <c r="Y115" s="259">
        <f t="shared" si="90"/>
        <v>2.5000000000000001E-2</v>
      </c>
      <c r="Z115" s="259">
        <f t="shared" si="91"/>
        <v>1.8716532546698028E-2</v>
      </c>
      <c r="AA115" s="306">
        <f>IF(FutureTrunkParks[[#This Row],[Asset Class]]="Local",VLOOKUP(FutureTrunkParks[[#This Row],[Service Catchment]],'Catchment Demand - Parks'!$C$8:$M$12,11),'Catchment Demand - Parks'!$M$12)</f>
        <v>0.2396431882939771</v>
      </c>
      <c r="AB115" s="306">
        <f>_xlfn.IFS(FutureTrunkParks[[#This Row],[Year of Provision]]=2019,0,FutureTrunkParks[[#This Row],[Year of Provision]]=2024,FutureTrunkParks[[#This Row],[Total Assets Cost (at Base Year)]]/SUMIFS($AE$17:$AE$189,$X$17:$X$189,"2024",$E$17:$E$189,FutureTrunkParks[[#This Row],[Service Catchment]]))</f>
        <v>1.5765686937387481E-2</v>
      </c>
      <c r="AC115" s="306">
        <f>IF(AND(FutureTrunkParks[[#This Row],[Spare Capacity %]]&gt;30%,FutureTrunkParks[[#This Row],[Share of the total Cost with the same year of provision %]]&gt;20%),1-FutureTrunkParks[[#This Row],[Spare Capacity %]],1)</f>
        <v>1</v>
      </c>
      <c r="AD115" s="306">
        <f>IF(FutureTrunkParks[[#This Row],[ Terminal Value Analysis]]&lt;0,0,FutureTrunkParks[[#This Row],[ Terminal Value Analysis]])</f>
        <v>1</v>
      </c>
      <c r="AE115" s="114">
        <f t="shared" si="85"/>
        <v>1573875</v>
      </c>
      <c r="AF115" s="114">
        <f t="shared" si="93"/>
        <v>1893408</v>
      </c>
      <c r="AG115" s="118">
        <f t="shared" si="94"/>
        <v>1196048</v>
      </c>
      <c r="AH115" s="135">
        <f>ROUND(FutureTrunkParks[[#This Row],[Net Present Value of Total Asset Cost]]*FutureTrunkParks[[#This Row],[Terminal Value Adjustment]],0)</f>
        <v>1196048</v>
      </c>
      <c r="AI115" s="178" t="str">
        <f t="shared" si="111"/>
        <v>y</v>
      </c>
      <c r="AJ115" s="178" t="str">
        <f t="shared" si="111"/>
        <v/>
      </c>
      <c r="AK115" s="178" t="str">
        <f t="shared" si="111"/>
        <v/>
      </c>
      <c r="AL115" s="178" t="str">
        <f t="shared" si="111"/>
        <v/>
      </c>
      <c r="AM115" s="144" t="str">
        <f t="shared" si="87"/>
        <v/>
      </c>
      <c r="AO115" s="123">
        <f t="shared" si="95"/>
        <v>1</v>
      </c>
      <c r="AP115" s="126" t="str">
        <f t="shared" si="96"/>
        <v/>
      </c>
      <c r="AQ115" s="126" t="str">
        <f t="shared" si="97"/>
        <v/>
      </c>
      <c r="AR115" s="126" t="str">
        <f t="shared" si="98"/>
        <v/>
      </c>
      <c r="AS115" s="126" t="str">
        <f t="shared" si="99"/>
        <v/>
      </c>
      <c r="AT115" s="127">
        <f t="shared" si="100"/>
        <v>1</v>
      </c>
      <c r="AV115" s="128">
        <f t="shared" si="101"/>
        <v>1196048</v>
      </c>
      <c r="AW115" s="128" t="str">
        <f t="shared" si="102"/>
        <v/>
      </c>
      <c r="AX115" s="128" t="str">
        <f t="shared" si="103"/>
        <v/>
      </c>
      <c r="AY115" s="128" t="str">
        <f t="shared" si="104"/>
        <v/>
      </c>
      <c r="AZ115" s="128" t="str">
        <f t="shared" si="105"/>
        <v/>
      </c>
      <c r="BB115" s="128">
        <f t="shared" si="106"/>
        <v>1196048</v>
      </c>
      <c r="BC115" s="128" t="str">
        <f t="shared" si="107"/>
        <v/>
      </c>
      <c r="BD115" s="128" t="str">
        <f t="shared" si="108"/>
        <v/>
      </c>
      <c r="BE115" s="128" t="str">
        <f t="shared" si="109"/>
        <v/>
      </c>
      <c r="BF115" s="128" t="str">
        <f t="shared" si="110"/>
        <v/>
      </c>
    </row>
    <row r="116" spans="2:58">
      <c r="B116" s="176" t="s">
        <v>2418</v>
      </c>
      <c r="C116" s="167" t="s">
        <v>2344</v>
      </c>
      <c r="D116" s="167" t="s">
        <v>2229</v>
      </c>
      <c r="E116" s="167" t="s">
        <v>115</v>
      </c>
      <c r="F116" s="167" t="s">
        <v>2455</v>
      </c>
      <c r="G116" s="144" t="str">
        <f t="shared" si="89"/>
        <v>A1-L</v>
      </c>
      <c r="H116" s="145">
        <f>IFERROR(INDEX(UnitRateParks[],MATCH(G116,UnitRateParks[LGIP Code],0),3),"")</f>
        <v>8000</v>
      </c>
      <c r="I116" s="146">
        <f>IFERROR(MIN(K116/H116,INDEX(UnitRateParks[],MATCH(FutureTrunkParks[[#This Row],[LGIP Code (*)]], UnitRateParks[LGIP Code],0),4)),"")</f>
        <v>0.74366249999999989</v>
      </c>
      <c r="J116" s="170"/>
      <c r="K116" s="171">
        <v>5949.2999999999993</v>
      </c>
      <c r="L116" s="114">
        <f t="shared" si="59"/>
        <v>175.00008404350095</v>
      </c>
      <c r="M116" s="173">
        <v>1041128</v>
      </c>
      <c r="N11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209539.28310914687</v>
      </c>
      <c r="O116" s="165">
        <v>209539</v>
      </c>
      <c r="P116" s="167">
        <v>2016</v>
      </c>
      <c r="Q116" s="204">
        <v>0.17</v>
      </c>
      <c r="R116" s="131">
        <f t="shared" si="82"/>
        <v>35622</v>
      </c>
      <c r="S116" s="167">
        <v>1</v>
      </c>
      <c r="T116" s="116">
        <f t="shared" si="60"/>
        <v>0.15</v>
      </c>
      <c r="U116" s="133">
        <f t="shared" si="83"/>
        <v>31871</v>
      </c>
      <c r="V116" s="134">
        <f t="shared" si="84"/>
        <v>318587</v>
      </c>
      <c r="W116" s="298">
        <f t="shared" si="92"/>
        <v>41555</v>
      </c>
      <c r="X116" s="176">
        <v>2024</v>
      </c>
      <c r="Y116" s="259">
        <f t="shared" si="90"/>
        <v>2.5000000000000001E-2</v>
      </c>
      <c r="Z116" s="259">
        <f t="shared" si="91"/>
        <v>1.8716532546698028E-2</v>
      </c>
      <c r="AA116" s="306">
        <f>IF(FutureTrunkParks[[#This Row],[Asset Class]]="Local",VLOOKUP(FutureTrunkParks[[#This Row],[Service Catchment]],'Catchment Demand - Parks'!$C$8:$M$12,11),'Catchment Demand - Parks'!$M$12)</f>
        <v>0.2396431882939771</v>
      </c>
      <c r="AB116" s="306">
        <f>_xlfn.IFS(FutureTrunkParks[[#This Row],[Year of Provision]]=2019,0,FutureTrunkParks[[#This Row],[Year of Provision]]=2024,FutureTrunkParks[[#This Row],[Total Assets Cost (at Base Year)]]/SUMIFS($AE$17:$AE$189,$X$17:$X$189,"2024",$E$17:$E$189,FutureTrunkParks[[#This Row],[Service Catchment]]))</f>
        <v>1.3620421579902991E-2</v>
      </c>
      <c r="AC116" s="306">
        <f>IF(AND(FutureTrunkParks[[#This Row],[Spare Capacity %]]&gt;30%,FutureTrunkParks[[#This Row],[Share of the total Cost with the same year of provision %]]&gt;20%),1-FutureTrunkParks[[#This Row],[Spare Capacity %]],1)</f>
        <v>1</v>
      </c>
      <c r="AD116" s="306">
        <f>IF(FutureTrunkParks[[#This Row],[ Terminal Value Analysis]]&lt;0,0,FutureTrunkParks[[#This Row],[ Terminal Value Analysis]])</f>
        <v>1</v>
      </c>
      <c r="AE116" s="114">
        <f t="shared" si="85"/>
        <v>1359715</v>
      </c>
      <c r="AF116" s="114">
        <f t="shared" si="93"/>
        <v>1638048</v>
      </c>
      <c r="AG116" s="118">
        <f t="shared" si="94"/>
        <v>1034739</v>
      </c>
      <c r="AH116" s="135">
        <f>ROUND(FutureTrunkParks[[#This Row],[Net Present Value of Total Asset Cost]]*FutureTrunkParks[[#This Row],[Terminal Value Adjustment]],0)</f>
        <v>1034739</v>
      </c>
      <c r="AI116" s="178" t="str">
        <f t="shared" si="111"/>
        <v>y</v>
      </c>
      <c r="AJ116" s="178" t="str">
        <f t="shared" si="111"/>
        <v/>
      </c>
      <c r="AK116" s="178" t="str">
        <f t="shared" si="111"/>
        <v/>
      </c>
      <c r="AL116" s="178" t="str">
        <f t="shared" si="111"/>
        <v/>
      </c>
      <c r="AM116" s="144" t="str">
        <f t="shared" si="87"/>
        <v/>
      </c>
      <c r="AO116" s="123">
        <f t="shared" si="95"/>
        <v>1</v>
      </c>
      <c r="AP116" s="126" t="str">
        <f t="shared" si="96"/>
        <v/>
      </c>
      <c r="AQ116" s="126" t="str">
        <f t="shared" si="97"/>
        <v/>
      </c>
      <c r="AR116" s="126" t="str">
        <f t="shared" si="98"/>
        <v/>
      </c>
      <c r="AS116" s="126" t="str">
        <f t="shared" si="99"/>
        <v/>
      </c>
      <c r="AT116" s="127">
        <f t="shared" si="100"/>
        <v>1</v>
      </c>
      <c r="AV116" s="128">
        <f t="shared" si="101"/>
        <v>1034739</v>
      </c>
      <c r="AW116" s="128" t="str">
        <f t="shared" si="102"/>
        <v/>
      </c>
      <c r="AX116" s="128" t="str">
        <f t="shared" si="103"/>
        <v/>
      </c>
      <c r="AY116" s="128" t="str">
        <f t="shared" si="104"/>
        <v/>
      </c>
      <c r="AZ116" s="128" t="str">
        <f t="shared" si="105"/>
        <v/>
      </c>
      <c r="BB116" s="128">
        <f t="shared" si="106"/>
        <v>1034739</v>
      </c>
      <c r="BC116" s="128" t="str">
        <f t="shared" si="107"/>
        <v/>
      </c>
      <c r="BD116" s="128" t="str">
        <f t="shared" si="108"/>
        <v/>
      </c>
      <c r="BE116" s="128" t="str">
        <f t="shared" si="109"/>
        <v/>
      </c>
      <c r="BF116" s="128" t="str">
        <f t="shared" si="110"/>
        <v/>
      </c>
    </row>
    <row r="117" spans="2:58">
      <c r="B117" s="176" t="s">
        <v>2418</v>
      </c>
      <c r="C117" s="167" t="s">
        <v>2345</v>
      </c>
      <c r="D117" s="167" t="s">
        <v>2231</v>
      </c>
      <c r="E117" s="167" t="s">
        <v>115</v>
      </c>
      <c r="F117" s="167" t="s">
        <v>2465</v>
      </c>
      <c r="G117" s="144" t="str">
        <f t="shared" si="89"/>
        <v>A2-D</v>
      </c>
      <c r="H117" s="145">
        <f>IFERROR(INDEX(UnitRateParks[],MATCH(G117,UnitRateParks[LGIP Code],0),3),"")</f>
        <v>30000</v>
      </c>
      <c r="I117" s="146">
        <f>IFERROR(MIN(K117/H117,INDEX(UnitRateParks[],MATCH(FutureTrunkParks[[#This Row],[LGIP Code (*)]], UnitRateParks[LGIP Code],0),4)),"")</f>
        <v>0.56666666666666665</v>
      </c>
      <c r="J117" s="170"/>
      <c r="K117" s="171">
        <v>17000</v>
      </c>
      <c r="L117" s="114">
        <f t="shared" si="59"/>
        <v>145</v>
      </c>
      <c r="M117" s="173">
        <v>2465000</v>
      </c>
      <c r="N11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822360.35117763153</v>
      </c>
      <c r="O117" s="165">
        <v>822360</v>
      </c>
      <c r="P117" s="167">
        <v>2016</v>
      </c>
      <c r="Q117" s="204">
        <v>0.17</v>
      </c>
      <c r="R117" s="131">
        <f t="shared" si="82"/>
        <v>139801</v>
      </c>
      <c r="S117" s="167">
        <v>1</v>
      </c>
      <c r="T117" s="116">
        <f t="shared" si="60"/>
        <v>0.15</v>
      </c>
      <c r="U117" s="133">
        <f t="shared" si="83"/>
        <v>125081</v>
      </c>
      <c r="V117" s="134">
        <f t="shared" si="84"/>
        <v>1250328</v>
      </c>
      <c r="W117" s="298">
        <f t="shared" si="92"/>
        <v>163086</v>
      </c>
      <c r="X117" s="176">
        <v>2024</v>
      </c>
      <c r="Y117" s="259">
        <f t="shared" si="90"/>
        <v>2.5000000000000001E-2</v>
      </c>
      <c r="Z117" s="259">
        <f t="shared" si="91"/>
        <v>1.8716532546698028E-2</v>
      </c>
      <c r="AA117" s="306">
        <f>IF(FutureTrunkParks[[#This Row],[Asset Class]]="Local",VLOOKUP(FutureTrunkParks[[#This Row],[Service Catchment]],'Catchment Demand - Parks'!$C$8:$M$12,11),'Catchment Demand - Parks'!$M$12)</f>
        <v>0.2213928201923249</v>
      </c>
      <c r="AB117" s="306">
        <f>_xlfn.IFS(FutureTrunkParks[[#This Row],[Year of Provision]]=2019,0,FutureTrunkParks[[#This Row],[Year of Provision]]=2024,FutureTrunkParks[[#This Row],[Total Assets Cost (at Base Year)]]/SUMIFS($AE$17:$AE$189,$X$17:$X$189,"2024",$E$17:$E$189,FutureTrunkParks[[#This Row],[Service Catchment]]))</f>
        <v>3.7216867996321151E-2</v>
      </c>
      <c r="AC117" s="306">
        <f>IF(AND(FutureTrunkParks[[#This Row],[Spare Capacity %]]&gt;30%,FutureTrunkParks[[#This Row],[Share of the total Cost with the same year of provision %]]&gt;20%),1-FutureTrunkParks[[#This Row],[Spare Capacity %]],1)</f>
        <v>1</v>
      </c>
      <c r="AD117" s="306">
        <f>IF(FutureTrunkParks[[#This Row],[ Terminal Value Analysis]]&lt;0,0,FutureTrunkParks[[#This Row],[ Terminal Value Analysis]])</f>
        <v>1</v>
      </c>
      <c r="AE117" s="114">
        <f t="shared" si="85"/>
        <v>3715328</v>
      </c>
      <c r="AF117" s="114">
        <f t="shared" si="93"/>
        <v>4453640</v>
      </c>
      <c r="AG117" s="118">
        <f t="shared" si="94"/>
        <v>2813321</v>
      </c>
      <c r="AH117" s="135">
        <f>ROUND(FutureTrunkParks[[#This Row],[Net Present Value of Total Asset Cost]]*FutureTrunkParks[[#This Row],[Terminal Value Adjustment]],0)</f>
        <v>2813321</v>
      </c>
      <c r="AI117" s="178" t="str">
        <f t="shared" si="111"/>
        <v/>
      </c>
      <c r="AJ117" s="178" t="str">
        <f t="shared" si="111"/>
        <v/>
      </c>
      <c r="AK117" s="178" t="str">
        <f t="shared" si="111"/>
        <v/>
      </c>
      <c r="AL117" s="178" t="str">
        <f t="shared" si="111"/>
        <v/>
      </c>
      <c r="AM117" s="144" t="str">
        <f t="shared" si="87"/>
        <v>y</v>
      </c>
      <c r="AO117" s="123" t="str">
        <f t="shared" si="95"/>
        <v/>
      </c>
      <c r="AP117" s="126" t="str">
        <f t="shared" si="96"/>
        <v/>
      </c>
      <c r="AQ117" s="126" t="str">
        <f t="shared" si="97"/>
        <v/>
      </c>
      <c r="AR117" s="126" t="str">
        <f t="shared" si="98"/>
        <v/>
      </c>
      <c r="AS117" s="126">
        <f t="shared" si="99"/>
        <v>1</v>
      </c>
      <c r="AT117" s="127">
        <f t="shared" si="100"/>
        <v>1</v>
      </c>
      <c r="AV117" s="128" t="str">
        <f t="shared" si="101"/>
        <v/>
      </c>
      <c r="AW117" s="128" t="str">
        <f t="shared" si="102"/>
        <v/>
      </c>
      <c r="AX117" s="128" t="str">
        <f t="shared" si="103"/>
        <v/>
      </c>
      <c r="AY117" s="128" t="str">
        <f t="shared" si="104"/>
        <v/>
      </c>
      <c r="AZ117" s="128">
        <f t="shared" si="105"/>
        <v>2813321</v>
      </c>
      <c r="BB117" s="128" t="str">
        <f t="shared" si="106"/>
        <v/>
      </c>
      <c r="BC117" s="128" t="str">
        <f t="shared" si="107"/>
        <v/>
      </c>
      <c r="BD117" s="128" t="str">
        <f t="shared" si="108"/>
        <v/>
      </c>
      <c r="BE117" s="128" t="str">
        <f t="shared" si="109"/>
        <v/>
      </c>
      <c r="BF117" s="128">
        <f t="shared" si="110"/>
        <v>2813321</v>
      </c>
    </row>
    <row r="118" spans="2:58">
      <c r="B118" s="176" t="s">
        <v>2440</v>
      </c>
      <c r="C118" s="167" t="s">
        <v>2346</v>
      </c>
      <c r="D118" s="167" t="s">
        <v>2231</v>
      </c>
      <c r="E118" s="167" t="s">
        <v>115</v>
      </c>
      <c r="F118" s="167" t="s">
        <v>2465</v>
      </c>
      <c r="G118" s="144" t="str">
        <f t="shared" si="89"/>
        <v>A2-D</v>
      </c>
      <c r="H118" s="145">
        <f>IFERROR(INDEX(UnitRateParks[],MATCH(G118,UnitRateParks[LGIP Code],0),3),"")</f>
        <v>30000</v>
      </c>
      <c r="I118" s="146">
        <f>IFERROR(MIN(K118/H118,INDEX(UnitRateParks[],MATCH(FutureTrunkParks[[#This Row],[LGIP Code (*)]], UnitRateParks[LGIP Code],0),4)),"")</f>
        <v>1</v>
      </c>
      <c r="J118" s="170"/>
      <c r="K118" s="171">
        <v>30000</v>
      </c>
      <c r="L118" s="114">
        <f t="shared" si="59"/>
        <v>145</v>
      </c>
      <c r="M118" s="173">
        <v>4350000</v>
      </c>
      <c r="N11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1181978.8129605264</v>
      </c>
      <c r="O118" s="165">
        <v>1181979</v>
      </c>
      <c r="P118" s="167">
        <v>2016</v>
      </c>
      <c r="Q118" s="204">
        <v>0.17</v>
      </c>
      <c r="R118" s="131">
        <f t="shared" si="82"/>
        <v>200936</v>
      </c>
      <c r="S118" s="167">
        <v>1</v>
      </c>
      <c r="T118" s="116">
        <f t="shared" si="60"/>
        <v>0.15</v>
      </c>
      <c r="U118" s="133">
        <f t="shared" si="83"/>
        <v>179779</v>
      </c>
      <c r="V118" s="134">
        <f t="shared" si="84"/>
        <v>1797098</v>
      </c>
      <c r="W118" s="298">
        <f t="shared" si="92"/>
        <v>234404</v>
      </c>
      <c r="X118" s="176">
        <v>2024</v>
      </c>
      <c r="Y118" s="259">
        <f t="shared" si="90"/>
        <v>2.5000000000000001E-2</v>
      </c>
      <c r="Z118" s="259">
        <f t="shared" si="91"/>
        <v>1.8716532546698028E-2</v>
      </c>
      <c r="AA118" s="306">
        <f>IF(FutureTrunkParks[[#This Row],[Asset Class]]="Local",VLOOKUP(FutureTrunkParks[[#This Row],[Service Catchment]],'Catchment Demand - Parks'!$C$8:$M$12,11),'Catchment Demand - Parks'!$M$12)</f>
        <v>0.2213928201923249</v>
      </c>
      <c r="AB118" s="306">
        <f>_xlfn.IFS(FutureTrunkParks[[#This Row],[Year of Provision]]=2019,0,FutureTrunkParks[[#This Row],[Year of Provision]]=2024,FutureTrunkParks[[#This Row],[Total Assets Cost (at Base Year)]]/SUMIFS($AE$17:$AE$189,$X$17:$X$189,"2024",$E$17:$E$189,FutureTrunkParks[[#This Row],[Service Catchment]]))</f>
        <v>6.1576187843024835E-2</v>
      </c>
      <c r="AC118" s="306">
        <f>IF(AND(FutureTrunkParks[[#This Row],[Spare Capacity %]]&gt;30%,FutureTrunkParks[[#This Row],[Share of the total Cost with the same year of provision %]]&gt;20%),1-FutureTrunkParks[[#This Row],[Spare Capacity %]],1)</f>
        <v>1</v>
      </c>
      <c r="AD118" s="306">
        <f>IF(FutureTrunkParks[[#This Row],[ Terminal Value Analysis]]&lt;0,0,FutureTrunkParks[[#This Row],[ Terminal Value Analysis]])</f>
        <v>1</v>
      </c>
      <c r="AE118" s="114">
        <f t="shared" si="85"/>
        <v>6147098</v>
      </c>
      <c r="AF118" s="114">
        <f t="shared" si="93"/>
        <v>7384537</v>
      </c>
      <c r="AG118" s="118">
        <f t="shared" si="94"/>
        <v>4664741</v>
      </c>
      <c r="AH118" s="135">
        <f>ROUND(FutureTrunkParks[[#This Row],[Net Present Value of Total Asset Cost]]*FutureTrunkParks[[#This Row],[Terminal Value Adjustment]],0)</f>
        <v>4664741</v>
      </c>
      <c r="AI118" s="178" t="str">
        <f t="shared" si="111"/>
        <v/>
      </c>
      <c r="AJ118" s="178" t="str">
        <f t="shared" si="111"/>
        <v/>
      </c>
      <c r="AK118" s="178" t="str">
        <f t="shared" si="111"/>
        <v/>
      </c>
      <c r="AL118" s="178" t="str">
        <f t="shared" si="111"/>
        <v/>
      </c>
      <c r="AM118" s="144" t="str">
        <f t="shared" si="87"/>
        <v>y</v>
      </c>
      <c r="AO118" s="123" t="str">
        <f t="shared" si="95"/>
        <v/>
      </c>
      <c r="AP118" s="126" t="str">
        <f t="shared" si="96"/>
        <v/>
      </c>
      <c r="AQ118" s="126" t="str">
        <f t="shared" si="97"/>
        <v/>
      </c>
      <c r="AR118" s="126" t="str">
        <f t="shared" si="98"/>
        <v/>
      </c>
      <c r="AS118" s="126">
        <f t="shared" si="99"/>
        <v>1</v>
      </c>
      <c r="AT118" s="127">
        <f t="shared" si="100"/>
        <v>1</v>
      </c>
      <c r="AV118" s="128" t="str">
        <f t="shared" si="101"/>
        <v/>
      </c>
      <c r="AW118" s="128" t="str">
        <f t="shared" si="102"/>
        <v/>
      </c>
      <c r="AX118" s="128" t="str">
        <f t="shared" si="103"/>
        <v/>
      </c>
      <c r="AY118" s="128" t="str">
        <f t="shared" si="104"/>
        <v/>
      </c>
      <c r="AZ118" s="128">
        <f t="shared" si="105"/>
        <v>4664741</v>
      </c>
      <c r="BB118" s="128" t="str">
        <f t="shared" si="106"/>
        <v/>
      </c>
      <c r="BC118" s="128" t="str">
        <f t="shared" si="107"/>
        <v/>
      </c>
      <c r="BD118" s="128" t="str">
        <f t="shared" si="108"/>
        <v/>
      </c>
      <c r="BE118" s="128" t="str">
        <f t="shared" si="109"/>
        <v/>
      </c>
      <c r="BF118" s="128">
        <f t="shared" si="110"/>
        <v>4664741</v>
      </c>
    </row>
    <row r="119" spans="2:58">
      <c r="B119" s="176" t="s">
        <v>2440</v>
      </c>
      <c r="C119" s="167" t="s">
        <v>2347</v>
      </c>
      <c r="D119" s="167" t="s">
        <v>2231</v>
      </c>
      <c r="E119" s="167" t="s">
        <v>115</v>
      </c>
      <c r="F119" s="167" t="s">
        <v>2471</v>
      </c>
      <c r="G119" s="144" t="str">
        <f t="shared" si="89"/>
        <v>A5-D</v>
      </c>
      <c r="H119" s="145">
        <f>IFERROR(INDEX(UnitRateParks[],MATCH(G119,UnitRateParks[LGIP Code],0),3),"")</f>
        <v>40000</v>
      </c>
      <c r="I119" s="146">
        <f>IFERROR(MIN(K119/H119,INDEX(UnitRateParks[],MATCH(FutureTrunkParks[[#This Row],[LGIP Code (*)]], UnitRateParks[LGIP Code],0),4)),"")</f>
        <v>1.7</v>
      </c>
      <c r="J119" s="170"/>
      <c r="K119" s="171">
        <v>68000</v>
      </c>
      <c r="L119" s="114">
        <f t="shared" si="59"/>
        <v>175</v>
      </c>
      <c r="M119" s="173">
        <v>11900000</v>
      </c>
      <c r="N11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2642905.4906171053</v>
      </c>
      <c r="O119" s="165">
        <v>2642905</v>
      </c>
      <c r="P119" s="167">
        <v>2016</v>
      </c>
      <c r="Q119" s="204">
        <v>0.17</v>
      </c>
      <c r="R119" s="131">
        <f t="shared" si="82"/>
        <v>449294</v>
      </c>
      <c r="S119" s="167">
        <v>1</v>
      </c>
      <c r="T119" s="116">
        <f t="shared" si="60"/>
        <v>0.15</v>
      </c>
      <c r="U119" s="133">
        <f t="shared" si="83"/>
        <v>401986</v>
      </c>
      <c r="V119" s="134">
        <f t="shared" si="84"/>
        <v>4018313</v>
      </c>
      <c r="W119" s="298">
        <f t="shared" si="92"/>
        <v>524128</v>
      </c>
      <c r="X119" s="176">
        <v>2024</v>
      </c>
      <c r="Y119" s="259">
        <f t="shared" si="90"/>
        <v>2.5000000000000001E-2</v>
      </c>
      <c r="Z119" s="259">
        <f t="shared" si="91"/>
        <v>1.8716532546698028E-2</v>
      </c>
      <c r="AA119" s="306">
        <f>IF(FutureTrunkParks[[#This Row],[Asset Class]]="Local",VLOOKUP(FutureTrunkParks[[#This Row],[Service Catchment]],'Catchment Demand - Parks'!$C$8:$M$12,11),'Catchment Demand - Parks'!$M$12)</f>
        <v>0.2213928201923249</v>
      </c>
      <c r="AB119" s="306">
        <f>_xlfn.IFS(FutureTrunkParks[[#This Row],[Year of Provision]]=2019,0,FutureTrunkParks[[#This Row],[Year of Provision]]=2024,FutureTrunkParks[[#This Row],[Total Assets Cost (at Base Year)]]/SUMIFS($AE$17:$AE$189,$X$17:$X$189,"2024",$E$17:$E$189,FutureTrunkParks[[#This Row],[Service Catchment]]))</f>
        <v>0.15945557260223672</v>
      </c>
      <c r="AC119" s="306">
        <f>IF(AND(FutureTrunkParks[[#This Row],[Spare Capacity %]]&gt;30%,FutureTrunkParks[[#This Row],[Share of the total Cost with the same year of provision %]]&gt;20%),1-FutureTrunkParks[[#This Row],[Spare Capacity %]],1)</f>
        <v>1</v>
      </c>
      <c r="AD119" s="306">
        <f>IF(FutureTrunkParks[[#This Row],[ Terminal Value Analysis]]&lt;0,0,FutureTrunkParks[[#This Row],[ Terminal Value Analysis]])</f>
        <v>1</v>
      </c>
      <c r="AE119" s="114">
        <f t="shared" si="85"/>
        <v>15918313</v>
      </c>
      <c r="AF119" s="114">
        <f t="shared" si="93"/>
        <v>19159903</v>
      </c>
      <c r="AG119" s="118">
        <f t="shared" si="94"/>
        <v>12103126</v>
      </c>
      <c r="AH119" s="135">
        <f>ROUND(FutureTrunkParks[[#This Row],[Net Present Value of Total Asset Cost]]*FutureTrunkParks[[#This Row],[Terminal Value Adjustment]],0)</f>
        <v>12103126</v>
      </c>
      <c r="AI119" s="178" t="str">
        <f t="shared" si="111"/>
        <v/>
      </c>
      <c r="AJ119" s="178" t="str">
        <f t="shared" si="111"/>
        <v/>
      </c>
      <c r="AK119" s="178" t="str">
        <f t="shared" si="111"/>
        <v/>
      </c>
      <c r="AL119" s="178" t="str">
        <f t="shared" si="111"/>
        <v/>
      </c>
      <c r="AM119" s="144" t="str">
        <f t="shared" si="87"/>
        <v>y</v>
      </c>
      <c r="AO119" s="123" t="str">
        <f t="shared" si="95"/>
        <v/>
      </c>
      <c r="AP119" s="126" t="str">
        <f t="shared" si="96"/>
        <v/>
      </c>
      <c r="AQ119" s="126" t="str">
        <f t="shared" si="97"/>
        <v/>
      </c>
      <c r="AR119" s="126" t="str">
        <f t="shared" si="98"/>
        <v/>
      </c>
      <c r="AS119" s="126">
        <f t="shared" si="99"/>
        <v>1</v>
      </c>
      <c r="AT119" s="127">
        <f t="shared" si="100"/>
        <v>1</v>
      </c>
      <c r="AV119" s="128" t="str">
        <f t="shared" si="101"/>
        <v/>
      </c>
      <c r="AW119" s="128" t="str">
        <f t="shared" si="102"/>
        <v/>
      </c>
      <c r="AX119" s="128" t="str">
        <f t="shared" si="103"/>
        <v/>
      </c>
      <c r="AY119" s="128" t="str">
        <f t="shared" si="104"/>
        <v/>
      </c>
      <c r="AZ119" s="128">
        <f t="shared" si="105"/>
        <v>12103126</v>
      </c>
      <c r="BB119" s="128" t="str">
        <f t="shared" si="106"/>
        <v/>
      </c>
      <c r="BC119" s="128" t="str">
        <f t="shared" si="107"/>
        <v/>
      </c>
      <c r="BD119" s="128" t="str">
        <f t="shared" si="108"/>
        <v/>
      </c>
      <c r="BE119" s="128" t="str">
        <f t="shared" si="109"/>
        <v/>
      </c>
      <c r="BF119" s="128">
        <f t="shared" si="110"/>
        <v>12103126</v>
      </c>
    </row>
    <row r="120" spans="2:58">
      <c r="B120" s="176" t="s">
        <v>2442</v>
      </c>
      <c r="C120" s="167" t="s">
        <v>2348</v>
      </c>
      <c r="D120" s="167" t="s">
        <v>2230</v>
      </c>
      <c r="E120" s="167" t="s">
        <v>117</v>
      </c>
      <c r="F120" s="167" t="s">
        <v>2472</v>
      </c>
      <c r="G120" s="144" t="str">
        <f t="shared" si="89"/>
        <v>E3-M</v>
      </c>
      <c r="H120" s="145">
        <f>IFERROR(INDEX(UnitRateParks[],MATCH(G120,UnitRateParks[LGIP Code],0),3),"")</f>
        <v>30000</v>
      </c>
      <c r="I120" s="146">
        <f>IFERROR(MIN(K120/H120,INDEX(UnitRateParks[],MATCH(FutureTrunkParks[[#This Row],[LGIP Code (*)]], UnitRateParks[LGIP Code],0),4)),"")</f>
        <v>1.67</v>
      </c>
      <c r="J120" s="170"/>
      <c r="K120" s="171">
        <v>1204000</v>
      </c>
      <c r="L120" s="114">
        <f t="shared" si="59"/>
        <v>0</v>
      </c>
      <c r="M120" s="173">
        <v>0</v>
      </c>
      <c r="N120"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11040105.105823925</v>
      </c>
      <c r="O120" s="165">
        <v>11040105</v>
      </c>
      <c r="P120" s="167">
        <v>2016</v>
      </c>
      <c r="Q120" s="204">
        <v>0.17</v>
      </c>
      <c r="R120" s="131">
        <f t="shared" si="82"/>
        <v>1876818</v>
      </c>
      <c r="S120" s="167">
        <v>1</v>
      </c>
      <c r="T120" s="116">
        <f t="shared" si="60"/>
        <v>0.15</v>
      </c>
      <c r="U120" s="133">
        <f t="shared" si="83"/>
        <v>1679200</v>
      </c>
      <c r="V120" s="134">
        <f t="shared" si="84"/>
        <v>16785541</v>
      </c>
      <c r="W120" s="298">
        <f t="shared" si="92"/>
        <v>2189418</v>
      </c>
      <c r="X120" s="176">
        <v>2024</v>
      </c>
      <c r="Y120" s="259">
        <f t="shared" si="90"/>
        <v>2.5000000000000001E-2</v>
      </c>
      <c r="Z120" s="259">
        <f t="shared" si="91"/>
        <v>1.8716532546698028E-2</v>
      </c>
      <c r="AA120" s="306">
        <f>IF(FutureTrunkParks[[#This Row],[Asset Class]]="Local",VLOOKUP(FutureTrunkParks[[#This Row],[Service Catchment]],'Catchment Demand - Parks'!$C$8:$M$12,11),'Catchment Demand - Parks'!$M$12)</f>
        <v>0.2213928201923249</v>
      </c>
      <c r="AB120" s="306">
        <f>_xlfn.IFS(FutureTrunkParks[[#This Row],[Year of Provision]]=2019,0,FutureTrunkParks[[#This Row],[Year of Provision]]=2024,FutureTrunkParks[[#This Row],[Total Assets Cost (at Base Year)]]/SUMIFS($AE$17:$AE$189,$X$17:$X$189,"2024",$E$17:$E$189,FutureTrunkParks[[#This Row],[Service Catchment]]))</f>
        <v>0.10035861098425439</v>
      </c>
      <c r="AC120" s="306">
        <f>IF(AND(FutureTrunkParks[[#This Row],[Spare Capacity %]]&gt;30%,FutureTrunkParks[[#This Row],[Share of the total Cost with the same year of provision %]]&gt;20%),1-FutureTrunkParks[[#This Row],[Spare Capacity %]],1)</f>
        <v>1</v>
      </c>
      <c r="AD120" s="306">
        <f>IF(FutureTrunkParks[[#This Row],[ Terminal Value Analysis]]&lt;0,0,FutureTrunkParks[[#This Row],[ Terminal Value Analysis]])</f>
        <v>1</v>
      </c>
      <c r="AE120" s="114">
        <f t="shared" si="85"/>
        <v>16785541</v>
      </c>
      <c r="AF120" s="114">
        <f t="shared" si="93"/>
        <v>19469831</v>
      </c>
      <c r="AG120" s="118">
        <f t="shared" si="94"/>
        <v>12298905</v>
      </c>
      <c r="AH120" s="135">
        <f>ROUND(FutureTrunkParks[[#This Row],[Net Present Value of Total Asset Cost]]*FutureTrunkParks[[#This Row],[Terminal Value Adjustment]],0)</f>
        <v>12298905</v>
      </c>
      <c r="AI120" s="178" t="str">
        <f t="shared" si="111"/>
        <v/>
      </c>
      <c r="AJ120" s="178" t="str">
        <f t="shared" si="111"/>
        <v/>
      </c>
      <c r="AK120" s="178" t="str">
        <f t="shared" si="111"/>
        <v/>
      </c>
      <c r="AL120" s="178" t="str">
        <f t="shared" si="111"/>
        <v/>
      </c>
      <c r="AM120" s="144" t="str">
        <f t="shared" si="87"/>
        <v>y</v>
      </c>
      <c r="AO120" s="123" t="str">
        <f t="shared" si="95"/>
        <v/>
      </c>
      <c r="AP120" s="126" t="str">
        <f t="shared" si="96"/>
        <v/>
      </c>
      <c r="AQ120" s="126" t="str">
        <f t="shared" si="97"/>
        <v/>
      </c>
      <c r="AR120" s="126" t="str">
        <f t="shared" si="98"/>
        <v/>
      </c>
      <c r="AS120" s="126">
        <f t="shared" si="99"/>
        <v>1</v>
      </c>
      <c r="AT120" s="127">
        <f t="shared" si="100"/>
        <v>1</v>
      </c>
      <c r="AV120" s="128" t="str">
        <f t="shared" si="101"/>
        <v/>
      </c>
      <c r="AW120" s="128" t="str">
        <f t="shared" si="102"/>
        <v/>
      </c>
      <c r="AX120" s="128" t="str">
        <f t="shared" si="103"/>
        <v/>
      </c>
      <c r="AY120" s="128" t="str">
        <f t="shared" si="104"/>
        <v/>
      </c>
      <c r="AZ120" s="128">
        <f t="shared" si="105"/>
        <v>12298905</v>
      </c>
      <c r="BB120" s="128" t="str">
        <f t="shared" si="106"/>
        <v/>
      </c>
      <c r="BC120" s="128" t="str">
        <f t="shared" si="107"/>
        <v/>
      </c>
      <c r="BD120" s="128" t="str">
        <f t="shared" si="108"/>
        <v/>
      </c>
      <c r="BE120" s="128" t="str">
        <f t="shared" si="109"/>
        <v/>
      </c>
      <c r="BF120" s="128">
        <f t="shared" si="110"/>
        <v>12298905</v>
      </c>
    </row>
    <row r="121" spans="2:58">
      <c r="B121" s="176" t="s">
        <v>2443</v>
      </c>
      <c r="C121" s="167" t="s">
        <v>2349</v>
      </c>
      <c r="D121" s="167" t="s">
        <v>2229</v>
      </c>
      <c r="E121" s="167" t="s">
        <v>117</v>
      </c>
      <c r="F121" s="167" t="s">
        <v>2455</v>
      </c>
      <c r="G121" s="144" t="str">
        <f t="shared" si="89"/>
        <v>A1-L</v>
      </c>
      <c r="H121" s="145">
        <f>IFERROR(INDEX(UnitRateParks[],MATCH(G121,UnitRateParks[LGIP Code],0),3),"")</f>
        <v>8000</v>
      </c>
      <c r="I121" s="146">
        <f>IFERROR(MIN(K121/H121,INDEX(UnitRateParks[],MATCH(FutureTrunkParks[[#This Row],[LGIP Code (*)]], UnitRateParks[LGIP Code],0),4)),"")</f>
        <v>0.80046249999999997</v>
      </c>
      <c r="J121" s="170"/>
      <c r="K121" s="171">
        <v>6403.7</v>
      </c>
      <c r="L121" s="114">
        <f t="shared" si="59"/>
        <v>64.000031231944035</v>
      </c>
      <c r="M121" s="173">
        <v>409837</v>
      </c>
      <c r="N12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223426.42784294687</v>
      </c>
      <c r="O121" s="165">
        <v>223426</v>
      </c>
      <c r="P121" s="167">
        <v>2016</v>
      </c>
      <c r="Q121" s="204">
        <v>0.17</v>
      </c>
      <c r="R121" s="131">
        <f t="shared" si="82"/>
        <v>37982</v>
      </c>
      <c r="S121" s="167">
        <v>1</v>
      </c>
      <c r="T121" s="116">
        <f t="shared" si="60"/>
        <v>7.4999999999999997E-2</v>
      </c>
      <c r="U121" s="133">
        <f t="shared" si="83"/>
        <v>33983</v>
      </c>
      <c r="V121" s="134">
        <f t="shared" si="84"/>
        <v>317545</v>
      </c>
      <c r="W121" s="298">
        <f t="shared" si="92"/>
        <v>22154</v>
      </c>
      <c r="X121" s="176">
        <v>2019</v>
      </c>
      <c r="Y121" s="259">
        <f t="shared" si="90"/>
        <v>2.5000000000000001E-2</v>
      </c>
      <c r="Z121" s="259">
        <f t="shared" si="91"/>
        <v>1.8716532546698028E-2</v>
      </c>
      <c r="AA121" s="306">
        <f>IF(FutureTrunkParks[[#This Row],[Asset Class]]="Local",VLOOKUP(FutureTrunkParks[[#This Row],[Service Catchment]],'Catchment Demand - Parks'!$C$8:$M$12,11),'Catchment Demand - Parks'!$M$12)</f>
        <v>0.23653065067111387</v>
      </c>
      <c r="AB121" s="306">
        <f>_xlfn.IFS(FutureTrunkParks[[#This Row],[Year of Provision]]=2019,0,FutureTrunkParks[[#This Row],[Year of Provision]]=2024,FutureTrunkParks[[#This Row],[Total Assets Cost (at Base Year)]]/SUMIFS($AE$17:$AE$189,$X$17:$X$189,"2024",$E$17:$E$189,FutureTrunkParks[[#This Row],[Service Catchment]]))</f>
        <v>0</v>
      </c>
      <c r="AC121" s="306">
        <f>IF(AND(FutureTrunkParks[[#This Row],[Spare Capacity %]]&gt;30%,FutureTrunkParks[[#This Row],[Share of the total Cost with the same year of provision %]]&gt;20%),1-FutureTrunkParks[[#This Row],[Spare Capacity %]],1)</f>
        <v>1</v>
      </c>
      <c r="AD121" s="306">
        <f>IF(FutureTrunkParks[[#This Row],[ Terminal Value Analysis]]&lt;0,0,FutureTrunkParks[[#This Row],[ Terminal Value Analysis]])</f>
        <v>1</v>
      </c>
      <c r="AE121" s="114">
        <f t="shared" si="85"/>
        <v>727382</v>
      </c>
      <c r="AF121" s="114">
        <f t="shared" si="93"/>
        <v>777060</v>
      </c>
      <c r="AG121" s="118">
        <f t="shared" si="94"/>
        <v>654099</v>
      </c>
      <c r="AH121" s="135">
        <f>ROUND(FutureTrunkParks[[#This Row],[Net Present Value of Total Asset Cost]]*FutureTrunkParks[[#This Row],[Terminal Value Adjustment]],0)</f>
        <v>654099</v>
      </c>
      <c r="AI121" s="178" t="str">
        <f t="shared" si="111"/>
        <v/>
      </c>
      <c r="AJ121" s="178" t="str">
        <f t="shared" si="111"/>
        <v/>
      </c>
      <c r="AK121" s="178" t="str">
        <f t="shared" si="111"/>
        <v>y</v>
      </c>
      <c r="AL121" s="178" t="str">
        <f t="shared" si="111"/>
        <v/>
      </c>
      <c r="AM121" s="144" t="str">
        <f t="shared" si="87"/>
        <v/>
      </c>
      <c r="AO121" s="123" t="str">
        <f t="shared" si="95"/>
        <v/>
      </c>
      <c r="AP121" s="126" t="str">
        <f t="shared" si="96"/>
        <v/>
      </c>
      <c r="AQ121" s="126">
        <f t="shared" si="97"/>
        <v>1</v>
      </c>
      <c r="AR121" s="126" t="str">
        <f t="shared" si="98"/>
        <v/>
      </c>
      <c r="AS121" s="126" t="str">
        <f t="shared" si="99"/>
        <v/>
      </c>
      <c r="AT121" s="127">
        <f t="shared" si="100"/>
        <v>1</v>
      </c>
      <c r="AV121" s="128" t="str">
        <f t="shared" si="101"/>
        <v/>
      </c>
      <c r="AW121" s="128" t="str">
        <f t="shared" si="102"/>
        <v/>
      </c>
      <c r="AX121" s="128">
        <f t="shared" si="103"/>
        <v>654099</v>
      </c>
      <c r="AY121" s="128" t="str">
        <f t="shared" si="104"/>
        <v/>
      </c>
      <c r="AZ121" s="128" t="str">
        <f t="shared" si="105"/>
        <v/>
      </c>
      <c r="BB121" s="128" t="str">
        <f t="shared" si="106"/>
        <v/>
      </c>
      <c r="BC121" s="128" t="str">
        <f t="shared" si="107"/>
        <v/>
      </c>
      <c r="BD121" s="128">
        <f t="shared" si="108"/>
        <v>654099</v>
      </c>
      <c r="BE121" s="128" t="str">
        <f t="shared" si="109"/>
        <v/>
      </c>
      <c r="BF121" s="128" t="str">
        <f t="shared" si="110"/>
        <v/>
      </c>
    </row>
    <row r="122" spans="2:58">
      <c r="B122" s="176" t="s">
        <v>2444</v>
      </c>
      <c r="C122" s="167" t="s">
        <v>2350</v>
      </c>
      <c r="D122" s="167" t="s">
        <v>2229</v>
      </c>
      <c r="E122" s="167" t="s">
        <v>117</v>
      </c>
      <c r="F122" s="167" t="s">
        <v>2455</v>
      </c>
      <c r="G122" s="144" t="str">
        <f t="shared" si="89"/>
        <v>A1-L</v>
      </c>
      <c r="H122" s="145">
        <f>IFERROR(INDEX(UnitRateParks[],MATCH(G122,UnitRateParks[LGIP Code],0),3),"")</f>
        <v>8000</v>
      </c>
      <c r="I122" s="146">
        <f>IFERROR(MIN(K122/H122,INDEX(UnitRateParks[],MATCH(FutureTrunkParks[[#This Row],[LGIP Code (*)]], UnitRateParks[LGIP Code],0),4)),"")</f>
        <v>3.75</v>
      </c>
      <c r="J122" s="170"/>
      <c r="K122" s="171">
        <v>30000</v>
      </c>
      <c r="L122" s="114">
        <f t="shared" si="59"/>
        <v>150</v>
      </c>
      <c r="M122" s="173">
        <v>4500000</v>
      </c>
      <c r="N12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944564.70531250001</v>
      </c>
      <c r="O122" s="165">
        <v>944565</v>
      </c>
      <c r="P122" s="167">
        <v>2016</v>
      </c>
      <c r="Q122" s="204">
        <v>0.17</v>
      </c>
      <c r="R122" s="131">
        <f t="shared" si="82"/>
        <v>160576</v>
      </c>
      <c r="S122" s="167">
        <v>1</v>
      </c>
      <c r="T122" s="116">
        <f t="shared" si="60"/>
        <v>0.15</v>
      </c>
      <c r="U122" s="133">
        <f t="shared" si="83"/>
        <v>143668</v>
      </c>
      <c r="V122" s="134">
        <f t="shared" si="84"/>
        <v>1436130</v>
      </c>
      <c r="W122" s="298">
        <f t="shared" si="92"/>
        <v>187321</v>
      </c>
      <c r="X122" s="176">
        <v>2024</v>
      </c>
      <c r="Y122" s="259">
        <f t="shared" si="90"/>
        <v>2.5000000000000001E-2</v>
      </c>
      <c r="Z122" s="259">
        <f t="shared" si="91"/>
        <v>1.8716532546698028E-2</v>
      </c>
      <c r="AA122" s="306">
        <f>IF(FutureTrunkParks[[#This Row],[Asset Class]]="Local",VLOOKUP(FutureTrunkParks[[#This Row],[Service Catchment]],'Catchment Demand - Parks'!$C$8:$M$12,11),'Catchment Demand - Parks'!$M$12)</f>
        <v>0.23653065067111387</v>
      </c>
      <c r="AB122" s="306">
        <f>_xlfn.IFS(FutureTrunkParks[[#This Row],[Year of Provision]]=2019,0,FutureTrunkParks[[#This Row],[Year of Provision]]=2024,FutureTrunkParks[[#This Row],[Total Assets Cost (at Base Year)]]/SUMIFS($AE$17:$AE$189,$X$17:$X$189,"2024",$E$17:$E$189,FutureTrunkParks[[#This Row],[Service Catchment]]))</f>
        <v>3.5491364944505631E-2</v>
      </c>
      <c r="AC122" s="306">
        <f>IF(AND(FutureTrunkParks[[#This Row],[Spare Capacity %]]&gt;30%,FutureTrunkParks[[#This Row],[Share of the total Cost with the same year of provision %]]&gt;20%),1-FutureTrunkParks[[#This Row],[Spare Capacity %]],1)</f>
        <v>1</v>
      </c>
      <c r="AD122" s="306">
        <f>IF(FutureTrunkParks[[#This Row],[ Terminal Value Analysis]]&lt;0,0,FutureTrunkParks[[#This Row],[ Terminal Value Analysis]])</f>
        <v>1</v>
      </c>
      <c r="AE122" s="114">
        <f t="shared" si="85"/>
        <v>5936130</v>
      </c>
      <c r="AF122" s="114">
        <f t="shared" si="93"/>
        <v>7148604</v>
      </c>
      <c r="AG122" s="118">
        <f t="shared" si="94"/>
        <v>4515704</v>
      </c>
      <c r="AH122" s="135">
        <f>ROUND(FutureTrunkParks[[#This Row],[Net Present Value of Total Asset Cost]]*FutureTrunkParks[[#This Row],[Terminal Value Adjustment]],0)</f>
        <v>4515704</v>
      </c>
      <c r="AI122" s="178" t="str">
        <f t="shared" si="111"/>
        <v/>
      </c>
      <c r="AJ122" s="178" t="str">
        <f t="shared" si="111"/>
        <v/>
      </c>
      <c r="AK122" s="178" t="str">
        <f t="shared" si="111"/>
        <v>y</v>
      </c>
      <c r="AL122" s="178" t="str">
        <f t="shared" si="111"/>
        <v/>
      </c>
      <c r="AM122" s="144" t="str">
        <f t="shared" si="87"/>
        <v/>
      </c>
      <c r="AO122" s="123" t="str">
        <f t="shared" si="95"/>
        <v/>
      </c>
      <c r="AP122" s="126" t="str">
        <f t="shared" si="96"/>
        <v/>
      </c>
      <c r="AQ122" s="126">
        <f t="shared" si="97"/>
        <v>1</v>
      </c>
      <c r="AR122" s="126" t="str">
        <f t="shared" si="98"/>
        <v/>
      </c>
      <c r="AS122" s="126" t="str">
        <f t="shared" si="99"/>
        <v/>
      </c>
      <c r="AT122" s="127">
        <f t="shared" si="100"/>
        <v>1</v>
      </c>
      <c r="AV122" s="128" t="str">
        <f t="shared" si="101"/>
        <v/>
      </c>
      <c r="AW122" s="128" t="str">
        <f t="shared" si="102"/>
        <v/>
      </c>
      <c r="AX122" s="128">
        <f t="shared" si="103"/>
        <v>4515704</v>
      </c>
      <c r="AY122" s="128" t="str">
        <f t="shared" si="104"/>
        <v/>
      </c>
      <c r="AZ122" s="128" t="str">
        <f t="shared" si="105"/>
        <v/>
      </c>
      <c r="BB122" s="128" t="str">
        <f t="shared" si="106"/>
        <v/>
      </c>
      <c r="BC122" s="128" t="str">
        <f t="shared" si="107"/>
        <v/>
      </c>
      <c r="BD122" s="128">
        <f t="shared" si="108"/>
        <v>4515704</v>
      </c>
      <c r="BE122" s="128" t="str">
        <f t="shared" si="109"/>
        <v/>
      </c>
      <c r="BF122" s="128" t="str">
        <f t="shared" si="110"/>
        <v/>
      </c>
    </row>
    <row r="123" spans="2:58">
      <c r="B123" s="176" t="s">
        <v>2418</v>
      </c>
      <c r="C123" s="167" t="s">
        <v>2351</v>
      </c>
      <c r="D123" s="167" t="s">
        <v>2231</v>
      </c>
      <c r="E123" s="167" t="s">
        <v>117</v>
      </c>
      <c r="F123" s="167" t="s">
        <v>2458</v>
      </c>
      <c r="G123" s="144" t="str">
        <f t="shared" si="89"/>
        <v>E5-D</v>
      </c>
      <c r="H123" s="145">
        <f>IFERROR(INDEX(UnitRateParks[],MATCH(G123,UnitRateParks[LGIP Code],0),3),"")</f>
        <v>40000</v>
      </c>
      <c r="I123" s="146">
        <f>IFERROR(MIN(K123/H123,INDEX(UnitRateParks[],MATCH(FutureTrunkParks[[#This Row],[LGIP Code (*)]], UnitRateParks[LGIP Code],0),4)),"")</f>
        <v>1</v>
      </c>
      <c r="J123" s="170"/>
      <c r="K123" s="171">
        <v>40000</v>
      </c>
      <c r="L123" s="114">
        <f t="shared" si="59"/>
        <v>0</v>
      </c>
      <c r="M123" s="173">
        <v>0</v>
      </c>
      <c r="N123"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6511801.4343870971</v>
      </c>
      <c r="O123" s="165">
        <v>6511801</v>
      </c>
      <c r="P123" s="167">
        <v>2016</v>
      </c>
      <c r="Q123" s="204">
        <v>0.17</v>
      </c>
      <c r="R123" s="131">
        <f t="shared" si="82"/>
        <v>1107006</v>
      </c>
      <c r="S123" s="167">
        <v>1</v>
      </c>
      <c r="T123" s="116">
        <f t="shared" si="60"/>
        <v>7.4999999999999997E-2</v>
      </c>
      <c r="U123" s="133">
        <f t="shared" si="83"/>
        <v>990445</v>
      </c>
      <c r="V123" s="134">
        <f t="shared" si="84"/>
        <v>9254946</v>
      </c>
      <c r="W123" s="298">
        <f t="shared" si="92"/>
        <v>645694</v>
      </c>
      <c r="X123" s="176">
        <v>2019</v>
      </c>
      <c r="Y123" s="259">
        <f t="shared" si="90"/>
        <v>2.5000000000000001E-2</v>
      </c>
      <c r="Z123" s="259">
        <f t="shared" si="91"/>
        <v>1.8716532546698028E-2</v>
      </c>
      <c r="AA123" s="306">
        <f>IF(FutureTrunkParks[[#This Row],[Asset Class]]="Local",VLOOKUP(FutureTrunkParks[[#This Row],[Service Catchment]],'Catchment Demand - Parks'!$C$8:$M$12,11),'Catchment Demand - Parks'!$M$12)</f>
        <v>0.2213928201923249</v>
      </c>
      <c r="AB123" s="306">
        <f>_xlfn.IFS(FutureTrunkParks[[#This Row],[Year of Provision]]=2019,0,FutureTrunkParks[[#This Row],[Year of Provision]]=2024,FutureTrunkParks[[#This Row],[Total Assets Cost (at Base Year)]]/SUMIFS($AE$17:$AE$189,$X$17:$X$189,"2024",$E$17:$E$189,FutureTrunkParks[[#This Row],[Service Catchment]]))</f>
        <v>0</v>
      </c>
      <c r="AC123" s="306">
        <f>IF(AND(FutureTrunkParks[[#This Row],[Spare Capacity %]]&gt;30%,FutureTrunkParks[[#This Row],[Share of the total Cost with the same year of provision %]]&gt;20%),1-FutureTrunkParks[[#This Row],[Spare Capacity %]],1)</f>
        <v>1</v>
      </c>
      <c r="AD123" s="306">
        <f>IF(FutureTrunkParks[[#This Row],[ Terminal Value Analysis]]&lt;0,0,FutureTrunkParks[[#This Row],[ Terminal Value Analysis]])</f>
        <v>1</v>
      </c>
      <c r="AE123" s="114">
        <f t="shared" si="85"/>
        <v>9254946</v>
      </c>
      <c r="AF123" s="114">
        <f t="shared" si="93"/>
        <v>9784394</v>
      </c>
      <c r="AG123" s="118">
        <f t="shared" si="94"/>
        <v>8236127</v>
      </c>
      <c r="AH123" s="135">
        <f>ROUND(FutureTrunkParks[[#This Row],[Net Present Value of Total Asset Cost]]*FutureTrunkParks[[#This Row],[Terminal Value Adjustment]],0)</f>
        <v>8236127</v>
      </c>
      <c r="AI123" s="178" t="str">
        <f t="shared" si="111"/>
        <v/>
      </c>
      <c r="AJ123" s="178" t="str">
        <f t="shared" si="111"/>
        <v/>
      </c>
      <c r="AK123" s="178" t="str">
        <f t="shared" si="111"/>
        <v/>
      </c>
      <c r="AL123" s="178" t="str">
        <f t="shared" si="111"/>
        <v/>
      </c>
      <c r="AM123" s="144" t="str">
        <f t="shared" si="87"/>
        <v>y</v>
      </c>
      <c r="AO123" s="123" t="str">
        <f t="shared" si="95"/>
        <v/>
      </c>
      <c r="AP123" s="126" t="str">
        <f t="shared" si="96"/>
        <v/>
      </c>
      <c r="AQ123" s="126" t="str">
        <f t="shared" si="97"/>
        <v/>
      </c>
      <c r="AR123" s="126" t="str">
        <f t="shared" si="98"/>
        <v/>
      </c>
      <c r="AS123" s="126">
        <f t="shared" si="99"/>
        <v>1</v>
      </c>
      <c r="AT123" s="127">
        <f t="shared" si="100"/>
        <v>1</v>
      </c>
      <c r="AV123" s="128" t="str">
        <f t="shared" si="101"/>
        <v/>
      </c>
      <c r="AW123" s="128" t="str">
        <f t="shared" si="102"/>
        <v/>
      </c>
      <c r="AX123" s="128" t="str">
        <f t="shared" si="103"/>
        <v/>
      </c>
      <c r="AY123" s="128" t="str">
        <f t="shared" si="104"/>
        <v/>
      </c>
      <c r="AZ123" s="128">
        <f t="shared" si="105"/>
        <v>8236127</v>
      </c>
      <c r="BB123" s="128" t="str">
        <f t="shared" si="106"/>
        <v/>
      </c>
      <c r="BC123" s="128" t="str">
        <f t="shared" si="107"/>
        <v/>
      </c>
      <c r="BD123" s="128" t="str">
        <f t="shared" si="108"/>
        <v/>
      </c>
      <c r="BE123" s="128" t="str">
        <f t="shared" si="109"/>
        <v/>
      </c>
      <c r="BF123" s="128">
        <f t="shared" si="110"/>
        <v>8236127</v>
      </c>
    </row>
    <row r="124" spans="2:58">
      <c r="B124" s="176" t="s">
        <v>2432</v>
      </c>
      <c r="C124" s="167" t="s">
        <v>2352</v>
      </c>
      <c r="D124" s="167" t="s">
        <v>2229</v>
      </c>
      <c r="E124" s="167" t="s">
        <v>117</v>
      </c>
      <c r="F124" s="167" t="s">
        <v>2455</v>
      </c>
      <c r="G124" s="144" t="str">
        <f t="shared" si="89"/>
        <v>A1-L</v>
      </c>
      <c r="H124" s="145">
        <f>IFERROR(INDEX(UnitRateParks[],MATCH(G124,UnitRateParks[LGIP Code],0),3),"")</f>
        <v>8000</v>
      </c>
      <c r="I124" s="146">
        <f>IFERROR(MIN(K124/H124,INDEX(UnitRateParks[],MATCH(FutureTrunkParks[[#This Row],[LGIP Code (*)]], UnitRateParks[LGIP Code],0),4)),"")</f>
        <v>0.375</v>
      </c>
      <c r="J124" s="170"/>
      <c r="K124" s="171">
        <v>3000</v>
      </c>
      <c r="L124" s="114">
        <f t="shared" si="59"/>
        <v>3500</v>
      </c>
      <c r="M124" s="173">
        <v>10500000</v>
      </c>
      <c r="N12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119404.25678125001</v>
      </c>
      <c r="O124" s="165">
        <v>119404</v>
      </c>
      <c r="P124" s="167">
        <v>2016</v>
      </c>
      <c r="Q124" s="204">
        <v>0.17</v>
      </c>
      <c r="R124" s="131">
        <f t="shared" si="82"/>
        <v>20299</v>
      </c>
      <c r="S124" s="167">
        <v>1</v>
      </c>
      <c r="T124" s="116">
        <f t="shared" si="60"/>
        <v>0.15</v>
      </c>
      <c r="U124" s="133">
        <f t="shared" si="83"/>
        <v>18161</v>
      </c>
      <c r="V124" s="134">
        <f t="shared" si="84"/>
        <v>181544</v>
      </c>
      <c r="W124" s="298">
        <f t="shared" si="92"/>
        <v>23680</v>
      </c>
      <c r="X124" s="176">
        <v>2024</v>
      </c>
      <c r="Y124" s="259">
        <f t="shared" si="90"/>
        <v>2.5000000000000001E-2</v>
      </c>
      <c r="Z124" s="259">
        <f t="shared" si="91"/>
        <v>1.8716532546698028E-2</v>
      </c>
      <c r="AA124" s="306">
        <f>IF(FutureTrunkParks[[#This Row],[Asset Class]]="Local",VLOOKUP(FutureTrunkParks[[#This Row],[Service Catchment]],'Catchment Demand - Parks'!$C$8:$M$12,11),'Catchment Demand - Parks'!$M$12)</f>
        <v>0.23653065067111387</v>
      </c>
      <c r="AB124" s="306">
        <f>_xlfn.IFS(FutureTrunkParks[[#This Row],[Year of Provision]]=2019,0,FutureTrunkParks[[#This Row],[Year of Provision]]=2024,FutureTrunkParks[[#This Row],[Total Assets Cost (at Base Year)]]/SUMIFS($AE$17:$AE$189,$X$17:$X$189,"2024",$E$17:$E$189,FutureTrunkParks[[#This Row],[Service Catchment]]))</f>
        <v>6.3863590634772899E-2</v>
      </c>
      <c r="AC124" s="306">
        <f>IF(AND(FutureTrunkParks[[#This Row],[Spare Capacity %]]&gt;30%,FutureTrunkParks[[#This Row],[Share of the total Cost with the same year of provision %]]&gt;20%),1-FutureTrunkParks[[#This Row],[Spare Capacity %]],1)</f>
        <v>1</v>
      </c>
      <c r="AD124" s="306">
        <f>IF(FutureTrunkParks[[#This Row],[ Terminal Value Analysis]]&lt;0,0,FutureTrunkParks[[#This Row],[ Terminal Value Analysis]])</f>
        <v>1</v>
      </c>
      <c r="AE124" s="114">
        <f t="shared" si="85"/>
        <v>10681544</v>
      </c>
      <c r="AF124" s="114">
        <f t="shared" si="93"/>
        <v>13003806</v>
      </c>
      <c r="AG124" s="118">
        <f t="shared" si="94"/>
        <v>8214379</v>
      </c>
      <c r="AH124" s="135">
        <f>ROUND(FutureTrunkParks[[#This Row],[Net Present Value of Total Asset Cost]]*FutureTrunkParks[[#This Row],[Terminal Value Adjustment]],0)</f>
        <v>8214379</v>
      </c>
      <c r="AI124" s="178" t="str">
        <f t="shared" si="111"/>
        <v/>
      </c>
      <c r="AJ124" s="178" t="str">
        <f t="shared" si="111"/>
        <v/>
      </c>
      <c r="AK124" s="178" t="str">
        <f t="shared" si="111"/>
        <v>y</v>
      </c>
      <c r="AL124" s="178" t="str">
        <f t="shared" si="111"/>
        <v/>
      </c>
      <c r="AM124" s="144" t="str">
        <f t="shared" si="87"/>
        <v/>
      </c>
      <c r="AO124" s="123" t="str">
        <f t="shared" si="95"/>
        <v/>
      </c>
      <c r="AP124" s="126" t="str">
        <f t="shared" si="96"/>
        <v/>
      </c>
      <c r="AQ124" s="126">
        <f t="shared" si="97"/>
        <v>1</v>
      </c>
      <c r="AR124" s="126" t="str">
        <f t="shared" si="98"/>
        <v/>
      </c>
      <c r="AS124" s="126" t="str">
        <f t="shared" si="99"/>
        <v/>
      </c>
      <c r="AT124" s="127">
        <f t="shared" si="100"/>
        <v>1</v>
      </c>
      <c r="AV124" s="128" t="str">
        <f t="shared" si="101"/>
        <v/>
      </c>
      <c r="AW124" s="128" t="str">
        <f t="shared" si="102"/>
        <v/>
      </c>
      <c r="AX124" s="128">
        <f t="shared" si="103"/>
        <v>8214379</v>
      </c>
      <c r="AY124" s="128" t="str">
        <f t="shared" si="104"/>
        <v/>
      </c>
      <c r="AZ124" s="128" t="str">
        <f t="shared" si="105"/>
        <v/>
      </c>
      <c r="BB124" s="128" t="str">
        <f t="shared" si="106"/>
        <v/>
      </c>
      <c r="BC124" s="128" t="str">
        <f t="shared" si="107"/>
        <v/>
      </c>
      <c r="BD124" s="128">
        <f t="shared" si="108"/>
        <v>8214379</v>
      </c>
      <c r="BE124" s="128" t="str">
        <f t="shared" si="109"/>
        <v/>
      </c>
      <c r="BF124" s="128" t="str">
        <f t="shared" si="110"/>
        <v/>
      </c>
    </row>
    <row r="125" spans="2:58">
      <c r="B125" s="176" t="s">
        <v>2432</v>
      </c>
      <c r="C125" s="167" t="s">
        <v>2353</v>
      </c>
      <c r="D125" s="167" t="s">
        <v>2231</v>
      </c>
      <c r="E125" s="167" t="s">
        <v>117</v>
      </c>
      <c r="F125" s="167" t="s">
        <v>2465</v>
      </c>
      <c r="G125" s="144" t="str">
        <f t="shared" si="89"/>
        <v>A2-D</v>
      </c>
      <c r="H125" s="145">
        <f>IFERROR(INDEX(UnitRateParks[],MATCH(G125,UnitRateParks[LGIP Code],0),3),"")</f>
        <v>30000</v>
      </c>
      <c r="I125" s="146">
        <f>IFERROR(MIN(K125/H125,INDEX(UnitRateParks[],MATCH(FutureTrunkParks[[#This Row],[LGIP Code (*)]], UnitRateParks[LGIP Code],0),4)),"")</f>
        <v>0.33333333333333331</v>
      </c>
      <c r="J125" s="170"/>
      <c r="K125" s="171">
        <v>10000</v>
      </c>
      <c r="L125" s="114">
        <f t="shared" si="59"/>
        <v>3000</v>
      </c>
      <c r="M125" s="173">
        <v>30000000</v>
      </c>
      <c r="N12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628719.6409868421</v>
      </c>
      <c r="O125" s="165">
        <v>628720</v>
      </c>
      <c r="P125" s="167">
        <v>2016</v>
      </c>
      <c r="Q125" s="204">
        <v>0.17</v>
      </c>
      <c r="R125" s="131">
        <f t="shared" si="82"/>
        <v>106882</v>
      </c>
      <c r="S125" s="167">
        <v>1</v>
      </c>
      <c r="T125" s="116">
        <f t="shared" si="60"/>
        <v>0.15</v>
      </c>
      <c r="U125" s="133">
        <f t="shared" si="83"/>
        <v>95628</v>
      </c>
      <c r="V125" s="134">
        <f t="shared" si="84"/>
        <v>955915</v>
      </c>
      <c r="W125" s="298">
        <f t="shared" si="92"/>
        <v>124685</v>
      </c>
      <c r="X125" s="176">
        <v>2024</v>
      </c>
      <c r="Y125" s="259">
        <f t="shared" si="90"/>
        <v>2.5000000000000001E-2</v>
      </c>
      <c r="Z125" s="259">
        <f t="shared" si="91"/>
        <v>1.8716532546698028E-2</v>
      </c>
      <c r="AA125" s="306">
        <f>IF(FutureTrunkParks[[#This Row],[Asset Class]]="Local",VLOOKUP(FutureTrunkParks[[#This Row],[Service Catchment]],'Catchment Demand - Parks'!$C$8:$M$12,11),'Catchment Demand - Parks'!$M$12)</f>
        <v>0.2213928201923249</v>
      </c>
      <c r="AB125" s="306">
        <f>_xlfn.IFS(FutureTrunkParks[[#This Row],[Year of Provision]]=2019,0,FutureTrunkParks[[#This Row],[Year of Provision]]=2024,FutureTrunkParks[[#This Row],[Total Assets Cost (at Base Year)]]/SUMIFS($AE$17:$AE$189,$X$17:$X$189,"2024",$E$17:$E$189,FutureTrunkParks[[#This Row],[Service Catchment]]))</f>
        <v>0.18508147167533326</v>
      </c>
      <c r="AC125" s="306">
        <f>IF(AND(FutureTrunkParks[[#This Row],[Spare Capacity %]]&gt;30%,FutureTrunkParks[[#This Row],[Share of the total Cost with the same year of provision %]]&gt;20%),1-FutureTrunkParks[[#This Row],[Spare Capacity %]],1)</f>
        <v>1</v>
      </c>
      <c r="AD125" s="306">
        <f>IF(FutureTrunkParks[[#This Row],[ Terminal Value Analysis]]&lt;0,0,FutureTrunkParks[[#This Row],[ Terminal Value Analysis]])</f>
        <v>1</v>
      </c>
      <c r="AE125" s="114">
        <f t="shared" si="85"/>
        <v>30955915</v>
      </c>
      <c r="AF125" s="114">
        <f t="shared" si="93"/>
        <v>37660869</v>
      </c>
      <c r="AG125" s="118">
        <f t="shared" si="94"/>
        <v>23790008</v>
      </c>
      <c r="AH125" s="135">
        <f>ROUND(FutureTrunkParks[[#This Row],[Net Present Value of Total Asset Cost]]*FutureTrunkParks[[#This Row],[Terminal Value Adjustment]],0)</f>
        <v>23790008</v>
      </c>
      <c r="AI125" s="178" t="str">
        <f t="shared" si="111"/>
        <v/>
      </c>
      <c r="AJ125" s="178" t="str">
        <f t="shared" si="111"/>
        <v/>
      </c>
      <c r="AK125" s="178" t="str">
        <f t="shared" si="111"/>
        <v/>
      </c>
      <c r="AL125" s="178" t="str">
        <f t="shared" si="111"/>
        <v/>
      </c>
      <c r="AM125" s="144" t="str">
        <f t="shared" si="87"/>
        <v>y</v>
      </c>
      <c r="AO125" s="123" t="str">
        <f t="shared" si="95"/>
        <v/>
      </c>
      <c r="AP125" s="126" t="str">
        <f t="shared" si="96"/>
        <v/>
      </c>
      <c r="AQ125" s="126" t="str">
        <f t="shared" si="97"/>
        <v/>
      </c>
      <c r="AR125" s="126" t="str">
        <f t="shared" si="98"/>
        <v/>
      </c>
      <c r="AS125" s="126">
        <f t="shared" si="99"/>
        <v>1</v>
      </c>
      <c r="AT125" s="127">
        <f t="shared" si="100"/>
        <v>1</v>
      </c>
      <c r="AV125" s="128" t="str">
        <f t="shared" si="101"/>
        <v/>
      </c>
      <c r="AW125" s="128" t="str">
        <f t="shared" si="102"/>
        <v/>
      </c>
      <c r="AX125" s="128" t="str">
        <f t="shared" si="103"/>
        <v/>
      </c>
      <c r="AY125" s="128" t="str">
        <f t="shared" si="104"/>
        <v/>
      </c>
      <c r="AZ125" s="128">
        <f t="shared" si="105"/>
        <v>23790008</v>
      </c>
      <c r="BB125" s="128" t="str">
        <f t="shared" si="106"/>
        <v/>
      </c>
      <c r="BC125" s="128" t="str">
        <f t="shared" si="107"/>
        <v/>
      </c>
      <c r="BD125" s="128" t="str">
        <f t="shared" si="108"/>
        <v/>
      </c>
      <c r="BE125" s="128" t="str">
        <f t="shared" si="109"/>
        <v/>
      </c>
      <c r="BF125" s="128">
        <f t="shared" si="110"/>
        <v>23790008</v>
      </c>
    </row>
    <row r="126" spans="2:58">
      <c r="B126" s="176" t="s">
        <v>2432</v>
      </c>
      <c r="C126" s="167" t="s">
        <v>2354</v>
      </c>
      <c r="D126" s="167" t="s">
        <v>2230</v>
      </c>
      <c r="E126" s="167" t="s">
        <v>117</v>
      </c>
      <c r="F126" s="167" t="s">
        <v>2468</v>
      </c>
      <c r="G126" s="144" t="str">
        <f>MID(C126,5,2)</f>
        <v>U1</v>
      </c>
      <c r="H126" s="145">
        <f>IFERROR(INDEX(UnitRateParks[],MATCH(G126,UnitRateParks[LGIP Code],0),3),"")</f>
        <v>0</v>
      </c>
      <c r="I126" s="146" t="str">
        <f>IFERROR(MIN(K126/H126,INDEX(UnitRateParks[],MATCH(G126,UnitRateParks[LGIP Code],0),4)),"")</f>
        <v/>
      </c>
      <c r="J126" s="170"/>
      <c r="K126" s="171">
        <v>23200</v>
      </c>
      <c r="L126" s="114">
        <f t="shared" si="59"/>
        <v>0</v>
      </c>
      <c r="M126" s="173">
        <v>0</v>
      </c>
      <c r="N126" s="143">
        <f>IFERROR(INDEX(UnitRateParks[],MATCH($G126,UnitRateParks[LGIP Code],0),15),"Error")</f>
        <v>1000000</v>
      </c>
      <c r="O126" s="165">
        <v>1000000</v>
      </c>
      <c r="P126" s="167">
        <v>2016</v>
      </c>
      <c r="Q126" s="204">
        <v>0.17</v>
      </c>
      <c r="R126" s="131">
        <f t="shared" si="82"/>
        <v>170000</v>
      </c>
      <c r="S126" s="167">
        <v>1</v>
      </c>
      <c r="T126" s="116">
        <f t="shared" si="60"/>
        <v>0.15</v>
      </c>
      <c r="U126" s="133">
        <f t="shared" si="83"/>
        <v>152100</v>
      </c>
      <c r="V126" s="134">
        <f t="shared" si="84"/>
        <v>1520415</v>
      </c>
      <c r="W126" s="298">
        <f t="shared" si="92"/>
        <v>198315</v>
      </c>
      <c r="X126" s="176">
        <v>2024</v>
      </c>
      <c r="Y126" s="259">
        <f t="shared" si="90"/>
        <v>2.5000000000000001E-2</v>
      </c>
      <c r="Z126" s="259">
        <f t="shared" si="91"/>
        <v>1.8716532546698028E-2</v>
      </c>
      <c r="AA126" s="306">
        <f>IF(FutureTrunkParks[[#This Row],[Asset Class]]="Local",VLOOKUP(FutureTrunkParks[[#This Row],[Service Catchment]],'Catchment Demand - Parks'!$C$8:$M$12,11),'Catchment Demand - Parks'!$M$12)</f>
        <v>0.2213928201923249</v>
      </c>
      <c r="AB126" s="306">
        <f>_xlfn.IFS(FutureTrunkParks[[#This Row],[Year of Provision]]=2019,0,FutureTrunkParks[[#This Row],[Year of Provision]]=2024,FutureTrunkParks[[#This Row],[Total Assets Cost (at Base Year)]]/SUMIFS($AE$17:$AE$189,$X$17:$X$189,"2024",$E$17:$E$189,FutureTrunkParks[[#This Row],[Service Catchment]]))</f>
        <v>9.0903675681126474E-3</v>
      </c>
      <c r="AC126" s="306">
        <f>IF(AND(FutureTrunkParks[[#This Row],[Spare Capacity %]]&gt;30%,FutureTrunkParks[[#This Row],[Share of the total Cost with the same year of provision %]]&gt;20%),1-FutureTrunkParks[[#This Row],[Spare Capacity %]],1)</f>
        <v>1</v>
      </c>
      <c r="AD126" s="306">
        <f>IF(FutureTrunkParks[[#This Row],[ Terminal Value Analysis]]&lt;0,0,FutureTrunkParks[[#This Row],[ Terminal Value Analysis]])</f>
        <v>1</v>
      </c>
      <c r="AE126" s="114">
        <f t="shared" si="85"/>
        <v>1520415</v>
      </c>
      <c r="AF126" s="114">
        <f t="shared" si="93"/>
        <v>1763555</v>
      </c>
      <c r="AG126" s="118">
        <f t="shared" si="94"/>
        <v>1114021</v>
      </c>
      <c r="AH126" s="135">
        <f>ROUND(FutureTrunkParks[[#This Row],[Net Present Value of Total Asset Cost]]*FutureTrunkParks[[#This Row],[Terminal Value Adjustment]],0)</f>
        <v>1114021</v>
      </c>
      <c r="AI126" s="178" t="str">
        <f t="shared" si="111"/>
        <v/>
      </c>
      <c r="AJ126" s="178" t="str">
        <f t="shared" si="111"/>
        <v/>
      </c>
      <c r="AK126" s="178" t="str">
        <f t="shared" si="111"/>
        <v/>
      </c>
      <c r="AL126" s="178" t="str">
        <f t="shared" si="111"/>
        <v/>
      </c>
      <c r="AM126" s="144" t="str">
        <f t="shared" si="87"/>
        <v>y</v>
      </c>
      <c r="AO126" s="123" t="str">
        <f t="shared" si="95"/>
        <v/>
      </c>
      <c r="AP126" s="126" t="str">
        <f t="shared" si="96"/>
        <v/>
      </c>
      <c r="AQ126" s="126" t="str">
        <f t="shared" si="97"/>
        <v/>
      </c>
      <c r="AR126" s="126" t="str">
        <f t="shared" si="98"/>
        <v/>
      </c>
      <c r="AS126" s="126">
        <f t="shared" si="99"/>
        <v>1</v>
      </c>
      <c r="AT126" s="127">
        <f t="shared" si="100"/>
        <v>1</v>
      </c>
      <c r="AV126" s="128" t="str">
        <f t="shared" si="101"/>
        <v/>
      </c>
      <c r="AW126" s="128" t="str">
        <f t="shared" si="102"/>
        <v/>
      </c>
      <c r="AX126" s="128" t="str">
        <f t="shared" si="103"/>
        <v/>
      </c>
      <c r="AY126" s="128" t="str">
        <f t="shared" si="104"/>
        <v/>
      </c>
      <c r="AZ126" s="128">
        <f t="shared" si="105"/>
        <v>1114021</v>
      </c>
      <c r="BB126" s="128" t="str">
        <f t="shared" si="106"/>
        <v/>
      </c>
      <c r="BC126" s="128" t="str">
        <f t="shared" si="107"/>
        <v/>
      </c>
      <c r="BD126" s="128" t="str">
        <f t="shared" si="108"/>
        <v/>
      </c>
      <c r="BE126" s="128" t="str">
        <f t="shared" si="109"/>
        <v/>
      </c>
      <c r="BF126" s="128">
        <f t="shared" si="110"/>
        <v>1114021</v>
      </c>
    </row>
    <row r="127" spans="2:58">
      <c r="B127" s="176" t="s">
        <v>2445</v>
      </c>
      <c r="C127" s="167" t="s">
        <v>2355</v>
      </c>
      <c r="D127" s="167" t="s">
        <v>2230</v>
      </c>
      <c r="E127" s="167" t="s">
        <v>116</v>
      </c>
      <c r="F127" s="167" t="s">
        <v>2473</v>
      </c>
      <c r="G127" s="144" t="str">
        <f>MID(C127,5,2)</f>
        <v>U2</v>
      </c>
      <c r="H127" s="145">
        <f>IFERROR(INDEX(UnitRateParks[],MATCH(G127,UnitRateParks[LGIP Code],0),3),"")</f>
        <v>0</v>
      </c>
      <c r="I127" s="146" t="str">
        <f>IFERROR(MIN(K127/H127,INDEX(UnitRateParks[],MATCH(G127,UnitRateParks[LGIP Code],0),4)),"")</f>
        <v/>
      </c>
      <c r="J127" s="170"/>
      <c r="K127" s="171">
        <v>83800.000000000015</v>
      </c>
      <c r="L127" s="114">
        <f t="shared" si="59"/>
        <v>0</v>
      </c>
      <c r="M127" s="173">
        <v>0</v>
      </c>
      <c r="N127" s="143">
        <f>IFERROR(INDEX(UnitRateParks[],MATCH($G127,UnitRateParks[LGIP Code],0),15),"Error")</f>
        <v>750000</v>
      </c>
      <c r="O127" s="165">
        <v>750000</v>
      </c>
      <c r="P127" s="167">
        <v>2016</v>
      </c>
      <c r="Q127" s="204">
        <v>0.17</v>
      </c>
      <c r="R127" s="131">
        <f t="shared" si="82"/>
        <v>127500</v>
      </c>
      <c r="S127" s="167">
        <v>1</v>
      </c>
      <c r="T127" s="116">
        <f t="shared" si="60"/>
        <v>0.15</v>
      </c>
      <c r="U127" s="133">
        <f t="shared" si="83"/>
        <v>114075</v>
      </c>
      <c r="V127" s="134">
        <f t="shared" si="84"/>
        <v>1140311</v>
      </c>
      <c r="W127" s="298">
        <f t="shared" si="92"/>
        <v>148736</v>
      </c>
      <c r="X127" s="176">
        <v>2024</v>
      </c>
      <c r="Y127" s="259">
        <f t="shared" si="90"/>
        <v>2.5000000000000001E-2</v>
      </c>
      <c r="Z127" s="259">
        <f t="shared" si="91"/>
        <v>1.8716532546698028E-2</v>
      </c>
      <c r="AA127" s="306">
        <f>IF(FutureTrunkParks[[#This Row],[Asset Class]]="Local",VLOOKUP(FutureTrunkParks[[#This Row],[Service Catchment]],'Catchment Demand - Parks'!$C$8:$M$12,11),'Catchment Demand - Parks'!$M$12)</f>
        <v>0.2213928201923249</v>
      </c>
      <c r="AB127" s="306">
        <f>_xlfn.IFS(FutureTrunkParks[[#This Row],[Year of Provision]]=2019,0,FutureTrunkParks[[#This Row],[Year of Provision]]=2024,FutureTrunkParks[[#This Row],[Total Assets Cost (at Base Year)]]/SUMIFS($AE$17:$AE$189,$X$17:$X$189,"2024",$E$17:$E$189,FutureTrunkParks[[#This Row],[Service Catchment]]))</f>
        <v>3.0123037008949437E-2</v>
      </c>
      <c r="AC127" s="306">
        <f>IF(AND(FutureTrunkParks[[#This Row],[Spare Capacity %]]&gt;30%,FutureTrunkParks[[#This Row],[Share of the total Cost with the same year of provision %]]&gt;20%),1-FutureTrunkParks[[#This Row],[Spare Capacity %]],1)</f>
        <v>1</v>
      </c>
      <c r="AD127" s="306">
        <f>IF(FutureTrunkParks[[#This Row],[ Terminal Value Analysis]]&lt;0,0,FutureTrunkParks[[#This Row],[ Terminal Value Analysis]])</f>
        <v>1</v>
      </c>
      <c r="AE127" s="114">
        <f t="shared" si="85"/>
        <v>1140311</v>
      </c>
      <c r="AF127" s="114">
        <f t="shared" si="93"/>
        <v>1322666</v>
      </c>
      <c r="AG127" s="118">
        <f t="shared" si="94"/>
        <v>835515</v>
      </c>
      <c r="AH127" s="135">
        <f>ROUND(FutureTrunkParks[[#This Row],[Net Present Value of Total Asset Cost]]*FutureTrunkParks[[#This Row],[Terminal Value Adjustment]],0)</f>
        <v>835515</v>
      </c>
      <c r="AI127" s="178" t="str">
        <f t="shared" si="111"/>
        <v/>
      </c>
      <c r="AJ127" s="178" t="str">
        <f t="shared" si="111"/>
        <v/>
      </c>
      <c r="AK127" s="178" t="str">
        <f t="shared" si="111"/>
        <v/>
      </c>
      <c r="AL127" s="178" t="str">
        <f t="shared" si="111"/>
        <v/>
      </c>
      <c r="AM127" s="144" t="str">
        <f t="shared" si="87"/>
        <v>y</v>
      </c>
      <c r="AO127" s="123" t="str">
        <f t="shared" si="95"/>
        <v/>
      </c>
      <c r="AP127" s="126" t="str">
        <f t="shared" si="96"/>
        <v/>
      </c>
      <c r="AQ127" s="126" t="str">
        <f t="shared" si="97"/>
        <v/>
      </c>
      <c r="AR127" s="126" t="str">
        <f t="shared" si="98"/>
        <v/>
      </c>
      <c r="AS127" s="126">
        <f t="shared" si="99"/>
        <v>1</v>
      </c>
      <c r="AT127" s="127">
        <f t="shared" si="100"/>
        <v>1</v>
      </c>
      <c r="AV127" s="128" t="str">
        <f t="shared" si="101"/>
        <v/>
      </c>
      <c r="AW127" s="128" t="str">
        <f t="shared" si="102"/>
        <v/>
      </c>
      <c r="AX127" s="128" t="str">
        <f t="shared" si="103"/>
        <v/>
      </c>
      <c r="AY127" s="128" t="str">
        <f t="shared" si="104"/>
        <v/>
      </c>
      <c r="AZ127" s="128">
        <f t="shared" si="105"/>
        <v>835515</v>
      </c>
      <c r="BB127" s="128" t="str">
        <f t="shared" si="106"/>
        <v/>
      </c>
      <c r="BC127" s="128" t="str">
        <f t="shared" si="107"/>
        <v/>
      </c>
      <c r="BD127" s="128" t="str">
        <f t="shared" si="108"/>
        <v/>
      </c>
      <c r="BE127" s="128" t="str">
        <f t="shared" si="109"/>
        <v/>
      </c>
      <c r="BF127" s="128">
        <f t="shared" si="110"/>
        <v>835515</v>
      </c>
    </row>
    <row r="128" spans="2:58">
      <c r="B128" s="176" t="s">
        <v>2446</v>
      </c>
      <c r="C128" s="167" t="s">
        <v>2356</v>
      </c>
      <c r="D128" s="167" t="s">
        <v>2231</v>
      </c>
      <c r="E128" s="167" t="s">
        <v>117</v>
      </c>
      <c r="F128" s="167" t="s">
        <v>2459</v>
      </c>
      <c r="G128" s="144" t="str">
        <f>MID(C128,5,2)</f>
        <v>U3</v>
      </c>
      <c r="H128" s="145">
        <f>IFERROR(INDEX(UnitRateParks[],MATCH(G128,UnitRateParks[LGIP Code],0),3),"")</f>
        <v>0</v>
      </c>
      <c r="I128" s="146" t="str">
        <f>IFERROR(MIN(K128/H128,INDEX(UnitRateParks[],MATCH(G128,UnitRateParks[LGIP Code],0),4)),"")</f>
        <v/>
      </c>
      <c r="J128" s="170"/>
      <c r="K128" s="171">
        <v>43099.999999999993</v>
      </c>
      <c r="L128" s="114">
        <f t="shared" si="59"/>
        <v>0</v>
      </c>
      <c r="M128" s="173">
        <v>0</v>
      </c>
      <c r="N128" s="143">
        <f>IFERROR(INDEX(UnitRateParks[],MATCH($G128,UnitRateParks[LGIP Code],0),15),"Error")</f>
        <v>500000</v>
      </c>
      <c r="O128" s="165">
        <v>500000</v>
      </c>
      <c r="P128" s="167">
        <v>2016</v>
      </c>
      <c r="Q128" s="204">
        <v>0.17</v>
      </c>
      <c r="R128" s="131">
        <f t="shared" si="82"/>
        <v>85000</v>
      </c>
      <c r="S128" s="167">
        <v>1</v>
      </c>
      <c r="T128" s="116">
        <f t="shared" si="60"/>
        <v>0.15</v>
      </c>
      <c r="U128" s="133">
        <f t="shared" si="83"/>
        <v>76050</v>
      </c>
      <c r="V128" s="134">
        <f t="shared" si="84"/>
        <v>760208</v>
      </c>
      <c r="W128" s="298">
        <f t="shared" si="92"/>
        <v>99158</v>
      </c>
      <c r="X128" s="176">
        <v>2024</v>
      </c>
      <c r="Y128" s="259">
        <f t="shared" si="90"/>
        <v>2.5000000000000001E-2</v>
      </c>
      <c r="Z128" s="259">
        <f t="shared" si="91"/>
        <v>1.8716532546698028E-2</v>
      </c>
      <c r="AA128" s="306">
        <f>IF(FutureTrunkParks[[#This Row],[Asset Class]]="Local",VLOOKUP(FutureTrunkParks[[#This Row],[Service Catchment]],'Catchment Demand - Parks'!$C$8:$M$12,11),'Catchment Demand - Parks'!$M$12)</f>
        <v>0.2213928201923249</v>
      </c>
      <c r="AB128" s="306">
        <f>_xlfn.IFS(FutureTrunkParks[[#This Row],[Year of Provision]]=2019,0,FutureTrunkParks[[#This Row],[Year of Provision]]=2024,FutureTrunkParks[[#This Row],[Total Assets Cost (at Base Year)]]/SUMIFS($AE$17:$AE$189,$X$17:$X$189,"2024",$E$17:$E$189,FutureTrunkParks[[#This Row],[Service Catchment]]))</f>
        <v>4.5451867734926186E-3</v>
      </c>
      <c r="AC128" s="306">
        <f>IF(AND(FutureTrunkParks[[#This Row],[Spare Capacity %]]&gt;30%,FutureTrunkParks[[#This Row],[Share of the total Cost with the same year of provision %]]&gt;20%),1-FutureTrunkParks[[#This Row],[Spare Capacity %]],1)</f>
        <v>1</v>
      </c>
      <c r="AD128" s="306">
        <f>IF(FutureTrunkParks[[#This Row],[ Terminal Value Analysis]]&lt;0,0,FutureTrunkParks[[#This Row],[ Terminal Value Analysis]])</f>
        <v>1</v>
      </c>
      <c r="AE128" s="114">
        <f t="shared" si="85"/>
        <v>760208</v>
      </c>
      <c r="AF128" s="114">
        <f t="shared" si="93"/>
        <v>881778</v>
      </c>
      <c r="AG128" s="118">
        <f t="shared" si="94"/>
        <v>557011</v>
      </c>
      <c r="AH128" s="135">
        <f>ROUND(FutureTrunkParks[[#This Row],[Net Present Value of Total Asset Cost]]*FutureTrunkParks[[#This Row],[Terminal Value Adjustment]],0)</f>
        <v>557011</v>
      </c>
      <c r="AI128" s="178" t="str">
        <f t="shared" si="111"/>
        <v/>
      </c>
      <c r="AJ128" s="178" t="str">
        <f t="shared" si="111"/>
        <v/>
      </c>
      <c r="AK128" s="178" t="str">
        <f t="shared" si="111"/>
        <v/>
      </c>
      <c r="AL128" s="178" t="str">
        <f t="shared" si="111"/>
        <v/>
      </c>
      <c r="AM128" s="144" t="str">
        <f t="shared" si="87"/>
        <v>y</v>
      </c>
      <c r="AO128" s="123" t="str">
        <f t="shared" si="95"/>
        <v/>
      </c>
      <c r="AP128" s="126" t="str">
        <f t="shared" si="96"/>
        <v/>
      </c>
      <c r="AQ128" s="126" t="str">
        <f t="shared" si="97"/>
        <v/>
      </c>
      <c r="AR128" s="126" t="str">
        <f t="shared" si="98"/>
        <v/>
      </c>
      <c r="AS128" s="126">
        <f t="shared" si="99"/>
        <v>1</v>
      </c>
      <c r="AT128" s="127">
        <f t="shared" si="100"/>
        <v>1</v>
      </c>
      <c r="AV128" s="128" t="str">
        <f t="shared" si="101"/>
        <v/>
      </c>
      <c r="AW128" s="128" t="str">
        <f t="shared" si="102"/>
        <v/>
      </c>
      <c r="AX128" s="128" t="str">
        <f t="shared" si="103"/>
        <v/>
      </c>
      <c r="AY128" s="128" t="str">
        <f t="shared" si="104"/>
        <v/>
      </c>
      <c r="AZ128" s="128">
        <f t="shared" si="105"/>
        <v>557011</v>
      </c>
      <c r="BB128" s="128" t="str">
        <f t="shared" si="106"/>
        <v/>
      </c>
      <c r="BC128" s="128" t="str">
        <f t="shared" si="107"/>
        <v/>
      </c>
      <c r="BD128" s="128" t="str">
        <f t="shared" si="108"/>
        <v/>
      </c>
      <c r="BE128" s="128" t="str">
        <f t="shared" si="109"/>
        <v/>
      </c>
      <c r="BF128" s="128">
        <f t="shared" si="110"/>
        <v>557011</v>
      </c>
    </row>
    <row r="129" spans="2:58">
      <c r="B129" s="176" t="s">
        <v>2447</v>
      </c>
      <c r="C129" s="167" t="s">
        <v>2357</v>
      </c>
      <c r="D129" s="167" t="s">
        <v>2231</v>
      </c>
      <c r="E129" s="167" t="s">
        <v>118</v>
      </c>
      <c r="F129" s="167" t="s">
        <v>2460</v>
      </c>
      <c r="G129" s="144" t="str">
        <f>MID(C129,5,2)</f>
        <v>U1</v>
      </c>
      <c r="H129" s="145">
        <f>IFERROR(INDEX(UnitRateParks[],MATCH(G129,UnitRateParks[LGIP Code],0),3),"")</f>
        <v>0</v>
      </c>
      <c r="I129" s="146" t="str">
        <f>IFERROR(MIN(K129/H129,INDEX(UnitRateParks[],MATCH(G129,UnitRateParks[LGIP Code],0),4)),"")</f>
        <v/>
      </c>
      <c r="J129" s="170"/>
      <c r="K129" s="171">
        <v>97300</v>
      </c>
      <c r="L129" s="114">
        <f t="shared" si="59"/>
        <v>0</v>
      </c>
      <c r="M129" s="173">
        <v>0</v>
      </c>
      <c r="N129" s="143">
        <f>IFERROR(INDEX(UnitRateParks[],MATCH($G129,UnitRateParks[LGIP Code],0),15),"Error")</f>
        <v>1000000</v>
      </c>
      <c r="O129" s="165">
        <v>1000000</v>
      </c>
      <c r="P129" s="167">
        <v>2016</v>
      </c>
      <c r="Q129" s="204">
        <v>0.17</v>
      </c>
      <c r="R129" s="131">
        <f t="shared" si="82"/>
        <v>170000</v>
      </c>
      <c r="S129" s="167">
        <v>1</v>
      </c>
      <c r="T129" s="116">
        <f t="shared" si="60"/>
        <v>0.15</v>
      </c>
      <c r="U129" s="133">
        <f t="shared" si="83"/>
        <v>152100</v>
      </c>
      <c r="V129" s="134">
        <f t="shared" si="84"/>
        <v>1520415</v>
      </c>
      <c r="W129" s="298">
        <f t="shared" si="92"/>
        <v>198315</v>
      </c>
      <c r="X129" s="176">
        <v>2024</v>
      </c>
      <c r="Y129" s="259">
        <f t="shared" si="90"/>
        <v>2.5000000000000001E-2</v>
      </c>
      <c r="Z129" s="259">
        <f t="shared" si="91"/>
        <v>1.8716532546698028E-2</v>
      </c>
      <c r="AA129" s="306">
        <f>IF(FutureTrunkParks[[#This Row],[Asset Class]]="Local",VLOOKUP(FutureTrunkParks[[#This Row],[Service Catchment]],'Catchment Demand - Parks'!$C$8:$M$12,11),'Catchment Demand - Parks'!$M$12)</f>
        <v>0.2213928201923249</v>
      </c>
      <c r="AB129" s="306">
        <f>_xlfn.IFS(FutureTrunkParks[[#This Row],[Year of Provision]]=2019,0,FutureTrunkParks[[#This Row],[Year of Provision]]=2024,FutureTrunkParks[[#This Row],[Total Assets Cost (at Base Year)]]/SUMIFS($AE$17:$AE$189,$X$17:$X$189,"2024",$E$17:$E$189,FutureTrunkParks[[#This Row],[Service Catchment]]))</f>
        <v>2.5315170682324532E-2</v>
      </c>
      <c r="AC129" s="306">
        <f>IF(AND(FutureTrunkParks[[#This Row],[Spare Capacity %]]&gt;30%,FutureTrunkParks[[#This Row],[Share of the total Cost with the same year of provision %]]&gt;20%),1-FutureTrunkParks[[#This Row],[Spare Capacity %]],1)</f>
        <v>1</v>
      </c>
      <c r="AD129" s="306">
        <f>IF(FutureTrunkParks[[#This Row],[ Terminal Value Analysis]]&lt;0,0,FutureTrunkParks[[#This Row],[ Terminal Value Analysis]])</f>
        <v>1</v>
      </c>
      <c r="AE129" s="114">
        <f t="shared" si="85"/>
        <v>1520415</v>
      </c>
      <c r="AF129" s="114">
        <f t="shared" si="93"/>
        <v>1763555</v>
      </c>
      <c r="AG129" s="118">
        <f t="shared" si="94"/>
        <v>1114021</v>
      </c>
      <c r="AH129" s="135">
        <f>ROUND(FutureTrunkParks[[#This Row],[Net Present Value of Total Asset Cost]]*FutureTrunkParks[[#This Row],[Terminal Value Adjustment]],0)</f>
        <v>1114021</v>
      </c>
      <c r="AI129" s="178" t="str">
        <f t="shared" si="111"/>
        <v/>
      </c>
      <c r="AJ129" s="178" t="str">
        <f t="shared" si="111"/>
        <v/>
      </c>
      <c r="AK129" s="178" t="str">
        <f t="shared" si="111"/>
        <v/>
      </c>
      <c r="AL129" s="178" t="str">
        <f t="shared" si="111"/>
        <v/>
      </c>
      <c r="AM129" s="144" t="str">
        <f t="shared" si="87"/>
        <v>y</v>
      </c>
      <c r="AO129" s="123" t="str">
        <f t="shared" si="95"/>
        <v/>
      </c>
      <c r="AP129" s="126" t="str">
        <f t="shared" si="96"/>
        <v/>
      </c>
      <c r="AQ129" s="126" t="str">
        <f t="shared" si="97"/>
        <v/>
      </c>
      <c r="AR129" s="126" t="str">
        <f t="shared" si="98"/>
        <v/>
      </c>
      <c r="AS129" s="126">
        <f t="shared" si="99"/>
        <v>1</v>
      </c>
      <c r="AT129" s="127">
        <f t="shared" si="100"/>
        <v>1</v>
      </c>
      <c r="AV129" s="128" t="str">
        <f t="shared" si="101"/>
        <v/>
      </c>
      <c r="AW129" s="128" t="str">
        <f t="shared" si="102"/>
        <v/>
      </c>
      <c r="AX129" s="128" t="str">
        <f t="shared" si="103"/>
        <v/>
      </c>
      <c r="AY129" s="128" t="str">
        <f t="shared" si="104"/>
        <v/>
      </c>
      <c r="AZ129" s="128">
        <f t="shared" si="105"/>
        <v>1114021</v>
      </c>
      <c r="BB129" s="128" t="str">
        <f t="shared" si="106"/>
        <v/>
      </c>
      <c r="BC129" s="128" t="str">
        <f t="shared" si="107"/>
        <v/>
      </c>
      <c r="BD129" s="128" t="str">
        <f t="shared" si="108"/>
        <v/>
      </c>
      <c r="BE129" s="128" t="str">
        <f t="shared" si="109"/>
        <v/>
      </c>
      <c r="BF129" s="128">
        <f t="shared" si="110"/>
        <v>1114021</v>
      </c>
    </row>
    <row r="130" spans="2:58">
      <c r="B130" s="176" t="s">
        <v>2448</v>
      </c>
      <c r="C130" s="167" t="s">
        <v>2358</v>
      </c>
      <c r="D130" s="167" t="s">
        <v>2229</v>
      </c>
      <c r="E130" s="167" t="s">
        <v>115</v>
      </c>
      <c r="F130" s="167" t="s">
        <v>2455</v>
      </c>
      <c r="G130" s="144" t="str">
        <f>MID(C130,5,2)&amp;"-"&amp;LEFT(D130,1)</f>
        <v>A1-L</v>
      </c>
      <c r="H130" s="145">
        <f>IFERROR(INDEX(UnitRateParks[],MATCH(G130,UnitRateParks[LGIP Code],0),3),"")</f>
        <v>8000</v>
      </c>
      <c r="I130" s="146">
        <f>IFERROR(MIN(K130/H130,INDEX(UnitRateParks[],MATCH(FutureTrunkParks[[#This Row],[LGIP Code (*)]], UnitRateParks[LGIP Code],0),4)),"")</f>
        <v>0.625</v>
      </c>
      <c r="J130" s="170"/>
      <c r="K130" s="171">
        <v>5000</v>
      </c>
      <c r="L130" s="114">
        <f t="shared" si="59"/>
        <v>20</v>
      </c>
      <c r="M130" s="173">
        <v>100000</v>
      </c>
      <c r="N13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30" s="165">
        <v>180527</v>
      </c>
      <c r="P130" s="167">
        <v>2016</v>
      </c>
      <c r="Q130" s="204">
        <v>0.17</v>
      </c>
      <c r="R130" s="131">
        <f t="shared" si="82"/>
        <v>30690</v>
      </c>
      <c r="S130" s="167">
        <v>1</v>
      </c>
      <c r="T130" s="116">
        <f t="shared" si="60"/>
        <v>7.4999999999999997E-2</v>
      </c>
      <c r="U130" s="133">
        <f t="shared" si="83"/>
        <v>27458</v>
      </c>
      <c r="V130" s="134">
        <f t="shared" si="84"/>
        <v>256576</v>
      </c>
      <c r="W130" s="298">
        <f t="shared" si="92"/>
        <v>17901</v>
      </c>
      <c r="X130" s="176">
        <v>2019</v>
      </c>
      <c r="Y130" s="259">
        <f t="shared" si="90"/>
        <v>2.5000000000000001E-2</v>
      </c>
      <c r="Z130" s="259">
        <f t="shared" si="91"/>
        <v>1.8716532546698028E-2</v>
      </c>
      <c r="AA130" s="306">
        <f>IF(FutureTrunkParks[[#This Row],[Asset Class]]="Local",VLOOKUP(FutureTrunkParks[[#This Row],[Service Catchment]],'Catchment Demand - Parks'!$C$8:$M$12,11),'Catchment Demand - Parks'!$M$12)</f>
        <v>0.2396431882939771</v>
      </c>
      <c r="AB130" s="306">
        <f>_xlfn.IFS(FutureTrunkParks[[#This Row],[Year of Provision]]=2019,0,FutureTrunkParks[[#This Row],[Year of Provision]]=2024,FutureTrunkParks[[#This Row],[Total Assets Cost (at Base Year)]]/SUMIFS($AE$17:$AE$189,$X$17:$X$189,"2024",$E$17:$E$189,FutureTrunkParks[[#This Row],[Service Catchment]]))</f>
        <v>0</v>
      </c>
      <c r="AC130" s="306">
        <f>IF(AND(FutureTrunkParks[[#This Row],[Spare Capacity %]]&gt;30%,FutureTrunkParks[[#This Row],[Share of the total Cost with the same year of provision %]]&gt;20%),1-FutureTrunkParks[[#This Row],[Spare Capacity %]],1)</f>
        <v>1</v>
      </c>
      <c r="AD130" s="306">
        <f>IF(FutureTrunkParks[[#This Row],[ Terminal Value Analysis]]&lt;0,0,FutureTrunkParks[[#This Row],[ Terminal Value Analysis]])</f>
        <v>1</v>
      </c>
      <c r="AE130" s="114">
        <f t="shared" si="85"/>
        <v>356576</v>
      </c>
      <c r="AF130" s="114">
        <f t="shared" si="93"/>
        <v>378943</v>
      </c>
      <c r="AG130" s="118">
        <f t="shared" si="94"/>
        <v>318980</v>
      </c>
      <c r="AH130" s="135">
        <f>ROUND(FutureTrunkParks[[#This Row],[Net Present Value of Total Asset Cost]]*FutureTrunkParks[[#This Row],[Terminal Value Adjustment]],0)</f>
        <v>318980</v>
      </c>
      <c r="AI130" s="178" t="str">
        <f t="shared" si="111"/>
        <v>y</v>
      </c>
      <c r="AJ130" s="178" t="str">
        <f t="shared" si="111"/>
        <v/>
      </c>
      <c r="AK130" s="178" t="str">
        <f t="shared" si="111"/>
        <v/>
      </c>
      <c r="AL130" s="178" t="str">
        <f t="shared" si="111"/>
        <v/>
      </c>
      <c r="AM130" s="144" t="str">
        <f t="shared" si="87"/>
        <v/>
      </c>
      <c r="AO130" s="123">
        <f t="shared" si="95"/>
        <v>1</v>
      </c>
      <c r="AP130" s="126" t="str">
        <f t="shared" si="96"/>
        <v/>
      </c>
      <c r="AQ130" s="126" t="str">
        <f t="shared" si="97"/>
        <v/>
      </c>
      <c r="AR130" s="126" t="str">
        <f t="shared" si="98"/>
        <v/>
      </c>
      <c r="AS130" s="126" t="str">
        <f t="shared" si="99"/>
        <v/>
      </c>
      <c r="AT130" s="127">
        <f t="shared" si="100"/>
        <v>1</v>
      </c>
      <c r="AV130" s="128">
        <f t="shared" si="101"/>
        <v>318980</v>
      </c>
      <c r="AW130" s="128" t="str">
        <f t="shared" si="102"/>
        <v/>
      </c>
      <c r="AX130" s="128" t="str">
        <f t="shared" si="103"/>
        <v/>
      </c>
      <c r="AY130" s="128" t="str">
        <f t="shared" si="104"/>
        <v/>
      </c>
      <c r="AZ130" s="128" t="str">
        <f t="shared" si="105"/>
        <v/>
      </c>
      <c r="BB130" s="128">
        <f t="shared" si="106"/>
        <v>318980</v>
      </c>
      <c r="BC130" s="128" t="str">
        <f t="shared" si="107"/>
        <v/>
      </c>
      <c r="BD130" s="128" t="str">
        <f t="shared" si="108"/>
        <v/>
      </c>
      <c r="BE130" s="128" t="str">
        <f t="shared" si="109"/>
        <v/>
      </c>
      <c r="BF130" s="128" t="str">
        <f t="shared" si="110"/>
        <v/>
      </c>
    </row>
    <row r="131" spans="2:58">
      <c r="B131" s="176" t="s">
        <v>2398</v>
      </c>
      <c r="C131" s="167" t="s">
        <v>2359</v>
      </c>
      <c r="D131" s="167" t="s">
        <v>2229</v>
      </c>
      <c r="E131" s="167" t="s">
        <v>116</v>
      </c>
      <c r="F131" s="167" t="s">
        <v>2455</v>
      </c>
      <c r="G131" s="144" t="str">
        <f>MID(C131,5,2)&amp;"-"&amp;LEFT(D131,1)</f>
        <v>A1-L</v>
      </c>
      <c r="H131" s="145">
        <f>IFERROR(INDEX(UnitRateParks[],MATCH(G131,UnitRateParks[LGIP Code],0),3),"")</f>
        <v>8000</v>
      </c>
      <c r="I131" s="146">
        <f>IFERROR(MIN(K131/H131,INDEX(UnitRateParks[],MATCH(FutureTrunkParks[[#This Row],[LGIP Code (*)]], UnitRateParks[LGIP Code],0),4)),"")</f>
        <v>0.625</v>
      </c>
      <c r="J131" s="170"/>
      <c r="K131" s="171">
        <v>5000</v>
      </c>
      <c r="L131" s="114">
        <f t="shared" si="59"/>
        <v>140</v>
      </c>
      <c r="M131" s="173">
        <v>700000</v>
      </c>
      <c r="N131"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31" s="165">
        <v>180527</v>
      </c>
      <c r="P131" s="167">
        <v>2016</v>
      </c>
      <c r="Q131" s="204">
        <v>0.17</v>
      </c>
      <c r="R131" s="131">
        <f t="shared" si="82"/>
        <v>30690</v>
      </c>
      <c r="S131" s="167">
        <v>1</v>
      </c>
      <c r="T131" s="116">
        <f t="shared" si="60"/>
        <v>0.15</v>
      </c>
      <c r="U131" s="133">
        <f t="shared" si="83"/>
        <v>27458</v>
      </c>
      <c r="V131" s="134">
        <f t="shared" si="84"/>
        <v>274476</v>
      </c>
      <c r="W131" s="298">
        <f t="shared" si="92"/>
        <v>35801</v>
      </c>
      <c r="X131" s="176">
        <v>2024</v>
      </c>
      <c r="Y131" s="259">
        <f t="shared" si="90"/>
        <v>2.5000000000000001E-2</v>
      </c>
      <c r="Z131" s="259">
        <f t="shared" si="91"/>
        <v>1.8716532546698028E-2</v>
      </c>
      <c r="AA131" s="306">
        <f>IF(FutureTrunkParks[[#This Row],[Asset Class]]="Local",VLOOKUP(FutureTrunkParks[[#This Row],[Service Catchment]],'Catchment Demand - Parks'!$C$8:$M$12,11),'Catchment Demand - Parks'!$M$12)</f>
        <v>0.21796753262814222</v>
      </c>
      <c r="AB131" s="306">
        <f>_xlfn.IFS(FutureTrunkParks[[#This Row],[Year of Provision]]=2019,0,FutureTrunkParks[[#This Row],[Year of Provision]]=2024,FutureTrunkParks[[#This Row],[Total Assets Cost (at Base Year)]]/SUMIFS($AE$17:$AE$189,$X$17:$X$189,"2024",$E$17:$E$189,FutureTrunkParks[[#This Row],[Service Catchment]]))</f>
        <v>2.5742255062288281E-2</v>
      </c>
      <c r="AC131" s="306">
        <f>IF(AND(FutureTrunkParks[[#This Row],[Spare Capacity %]]&gt;30%,FutureTrunkParks[[#This Row],[Share of the total Cost with the same year of provision %]]&gt;20%),1-FutureTrunkParks[[#This Row],[Spare Capacity %]],1)</f>
        <v>1</v>
      </c>
      <c r="AD131" s="306">
        <f>IF(FutureTrunkParks[[#This Row],[ Terminal Value Analysis]]&lt;0,0,FutureTrunkParks[[#This Row],[ Terminal Value Analysis]])</f>
        <v>1</v>
      </c>
      <c r="AE131" s="114">
        <f t="shared" si="85"/>
        <v>974476</v>
      </c>
      <c r="AF131" s="114">
        <f t="shared" si="93"/>
        <v>1171251</v>
      </c>
      <c r="AG131" s="118">
        <f t="shared" si="94"/>
        <v>739868</v>
      </c>
      <c r="AH131" s="135">
        <f>ROUND(FutureTrunkParks[[#This Row],[Net Present Value of Total Asset Cost]]*FutureTrunkParks[[#This Row],[Terminal Value Adjustment]],0)</f>
        <v>739868</v>
      </c>
      <c r="AI131" s="178" t="str">
        <f t="shared" si="111"/>
        <v/>
      </c>
      <c r="AJ131" s="178" t="str">
        <f t="shared" si="111"/>
        <v>y</v>
      </c>
      <c r="AK131" s="178" t="str">
        <f t="shared" si="111"/>
        <v/>
      </c>
      <c r="AL131" s="178" t="str">
        <f t="shared" si="111"/>
        <v/>
      </c>
      <c r="AM131" s="144" t="str">
        <f t="shared" si="87"/>
        <v/>
      </c>
      <c r="AO131" s="123" t="str">
        <f t="shared" si="95"/>
        <v/>
      </c>
      <c r="AP131" s="126">
        <f t="shared" si="96"/>
        <v>1</v>
      </c>
      <c r="AQ131" s="126" t="str">
        <f t="shared" si="97"/>
        <v/>
      </c>
      <c r="AR131" s="126" t="str">
        <f t="shared" si="98"/>
        <v/>
      </c>
      <c r="AS131" s="126" t="str">
        <f t="shared" si="99"/>
        <v/>
      </c>
      <c r="AT131" s="127">
        <f t="shared" si="100"/>
        <v>1</v>
      </c>
      <c r="AV131" s="128" t="str">
        <f t="shared" si="101"/>
        <v/>
      </c>
      <c r="AW131" s="128">
        <f t="shared" si="102"/>
        <v>739868</v>
      </c>
      <c r="AX131" s="128" t="str">
        <f t="shared" si="103"/>
        <v/>
      </c>
      <c r="AY131" s="128" t="str">
        <f t="shared" si="104"/>
        <v/>
      </c>
      <c r="AZ131" s="128" t="str">
        <f t="shared" si="105"/>
        <v/>
      </c>
      <c r="BB131" s="128" t="str">
        <f t="shared" si="106"/>
        <v/>
      </c>
      <c r="BC131" s="128">
        <f t="shared" si="107"/>
        <v>739868</v>
      </c>
      <c r="BD131" s="128" t="str">
        <f t="shared" si="108"/>
        <v/>
      </c>
      <c r="BE131" s="128" t="str">
        <f t="shared" si="109"/>
        <v/>
      </c>
      <c r="BF131" s="128" t="str">
        <f t="shared" si="110"/>
        <v/>
      </c>
    </row>
    <row r="132" spans="2:58">
      <c r="B132" s="176" t="s">
        <v>2398</v>
      </c>
      <c r="C132" s="167" t="s">
        <v>2360</v>
      </c>
      <c r="D132" s="167" t="s">
        <v>2229</v>
      </c>
      <c r="E132" s="167" t="s">
        <v>116</v>
      </c>
      <c r="F132" s="167" t="s">
        <v>2457</v>
      </c>
      <c r="G132" s="144" t="str">
        <f>MID(C132,5,2)&amp;"-"&amp;LEFT(D132,1)</f>
        <v>E1-L</v>
      </c>
      <c r="H132" s="145">
        <f>IFERROR(INDEX(UnitRateParks[],MATCH(G132,UnitRateParks[LGIP Code],0),3),"")</f>
        <v>8000</v>
      </c>
      <c r="I132" s="146">
        <f>IFERROR(MIN(K132/H132,INDEX(UnitRateParks[],MATCH(FutureTrunkParks[[#This Row],[LGIP Code (*)]], UnitRateParks[LGIP Code],0),4)),"")</f>
        <v>1.45</v>
      </c>
      <c r="J132" s="170"/>
      <c r="K132" s="171">
        <v>11600</v>
      </c>
      <c r="L132" s="114">
        <f t="shared" si="59"/>
        <v>0</v>
      </c>
      <c r="M132" s="173">
        <v>0</v>
      </c>
      <c r="N132"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440541.13816333335</v>
      </c>
      <c r="O132" s="165">
        <v>440541</v>
      </c>
      <c r="P132" s="167">
        <v>2016</v>
      </c>
      <c r="Q132" s="204">
        <v>0.17</v>
      </c>
      <c r="R132" s="131">
        <f t="shared" si="82"/>
        <v>74892</v>
      </c>
      <c r="S132" s="167">
        <v>1</v>
      </c>
      <c r="T132" s="116">
        <f t="shared" si="60"/>
        <v>7.4999999999999997E-2</v>
      </c>
      <c r="U132" s="133">
        <f t="shared" si="83"/>
        <v>67006</v>
      </c>
      <c r="V132" s="134">
        <f t="shared" si="84"/>
        <v>626122</v>
      </c>
      <c r="W132" s="298">
        <f t="shared" si="92"/>
        <v>43683</v>
      </c>
      <c r="X132" s="176">
        <v>2019</v>
      </c>
      <c r="Y132" s="259">
        <f t="shared" si="90"/>
        <v>2.5000000000000001E-2</v>
      </c>
      <c r="Z132" s="259">
        <f t="shared" si="91"/>
        <v>1.8716532546698028E-2</v>
      </c>
      <c r="AA132" s="306">
        <f>IF(FutureTrunkParks[[#This Row],[Asset Class]]="Local",VLOOKUP(FutureTrunkParks[[#This Row],[Service Catchment]],'Catchment Demand - Parks'!$C$8:$M$12,11),'Catchment Demand - Parks'!$M$12)</f>
        <v>0.21796753262814222</v>
      </c>
      <c r="AB132" s="306">
        <f>_xlfn.IFS(FutureTrunkParks[[#This Row],[Year of Provision]]=2019,0,FutureTrunkParks[[#This Row],[Year of Provision]]=2024,FutureTrunkParks[[#This Row],[Total Assets Cost (at Base Year)]]/SUMIFS($AE$17:$AE$189,$X$17:$X$189,"2024",$E$17:$E$189,FutureTrunkParks[[#This Row],[Service Catchment]]))</f>
        <v>0</v>
      </c>
      <c r="AC132" s="306">
        <f>IF(AND(FutureTrunkParks[[#This Row],[Spare Capacity %]]&gt;30%,FutureTrunkParks[[#This Row],[Share of the total Cost with the same year of provision %]]&gt;20%),1-FutureTrunkParks[[#This Row],[Spare Capacity %]],1)</f>
        <v>1</v>
      </c>
      <c r="AD132" s="306">
        <f>IF(FutureTrunkParks[[#This Row],[ Terminal Value Analysis]]&lt;0,0,FutureTrunkParks[[#This Row],[ Terminal Value Analysis]])</f>
        <v>1</v>
      </c>
      <c r="AE132" s="114">
        <f t="shared" si="85"/>
        <v>626122</v>
      </c>
      <c r="AF132" s="114">
        <f t="shared" si="93"/>
        <v>661941</v>
      </c>
      <c r="AG132" s="118">
        <f t="shared" si="94"/>
        <v>557196</v>
      </c>
      <c r="AH132" s="135">
        <f>ROUND(FutureTrunkParks[[#This Row],[Net Present Value of Total Asset Cost]]*FutureTrunkParks[[#This Row],[Terminal Value Adjustment]],0)</f>
        <v>557196</v>
      </c>
      <c r="AI132" s="178" t="str">
        <f t="shared" si="111"/>
        <v/>
      </c>
      <c r="AJ132" s="178" t="str">
        <f t="shared" si="111"/>
        <v>y</v>
      </c>
      <c r="AK132" s="178" t="str">
        <f t="shared" si="111"/>
        <v/>
      </c>
      <c r="AL132" s="178" t="str">
        <f t="shared" si="111"/>
        <v/>
      </c>
      <c r="AM132" s="144" t="str">
        <f t="shared" si="87"/>
        <v/>
      </c>
      <c r="AO132" s="123" t="str">
        <f t="shared" si="95"/>
        <v/>
      </c>
      <c r="AP132" s="126">
        <f t="shared" si="96"/>
        <v>1</v>
      </c>
      <c r="AQ132" s="126" t="str">
        <f t="shared" si="97"/>
        <v/>
      </c>
      <c r="AR132" s="126" t="str">
        <f t="shared" si="98"/>
        <v/>
      </c>
      <c r="AS132" s="126" t="str">
        <f t="shared" si="99"/>
        <v/>
      </c>
      <c r="AT132" s="127">
        <f t="shared" si="100"/>
        <v>1</v>
      </c>
      <c r="AV132" s="128" t="str">
        <f t="shared" si="101"/>
        <v/>
      </c>
      <c r="AW132" s="128">
        <f t="shared" si="102"/>
        <v>557196</v>
      </c>
      <c r="AX132" s="128" t="str">
        <f t="shared" si="103"/>
        <v/>
      </c>
      <c r="AY132" s="128" t="str">
        <f t="shared" si="104"/>
        <v/>
      </c>
      <c r="AZ132" s="128" t="str">
        <f t="shared" si="105"/>
        <v/>
      </c>
      <c r="BB132" s="128" t="str">
        <f t="shared" si="106"/>
        <v/>
      </c>
      <c r="BC132" s="128">
        <f t="shared" si="107"/>
        <v>557196</v>
      </c>
      <c r="BD132" s="128" t="str">
        <f t="shared" si="108"/>
        <v/>
      </c>
      <c r="BE132" s="128" t="str">
        <f t="shared" si="109"/>
        <v/>
      </c>
      <c r="BF132" s="128" t="str">
        <f t="shared" si="110"/>
        <v/>
      </c>
    </row>
    <row r="133" spans="2:58">
      <c r="B133" s="176" t="s">
        <v>2398</v>
      </c>
      <c r="C133" s="167" t="s">
        <v>2361</v>
      </c>
      <c r="D133" s="167" t="s">
        <v>2229</v>
      </c>
      <c r="E133" s="167" t="s">
        <v>116</v>
      </c>
      <c r="F133" s="167" t="s">
        <v>2457</v>
      </c>
      <c r="G133" s="144" t="str">
        <f>MID(C133,5,2)&amp;"-"&amp;LEFT(D133,1)</f>
        <v>E1-L</v>
      </c>
      <c r="H133" s="145">
        <f>IFERROR(INDEX(UnitRateParks[],MATCH(G133,UnitRateParks[LGIP Code],0),3),"")</f>
        <v>8000</v>
      </c>
      <c r="I133" s="146">
        <f>IFERROR(MIN(K133/H133,INDEX(UnitRateParks[],MATCH(FutureTrunkParks[[#This Row],[LGIP Code (*)]], UnitRateParks[LGIP Code],0),4)),"")</f>
        <v>2</v>
      </c>
      <c r="J133" s="170"/>
      <c r="K133" s="171">
        <v>16000</v>
      </c>
      <c r="L133" s="114">
        <f t="shared" si="59"/>
        <v>0</v>
      </c>
      <c r="M133" s="173">
        <v>0</v>
      </c>
      <c r="N133"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468360.43516333337</v>
      </c>
      <c r="O133" s="165">
        <v>468360</v>
      </c>
      <c r="P133" s="167">
        <v>2016</v>
      </c>
      <c r="Q133" s="204">
        <v>0.17</v>
      </c>
      <c r="R133" s="131">
        <f t="shared" si="82"/>
        <v>79621</v>
      </c>
      <c r="S133" s="167">
        <v>1</v>
      </c>
      <c r="T133" s="116">
        <f t="shared" si="60"/>
        <v>7.4999999999999997E-2</v>
      </c>
      <c r="U133" s="133">
        <f t="shared" si="83"/>
        <v>71238</v>
      </c>
      <c r="V133" s="134">
        <f t="shared" si="84"/>
        <v>665660</v>
      </c>
      <c r="W133" s="298">
        <f t="shared" si="92"/>
        <v>46441</v>
      </c>
      <c r="X133" s="176">
        <v>2019</v>
      </c>
      <c r="Y133" s="259">
        <f t="shared" si="90"/>
        <v>2.5000000000000001E-2</v>
      </c>
      <c r="Z133" s="259">
        <f t="shared" si="91"/>
        <v>1.8716532546698028E-2</v>
      </c>
      <c r="AA133" s="306">
        <f>IF(FutureTrunkParks[[#This Row],[Asset Class]]="Local",VLOOKUP(FutureTrunkParks[[#This Row],[Service Catchment]],'Catchment Demand - Parks'!$C$8:$M$12,11),'Catchment Demand - Parks'!$M$12)</f>
        <v>0.21796753262814222</v>
      </c>
      <c r="AB133" s="306">
        <f>_xlfn.IFS(FutureTrunkParks[[#This Row],[Year of Provision]]=2019,0,FutureTrunkParks[[#This Row],[Year of Provision]]=2024,FutureTrunkParks[[#This Row],[Total Assets Cost (at Base Year)]]/SUMIFS($AE$17:$AE$189,$X$17:$X$189,"2024",$E$17:$E$189,FutureTrunkParks[[#This Row],[Service Catchment]]))</f>
        <v>0</v>
      </c>
      <c r="AC133" s="306">
        <f>IF(AND(FutureTrunkParks[[#This Row],[Spare Capacity %]]&gt;30%,FutureTrunkParks[[#This Row],[Share of the total Cost with the same year of provision %]]&gt;20%),1-FutureTrunkParks[[#This Row],[Spare Capacity %]],1)</f>
        <v>1</v>
      </c>
      <c r="AD133" s="306">
        <f>IF(FutureTrunkParks[[#This Row],[ Terminal Value Analysis]]&lt;0,0,FutureTrunkParks[[#This Row],[ Terminal Value Analysis]])</f>
        <v>1</v>
      </c>
      <c r="AE133" s="114">
        <f t="shared" si="85"/>
        <v>665660</v>
      </c>
      <c r="AF133" s="114">
        <f t="shared" si="93"/>
        <v>703740</v>
      </c>
      <c r="AG133" s="118">
        <f t="shared" si="94"/>
        <v>592381</v>
      </c>
      <c r="AH133" s="135">
        <f>ROUND(FutureTrunkParks[[#This Row],[Net Present Value of Total Asset Cost]]*FutureTrunkParks[[#This Row],[Terminal Value Adjustment]],0)</f>
        <v>592381</v>
      </c>
      <c r="AI133" s="178" t="str">
        <f t="shared" si="111"/>
        <v/>
      </c>
      <c r="AJ133" s="178" t="str">
        <f t="shared" si="111"/>
        <v>y</v>
      </c>
      <c r="AK133" s="178" t="str">
        <f t="shared" si="111"/>
        <v/>
      </c>
      <c r="AL133" s="178" t="str">
        <f t="shared" si="111"/>
        <v/>
      </c>
      <c r="AM133" s="144" t="str">
        <f t="shared" si="87"/>
        <v/>
      </c>
      <c r="AO133" s="123" t="str">
        <f t="shared" si="95"/>
        <v/>
      </c>
      <c r="AP133" s="126">
        <f t="shared" si="96"/>
        <v>1</v>
      </c>
      <c r="AQ133" s="126" t="str">
        <f t="shared" si="97"/>
        <v/>
      </c>
      <c r="AR133" s="126" t="str">
        <f t="shared" si="98"/>
        <v/>
      </c>
      <c r="AS133" s="126" t="str">
        <f t="shared" si="99"/>
        <v/>
      </c>
      <c r="AT133" s="127">
        <f t="shared" si="100"/>
        <v>1</v>
      </c>
      <c r="AV133" s="128" t="str">
        <f t="shared" si="101"/>
        <v/>
      </c>
      <c r="AW133" s="128">
        <f t="shared" si="102"/>
        <v>592381</v>
      </c>
      <c r="AX133" s="128" t="str">
        <f t="shared" si="103"/>
        <v/>
      </c>
      <c r="AY133" s="128" t="str">
        <f t="shared" si="104"/>
        <v/>
      </c>
      <c r="AZ133" s="128" t="str">
        <f t="shared" si="105"/>
        <v/>
      </c>
      <c r="BB133" s="128" t="str">
        <f t="shared" si="106"/>
        <v/>
      </c>
      <c r="BC133" s="128">
        <f t="shared" si="107"/>
        <v>592381</v>
      </c>
      <c r="BD133" s="128" t="str">
        <f t="shared" si="108"/>
        <v/>
      </c>
      <c r="BE133" s="128" t="str">
        <f t="shared" si="109"/>
        <v/>
      </c>
      <c r="BF133" s="128" t="str">
        <f t="shared" si="110"/>
        <v/>
      </c>
    </row>
    <row r="134" spans="2:58">
      <c r="B134" s="176" t="s">
        <v>2427</v>
      </c>
      <c r="C134" s="167" t="s">
        <v>2362</v>
      </c>
      <c r="D134" s="167" t="s">
        <v>2229</v>
      </c>
      <c r="E134" s="167" t="s">
        <v>118</v>
      </c>
      <c r="F134" s="167" t="s">
        <v>2474</v>
      </c>
      <c r="G134" s="144" t="str">
        <f t="shared" ref="G134:G135" si="112">MID(C134,5,2)</f>
        <v>U3</v>
      </c>
      <c r="H134" s="145">
        <f>IFERROR(INDEX(UnitRateParks[],MATCH(G134,UnitRateParks[LGIP Code],0),3),"")</f>
        <v>0</v>
      </c>
      <c r="I134" s="146" t="str">
        <f>IFERROR(MIN(K134/H134,INDEX(UnitRateParks[],MATCH(G134,UnitRateParks[LGIP Code],0),4)),"")</f>
        <v/>
      </c>
      <c r="J134" s="170"/>
      <c r="K134" s="171">
        <v>24600</v>
      </c>
      <c r="L134" s="114">
        <f t="shared" ref="L134:L189" si="113">M134/K134</f>
        <v>0</v>
      </c>
      <c r="M134" s="173">
        <v>0</v>
      </c>
      <c r="N134" s="143">
        <f>IFERROR(INDEX(UnitRateParks[],MATCH($G134,UnitRateParks[LGIP Code],0),15),"Error")</f>
        <v>500000</v>
      </c>
      <c r="O134" s="165">
        <v>500000</v>
      </c>
      <c r="P134" s="167">
        <v>2016</v>
      </c>
      <c r="Q134" s="204">
        <v>0.17</v>
      </c>
      <c r="R134" s="131">
        <f t="shared" si="82"/>
        <v>85000</v>
      </c>
      <c r="S134" s="167">
        <v>1</v>
      </c>
      <c r="T134" s="116">
        <f t="shared" ref="T134:T163" si="114">IF(X134="","",IF(X134&lt;=YEAR+5,0.075,IF(AND(X134&gt;YEAR+5,X134&lt;=YEAR+10),0.15,IF(AND(X134&gt;YEAR+10,X134&lt;=YEAR+20),0.2,IF(X134&gt;YEAR+20,0.25,"")))))</f>
        <v>0.15</v>
      </c>
      <c r="U134" s="133">
        <f t="shared" si="83"/>
        <v>76050</v>
      </c>
      <c r="V134" s="134">
        <f t="shared" si="84"/>
        <v>760208</v>
      </c>
      <c r="W134" s="298">
        <f t="shared" si="92"/>
        <v>99158</v>
      </c>
      <c r="X134" s="176">
        <v>2024</v>
      </c>
      <c r="Y134" s="259">
        <f t="shared" ref="Y134:Y189" si="115">Landind</f>
        <v>2.5000000000000001E-2</v>
      </c>
      <c r="Z134" s="259">
        <f t="shared" ref="Z134:Z189" si="116">PPI</f>
        <v>1.8716532546698028E-2</v>
      </c>
      <c r="AA134" s="306">
        <f>IF(FutureTrunkParks[[#This Row],[Asset Class]]="Local",VLOOKUP(FutureTrunkParks[[#This Row],[Service Catchment]],'Catchment Demand - Parks'!$C$8:$M$12,11),'Catchment Demand - Parks'!$M$12)</f>
        <v>0.17601346056604164</v>
      </c>
      <c r="AB134" s="306">
        <f>_xlfn.IFS(FutureTrunkParks[[#This Row],[Year of Provision]]=2019,0,FutureTrunkParks[[#This Row],[Year of Provision]]=2024,FutureTrunkParks[[#This Row],[Total Assets Cost (at Base Year)]]/SUMIFS($AE$17:$AE$189,$X$17:$X$189,"2024",$E$17:$E$189,FutureTrunkParks[[#This Row],[Service Catchment]]))</f>
        <v>1.2657593666248076E-2</v>
      </c>
      <c r="AC134" s="306">
        <f>IF(AND(FutureTrunkParks[[#This Row],[Spare Capacity %]]&gt;30%,FutureTrunkParks[[#This Row],[Share of the total Cost with the same year of provision %]]&gt;20%),1-FutureTrunkParks[[#This Row],[Spare Capacity %]],1)</f>
        <v>1</v>
      </c>
      <c r="AD134" s="306">
        <f>IF(FutureTrunkParks[[#This Row],[ Terminal Value Analysis]]&lt;0,0,FutureTrunkParks[[#This Row],[ Terminal Value Analysis]])</f>
        <v>1</v>
      </c>
      <c r="AE134" s="114">
        <f t="shared" si="85"/>
        <v>760208</v>
      </c>
      <c r="AF134" s="114">
        <f t="shared" si="93"/>
        <v>881778</v>
      </c>
      <c r="AG134" s="118">
        <f t="shared" si="94"/>
        <v>557011</v>
      </c>
      <c r="AH134" s="135">
        <f>ROUND(FutureTrunkParks[[#This Row],[Net Present Value of Total Asset Cost]]*FutureTrunkParks[[#This Row],[Terminal Value Adjustment]],0)</f>
        <v>557011</v>
      </c>
      <c r="AI134" s="178" t="str">
        <f t="shared" si="111"/>
        <v/>
      </c>
      <c r="AJ134" s="178" t="str">
        <f t="shared" si="111"/>
        <v/>
      </c>
      <c r="AK134" s="178" t="str">
        <f t="shared" si="111"/>
        <v/>
      </c>
      <c r="AL134" s="178" t="str">
        <f t="shared" si="111"/>
        <v>y</v>
      </c>
      <c r="AM134" s="144" t="str">
        <f t="shared" si="87"/>
        <v/>
      </c>
      <c r="AO134" s="123" t="str">
        <f t="shared" si="95"/>
        <v/>
      </c>
      <c r="AP134" s="126" t="str">
        <f t="shared" si="96"/>
        <v/>
      </c>
      <c r="AQ134" s="126" t="str">
        <f t="shared" si="97"/>
        <v/>
      </c>
      <c r="AR134" s="126">
        <f t="shared" si="98"/>
        <v>1</v>
      </c>
      <c r="AS134" s="126" t="str">
        <f t="shared" si="99"/>
        <v/>
      </c>
      <c r="AT134" s="127">
        <f t="shared" si="100"/>
        <v>1</v>
      </c>
      <c r="AV134" s="128" t="str">
        <f t="shared" si="101"/>
        <v/>
      </c>
      <c r="AW134" s="128" t="str">
        <f t="shared" si="102"/>
        <v/>
      </c>
      <c r="AX134" s="128" t="str">
        <f t="shared" si="103"/>
        <v/>
      </c>
      <c r="AY134" s="128">
        <f t="shared" si="104"/>
        <v>557011</v>
      </c>
      <c r="AZ134" s="128" t="str">
        <f t="shared" si="105"/>
        <v/>
      </c>
      <c r="BB134" s="128" t="str">
        <f t="shared" si="106"/>
        <v/>
      </c>
      <c r="BC134" s="128" t="str">
        <f t="shared" si="107"/>
        <v/>
      </c>
      <c r="BD134" s="128" t="str">
        <f t="shared" si="108"/>
        <v/>
      </c>
      <c r="BE134" s="128">
        <f t="shared" si="109"/>
        <v>557011</v>
      </c>
      <c r="BF134" s="128" t="str">
        <f t="shared" si="110"/>
        <v/>
      </c>
    </row>
    <row r="135" spans="2:58">
      <c r="B135" s="176" t="s">
        <v>2427</v>
      </c>
      <c r="C135" s="167" t="s">
        <v>2363</v>
      </c>
      <c r="D135" s="167" t="s">
        <v>2231</v>
      </c>
      <c r="E135" s="167" t="s">
        <v>118</v>
      </c>
      <c r="F135" s="167" t="s">
        <v>2459</v>
      </c>
      <c r="G135" s="144" t="str">
        <f t="shared" si="112"/>
        <v>U3</v>
      </c>
      <c r="H135" s="145">
        <f>IFERROR(INDEX(UnitRateParks[],MATCH(G135,UnitRateParks[LGIP Code],0),3),"")</f>
        <v>0</v>
      </c>
      <c r="I135" s="146" t="str">
        <f>IFERROR(MIN(K135/H135,INDEX(UnitRateParks[],MATCH(G135,UnitRateParks[LGIP Code],0),4)),"")</f>
        <v/>
      </c>
      <c r="J135" s="170"/>
      <c r="K135" s="171">
        <v>10600</v>
      </c>
      <c r="L135" s="114">
        <f t="shared" si="113"/>
        <v>0</v>
      </c>
      <c r="M135" s="173">
        <v>0</v>
      </c>
      <c r="N135" s="143">
        <f>IFERROR(INDEX(UnitRateParks[],MATCH($G135,UnitRateParks[LGIP Code],0),15),"Error")</f>
        <v>500000</v>
      </c>
      <c r="O135" s="165">
        <v>500000</v>
      </c>
      <c r="P135" s="167">
        <v>2016</v>
      </c>
      <c r="Q135" s="204">
        <v>0.17</v>
      </c>
      <c r="R135" s="131">
        <f t="shared" si="82"/>
        <v>85000</v>
      </c>
      <c r="S135" s="167">
        <v>1</v>
      </c>
      <c r="T135" s="116">
        <f t="shared" si="114"/>
        <v>0.15</v>
      </c>
      <c r="U135" s="133">
        <f t="shared" si="83"/>
        <v>76050</v>
      </c>
      <c r="V135" s="134">
        <f t="shared" si="84"/>
        <v>760208</v>
      </c>
      <c r="W135" s="298">
        <f t="shared" si="92"/>
        <v>99158</v>
      </c>
      <c r="X135" s="176">
        <v>2024</v>
      </c>
      <c r="Y135" s="259">
        <f t="shared" si="115"/>
        <v>2.5000000000000001E-2</v>
      </c>
      <c r="Z135" s="259">
        <f t="shared" si="116"/>
        <v>1.8716532546698028E-2</v>
      </c>
      <c r="AA135" s="306">
        <f>IF(FutureTrunkParks[[#This Row],[Asset Class]]="Local",VLOOKUP(FutureTrunkParks[[#This Row],[Service Catchment]],'Catchment Demand - Parks'!$C$8:$M$12,11),'Catchment Demand - Parks'!$M$12)</f>
        <v>0.2213928201923249</v>
      </c>
      <c r="AB135" s="306">
        <f>_xlfn.IFS(FutureTrunkParks[[#This Row],[Year of Provision]]=2019,0,FutureTrunkParks[[#This Row],[Year of Provision]]=2024,FutureTrunkParks[[#This Row],[Total Assets Cost (at Base Year)]]/SUMIFS($AE$17:$AE$189,$X$17:$X$189,"2024",$E$17:$E$189,FutureTrunkParks[[#This Row],[Service Catchment]]))</f>
        <v>1.2657593666248076E-2</v>
      </c>
      <c r="AC135" s="306">
        <f>IF(AND(FutureTrunkParks[[#This Row],[Spare Capacity %]]&gt;30%,FutureTrunkParks[[#This Row],[Share of the total Cost with the same year of provision %]]&gt;20%),1-FutureTrunkParks[[#This Row],[Spare Capacity %]],1)</f>
        <v>1</v>
      </c>
      <c r="AD135" s="306">
        <f>IF(FutureTrunkParks[[#This Row],[ Terminal Value Analysis]]&lt;0,0,FutureTrunkParks[[#This Row],[ Terminal Value Analysis]])</f>
        <v>1</v>
      </c>
      <c r="AE135" s="114">
        <f t="shared" si="85"/>
        <v>760208</v>
      </c>
      <c r="AF135" s="114">
        <f t="shared" si="93"/>
        <v>881778</v>
      </c>
      <c r="AG135" s="118">
        <f t="shared" si="94"/>
        <v>557011</v>
      </c>
      <c r="AH135" s="135">
        <f>ROUND(FutureTrunkParks[[#This Row],[Net Present Value of Total Asset Cost]]*FutureTrunkParks[[#This Row],[Terminal Value Adjustment]],0)</f>
        <v>557011</v>
      </c>
      <c r="AI135" s="178" t="str">
        <f t="shared" si="111"/>
        <v/>
      </c>
      <c r="AJ135" s="178" t="str">
        <f t="shared" si="111"/>
        <v/>
      </c>
      <c r="AK135" s="178" t="str">
        <f t="shared" si="111"/>
        <v/>
      </c>
      <c r="AL135" s="178" t="str">
        <f t="shared" si="111"/>
        <v/>
      </c>
      <c r="AM135" s="144" t="str">
        <f t="shared" si="87"/>
        <v>y</v>
      </c>
      <c r="AO135" s="123" t="str">
        <f t="shared" si="95"/>
        <v/>
      </c>
      <c r="AP135" s="126" t="str">
        <f t="shared" si="96"/>
        <v/>
      </c>
      <c r="AQ135" s="126" t="str">
        <f t="shared" si="97"/>
        <v/>
      </c>
      <c r="AR135" s="126" t="str">
        <f t="shared" si="98"/>
        <v/>
      </c>
      <c r="AS135" s="126">
        <f t="shared" si="99"/>
        <v>1</v>
      </c>
      <c r="AT135" s="127">
        <f t="shared" si="100"/>
        <v>1</v>
      </c>
      <c r="AV135" s="128" t="str">
        <f t="shared" si="101"/>
        <v/>
      </c>
      <c r="AW135" s="128" t="str">
        <f t="shared" si="102"/>
        <v/>
      </c>
      <c r="AX135" s="128" t="str">
        <f t="shared" si="103"/>
        <v/>
      </c>
      <c r="AY135" s="128" t="str">
        <f t="shared" si="104"/>
        <v/>
      </c>
      <c r="AZ135" s="128">
        <f t="shared" si="105"/>
        <v>557011</v>
      </c>
      <c r="BB135" s="128" t="str">
        <f t="shared" si="106"/>
        <v/>
      </c>
      <c r="BC135" s="128" t="str">
        <f t="shared" si="107"/>
        <v/>
      </c>
      <c r="BD135" s="128" t="str">
        <f t="shared" si="108"/>
        <v/>
      </c>
      <c r="BE135" s="128" t="str">
        <f t="shared" si="109"/>
        <v/>
      </c>
      <c r="BF135" s="128">
        <f t="shared" si="110"/>
        <v>557011</v>
      </c>
    </row>
    <row r="136" spans="2:58">
      <c r="B136" s="176" t="s">
        <v>2449</v>
      </c>
      <c r="C136" s="167" t="s">
        <v>2364</v>
      </c>
      <c r="D136" s="167" t="s">
        <v>2231</v>
      </c>
      <c r="E136" s="167" t="s">
        <v>118</v>
      </c>
      <c r="F136" s="167" t="s">
        <v>2470</v>
      </c>
      <c r="G136" s="144" t="str">
        <f>MID(C136,5,2)&amp;"-"&amp;LEFT(D136,1)</f>
        <v>A4-D</v>
      </c>
      <c r="H136" s="145">
        <f>IFERROR(INDEX(UnitRateParks[],MATCH(G136,UnitRateParks[LGIP Code],0),3),"")</f>
        <v>1000</v>
      </c>
      <c r="I136" s="146">
        <f>IFERROR(MIN(K136/H136,INDEX(UnitRateParks[],MATCH(FutureTrunkParks[[#This Row],[LGIP Code (*)]], UnitRateParks[LGIP Code],0),4)),"")</f>
        <v>3</v>
      </c>
      <c r="J136" s="170"/>
      <c r="K136" s="171">
        <v>3000</v>
      </c>
      <c r="L136" s="114">
        <f t="shared" si="113"/>
        <v>4000</v>
      </c>
      <c r="M136" s="173">
        <v>12000000</v>
      </c>
      <c r="N13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573395.55106578954</v>
      </c>
      <c r="O136" s="165">
        <v>573396</v>
      </c>
      <c r="P136" s="167">
        <v>2016</v>
      </c>
      <c r="Q136" s="204">
        <v>0.17</v>
      </c>
      <c r="R136" s="131">
        <f t="shared" si="82"/>
        <v>97477</v>
      </c>
      <c r="S136" s="167">
        <v>1</v>
      </c>
      <c r="T136" s="116">
        <f t="shared" si="114"/>
        <v>0.15</v>
      </c>
      <c r="U136" s="133">
        <f t="shared" si="83"/>
        <v>87213</v>
      </c>
      <c r="V136" s="134">
        <f t="shared" si="84"/>
        <v>871799</v>
      </c>
      <c r="W136" s="298">
        <f t="shared" si="92"/>
        <v>113713</v>
      </c>
      <c r="X136" s="176">
        <v>2024</v>
      </c>
      <c r="Y136" s="259">
        <f t="shared" si="115"/>
        <v>2.5000000000000001E-2</v>
      </c>
      <c r="Z136" s="259">
        <f t="shared" si="116"/>
        <v>1.8716532546698028E-2</v>
      </c>
      <c r="AA136" s="306">
        <f>IF(FutureTrunkParks[[#This Row],[Asset Class]]="Local",VLOOKUP(FutureTrunkParks[[#This Row],[Service Catchment]],'Catchment Demand - Parks'!$C$8:$M$12,11),'Catchment Demand - Parks'!$M$12)</f>
        <v>0.2213928201923249</v>
      </c>
      <c r="AB136" s="306">
        <f>_xlfn.IFS(FutureTrunkParks[[#This Row],[Year of Provision]]=2019,0,FutureTrunkParks[[#This Row],[Year of Provision]]=2024,FutureTrunkParks[[#This Row],[Total Assets Cost (at Base Year)]]/SUMIFS($AE$17:$AE$189,$X$17:$X$189,"2024",$E$17:$E$189,FutureTrunkParks[[#This Row],[Service Catchment]]))</f>
        <v>0.21431766239715752</v>
      </c>
      <c r="AC136" s="306">
        <f>IF(AND(FutureTrunkParks[[#This Row],[Spare Capacity %]]&gt;30%,FutureTrunkParks[[#This Row],[Share of the total Cost with the same year of provision %]]&gt;20%),1-FutureTrunkParks[[#This Row],[Spare Capacity %]],1)</f>
        <v>1</v>
      </c>
      <c r="AD136" s="306">
        <f>IF(FutureTrunkParks[[#This Row],[ Terminal Value Analysis]]&lt;0,0,FutureTrunkParks[[#This Row],[ Terminal Value Analysis]])</f>
        <v>1</v>
      </c>
      <c r="AE136" s="114">
        <f t="shared" si="85"/>
        <v>12871799</v>
      </c>
      <c r="AF136" s="114">
        <f t="shared" si="93"/>
        <v>15632049</v>
      </c>
      <c r="AG136" s="118">
        <f t="shared" si="94"/>
        <v>9874615</v>
      </c>
      <c r="AH136" s="135">
        <f>ROUND(FutureTrunkParks[[#This Row],[Net Present Value of Total Asset Cost]]*FutureTrunkParks[[#This Row],[Terminal Value Adjustment]],0)</f>
        <v>9874615</v>
      </c>
      <c r="AI136" s="178" t="str">
        <f t="shared" si="111"/>
        <v/>
      </c>
      <c r="AJ136" s="178" t="str">
        <f t="shared" si="111"/>
        <v/>
      </c>
      <c r="AK136" s="178" t="str">
        <f t="shared" si="111"/>
        <v/>
      </c>
      <c r="AL136" s="178" t="str">
        <f t="shared" si="111"/>
        <v/>
      </c>
      <c r="AM136" s="144" t="str">
        <f t="shared" si="87"/>
        <v>y</v>
      </c>
      <c r="AO136" s="123" t="str">
        <f t="shared" si="95"/>
        <v/>
      </c>
      <c r="AP136" s="126" t="str">
        <f t="shared" si="96"/>
        <v/>
      </c>
      <c r="AQ136" s="126" t="str">
        <f t="shared" si="97"/>
        <v/>
      </c>
      <c r="AR136" s="126" t="str">
        <f t="shared" si="98"/>
        <v/>
      </c>
      <c r="AS136" s="126">
        <f t="shared" si="99"/>
        <v>1</v>
      </c>
      <c r="AT136" s="127">
        <f t="shared" si="100"/>
        <v>1</v>
      </c>
      <c r="AV136" s="128" t="str">
        <f t="shared" si="101"/>
        <v/>
      </c>
      <c r="AW136" s="128" t="str">
        <f t="shared" si="102"/>
        <v/>
      </c>
      <c r="AX136" s="128" t="str">
        <f t="shared" si="103"/>
        <v/>
      </c>
      <c r="AY136" s="128" t="str">
        <f t="shared" si="104"/>
        <v/>
      </c>
      <c r="AZ136" s="128">
        <f t="shared" si="105"/>
        <v>9874615</v>
      </c>
      <c r="BB136" s="128" t="str">
        <f t="shared" si="106"/>
        <v/>
      </c>
      <c r="BC136" s="128" t="str">
        <f t="shared" si="107"/>
        <v/>
      </c>
      <c r="BD136" s="128" t="str">
        <f t="shared" si="108"/>
        <v/>
      </c>
      <c r="BE136" s="128" t="str">
        <f t="shared" si="109"/>
        <v/>
      </c>
      <c r="BF136" s="128">
        <f t="shared" si="110"/>
        <v>9874615</v>
      </c>
    </row>
    <row r="137" spans="2:58">
      <c r="B137" s="176" t="s">
        <v>2401</v>
      </c>
      <c r="C137" s="167" t="s">
        <v>2365</v>
      </c>
      <c r="D137" s="167" t="s">
        <v>2230</v>
      </c>
      <c r="E137" s="167" t="s">
        <v>116</v>
      </c>
      <c r="F137" s="167" t="s">
        <v>2456</v>
      </c>
      <c r="G137" s="144" t="str">
        <f>MID(C137,5,2)&amp;"-"&amp;LEFT(D137,1)</f>
        <v>A8-M</v>
      </c>
      <c r="H137" s="145">
        <f>IFERROR(INDEX(UnitRateParks[],MATCH(G137,UnitRateParks[LGIP Code],0),3),"")</f>
        <v>30000</v>
      </c>
      <c r="I137" s="146">
        <f>IFERROR(MIN(K137/H137,INDEX(UnitRateParks[],MATCH(FutureTrunkParks[[#This Row],[LGIP Code (*)]], UnitRateParks[LGIP Code],0),4)),"")</f>
        <v>4.3333333333333335E-2</v>
      </c>
      <c r="J137" s="170"/>
      <c r="K137" s="171">
        <v>1300</v>
      </c>
      <c r="L137" s="114">
        <f t="shared" si="113"/>
        <v>3500</v>
      </c>
      <c r="M137" s="173">
        <v>4550000</v>
      </c>
      <c r="N13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113319.29458355263</v>
      </c>
      <c r="O137" s="165">
        <v>113319</v>
      </c>
      <c r="P137" s="167">
        <v>2016</v>
      </c>
      <c r="Q137" s="204">
        <v>0.17</v>
      </c>
      <c r="R137" s="131">
        <f t="shared" si="82"/>
        <v>19264</v>
      </c>
      <c r="S137" s="167">
        <v>1</v>
      </c>
      <c r="T137" s="116">
        <f t="shared" si="114"/>
        <v>0.15</v>
      </c>
      <c r="U137" s="133">
        <f t="shared" si="83"/>
        <v>17236</v>
      </c>
      <c r="V137" s="134">
        <f t="shared" si="84"/>
        <v>172292</v>
      </c>
      <c r="W137" s="298">
        <f t="shared" si="92"/>
        <v>22473</v>
      </c>
      <c r="X137" s="176">
        <v>2024</v>
      </c>
      <c r="Y137" s="259">
        <f t="shared" si="115"/>
        <v>2.5000000000000001E-2</v>
      </c>
      <c r="Z137" s="259">
        <f t="shared" si="116"/>
        <v>1.8716532546698028E-2</v>
      </c>
      <c r="AA137" s="306">
        <f>IF(FutureTrunkParks[[#This Row],[Asset Class]]="Local",VLOOKUP(FutureTrunkParks[[#This Row],[Service Catchment]],'Catchment Demand - Parks'!$C$8:$M$12,11),'Catchment Demand - Parks'!$M$12)</f>
        <v>0.2213928201923249</v>
      </c>
      <c r="AB137" s="306">
        <f>_xlfn.IFS(FutureTrunkParks[[#This Row],[Year of Provision]]=2019,0,FutureTrunkParks[[#This Row],[Year of Provision]]=2024,FutureTrunkParks[[#This Row],[Total Assets Cost (at Base Year)]]/SUMIFS($AE$17:$AE$189,$X$17:$X$189,"2024",$E$17:$E$189,FutureTrunkParks[[#This Row],[Service Catchment]]))</f>
        <v>0.12474647414877683</v>
      </c>
      <c r="AC137" s="306">
        <f>IF(AND(FutureTrunkParks[[#This Row],[Spare Capacity %]]&gt;30%,FutureTrunkParks[[#This Row],[Share of the total Cost with the same year of provision %]]&gt;20%),1-FutureTrunkParks[[#This Row],[Spare Capacity %]],1)</f>
        <v>1</v>
      </c>
      <c r="AD137" s="306">
        <f>IF(FutureTrunkParks[[#This Row],[ Terminal Value Analysis]]&lt;0,0,FutureTrunkParks[[#This Row],[ Terminal Value Analysis]])</f>
        <v>1</v>
      </c>
      <c r="AE137" s="114">
        <f t="shared" si="85"/>
        <v>4722292</v>
      </c>
      <c r="AF137" s="114">
        <f t="shared" si="93"/>
        <v>5743578</v>
      </c>
      <c r="AG137" s="118">
        <f t="shared" si="94"/>
        <v>3628163</v>
      </c>
      <c r="AH137" s="135">
        <f>ROUND(FutureTrunkParks[[#This Row],[Net Present Value of Total Asset Cost]]*FutureTrunkParks[[#This Row],[Terminal Value Adjustment]],0)</f>
        <v>3628163</v>
      </c>
      <c r="AI137" s="178" t="str">
        <f t="shared" si="111"/>
        <v/>
      </c>
      <c r="AJ137" s="178" t="str">
        <f t="shared" si="111"/>
        <v/>
      </c>
      <c r="AK137" s="178" t="str">
        <f t="shared" si="111"/>
        <v/>
      </c>
      <c r="AL137" s="178" t="str">
        <f t="shared" si="111"/>
        <v/>
      </c>
      <c r="AM137" s="144" t="str">
        <f t="shared" si="87"/>
        <v>y</v>
      </c>
      <c r="AO137" s="123" t="str">
        <f t="shared" si="95"/>
        <v/>
      </c>
      <c r="AP137" s="126" t="str">
        <f t="shared" si="96"/>
        <v/>
      </c>
      <c r="AQ137" s="126" t="str">
        <f t="shared" si="97"/>
        <v/>
      </c>
      <c r="AR137" s="126" t="str">
        <f t="shared" si="98"/>
        <v/>
      </c>
      <c r="AS137" s="126">
        <f t="shared" si="99"/>
        <v>1</v>
      </c>
      <c r="AT137" s="127">
        <f t="shared" si="100"/>
        <v>1</v>
      </c>
      <c r="AV137" s="128" t="str">
        <f t="shared" si="101"/>
        <v/>
      </c>
      <c r="AW137" s="128" t="str">
        <f t="shared" si="102"/>
        <v/>
      </c>
      <c r="AX137" s="128" t="str">
        <f t="shared" si="103"/>
        <v/>
      </c>
      <c r="AY137" s="128" t="str">
        <f t="shared" si="104"/>
        <v/>
      </c>
      <c r="AZ137" s="128">
        <f t="shared" si="105"/>
        <v>3628163</v>
      </c>
      <c r="BB137" s="128" t="str">
        <f t="shared" si="106"/>
        <v/>
      </c>
      <c r="BC137" s="128" t="str">
        <f t="shared" si="107"/>
        <v/>
      </c>
      <c r="BD137" s="128" t="str">
        <f t="shared" si="108"/>
        <v/>
      </c>
      <c r="BE137" s="128" t="str">
        <f t="shared" si="109"/>
        <v/>
      </c>
      <c r="BF137" s="128">
        <f t="shared" si="110"/>
        <v>3628163</v>
      </c>
    </row>
    <row r="138" spans="2:58">
      <c r="B138" s="176" t="s">
        <v>2420</v>
      </c>
      <c r="C138" s="167" t="s">
        <v>2366</v>
      </c>
      <c r="D138" s="167" t="s">
        <v>2231</v>
      </c>
      <c r="E138" s="167" t="s">
        <v>118</v>
      </c>
      <c r="F138" s="167" t="s">
        <v>2458</v>
      </c>
      <c r="G138" s="144" t="str">
        <f>MID(C138,5,2)&amp;"-"&amp;LEFT(D138,1)</f>
        <v>E5-D</v>
      </c>
      <c r="H138" s="145">
        <f>IFERROR(INDEX(UnitRateParks[],MATCH(G138,UnitRateParks[LGIP Code],0),3),"")</f>
        <v>40000</v>
      </c>
      <c r="I138" s="146">
        <f>IFERROR(MIN(K138/H138,INDEX(UnitRateParks[],MATCH(FutureTrunkParks[[#This Row],[LGIP Code (*)]], UnitRateParks[LGIP Code],0),4)),"")</f>
        <v>2.2034500000000001</v>
      </c>
      <c r="J138" s="170"/>
      <c r="K138" s="171">
        <v>88138</v>
      </c>
      <c r="L138" s="114">
        <f t="shared" si="113"/>
        <v>0</v>
      </c>
      <c r="M138" s="173">
        <v>0</v>
      </c>
      <c r="N138"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7400541.1774827484</v>
      </c>
      <c r="O138" s="165">
        <v>7400541</v>
      </c>
      <c r="P138" s="167">
        <v>2016</v>
      </c>
      <c r="Q138" s="204">
        <v>0.17</v>
      </c>
      <c r="R138" s="131">
        <f t="shared" si="82"/>
        <v>1258092</v>
      </c>
      <c r="S138" s="167">
        <v>1</v>
      </c>
      <c r="T138" s="116">
        <f t="shared" si="114"/>
        <v>0.15</v>
      </c>
      <c r="U138" s="133">
        <f t="shared" si="83"/>
        <v>1125622</v>
      </c>
      <c r="V138" s="134">
        <f t="shared" si="84"/>
        <v>11251893</v>
      </c>
      <c r="W138" s="298">
        <f t="shared" si="92"/>
        <v>1467638</v>
      </c>
      <c r="X138" s="176">
        <v>2024</v>
      </c>
      <c r="Y138" s="259">
        <f t="shared" si="115"/>
        <v>2.5000000000000001E-2</v>
      </c>
      <c r="Z138" s="259">
        <f t="shared" si="116"/>
        <v>1.8716532546698028E-2</v>
      </c>
      <c r="AA138" s="306">
        <f>IF(FutureTrunkParks[[#This Row],[Asset Class]]="Local",VLOOKUP(FutureTrunkParks[[#This Row],[Service Catchment]],'Catchment Demand - Parks'!$C$8:$M$12,11),'Catchment Demand - Parks'!$M$12)</f>
        <v>0.2213928201923249</v>
      </c>
      <c r="AB138" s="306">
        <f>_xlfn.IFS(FutureTrunkParks[[#This Row],[Year of Provision]]=2019,0,FutureTrunkParks[[#This Row],[Year of Provision]]=2024,FutureTrunkParks[[#This Row],[Total Assets Cost (at Base Year)]]/SUMIFS($AE$17:$AE$189,$X$17:$X$189,"2024",$E$17:$E$189,FutureTrunkParks[[#This Row],[Service Catchment]]))</f>
        <v>0.18734594949027247</v>
      </c>
      <c r="AC138" s="306">
        <f>IF(AND(FutureTrunkParks[[#This Row],[Spare Capacity %]]&gt;30%,FutureTrunkParks[[#This Row],[Share of the total Cost with the same year of provision %]]&gt;20%),1-FutureTrunkParks[[#This Row],[Spare Capacity %]],1)</f>
        <v>1</v>
      </c>
      <c r="AD138" s="306">
        <f>IF(FutureTrunkParks[[#This Row],[ Terminal Value Analysis]]&lt;0,0,FutureTrunkParks[[#This Row],[ Terminal Value Analysis]])</f>
        <v>1</v>
      </c>
      <c r="AE138" s="114">
        <f t="shared" si="85"/>
        <v>11251893</v>
      </c>
      <c r="AF138" s="114">
        <f t="shared" si="93"/>
        <v>13051260</v>
      </c>
      <c r="AG138" s="118">
        <f t="shared" si="94"/>
        <v>8244355</v>
      </c>
      <c r="AH138" s="135">
        <f>ROUND(FutureTrunkParks[[#This Row],[Net Present Value of Total Asset Cost]]*FutureTrunkParks[[#This Row],[Terminal Value Adjustment]],0)</f>
        <v>8244355</v>
      </c>
      <c r="AI138" s="178" t="str">
        <f t="shared" si="111"/>
        <v/>
      </c>
      <c r="AJ138" s="178" t="str">
        <f t="shared" si="111"/>
        <v/>
      </c>
      <c r="AK138" s="178" t="str">
        <f t="shared" si="111"/>
        <v/>
      </c>
      <c r="AL138" s="178" t="str">
        <f t="shared" si="111"/>
        <v/>
      </c>
      <c r="AM138" s="144" t="str">
        <f t="shared" si="87"/>
        <v>y</v>
      </c>
      <c r="AO138" s="123" t="str">
        <f t="shared" si="95"/>
        <v/>
      </c>
      <c r="AP138" s="126" t="str">
        <f t="shared" si="96"/>
        <v/>
      </c>
      <c r="AQ138" s="126" t="str">
        <f t="shared" si="97"/>
        <v/>
      </c>
      <c r="AR138" s="126" t="str">
        <f t="shared" si="98"/>
        <v/>
      </c>
      <c r="AS138" s="126">
        <f t="shared" si="99"/>
        <v>1</v>
      </c>
      <c r="AT138" s="127">
        <f t="shared" si="100"/>
        <v>1</v>
      </c>
      <c r="AV138" s="128" t="str">
        <f t="shared" si="101"/>
        <v/>
      </c>
      <c r="AW138" s="128" t="str">
        <f t="shared" si="102"/>
        <v/>
      </c>
      <c r="AX138" s="128" t="str">
        <f t="shared" si="103"/>
        <v/>
      </c>
      <c r="AY138" s="128" t="str">
        <f t="shared" si="104"/>
        <v/>
      </c>
      <c r="AZ138" s="128">
        <f t="shared" si="105"/>
        <v>8244355</v>
      </c>
      <c r="BB138" s="128" t="str">
        <f t="shared" si="106"/>
        <v/>
      </c>
      <c r="BC138" s="128" t="str">
        <f t="shared" si="107"/>
        <v/>
      </c>
      <c r="BD138" s="128" t="str">
        <f t="shared" si="108"/>
        <v/>
      </c>
      <c r="BE138" s="128" t="str">
        <f t="shared" si="109"/>
        <v/>
      </c>
      <c r="BF138" s="128">
        <f t="shared" si="110"/>
        <v>8244355</v>
      </c>
    </row>
    <row r="139" spans="2:58">
      <c r="B139" s="176" t="s">
        <v>2430</v>
      </c>
      <c r="C139" s="167" t="s">
        <v>2367</v>
      </c>
      <c r="D139" s="167" t="s">
        <v>2231</v>
      </c>
      <c r="E139" s="167" t="s">
        <v>115</v>
      </c>
      <c r="F139" s="167" t="s">
        <v>2470</v>
      </c>
      <c r="G139" s="144" t="str">
        <f>MID(C139,5,2)&amp;"-"&amp;LEFT(D139,1)</f>
        <v>A4-D</v>
      </c>
      <c r="H139" s="145">
        <f>IFERROR(INDEX(UnitRateParks[],MATCH(G139,UnitRateParks[LGIP Code],0),3),"")</f>
        <v>1000</v>
      </c>
      <c r="I139" s="146">
        <f>IFERROR(MIN(K139/H139,INDEX(UnitRateParks[],MATCH(FutureTrunkParks[[#This Row],[LGIP Code (*)]], UnitRateParks[LGIP Code],0),4)),"")</f>
        <v>3</v>
      </c>
      <c r="J139" s="170"/>
      <c r="K139" s="171">
        <v>3000</v>
      </c>
      <c r="L139" s="114">
        <f t="shared" si="113"/>
        <v>1000</v>
      </c>
      <c r="M139" s="173">
        <v>3000000</v>
      </c>
      <c r="N139"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573395.55106578954</v>
      </c>
      <c r="O139" s="165">
        <v>573396</v>
      </c>
      <c r="P139" s="167">
        <v>2016</v>
      </c>
      <c r="Q139" s="204">
        <v>0.17</v>
      </c>
      <c r="R139" s="131">
        <f t="shared" si="82"/>
        <v>97477</v>
      </c>
      <c r="S139" s="167">
        <v>1</v>
      </c>
      <c r="T139" s="116">
        <f t="shared" si="114"/>
        <v>0.15</v>
      </c>
      <c r="U139" s="133">
        <f t="shared" si="83"/>
        <v>87213</v>
      </c>
      <c r="V139" s="134">
        <f t="shared" si="84"/>
        <v>871799</v>
      </c>
      <c r="W139" s="298">
        <f t="shared" si="92"/>
        <v>113713</v>
      </c>
      <c r="X139" s="176">
        <v>2024</v>
      </c>
      <c r="Y139" s="259">
        <f t="shared" si="115"/>
        <v>2.5000000000000001E-2</v>
      </c>
      <c r="Z139" s="259">
        <f t="shared" si="116"/>
        <v>1.8716532546698028E-2</v>
      </c>
      <c r="AA139" s="306">
        <f>IF(FutureTrunkParks[[#This Row],[Asset Class]]="Local",VLOOKUP(FutureTrunkParks[[#This Row],[Service Catchment]],'Catchment Demand - Parks'!$C$8:$M$12,11),'Catchment Demand - Parks'!$M$12)</f>
        <v>0.2213928201923249</v>
      </c>
      <c r="AB139" s="306">
        <f>_xlfn.IFS(FutureTrunkParks[[#This Row],[Year of Provision]]=2019,0,FutureTrunkParks[[#This Row],[Year of Provision]]=2024,FutureTrunkParks[[#This Row],[Total Assets Cost (at Base Year)]]/SUMIFS($AE$17:$AE$189,$X$17:$X$189,"2024",$E$17:$E$189,FutureTrunkParks[[#This Row],[Service Catchment]]))</f>
        <v>3.8784256004123524E-2</v>
      </c>
      <c r="AC139" s="306">
        <f>IF(AND(FutureTrunkParks[[#This Row],[Spare Capacity %]]&gt;30%,FutureTrunkParks[[#This Row],[Share of the total Cost with the same year of provision %]]&gt;20%),1-FutureTrunkParks[[#This Row],[Spare Capacity %]],1)</f>
        <v>1</v>
      </c>
      <c r="AD139" s="306">
        <f>IF(FutureTrunkParks[[#This Row],[ Terminal Value Analysis]]&lt;0,0,FutureTrunkParks[[#This Row],[ Terminal Value Analysis]])</f>
        <v>1</v>
      </c>
      <c r="AE139" s="114">
        <f t="shared" si="85"/>
        <v>3871799</v>
      </c>
      <c r="AF139" s="114">
        <f t="shared" si="93"/>
        <v>4666423</v>
      </c>
      <c r="AG139" s="118">
        <f t="shared" si="94"/>
        <v>2947734</v>
      </c>
      <c r="AH139" s="135">
        <f>ROUND(FutureTrunkParks[[#This Row],[Net Present Value of Total Asset Cost]]*FutureTrunkParks[[#This Row],[Terminal Value Adjustment]],0)</f>
        <v>2947734</v>
      </c>
      <c r="AI139" s="178" t="str">
        <f t="shared" si="111"/>
        <v/>
      </c>
      <c r="AJ139" s="178" t="str">
        <f t="shared" si="111"/>
        <v/>
      </c>
      <c r="AK139" s="178" t="str">
        <f t="shared" si="111"/>
        <v/>
      </c>
      <c r="AL139" s="178" t="str">
        <f t="shared" si="111"/>
        <v/>
      </c>
      <c r="AM139" s="144" t="str">
        <f t="shared" si="87"/>
        <v>y</v>
      </c>
      <c r="AO139" s="123" t="str">
        <f t="shared" si="95"/>
        <v/>
      </c>
      <c r="AP139" s="126" t="str">
        <f t="shared" si="96"/>
        <v/>
      </c>
      <c r="AQ139" s="126" t="str">
        <f t="shared" si="97"/>
        <v/>
      </c>
      <c r="AR139" s="126" t="str">
        <f t="shared" si="98"/>
        <v/>
      </c>
      <c r="AS139" s="126">
        <f t="shared" si="99"/>
        <v>1</v>
      </c>
      <c r="AT139" s="127">
        <f t="shared" si="100"/>
        <v>1</v>
      </c>
      <c r="AV139" s="128" t="str">
        <f t="shared" si="101"/>
        <v/>
      </c>
      <c r="AW139" s="128" t="str">
        <f t="shared" si="102"/>
        <v/>
      </c>
      <c r="AX139" s="128" t="str">
        <f t="shared" si="103"/>
        <v/>
      </c>
      <c r="AY139" s="128" t="str">
        <f t="shared" si="104"/>
        <v/>
      </c>
      <c r="AZ139" s="128">
        <f t="shared" si="105"/>
        <v>2947734</v>
      </c>
      <c r="BB139" s="128" t="str">
        <f t="shared" si="106"/>
        <v/>
      </c>
      <c r="BC139" s="128" t="str">
        <f t="shared" si="107"/>
        <v/>
      </c>
      <c r="BD139" s="128" t="str">
        <f t="shared" si="108"/>
        <v/>
      </c>
      <c r="BE139" s="128" t="str">
        <f t="shared" si="109"/>
        <v/>
      </c>
      <c r="BF139" s="128">
        <f t="shared" si="110"/>
        <v>2947734</v>
      </c>
    </row>
    <row r="140" spans="2:58">
      <c r="B140" s="176" t="s">
        <v>2430</v>
      </c>
      <c r="C140" s="167" t="s">
        <v>2368</v>
      </c>
      <c r="D140" s="167" t="s">
        <v>2229</v>
      </c>
      <c r="E140" s="167" t="s">
        <v>115</v>
      </c>
      <c r="F140" s="167" t="s">
        <v>2457</v>
      </c>
      <c r="G140" s="144" t="str">
        <f t="shared" ref="G140:G189" si="117">MID(C140,5,2)&amp;"-"&amp;LEFT(D140,1)</f>
        <v>E1-L</v>
      </c>
      <c r="H140" s="145">
        <f>IFERROR(INDEX(UnitRateParks[],MATCH(G140,UnitRateParks[LGIP Code],0),3),"")</f>
        <v>8000</v>
      </c>
      <c r="I140" s="146">
        <f>IFERROR(MIN(K140/H140,INDEX(UnitRateParks[],MATCH(FutureTrunkParks[[#This Row],[LGIP Code (*)]], UnitRateParks[LGIP Code],0),4)),"")</f>
        <v>0.37775000000000003</v>
      </c>
      <c r="J140" s="170"/>
      <c r="K140" s="171">
        <v>3022.0000000000005</v>
      </c>
      <c r="L140" s="114">
        <f t="shared" si="113"/>
        <v>0</v>
      </c>
      <c r="M140" s="173">
        <v>0</v>
      </c>
      <c r="N140"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386306.15414833336</v>
      </c>
      <c r="O140" s="165">
        <v>386306</v>
      </c>
      <c r="P140" s="167">
        <v>2016</v>
      </c>
      <c r="Q140" s="204">
        <v>0.17</v>
      </c>
      <c r="R140" s="131">
        <f t="shared" si="82"/>
        <v>65672</v>
      </c>
      <c r="S140" s="167">
        <v>1</v>
      </c>
      <c r="T140" s="116">
        <f t="shared" si="114"/>
        <v>7.4999999999999997E-2</v>
      </c>
      <c r="U140" s="133">
        <f t="shared" si="83"/>
        <v>58757</v>
      </c>
      <c r="V140" s="134">
        <f t="shared" si="84"/>
        <v>549040</v>
      </c>
      <c r="W140" s="298">
        <f t="shared" si="92"/>
        <v>38305</v>
      </c>
      <c r="X140" s="176">
        <v>2019</v>
      </c>
      <c r="Y140" s="259">
        <f t="shared" si="115"/>
        <v>2.5000000000000001E-2</v>
      </c>
      <c r="Z140" s="259">
        <f t="shared" si="116"/>
        <v>1.8716532546698028E-2</v>
      </c>
      <c r="AA140" s="306">
        <f>IF(FutureTrunkParks[[#This Row],[Asset Class]]="Local",VLOOKUP(FutureTrunkParks[[#This Row],[Service Catchment]],'Catchment Demand - Parks'!$C$8:$M$12,11),'Catchment Demand - Parks'!$M$12)</f>
        <v>0.2396431882939771</v>
      </c>
      <c r="AB140" s="306">
        <f>_xlfn.IFS(FutureTrunkParks[[#This Row],[Year of Provision]]=2019,0,FutureTrunkParks[[#This Row],[Year of Provision]]=2024,FutureTrunkParks[[#This Row],[Total Assets Cost (at Base Year)]]/SUMIFS($AE$17:$AE$189,$X$17:$X$189,"2024",$E$17:$E$189,FutureTrunkParks[[#This Row],[Service Catchment]]))</f>
        <v>0</v>
      </c>
      <c r="AC140" s="306">
        <f>IF(AND(FutureTrunkParks[[#This Row],[Spare Capacity %]]&gt;30%,FutureTrunkParks[[#This Row],[Share of the total Cost with the same year of provision %]]&gt;20%),1-FutureTrunkParks[[#This Row],[Spare Capacity %]],1)</f>
        <v>1</v>
      </c>
      <c r="AD140" s="306">
        <f>IF(FutureTrunkParks[[#This Row],[ Terminal Value Analysis]]&lt;0,0,FutureTrunkParks[[#This Row],[ Terminal Value Analysis]])</f>
        <v>1</v>
      </c>
      <c r="AE140" s="114">
        <f t="shared" si="85"/>
        <v>549040</v>
      </c>
      <c r="AF140" s="114">
        <f t="shared" si="93"/>
        <v>580449</v>
      </c>
      <c r="AG140" s="118">
        <f t="shared" si="94"/>
        <v>488600</v>
      </c>
      <c r="AH140" s="135">
        <f>ROUND(FutureTrunkParks[[#This Row],[Net Present Value of Total Asset Cost]]*FutureTrunkParks[[#This Row],[Terminal Value Adjustment]],0)</f>
        <v>488600</v>
      </c>
      <c r="AI140" s="178" t="str">
        <f t="shared" si="111"/>
        <v>y</v>
      </c>
      <c r="AJ140" s="178" t="str">
        <f t="shared" si="111"/>
        <v/>
      </c>
      <c r="AK140" s="178" t="str">
        <f t="shared" si="111"/>
        <v/>
      </c>
      <c r="AL140" s="178" t="str">
        <f t="shared" si="111"/>
        <v/>
      </c>
      <c r="AM140" s="144" t="str">
        <f t="shared" si="87"/>
        <v/>
      </c>
      <c r="AO140" s="123">
        <f t="shared" si="95"/>
        <v>1</v>
      </c>
      <c r="AP140" s="126" t="str">
        <f t="shared" si="96"/>
        <v/>
      </c>
      <c r="AQ140" s="126" t="str">
        <f t="shared" si="97"/>
        <v/>
      </c>
      <c r="AR140" s="126" t="str">
        <f t="shared" si="98"/>
        <v/>
      </c>
      <c r="AS140" s="126" t="str">
        <f t="shared" si="99"/>
        <v/>
      </c>
      <c r="AT140" s="127">
        <f t="shared" si="100"/>
        <v>1</v>
      </c>
      <c r="AV140" s="128">
        <f t="shared" si="101"/>
        <v>488600</v>
      </c>
      <c r="AW140" s="128" t="str">
        <f t="shared" si="102"/>
        <v/>
      </c>
      <c r="AX140" s="128" t="str">
        <f t="shared" si="103"/>
        <v/>
      </c>
      <c r="AY140" s="128" t="str">
        <f t="shared" si="104"/>
        <v/>
      </c>
      <c r="AZ140" s="128" t="str">
        <f t="shared" si="105"/>
        <v/>
      </c>
      <c r="BB140" s="128">
        <f t="shared" si="106"/>
        <v>488600</v>
      </c>
      <c r="BC140" s="128" t="str">
        <f t="shared" si="107"/>
        <v/>
      </c>
      <c r="BD140" s="128" t="str">
        <f t="shared" si="108"/>
        <v/>
      </c>
      <c r="BE140" s="128" t="str">
        <f t="shared" si="109"/>
        <v/>
      </c>
      <c r="BF140" s="128" t="str">
        <f t="shared" si="110"/>
        <v/>
      </c>
    </row>
    <row r="141" spans="2:58">
      <c r="B141" s="176" t="s">
        <v>2450</v>
      </c>
      <c r="C141" s="167" t="s">
        <v>2369</v>
      </c>
      <c r="D141" s="167" t="s">
        <v>2231</v>
      </c>
      <c r="E141" s="167" t="s">
        <v>115</v>
      </c>
      <c r="F141" s="167" t="s">
        <v>2464</v>
      </c>
      <c r="G141" s="144" t="str">
        <f>MID(C141,5,2)</f>
        <v>U2</v>
      </c>
      <c r="H141" s="145">
        <f>IFERROR(INDEX(UnitRateParks[],MATCH(G141,UnitRateParks[LGIP Code],0),3),"")</f>
        <v>0</v>
      </c>
      <c r="I141" s="146" t="str">
        <f>IFERROR(MIN(K141/H141,INDEX(UnitRateParks[],MATCH(FutureTrunkParks[[#This Row],[LGIP Code (*)]], UnitRateParks[LGIP Code],0),4)),"")</f>
        <v/>
      </c>
      <c r="J141" s="170"/>
      <c r="K141" s="171">
        <v>77400</v>
      </c>
      <c r="L141" s="114">
        <f t="shared" si="113"/>
        <v>0</v>
      </c>
      <c r="M141" s="173">
        <v>0</v>
      </c>
      <c r="N141" s="143">
        <f>IFERROR(INDEX(UnitRateParks[],MATCH($G141,UnitRateParks[LGIP Code],0),15),"Error")</f>
        <v>750000</v>
      </c>
      <c r="O141" s="165">
        <v>750000</v>
      </c>
      <c r="P141" s="167">
        <v>2016</v>
      </c>
      <c r="Q141" s="204">
        <v>0.17</v>
      </c>
      <c r="R141" s="131">
        <f t="shared" si="82"/>
        <v>127500</v>
      </c>
      <c r="S141" s="167">
        <v>1</v>
      </c>
      <c r="T141" s="116">
        <f t="shared" si="114"/>
        <v>0.15</v>
      </c>
      <c r="U141" s="133">
        <f t="shared" si="83"/>
        <v>114075</v>
      </c>
      <c r="V141" s="134">
        <f t="shared" si="84"/>
        <v>1140311</v>
      </c>
      <c r="W141" s="298">
        <f t="shared" si="92"/>
        <v>148736</v>
      </c>
      <c r="X141" s="176">
        <v>2024</v>
      </c>
      <c r="Y141" s="259">
        <f t="shared" si="115"/>
        <v>2.5000000000000001E-2</v>
      </c>
      <c r="Z141" s="259">
        <f t="shared" si="116"/>
        <v>1.8716532546698028E-2</v>
      </c>
      <c r="AA141" s="306">
        <f>IF(FutureTrunkParks[[#This Row],[Asset Class]]="Local",VLOOKUP(FutureTrunkParks[[#This Row],[Service Catchment]],'Catchment Demand - Parks'!$C$8:$M$12,11),'Catchment Demand - Parks'!$M$12)</f>
        <v>0.2213928201923249</v>
      </c>
      <c r="AB141" s="306">
        <f>_xlfn.IFS(FutureTrunkParks[[#This Row],[Year of Provision]]=2019,0,FutureTrunkParks[[#This Row],[Year of Provision]]=2024,FutureTrunkParks[[#This Row],[Total Assets Cost (at Base Year)]]/SUMIFS($AE$17:$AE$189,$X$17:$X$189,"2024",$E$17:$E$189,FutureTrunkParks[[#This Row],[Service Catchment]]))</f>
        <v>1.1422626471136054E-2</v>
      </c>
      <c r="AC141" s="306">
        <f>IF(AND(FutureTrunkParks[[#This Row],[Spare Capacity %]]&gt;30%,FutureTrunkParks[[#This Row],[Share of the total Cost with the same year of provision %]]&gt;20%),1-FutureTrunkParks[[#This Row],[Spare Capacity %]],1)</f>
        <v>1</v>
      </c>
      <c r="AD141" s="306">
        <f>IF(FutureTrunkParks[[#This Row],[ Terminal Value Analysis]]&lt;0,0,FutureTrunkParks[[#This Row],[ Terminal Value Analysis]])</f>
        <v>1</v>
      </c>
      <c r="AE141" s="114">
        <f t="shared" si="85"/>
        <v>1140311</v>
      </c>
      <c r="AF141" s="114">
        <f t="shared" si="93"/>
        <v>1322666</v>
      </c>
      <c r="AG141" s="118">
        <f t="shared" si="94"/>
        <v>835515</v>
      </c>
      <c r="AH141" s="135">
        <f>ROUND(FutureTrunkParks[[#This Row],[Net Present Value of Total Asset Cost]]*FutureTrunkParks[[#This Row],[Terminal Value Adjustment]],0)</f>
        <v>835515</v>
      </c>
      <c r="AI141" s="178" t="str">
        <f t="shared" si="111"/>
        <v/>
      </c>
      <c r="AJ141" s="178" t="str">
        <f t="shared" si="111"/>
        <v/>
      </c>
      <c r="AK141" s="178" t="str">
        <f t="shared" si="111"/>
        <v/>
      </c>
      <c r="AL141" s="178" t="str">
        <f t="shared" si="111"/>
        <v/>
      </c>
      <c r="AM141" s="144" t="str">
        <f t="shared" si="87"/>
        <v>y</v>
      </c>
      <c r="AO141" s="123" t="str">
        <f t="shared" si="95"/>
        <v/>
      </c>
      <c r="AP141" s="126" t="str">
        <f t="shared" si="96"/>
        <v/>
      </c>
      <c r="AQ141" s="126" t="str">
        <f t="shared" si="97"/>
        <v/>
      </c>
      <c r="AR141" s="126" t="str">
        <f t="shared" si="98"/>
        <v/>
      </c>
      <c r="AS141" s="126">
        <f t="shared" si="99"/>
        <v>1</v>
      </c>
      <c r="AT141" s="127">
        <f t="shared" si="100"/>
        <v>1</v>
      </c>
      <c r="AV141" s="128" t="str">
        <f t="shared" si="101"/>
        <v/>
      </c>
      <c r="AW141" s="128" t="str">
        <f t="shared" si="102"/>
        <v/>
      </c>
      <c r="AX141" s="128" t="str">
        <f t="shared" si="103"/>
        <v/>
      </c>
      <c r="AY141" s="128" t="str">
        <f t="shared" si="104"/>
        <v/>
      </c>
      <c r="AZ141" s="128">
        <f t="shared" si="105"/>
        <v>835515</v>
      </c>
      <c r="BB141" s="128" t="str">
        <f t="shared" si="106"/>
        <v/>
      </c>
      <c r="BC141" s="128" t="str">
        <f t="shared" si="107"/>
        <v/>
      </c>
      <c r="BD141" s="128" t="str">
        <f t="shared" si="108"/>
        <v/>
      </c>
      <c r="BE141" s="128" t="str">
        <f t="shared" si="109"/>
        <v/>
      </c>
      <c r="BF141" s="128">
        <f t="shared" si="110"/>
        <v>835515</v>
      </c>
    </row>
    <row r="142" spans="2:58">
      <c r="B142" s="176" t="s">
        <v>2451</v>
      </c>
      <c r="C142" s="167" t="s">
        <v>2370</v>
      </c>
      <c r="D142" s="167" t="s">
        <v>2229</v>
      </c>
      <c r="E142" s="167" t="s">
        <v>115</v>
      </c>
      <c r="F142" s="167" t="s">
        <v>2461</v>
      </c>
      <c r="G142" s="144" t="str">
        <f t="shared" si="117"/>
        <v>A7-L</v>
      </c>
      <c r="H142" s="145">
        <f>IFERROR(INDEX(UnitRateParks[],MATCH(G142,UnitRateParks[LGIP Code],0),3),"")</f>
        <v>8000</v>
      </c>
      <c r="I142" s="146">
        <f>IFERROR(MIN(K142/H142,INDEX(UnitRateParks[],MATCH(FutureTrunkParks[[#This Row],[LGIP Code (*)]], UnitRateParks[LGIP Code],0),4)),"")</f>
        <v>7.4999999999999997E-2</v>
      </c>
      <c r="J142" s="170"/>
      <c r="K142" s="171">
        <v>600</v>
      </c>
      <c r="L142" s="114">
        <f t="shared" si="113"/>
        <v>140</v>
      </c>
      <c r="M142" s="173">
        <v>84000</v>
      </c>
      <c r="N14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57756.986189144736</v>
      </c>
      <c r="O142" s="165">
        <v>57757</v>
      </c>
      <c r="P142" s="167">
        <v>2016</v>
      </c>
      <c r="Q142" s="204">
        <v>0.17</v>
      </c>
      <c r="R142" s="131">
        <f t="shared" si="82"/>
        <v>9819</v>
      </c>
      <c r="S142" s="167">
        <v>1</v>
      </c>
      <c r="T142" s="116">
        <f t="shared" si="114"/>
        <v>0.15</v>
      </c>
      <c r="U142" s="133">
        <f t="shared" si="83"/>
        <v>8785</v>
      </c>
      <c r="V142" s="134">
        <f t="shared" si="84"/>
        <v>87815</v>
      </c>
      <c r="W142" s="298">
        <f t="shared" si="92"/>
        <v>11454</v>
      </c>
      <c r="X142" s="176">
        <v>2024</v>
      </c>
      <c r="Y142" s="259">
        <f t="shared" si="115"/>
        <v>2.5000000000000001E-2</v>
      </c>
      <c r="Z142" s="259">
        <f t="shared" si="116"/>
        <v>1.8716532546698028E-2</v>
      </c>
      <c r="AA142" s="306">
        <f>IF(FutureTrunkParks[[#This Row],[Asset Class]]="Local",VLOOKUP(FutureTrunkParks[[#This Row],[Service Catchment]],'Catchment Demand - Parks'!$C$8:$M$12,11),'Catchment Demand - Parks'!$M$12)</f>
        <v>0.2396431882939771</v>
      </c>
      <c r="AB142" s="306">
        <f>_xlfn.IFS(FutureTrunkParks[[#This Row],[Year of Provision]]=2019,0,FutureTrunkParks[[#This Row],[Year of Provision]]=2024,FutureTrunkParks[[#This Row],[Total Assets Cost (at Base Year)]]/SUMIFS($AE$17:$AE$189,$X$17:$X$189,"2024",$E$17:$E$189,FutureTrunkParks[[#This Row],[Service Catchment]]))</f>
        <v>1.7210906210132508E-3</v>
      </c>
      <c r="AC142" s="306">
        <f>IF(AND(FutureTrunkParks[[#This Row],[Spare Capacity %]]&gt;30%,FutureTrunkParks[[#This Row],[Share of the total Cost with the same year of provision %]]&gt;20%),1-FutureTrunkParks[[#This Row],[Spare Capacity %]],1)</f>
        <v>1</v>
      </c>
      <c r="AD142" s="306">
        <f>IF(FutureTrunkParks[[#This Row],[ Terminal Value Analysis]]&lt;0,0,FutureTrunkParks[[#This Row],[ Terminal Value Analysis]])</f>
        <v>1</v>
      </c>
      <c r="AE142" s="114">
        <f t="shared" si="85"/>
        <v>171815</v>
      </c>
      <c r="AF142" s="114">
        <f t="shared" si="93"/>
        <v>204204</v>
      </c>
      <c r="AG142" s="118">
        <f t="shared" si="94"/>
        <v>128994</v>
      </c>
      <c r="AH142" s="135">
        <f>ROUND(FutureTrunkParks[[#This Row],[Net Present Value of Total Asset Cost]]*FutureTrunkParks[[#This Row],[Terminal Value Adjustment]],0)</f>
        <v>128994</v>
      </c>
      <c r="AI142" s="178" t="str">
        <f t="shared" si="111"/>
        <v>y</v>
      </c>
      <c r="AJ142" s="178" t="str">
        <f t="shared" si="111"/>
        <v/>
      </c>
      <c r="AK142" s="178" t="str">
        <f t="shared" si="111"/>
        <v/>
      </c>
      <c r="AL142" s="178" t="str">
        <f t="shared" si="111"/>
        <v/>
      </c>
      <c r="AM142" s="144" t="str">
        <f t="shared" si="87"/>
        <v/>
      </c>
      <c r="AO142" s="123">
        <f t="shared" si="95"/>
        <v>1</v>
      </c>
      <c r="AP142" s="126" t="str">
        <f t="shared" si="96"/>
        <v/>
      </c>
      <c r="AQ142" s="126" t="str">
        <f t="shared" si="97"/>
        <v/>
      </c>
      <c r="AR142" s="126" t="str">
        <f t="shared" si="98"/>
        <v/>
      </c>
      <c r="AS142" s="126" t="str">
        <f t="shared" si="99"/>
        <v/>
      </c>
      <c r="AT142" s="127">
        <f t="shared" si="100"/>
        <v>1</v>
      </c>
      <c r="AV142" s="128">
        <f t="shared" si="101"/>
        <v>128994</v>
      </c>
      <c r="AW142" s="128" t="str">
        <f t="shared" si="102"/>
        <v/>
      </c>
      <c r="AX142" s="128" t="str">
        <f t="shared" si="103"/>
        <v/>
      </c>
      <c r="AY142" s="128" t="str">
        <f t="shared" si="104"/>
        <v/>
      </c>
      <c r="AZ142" s="128" t="str">
        <f t="shared" si="105"/>
        <v/>
      </c>
      <c r="BB142" s="128">
        <f t="shared" si="106"/>
        <v>128994</v>
      </c>
      <c r="BC142" s="128" t="str">
        <f t="shared" si="107"/>
        <v/>
      </c>
      <c r="BD142" s="128" t="str">
        <f t="shared" si="108"/>
        <v/>
      </c>
      <c r="BE142" s="128" t="str">
        <f t="shared" si="109"/>
        <v/>
      </c>
      <c r="BF142" s="128" t="str">
        <f t="shared" si="110"/>
        <v/>
      </c>
    </row>
    <row r="143" spans="2:58">
      <c r="B143" s="176" t="s">
        <v>2451</v>
      </c>
      <c r="C143" s="167" t="s">
        <v>2371</v>
      </c>
      <c r="D143" s="167" t="s">
        <v>2229</v>
      </c>
      <c r="E143" s="167" t="s">
        <v>115</v>
      </c>
      <c r="F143" s="167" t="s">
        <v>2461</v>
      </c>
      <c r="G143" s="144" t="str">
        <f t="shared" si="117"/>
        <v>A7-L</v>
      </c>
      <c r="H143" s="145">
        <f>IFERROR(INDEX(UnitRateParks[],MATCH(G143,UnitRateParks[LGIP Code],0),3),"")</f>
        <v>8000</v>
      </c>
      <c r="I143" s="146">
        <f>IFERROR(MIN(K143/H143,INDEX(UnitRateParks[],MATCH(FutureTrunkParks[[#This Row],[LGIP Code (*)]], UnitRateParks[LGIP Code],0),4)),"")</f>
        <v>0.25</v>
      </c>
      <c r="J143" s="170"/>
      <c r="K143" s="171">
        <v>2000</v>
      </c>
      <c r="L143" s="114">
        <f t="shared" si="113"/>
        <v>10</v>
      </c>
      <c r="M143" s="173">
        <v>20000</v>
      </c>
      <c r="N14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92738.01896381579</v>
      </c>
      <c r="O143" s="165">
        <v>92738</v>
      </c>
      <c r="P143" s="167">
        <v>2016</v>
      </c>
      <c r="Q143" s="204">
        <v>0.17</v>
      </c>
      <c r="R143" s="131">
        <f t="shared" si="82"/>
        <v>15765</v>
      </c>
      <c r="S143" s="167">
        <v>1</v>
      </c>
      <c r="T143" s="116">
        <f t="shared" si="114"/>
        <v>0.15</v>
      </c>
      <c r="U143" s="133">
        <f t="shared" si="83"/>
        <v>14105</v>
      </c>
      <c r="V143" s="134">
        <f t="shared" si="84"/>
        <v>140999</v>
      </c>
      <c r="W143" s="298">
        <f t="shared" ref="W143:W174" si="118">ROUND((O143+R143+U143)*T143,0)</f>
        <v>18391</v>
      </c>
      <c r="X143" s="176">
        <v>2024</v>
      </c>
      <c r="Y143" s="259">
        <f t="shared" si="115"/>
        <v>2.5000000000000001E-2</v>
      </c>
      <c r="Z143" s="259">
        <f t="shared" si="116"/>
        <v>1.8716532546698028E-2</v>
      </c>
      <c r="AA143" s="306">
        <f>IF(FutureTrunkParks[[#This Row],[Asset Class]]="Local",VLOOKUP(FutureTrunkParks[[#This Row],[Service Catchment]],'Catchment Demand - Parks'!$C$8:$M$12,11),'Catchment Demand - Parks'!$M$12)</f>
        <v>0.2396431882939771</v>
      </c>
      <c r="AB143" s="306">
        <f>_xlfn.IFS(FutureTrunkParks[[#This Row],[Year of Provision]]=2019,0,FutureTrunkParks[[#This Row],[Year of Provision]]=2024,FutureTrunkParks[[#This Row],[Total Assets Cost (at Base Year)]]/SUMIFS($AE$17:$AE$189,$X$17:$X$189,"2024",$E$17:$E$189,FutureTrunkParks[[#This Row],[Service Catchment]]))</f>
        <v>1.612745504714445E-3</v>
      </c>
      <c r="AC143" s="306">
        <f>IF(AND(FutureTrunkParks[[#This Row],[Spare Capacity %]]&gt;30%,FutureTrunkParks[[#This Row],[Share of the total Cost with the same year of provision %]]&gt;20%),1-FutureTrunkParks[[#This Row],[Spare Capacity %]],1)</f>
        <v>1</v>
      </c>
      <c r="AD143" s="306">
        <f>IF(FutureTrunkParks[[#This Row],[ Terminal Value Analysis]]&lt;0,0,FutureTrunkParks[[#This Row],[ Terminal Value Analysis]])</f>
        <v>1</v>
      </c>
      <c r="AE143" s="114">
        <f t="shared" si="85"/>
        <v>160999</v>
      </c>
      <c r="AF143" s="114">
        <f t="shared" si="93"/>
        <v>187915</v>
      </c>
      <c r="AG143" s="118">
        <f t="shared" si="94"/>
        <v>118704</v>
      </c>
      <c r="AH143" s="135">
        <f>ROUND(FutureTrunkParks[[#This Row],[Net Present Value of Total Asset Cost]]*FutureTrunkParks[[#This Row],[Terminal Value Adjustment]],0)</f>
        <v>118704</v>
      </c>
      <c r="AI143" s="178" t="str">
        <f t="shared" si="111"/>
        <v>y</v>
      </c>
      <c r="AJ143" s="178" t="str">
        <f t="shared" si="111"/>
        <v/>
      </c>
      <c r="AK143" s="178" t="str">
        <f t="shared" si="111"/>
        <v/>
      </c>
      <c r="AL143" s="178" t="str">
        <f t="shared" si="111"/>
        <v/>
      </c>
      <c r="AM143" s="144" t="str">
        <f t="shared" si="87"/>
        <v/>
      </c>
      <c r="AO143" s="123">
        <f t="shared" si="95"/>
        <v>1</v>
      </c>
      <c r="AP143" s="126" t="str">
        <f t="shared" si="96"/>
        <v/>
      </c>
      <c r="AQ143" s="126" t="str">
        <f t="shared" si="97"/>
        <v/>
      </c>
      <c r="AR143" s="126" t="str">
        <f t="shared" si="98"/>
        <v/>
      </c>
      <c r="AS143" s="126" t="str">
        <f t="shared" si="99"/>
        <v/>
      </c>
      <c r="AT143" s="127">
        <f t="shared" si="100"/>
        <v>1</v>
      </c>
      <c r="AV143" s="128">
        <f t="shared" si="101"/>
        <v>118704</v>
      </c>
      <c r="AW143" s="128" t="str">
        <f t="shared" si="102"/>
        <v/>
      </c>
      <c r="AX143" s="128" t="str">
        <f t="shared" si="103"/>
        <v/>
      </c>
      <c r="AY143" s="128" t="str">
        <f t="shared" si="104"/>
        <v/>
      </c>
      <c r="AZ143" s="128" t="str">
        <f t="shared" si="105"/>
        <v/>
      </c>
      <c r="BB143" s="128">
        <f t="shared" si="106"/>
        <v>118704</v>
      </c>
      <c r="BC143" s="128" t="str">
        <f t="shared" si="107"/>
        <v/>
      </c>
      <c r="BD143" s="128" t="str">
        <f t="shared" si="108"/>
        <v/>
      </c>
      <c r="BE143" s="128" t="str">
        <f t="shared" si="109"/>
        <v/>
      </c>
      <c r="BF143" s="128" t="str">
        <f t="shared" si="110"/>
        <v/>
      </c>
    </row>
    <row r="144" spans="2:58">
      <c r="B144" s="176" t="s">
        <v>2452</v>
      </c>
      <c r="C144" s="167" t="s">
        <v>2372</v>
      </c>
      <c r="D144" s="167" t="s">
        <v>2231</v>
      </c>
      <c r="E144" s="167" t="s">
        <v>115</v>
      </c>
      <c r="F144" s="167" t="s">
        <v>2463</v>
      </c>
      <c r="G144" s="144" t="str">
        <f t="shared" si="117"/>
        <v>E2-D</v>
      </c>
      <c r="H144" s="145">
        <f>IFERROR(INDEX(UnitRateParks[],MATCH(G144,UnitRateParks[LGIP Code],0),3),"")</f>
        <v>30000</v>
      </c>
      <c r="I144" s="146">
        <f>IFERROR(MIN(K144/H144,INDEX(UnitRateParks[],MATCH(FutureTrunkParks[[#This Row],[LGIP Code (*)]], UnitRateParks[LGIP Code],0),4)),"")</f>
        <v>1.3333333333333333</v>
      </c>
      <c r="J144" s="170"/>
      <c r="K144" s="171">
        <v>40000</v>
      </c>
      <c r="L144" s="114">
        <f t="shared" si="113"/>
        <v>0</v>
      </c>
      <c r="M144" s="173">
        <v>0</v>
      </c>
      <c r="N144"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7248672.9439139785</v>
      </c>
      <c r="O144" s="165">
        <v>7248673</v>
      </c>
      <c r="P144" s="167">
        <v>2016</v>
      </c>
      <c r="Q144" s="204">
        <v>0.17</v>
      </c>
      <c r="R144" s="131">
        <f t="shared" si="82"/>
        <v>1232274</v>
      </c>
      <c r="S144" s="167">
        <v>1</v>
      </c>
      <c r="T144" s="116">
        <f t="shared" si="114"/>
        <v>0.15</v>
      </c>
      <c r="U144" s="133">
        <f t="shared" si="83"/>
        <v>1102523</v>
      </c>
      <c r="V144" s="134">
        <f t="shared" si="84"/>
        <v>11020991</v>
      </c>
      <c r="W144" s="298">
        <f t="shared" si="118"/>
        <v>1437521</v>
      </c>
      <c r="X144" s="176">
        <v>2024</v>
      </c>
      <c r="Y144" s="259">
        <f t="shared" si="115"/>
        <v>2.5000000000000001E-2</v>
      </c>
      <c r="Z144" s="259">
        <f t="shared" si="116"/>
        <v>1.8716532546698028E-2</v>
      </c>
      <c r="AA144" s="306">
        <f>IF(FutureTrunkParks[[#This Row],[Asset Class]]="Local",VLOOKUP(FutureTrunkParks[[#This Row],[Service Catchment]],'Catchment Demand - Parks'!$C$8:$M$12,11),'Catchment Demand - Parks'!$M$12)</f>
        <v>0.2213928201923249</v>
      </c>
      <c r="AB144" s="306">
        <f>_xlfn.IFS(FutureTrunkParks[[#This Row],[Year of Provision]]=2019,0,FutureTrunkParks[[#This Row],[Year of Provision]]=2024,FutureTrunkParks[[#This Row],[Total Assets Cost (at Base Year)]]/SUMIFS($AE$17:$AE$189,$X$17:$X$189,"2024",$E$17:$E$189,FutureTrunkParks[[#This Row],[Service Catchment]]))</f>
        <v>0.11039853472846636</v>
      </c>
      <c r="AC144" s="306">
        <f>IF(AND(FutureTrunkParks[[#This Row],[Spare Capacity %]]&gt;30%,FutureTrunkParks[[#This Row],[Share of the total Cost with the same year of provision %]]&gt;20%),1-FutureTrunkParks[[#This Row],[Spare Capacity %]],1)</f>
        <v>1</v>
      </c>
      <c r="AD144" s="306">
        <f>IF(FutureTrunkParks[[#This Row],[ Terminal Value Analysis]]&lt;0,0,FutureTrunkParks[[#This Row],[ Terminal Value Analysis]])</f>
        <v>1</v>
      </c>
      <c r="AE144" s="114">
        <f t="shared" si="85"/>
        <v>11020991</v>
      </c>
      <c r="AF144" s="114">
        <f t="shared" si="93"/>
        <v>12783432</v>
      </c>
      <c r="AG144" s="118">
        <f t="shared" si="94"/>
        <v>8075171</v>
      </c>
      <c r="AH144" s="135">
        <f>ROUND(FutureTrunkParks[[#This Row],[Net Present Value of Total Asset Cost]]*FutureTrunkParks[[#This Row],[Terminal Value Adjustment]],0)</f>
        <v>8075171</v>
      </c>
      <c r="AI144" s="178" t="str">
        <f t="shared" si="111"/>
        <v/>
      </c>
      <c r="AJ144" s="178" t="str">
        <f t="shared" si="111"/>
        <v/>
      </c>
      <c r="AK144" s="178" t="str">
        <f t="shared" si="111"/>
        <v/>
      </c>
      <c r="AL144" s="178" t="str">
        <f t="shared" si="111"/>
        <v/>
      </c>
      <c r="AM144" s="144" t="str">
        <f t="shared" si="87"/>
        <v>y</v>
      </c>
      <c r="AO144" s="123" t="str">
        <f t="shared" si="95"/>
        <v/>
      </c>
      <c r="AP144" s="126" t="str">
        <f t="shared" si="96"/>
        <v/>
      </c>
      <c r="AQ144" s="126" t="str">
        <f t="shared" si="97"/>
        <v/>
      </c>
      <c r="AR144" s="126" t="str">
        <f t="shared" si="98"/>
        <v/>
      </c>
      <c r="AS144" s="126">
        <f t="shared" si="99"/>
        <v>1</v>
      </c>
      <c r="AT144" s="127">
        <f t="shared" si="100"/>
        <v>1</v>
      </c>
      <c r="AV144" s="128" t="str">
        <f t="shared" si="101"/>
        <v/>
      </c>
      <c r="AW144" s="128" t="str">
        <f t="shared" si="102"/>
        <v/>
      </c>
      <c r="AX144" s="128" t="str">
        <f t="shared" si="103"/>
        <v/>
      </c>
      <c r="AY144" s="128" t="str">
        <f t="shared" si="104"/>
        <v/>
      </c>
      <c r="AZ144" s="128">
        <f t="shared" si="105"/>
        <v>8075171</v>
      </c>
      <c r="BB144" s="128" t="str">
        <f t="shared" si="106"/>
        <v/>
      </c>
      <c r="BC144" s="128" t="str">
        <f t="shared" si="107"/>
        <v/>
      </c>
      <c r="BD144" s="128" t="str">
        <f t="shared" si="108"/>
        <v/>
      </c>
      <c r="BE144" s="128" t="str">
        <f t="shared" si="109"/>
        <v/>
      </c>
      <c r="BF144" s="128">
        <f t="shared" si="110"/>
        <v>8075171</v>
      </c>
    </row>
    <row r="145" spans="2:58">
      <c r="B145" s="176" t="s">
        <v>2451</v>
      </c>
      <c r="C145" s="167" t="s">
        <v>2373</v>
      </c>
      <c r="D145" s="167" t="s">
        <v>2231</v>
      </c>
      <c r="E145" s="167" t="s">
        <v>115</v>
      </c>
      <c r="F145" s="167" t="s">
        <v>2458</v>
      </c>
      <c r="G145" s="144" t="str">
        <f t="shared" si="117"/>
        <v>E5-D</v>
      </c>
      <c r="H145" s="145">
        <f>IFERROR(INDEX(UnitRateParks[],MATCH(G145,UnitRateParks[LGIP Code],0),3),"")</f>
        <v>40000</v>
      </c>
      <c r="I145" s="146">
        <f>IFERROR(MIN(K145/H145,INDEX(UnitRateParks[],MATCH(FutureTrunkParks[[#This Row],[LGIP Code (*)]], UnitRateParks[LGIP Code],0),4)),"")</f>
        <v>1.5</v>
      </c>
      <c r="J145" s="170"/>
      <c r="K145" s="171">
        <v>60000</v>
      </c>
      <c r="L145" s="114">
        <f t="shared" si="113"/>
        <v>0</v>
      </c>
      <c r="M145" s="173">
        <v>0</v>
      </c>
      <c r="N145"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6881048.0765806446</v>
      </c>
      <c r="O145" s="165">
        <v>6881048</v>
      </c>
      <c r="P145" s="167">
        <v>2016</v>
      </c>
      <c r="Q145" s="204">
        <v>0.17</v>
      </c>
      <c r="R145" s="131">
        <f t="shared" si="82"/>
        <v>1169778</v>
      </c>
      <c r="S145" s="167">
        <v>1</v>
      </c>
      <c r="T145" s="116">
        <f t="shared" si="114"/>
        <v>7.4999999999999997E-2</v>
      </c>
      <c r="U145" s="133">
        <f t="shared" si="83"/>
        <v>1046607</v>
      </c>
      <c r="V145" s="134">
        <f t="shared" si="84"/>
        <v>9779740</v>
      </c>
      <c r="W145" s="298">
        <f t="shared" si="118"/>
        <v>682307</v>
      </c>
      <c r="X145" s="176">
        <v>2019</v>
      </c>
      <c r="Y145" s="259">
        <f t="shared" si="115"/>
        <v>2.5000000000000001E-2</v>
      </c>
      <c r="Z145" s="259">
        <f t="shared" si="116"/>
        <v>1.8716532546698028E-2</v>
      </c>
      <c r="AA145" s="306">
        <f>IF(FutureTrunkParks[[#This Row],[Asset Class]]="Local",VLOOKUP(FutureTrunkParks[[#This Row],[Service Catchment]],'Catchment Demand - Parks'!$C$8:$M$12,11),'Catchment Demand - Parks'!$M$12)</f>
        <v>0.2213928201923249</v>
      </c>
      <c r="AB145" s="306">
        <f>_xlfn.IFS(FutureTrunkParks[[#This Row],[Year of Provision]]=2019,0,FutureTrunkParks[[#This Row],[Year of Provision]]=2024,FutureTrunkParks[[#This Row],[Total Assets Cost (at Base Year)]]/SUMIFS($AE$17:$AE$189,$X$17:$X$189,"2024",$E$17:$E$189,FutureTrunkParks[[#This Row],[Service Catchment]]))</f>
        <v>0</v>
      </c>
      <c r="AC145" s="306">
        <f>IF(AND(FutureTrunkParks[[#This Row],[Spare Capacity %]]&gt;30%,FutureTrunkParks[[#This Row],[Share of the total Cost with the same year of provision %]]&gt;20%),1-FutureTrunkParks[[#This Row],[Spare Capacity %]],1)</f>
        <v>1</v>
      </c>
      <c r="AD145" s="306">
        <f>IF(FutureTrunkParks[[#This Row],[ Terminal Value Analysis]]&lt;0,0,FutureTrunkParks[[#This Row],[ Terminal Value Analysis]])</f>
        <v>1</v>
      </c>
      <c r="AE145" s="114">
        <f t="shared" si="85"/>
        <v>9779740</v>
      </c>
      <c r="AF145" s="114">
        <f t="shared" ref="AF145:AF176" si="119">ROUND(V145*(1+Z145)^(X145-YEAR)+M145*(1+Y145)^(X145-YEAR),0)</f>
        <v>10339210</v>
      </c>
      <c r="AG145" s="118">
        <f t="shared" ref="AG145:AG176" si="120">ROUND(AF145*(1/(1+WACC))^(X145-YEAR),0)</f>
        <v>8703150</v>
      </c>
      <c r="AH145" s="135">
        <f>ROUND(FutureTrunkParks[[#This Row],[Net Present Value of Total Asset Cost]]*FutureTrunkParks[[#This Row],[Terminal Value Adjustment]],0)</f>
        <v>8703150</v>
      </c>
      <c r="AI145" s="178" t="str">
        <f t="shared" ref="AI145:AL189" si="121">IF(AND($D145="Local",AI$13=$E145),"y","")</f>
        <v/>
      </c>
      <c r="AJ145" s="178" t="str">
        <f t="shared" si="121"/>
        <v/>
      </c>
      <c r="AK145" s="178" t="str">
        <f t="shared" si="121"/>
        <v/>
      </c>
      <c r="AL145" s="178" t="str">
        <f t="shared" si="121"/>
        <v/>
      </c>
      <c r="AM145" s="144" t="str">
        <f t="shared" ref="AM145:AM189" si="122">IF($D145&lt;&gt;"Local","y","")</f>
        <v>y</v>
      </c>
      <c r="AO145" s="123" t="str">
        <f t="shared" ref="AO145:AO176" si="123">IF(AI145="y",1,"")</f>
        <v/>
      </c>
      <c r="AP145" s="126" t="str">
        <f t="shared" ref="AP145:AP176" si="124">IF(AJ145="y",1,"")</f>
        <v/>
      </c>
      <c r="AQ145" s="126" t="str">
        <f t="shared" ref="AQ145:AQ176" si="125">IF(AK145="y",1,"")</f>
        <v/>
      </c>
      <c r="AR145" s="126" t="str">
        <f t="shared" ref="AR145:AR176" si="126">IF(AL145="y",1,"")</f>
        <v/>
      </c>
      <c r="AS145" s="126">
        <f t="shared" ref="AS145:AS176" si="127">IF(AM145="y",1,"")</f>
        <v>1</v>
      </c>
      <c r="AT145" s="127">
        <f t="shared" ref="AT145:AT176" si="128">SUM(AO145:AS145)</f>
        <v>1</v>
      </c>
      <c r="AV145" s="128" t="str">
        <f t="shared" ref="AV145:AV176" si="129">IF(AO145="","",(AO145/$AT145)*$AG145)</f>
        <v/>
      </c>
      <c r="AW145" s="128" t="str">
        <f t="shared" ref="AW145:AW176" si="130">IF(AP145="","",(AP145/$AT145)*$AG145)</f>
        <v/>
      </c>
      <c r="AX145" s="128" t="str">
        <f t="shared" ref="AX145:AX176" si="131">IF(AQ145="","",(AQ145/$AT145)*$AG145)</f>
        <v/>
      </c>
      <c r="AY145" s="128" t="str">
        <f t="shared" ref="AY145:AY176" si="132">IF(AR145="","",(AR145/$AT145)*$AG145)</f>
        <v/>
      </c>
      <c r="AZ145" s="128">
        <f t="shared" ref="AZ145:AZ176" si="133">IF(AS145="","",(AS145/$AT145)*$AG145)</f>
        <v>8703150</v>
      </c>
      <c r="BB145" s="128" t="str">
        <f t="shared" ref="BB145:BB176" si="134">IF(AO145="","",(AO145/$AT145)*$AH145)</f>
        <v/>
      </c>
      <c r="BC145" s="128" t="str">
        <f t="shared" ref="BC145:BC176" si="135">IF(AP145="","",(AP145/$AT145)*$AH145)</f>
        <v/>
      </c>
      <c r="BD145" s="128" t="str">
        <f t="shared" ref="BD145:BD176" si="136">IF(AQ145="","",(AQ145/$AT145)*$AH145)</f>
        <v/>
      </c>
      <c r="BE145" s="128" t="str">
        <f t="shared" ref="BE145:BE176" si="137">IF(AR145="","",(AR145/$AT145)*$AH145)</f>
        <v/>
      </c>
      <c r="BF145" s="128">
        <f t="shared" ref="BF145:BF176" si="138">IF(AS145="","",(AS145/$AT145)*$AH145)</f>
        <v>8703150</v>
      </c>
    </row>
    <row r="146" spans="2:58">
      <c r="B146" s="176" t="s">
        <v>2438</v>
      </c>
      <c r="C146" s="167" t="s">
        <v>2374</v>
      </c>
      <c r="D146" s="167" t="s">
        <v>2229</v>
      </c>
      <c r="E146" s="167" t="s">
        <v>117</v>
      </c>
      <c r="F146" s="167" t="s">
        <v>2455</v>
      </c>
      <c r="G146" s="144" t="str">
        <f t="shared" si="117"/>
        <v>A1-L</v>
      </c>
      <c r="H146" s="145">
        <f>IFERROR(INDEX(UnitRateParks[],MATCH(G146,UnitRateParks[LGIP Code],0),3),"")</f>
        <v>8000</v>
      </c>
      <c r="I146" s="146">
        <f>IFERROR(MIN(K146/H146,INDEX(UnitRateParks[],MATCH(FutureTrunkParks[[#This Row],[LGIP Code (*)]], UnitRateParks[LGIP Code],0),4)),"")</f>
        <v>1.25</v>
      </c>
      <c r="J146" s="170"/>
      <c r="K146" s="171">
        <v>10000</v>
      </c>
      <c r="L146" s="114">
        <f t="shared" si="113"/>
        <v>450</v>
      </c>
      <c r="M146" s="173">
        <v>4500000</v>
      </c>
      <c r="N14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46" s="165">
        <v>333335</v>
      </c>
      <c r="P146" s="167">
        <v>2016</v>
      </c>
      <c r="Q146" s="204">
        <v>0.17</v>
      </c>
      <c r="R146" s="131">
        <f t="shared" ref="R146:R189" si="139">ROUND(O146*Q146,0)</f>
        <v>56667</v>
      </c>
      <c r="S146" s="167">
        <v>1</v>
      </c>
      <c r="T146" s="116">
        <f t="shared" si="114"/>
        <v>7.4999999999999997E-2</v>
      </c>
      <c r="U146" s="133">
        <f t="shared" ref="U146:U189" si="140">ROUND((O146+R146)*13%,0)</f>
        <v>50700</v>
      </c>
      <c r="V146" s="134">
        <f t="shared" ref="V146:V189" si="141">ROUND(O146+R146+U146+(O146+R146+U146)*T146,0)</f>
        <v>473755</v>
      </c>
      <c r="W146" s="298">
        <f t="shared" si="118"/>
        <v>33053</v>
      </c>
      <c r="X146" s="176">
        <v>2019</v>
      </c>
      <c r="Y146" s="259">
        <f t="shared" si="115"/>
        <v>2.5000000000000001E-2</v>
      </c>
      <c r="Z146" s="259">
        <f t="shared" si="116"/>
        <v>1.8716532546698028E-2</v>
      </c>
      <c r="AA146" s="306">
        <f>IF(FutureTrunkParks[[#This Row],[Asset Class]]="Local",VLOOKUP(FutureTrunkParks[[#This Row],[Service Catchment]],'Catchment Demand - Parks'!$C$8:$M$12,11),'Catchment Demand - Parks'!$M$12)</f>
        <v>0.23653065067111387</v>
      </c>
      <c r="AB146" s="306">
        <f>_xlfn.IFS(FutureTrunkParks[[#This Row],[Year of Provision]]=2019,0,FutureTrunkParks[[#This Row],[Year of Provision]]=2024,FutureTrunkParks[[#This Row],[Total Assets Cost (at Base Year)]]/SUMIFS($AE$17:$AE$189,$X$17:$X$189,"2024",$E$17:$E$189,FutureTrunkParks[[#This Row],[Service Catchment]]))</f>
        <v>0</v>
      </c>
      <c r="AC146" s="306">
        <f>IF(AND(FutureTrunkParks[[#This Row],[Spare Capacity %]]&gt;30%,FutureTrunkParks[[#This Row],[Share of the total Cost with the same year of provision %]]&gt;20%),1-FutureTrunkParks[[#This Row],[Spare Capacity %]],1)</f>
        <v>1</v>
      </c>
      <c r="AD146" s="306">
        <f>IF(FutureTrunkParks[[#This Row],[ Terminal Value Analysis]]&lt;0,0,FutureTrunkParks[[#This Row],[ Terminal Value Analysis]])</f>
        <v>1</v>
      </c>
      <c r="AE146" s="114">
        <f t="shared" ref="AE146:AE189" si="142">ROUND(V146+M146,0)</f>
        <v>4973755</v>
      </c>
      <c r="AF146" s="114">
        <f t="shared" si="119"/>
        <v>5346865</v>
      </c>
      <c r="AG146" s="118">
        <f t="shared" si="120"/>
        <v>4500785</v>
      </c>
      <c r="AH146" s="135">
        <f>ROUND(FutureTrunkParks[[#This Row],[Net Present Value of Total Asset Cost]]*FutureTrunkParks[[#This Row],[Terminal Value Adjustment]],0)</f>
        <v>4500785</v>
      </c>
      <c r="AI146" s="178" t="str">
        <f t="shared" si="121"/>
        <v/>
      </c>
      <c r="AJ146" s="178" t="str">
        <f t="shared" si="121"/>
        <v/>
      </c>
      <c r="AK146" s="178" t="str">
        <f t="shared" si="121"/>
        <v>y</v>
      </c>
      <c r="AL146" s="178" t="str">
        <f t="shared" si="121"/>
        <v/>
      </c>
      <c r="AM146" s="144" t="str">
        <f t="shared" si="122"/>
        <v/>
      </c>
      <c r="AO146" s="123" t="str">
        <f t="shared" si="123"/>
        <v/>
      </c>
      <c r="AP146" s="126" t="str">
        <f t="shared" si="124"/>
        <v/>
      </c>
      <c r="AQ146" s="126">
        <f t="shared" si="125"/>
        <v>1</v>
      </c>
      <c r="AR146" s="126" t="str">
        <f t="shared" si="126"/>
        <v/>
      </c>
      <c r="AS146" s="126" t="str">
        <f t="shared" si="127"/>
        <v/>
      </c>
      <c r="AT146" s="127">
        <f t="shared" si="128"/>
        <v>1</v>
      </c>
      <c r="AV146" s="128" t="str">
        <f t="shared" si="129"/>
        <v/>
      </c>
      <c r="AW146" s="128" t="str">
        <f t="shared" si="130"/>
        <v/>
      </c>
      <c r="AX146" s="128">
        <f t="shared" si="131"/>
        <v>4500785</v>
      </c>
      <c r="AY146" s="128" t="str">
        <f t="shared" si="132"/>
        <v/>
      </c>
      <c r="AZ146" s="128" t="str">
        <f t="shared" si="133"/>
        <v/>
      </c>
      <c r="BB146" s="128" t="str">
        <f t="shared" si="134"/>
        <v/>
      </c>
      <c r="BC146" s="128" t="str">
        <f t="shared" si="135"/>
        <v/>
      </c>
      <c r="BD146" s="128">
        <f t="shared" si="136"/>
        <v>4500785</v>
      </c>
      <c r="BE146" s="128" t="str">
        <f t="shared" si="137"/>
        <v/>
      </c>
      <c r="BF146" s="128" t="str">
        <f t="shared" si="138"/>
        <v/>
      </c>
    </row>
    <row r="147" spans="2:58">
      <c r="B147" s="176" t="s">
        <v>2432</v>
      </c>
      <c r="C147" s="167" t="s">
        <v>2375</v>
      </c>
      <c r="D147" s="167" t="s">
        <v>2229</v>
      </c>
      <c r="E147" s="167" t="s">
        <v>117</v>
      </c>
      <c r="F147" s="167" t="s">
        <v>2455</v>
      </c>
      <c r="G147" s="144" t="str">
        <f t="shared" si="117"/>
        <v>A1-L</v>
      </c>
      <c r="H147" s="145">
        <f>IFERROR(INDEX(UnitRateParks[],MATCH(G147,UnitRateParks[LGIP Code],0),3),"")</f>
        <v>8000</v>
      </c>
      <c r="I147" s="146">
        <f>IFERROR(MIN(K147/H147,INDEX(UnitRateParks[],MATCH(FutureTrunkParks[[#This Row],[LGIP Code (*)]], UnitRateParks[LGIP Code],0),4)),"")</f>
        <v>0.625</v>
      </c>
      <c r="J147" s="170"/>
      <c r="K147" s="171">
        <v>5000</v>
      </c>
      <c r="L147" s="114">
        <f t="shared" si="113"/>
        <v>2000</v>
      </c>
      <c r="M147" s="173">
        <v>10000000</v>
      </c>
      <c r="N14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47" s="165">
        <v>180527</v>
      </c>
      <c r="P147" s="167">
        <v>2016</v>
      </c>
      <c r="Q147" s="204">
        <v>0.17</v>
      </c>
      <c r="R147" s="131">
        <f t="shared" si="139"/>
        <v>30690</v>
      </c>
      <c r="S147" s="167">
        <v>1</v>
      </c>
      <c r="T147" s="116">
        <f t="shared" si="114"/>
        <v>0.15</v>
      </c>
      <c r="U147" s="133">
        <f t="shared" si="140"/>
        <v>27458</v>
      </c>
      <c r="V147" s="134">
        <f t="shared" si="141"/>
        <v>274476</v>
      </c>
      <c r="W147" s="298">
        <f t="shared" si="118"/>
        <v>35801</v>
      </c>
      <c r="X147" s="176">
        <v>2024</v>
      </c>
      <c r="Y147" s="259">
        <f t="shared" si="115"/>
        <v>2.5000000000000001E-2</v>
      </c>
      <c r="Z147" s="259">
        <f t="shared" si="116"/>
        <v>1.8716532546698028E-2</v>
      </c>
      <c r="AA147" s="306">
        <f>IF(FutureTrunkParks[[#This Row],[Asset Class]]="Local",VLOOKUP(FutureTrunkParks[[#This Row],[Service Catchment]],'Catchment Demand - Parks'!$C$8:$M$12,11),'Catchment Demand - Parks'!$M$12)</f>
        <v>0.23653065067111387</v>
      </c>
      <c r="AB147" s="306">
        <f>_xlfn.IFS(FutureTrunkParks[[#This Row],[Year of Provision]]=2019,0,FutureTrunkParks[[#This Row],[Year of Provision]]=2024,FutureTrunkParks[[#This Row],[Total Assets Cost (at Base Year)]]/SUMIFS($AE$17:$AE$189,$X$17:$X$189,"2024",$E$17:$E$189,FutureTrunkParks[[#This Row],[Service Catchment]]))</f>
        <v>6.1429782927524233E-2</v>
      </c>
      <c r="AC147" s="306">
        <f>IF(AND(FutureTrunkParks[[#This Row],[Spare Capacity %]]&gt;30%,FutureTrunkParks[[#This Row],[Share of the total Cost with the same year of provision %]]&gt;20%),1-FutureTrunkParks[[#This Row],[Spare Capacity %]],1)</f>
        <v>1</v>
      </c>
      <c r="AD147" s="306">
        <f>IF(FutureTrunkParks[[#This Row],[ Terminal Value Analysis]]&lt;0,0,FutureTrunkParks[[#This Row],[ Terminal Value Analysis]])</f>
        <v>1</v>
      </c>
      <c r="AE147" s="114">
        <f t="shared" si="142"/>
        <v>10274476</v>
      </c>
      <c r="AF147" s="114">
        <f t="shared" si="119"/>
        <v>12502398</v>
      </c>
      <c r="AG147" s="118">
        <f t="shared" si="120"/>
        <v>7897644</v>
      </c>
      <c r="AH147" s="135">
        <f>ROUND(FutureTrunkParks[[#This Row],[Net Present Value of Total Asset Cost]]*FutureTrunkParks[[#This Row],[Terminal Value Adjustment]],0)</f>
        <v>7897644</v>
      </c>
      <c r="AI147" s="178" t="str">
        <f t="shared" si="121"/>
        <v/>
      </c>
      <c r="AJ147" s="178" t="str">
        <f t="shared" si="121"/>
        <v/>
      </c>
      <c r="AK147" s="178" t="str">
        <f t="shared" si="121"/>
        <v>y</v>
      </c>
      <c r="AL147" s="178" t="str">
        <f t="shared" si="121"/>
        <v/>
      </c>
      <c r="AM147" s="144" t="str">
        <f t="shared" si="122"/>
        <v/>
      </c>
      <c r="AO147" s="123" t="str">
        <f t="shared" si="123"/>
        <v/>
      </c>
      <c r="AP147" s="126" t="str">
        <f t="shared" si="124"/>
        <v/>
      </c>
      <c r="AQ147" s="126">
        <f t="shared" si="125"/>
        <v>1</v>
      </c>
      <c r="AR147" s="126" t="str">
        <f t="shared" si="126"/>
        <v/>
      </c>
      <c r="AS147" s="126" t="str">
        <f t="shared" si="127"/>
        <v/>
      </c>
      <c r="AT147" s="127">
        <f t="shared" si="128"/>
        <v>1</v>
      </c>
      <c r="AV147" s="128" t="str">
        <f t="shared" si="129"/>
        <v/>
      </c>
      <c r="AW147" s="128" t="str">
        <f t="shared" si="130"/>
        <v/>
      </c>
      <c r="AX147" s="128">
        <f t="shared" si="131"/>
        <v>7897644</v>
      </c>
      <c r="AY147" s="128" t="str">
        <f t="shared" si="132"/>
        <v/>
      </c>
      <c r="AZ147" s="128" t="str">
        <f t="shared" si="133"/>
        <v/>
      </c>
      <c r="BB147" s="128" t="str">
        <f t="shared" si="134"/>
        <v/>
      </c>
      <c r="BC147" s="128" t="str">
        <f t="shared" si="135"/>
        <v/>
      </c>
      <c r="BD147" s="128">
        <f t="shared" si="136"/>
        <v>7897644</v>
      </c>
      <c r="BE147" s="128" t="str">
        <f t="shared" si="137"/>
        <v/>
      </c>
      <c r="BF147" s="128" t="str">
        <f t="shared" si="138"/>
        <v/>
      </c>
    </row>
    <row r="148" spans="2:58">
      <c r="B148" s="176" t="s">
        <v>2432</v>
      </c>
      <c r="C148" s="167" t="s">
        <v>2376</v>
      </c>
      <c r="D148" s="167" t="s">
        <v>2229</v>
      </c>
      <c r="E148" s="167" t="s">
        <v>117</v>
      </c>
      <c r="F148" s="167" t="s">
        <v>2461</v>
      </c>
      <c r="G148" s="144" t="str">
        <f t="shared" si="117"/>
        <v>A7-L</v>
      </c>
      <c r="H148" s="145">
        <f>IFERROR(INDEX(UnitRateParks[],MATCH(G148,UnitRateParks[LGIP Code],0),3),"")</f>
        <v>8000</v>
      </c>
      <c r="I148" s="146">
        <f>IFERROR(MIN(K148/H148,INDEX(UnitRateParks[],MATCH(FutureTrunkParks[[#This Row],[LGIP Code (*)]], UnitRateParks[LGIP Code],0),4)),"")</f>
        <v>6.25E-2</v>
      </c>
      <c r="J148" s="170"/>
      <c r="K148" s="171">
        <v>500</v>
      </c>
      <c r="L148" s="114">
        <f t="shared" si="113"/>
        <v>4000</v>
      </c>
      <c r="M148" s="173">
        <v>2000000</v>
      </c>
      <c r="N14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55258.340990953948</v>
      </c>
      <c r="O148" s="165">
        <v>55258</v>
      </c>
      <c r="P148" s="167">
        <v>2016</v>
      </c>
      <c r="Q148" s="204">
        <v>0.17</v>
      </c>
      <c r="R148" s="131">
        <f t="shared" si="139"/>
        <v>9394</v>
      </c>
      <c r="S148" s="167">
        <v>1</v>
      </c>
      <c r="T148" s="116">
        <f t="shared" si="114"/>
        <v>7.4999999999999997E-2</v>
      </c>
      <c r="U148" s="133">
        <f t="shared" si="140"/>
        <v>8405</v>
      </c>
      <c r="V148" s="134">
        <f t="shared" si="141"/>
        <v>78536</v>
      </c>
      <c r="W148" s="298">
        <f t="shared" si="118"/>
        <v>5479</v>
      </c>
      <c r="X148" s="176">
        <v>2019</v>
      </c>
      <c r="Y148" s="259">
        <f t="shared" si="115"/>
        <v>2.5000000000000001E-2</v>
      </c>
      <c r="Z148" s="259">
        <f t="shared" si="116"/>
        <v>1.8716532546698028E-2</v>
      </c>
      <c r="AA148" s="306">
        <f>IF(FutureTrunkParks[[#This Row],[Asset Class]]="Local",VLOOKUP(FutureTrunkParks[[#This Row],[Service Catchment]],'Catchment Demand - Parks'!$C$8:$M$12,11),'Catchment Demand - Parks'!$M$12)</f>
        <v>0.23653065067111387</v>
      </c>
      <c r="AB148" s="306">
        <f>_xlfn.IFS(FutureTrunkParks[[#This Row],[Year of Provision]]=2019,0,FutureTrunkParks[[#This Row],[Year of Provision]]=2024,FutureTrunkParks[[#This Row],[Total Assets Cost (at Base Year)]]/SUMIFS($AE$17:$AE$189,$X$17:$X$189,"2024",$E$17:$E$189,FutureTrunkParks[[#This Row],[Service Catchment]]))</f>
        <v>0</v>
      </c>
      <c r="AC148" s="306">
        <f>IF(AND(FutureTrunkParks[[#This Row],[Spare Capacity %]]&gt;30%,FutureTrunkParks[[#This Row],[Share of the total Cost with the same year of provision %]]&gt;20%),1-FutureTrunkParks[[#This Row],[Spare Capacity %]],1)</f>
        <v>1</v>
      </c>
      <c r="AD148" s="306">
        <f>IF(FutureTrunkParks[[#This Row],[ Terminal Value Analysis]]&lt;0,0,FutureTrunkParks[[#This Row],[ Terminal Value Analysis]])</f>
        <v>1</v>
      </c>
      <c r="AE148" s="114">
        <f t="shared" si="142"/>
        <v>2078536</v>
      </c>
      <c r="AF148" s="114">
        <f t="shared" si="119"/>
        <v>2236810</v>
      </c>
      <c r="AG148" s="118">
        <f t="shared" si="120"/>
        <v>1882861</v>
      </c>
      <c r="AH148" s="135">
        <f>ROUND(FutureTrunkParks[[#This Row],[Net Present Value of Total Asset Cost]]*FutureTrunkParks[[#This Row],[Terminal Value Adjustment]],0)</f>
        <v>1882861</v>
      </c>
      <c r="AI148" s="178" t="str">
        <f t="shared" si="121"/>
        <v/>
      </c>
      <c r="AJ148" s="178" t="str">
        <f t="shared" si="121"/>
        <v/>
      </c>
      <c r="AK148" s="178" t="str">
        <f t="shared" si="121"/>
        <v>y</v>
      </c>
      <c r="AL148" s="178" t="str">
        <f t="shared" si="121"/>
        <v/>
      </c>
      <c r="AM148" s="144" t="str">
        <f t="shared" si="122"/>
        <v/>
      </c>
      <c r="AO148" s="123" t="str">
        <f t="shared" si="123"/>
        <v/>
      </c>
      <c r="AP148" s="126" t="str">
        <f t="shared" si="124"/>
        <v/>
      </c>
      <c r="AQ148" s="126">
        <f t="shared" si="125"/>
        <v>1</v>
      </c>
      <c r="AR148" s="126" t="str">
        <f t="shared" si="126"/>
        <v/>
      </c>
      <c r="AS148" s="126" t="str">
        <f t="shared" si="127"/>
        <v/>
      </c>
      <c r="AT148" s="127">
        <f t="shared" si="128"/>
        <v>1</v>
      </c>
      <c r="AV148" s="128" t="str">
        <f t="shared" si="129"/>
        <v/>
      </c>
      <c r="AW148" s="128" t="str">
        <f t="shared" si="130"/>
        <v/>
      </c>
      <c r="AX148" s="128">
        <f t="shared" si="131"/>
        <v>1882861</v>
      </c>
      <c r="AY148" s="128" t="str">
        <f t="shared" si="132"/>
        <v/>
      </c>
      <c r="AZ148" s="128" t="str">
        <f t="shared" si="133"/>
        <v/>
      </c>
      <c r="BB148" s="128" t="str">
        <f t="shared" si="134"/>
        <v/>
      </c>
      <c r="BC148" s="128" t="str">
        <f t="shared" si="135"/>
        <v/>
      </c>
      <c r="BD148" s="128">
        <f t="shared" si="136"/>
        <v>1882861</v>
      </c>
      <c r="BE148" s="128" t="str">
        <f t="shared" si="137"/>
        <v/>
      </c>
      <c r="BF148" s="128" t="str">
        <f t="shared" si="138"/>
        <v/>
      </c>
    </row>
    <row r="149" spans="2:58">
      <c r="B149" s="176" t="s">
        <v>2432</v>
      </c>
      <c r="C149" s="167" t="s">
        <v>2377</v>
      </c>
      <c r="D149" s="167" t="s">
        <v>2231</v>
      </c>
      <c r="E149" s="167" t="s">
        <v>117</v>
      </c>
      <c r="F149" s="167" t="s">
        <v>2469</v>
      </c>
      <c r="G149" s="144" t="str">
        <f t="shared" si="117"/>
        <v>E4-D</v>
      </c>
      <c r="H149" s="145">
        <f>IFERROR(INDEX(UnitRateParks[],MATCH(G149,UnitRateParks[LGIP Code],0),3),"")</f>
        <v>1000</v>
      </c>
      <c r="I149" s="146">
        <f>IFERROR(MIN(K149/H149,INDEX(UnitRateParks[],MATCH(FutureTrunkParks[[#This Row],[LGIP Code (*)]], UnitRateParks[LGIP Code],0),4)),"")</f>
        <v>1</v>
      </c>
      <c r="J149" s="170"/>
      <c r="K149" s="171">
        <v>1000</v>
      </c>
      <c r="L149" s="114">
        <f t="shared" si="113"/>
        <v>0</v>
      </c>
      <c r="M149" s="173">
        <v>0</v>
      </c>
      <c r="N149"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458023.08183602151</v>
      </c>
      <c r="O149" s="165">
        <v>458023</v>
      </c>
      <c r="P149" s="167">
        <v>2016</v>
      </c>
      <c r="Q149" s="204">
        <v>0.17</v>
      </c>
      <c r="R149" s="131">
        <f t="shared" si="139"/>
        <v>77864</v>
      </c>
      <c r="S149" s="167">
        <v>1</v>
      </c>
      <c r="T149" s="116">
        <f t="shared" si="114"/>
        <v>7.4999999999999997E-2</v>
      </c>
      <c r="U149" s="133">
        <f t="shared" si="140"/>
        <v>69665</v>
      </c>
      <c r="V149" s="134">
        <f t="shared" si="141"/>
        <v>650968</v>
      </c>
      <c r="W149" s="298">
        <f t="shared" si="118"/>
        <v>45416</v>
      </c>
      <c r="X149" s="176">
        <v>2019</v>
      </c>
      <c r="Y149" s="259">
        <f t="shared" si="115"/>
        <v>2.5000000000000001E-2</v>
      </c>
      <c r="Z149" s="259">
        <f t="shared" si="116"/>
        <v>1.8716532546698028E-2</v>
      </c>
      <c r="AA149" s="306">
        <f>IF(FutureTrunkParks[[#This Row],[Asset Class]]="Local",VLOOKUP(FutureTrunkParks[[#This Row],[Service Catchment]],'Catchment Demand - Parks'!$C$8:$M$12,11),'Catchment Demand - Parks'!$M$12)</f>
        <v>0.2213928201923249</v>
      </c>
      <c r="AB149" s="306">
        <f>_xlfn.IFS(FutureTrunkParks[[#This Row],[Year of Provision]]=2019,0,FutureTrunkParks[[#This Row],[Year of Provision]]=2024,FutureTrunkParks[[#This Row],[Total Assets Cost (at Base Year)]]/SUMIFS($AE$17:$AE$189,$X$17:$X$189,"2024",$E$17:$E$189,FutureTrunkParks[[#This Row],[Service Catchment]]))</f>
        <v>0</v>
      </c>
      <c r="AC149" s="306">
        <f>IF(AND(FutureTrunkParks[[#This Row],[Spare Capacity %]]&gt;30%,FutureTrunkParks[[#This Row],[Share of the total Cost with the same year of provision %]]&gt;20%),1-FutureTrunkParks[[#This Row],[Spare Capacity %]],1)</f>
        <v>1</v>
      </c>
      <c r="AD149" s="306">
        <f>IF(FutureTrunkParks[[#This Row],[ Terminal Value Analysis]]&lt;0,0,FutureTrunkParks[[#This Row],[ Terminal Value Analysis]])</f>
        <v>1</v>
      </c>
      <c r="AE149" s="114">
        <f t="shared" si="142"/>
        <v>650968</v>
      </c>
      <c r="AF149" s="114">
        <f t="shared" si="119"/>
        <v>688208</v>
      </c>
      <c r="AG149" s="118">
        <f t="shared" si="120"/>
        <v>579307</v>
      </c>
      <c r="AH149" s="135">
        <f>ROUND(FutureTrunkParks[[#This Row],[Net Present Value of Total Asset Cost]]*FutureTrunkParks[[#This Row],[Terminal Value Adjustment]],0)</f>
        <v>579307</v>
      </c>
      <c r="AI149" s="178" t="str">
        <f t="shared" si="121"/>
        <v/>
      </c>
      <c r="AJ149" s="178" t="str">
        <f t="shared" si="121"/>
        <v/>
      </c>
      <c r="AK149" s="178" t="str">
        <f t="shared" si="121"/>
        <v/>
      </c>
      <c r="AL149" s="178" t="str">
        <f t="shared" si="121"/>
        <v/>
      </c>
      <c r="AM149" s="144" t="str">
        <f t="shared" si="122"/>
        <v>y</v>
      </c>
      <c r="AO149" s="123" t="str">
        <f t="shared" si="123"/>
        <v/>
      </c>
      <c r="AP149" s="126" t="str">
        <f t="shared" si="124"/>
        <v/>
      </c>
      <c r="AQ149" s="126" t="str">
        <f t="shared" si="125"/>
        <v/>
      </c>
      <c r="AR149" s="126" t="str">
        <f t="shared" si="126"/>
        <v/>
      </c>
      <c r="AS149" s="126">
        <f t="shared" si="127"/>
        <v>1</v>
      </c>
      <c r="AT149" s="127">
        <f t="shared" si="128"/>
        <v>1</v>
      </c>
      <c r="AV149" s="128" t="str">
        <f t="shared" si="129"/>
        <v/>
      </c>
      <c r="AW149" s="128" t="str">
        <f t="shared" si="130"/>
        <v/>
      </c>
      <c r="AX149" s="128" t="str">
        <f t="shared" si="131"/>
        <v/>
      </c>
      <c r="AY149" s="128" t="str">
        <f t="shared" si="132"/>
        <v/>
      </c>
      <c r="AZ149" s="128">
        <f t="shared" si="133"/>
        <v>579307</v>
      </c>
      <c r="BB149" s="128" t="str">
        <f t="shared" si="134"/>
        <v/>
      </c>
      <c r="BC149" s="128" t="str">
        <f t="shared" si="135"/>
        <v/>
      </c>
      <c r="BD149" s="128" t="str">
        <f t="shared" si="136"/>
        <v/>
      </c>
      <c r="BE149" s="128" t="str">
        <f t="shared" si="137"/>
        <v/>
      </c>
      <c r="BF149" s="128">
        <f t="shared" si="138"/>
        <v>579307</v>
      </c>
    </row>
    <row r="150" spans="2:58">
      <c r="B150" s="176" t="s">
        <v>2432</v>
      </c>
      <c r="C150" s="167" t="s">
        <v>2378</v>
      </c>
      <c r="D150" s="167" t="s">
        <v>2231</v>
      </c>
      <c r="E150" s="167" t="s">
        <v>117</v>
      </c>
      <c r="F150" s="167" t="s">
        <v>2460</v>
      </c>
      <c r="G150" s="144" t="str">
        <f t="shared" ref="G150:G153" si="143">MID(C150,5,2)</f>
        <v>U1</v>
      </c>
      <c r="H150" s="145">
        <f>IFERROR(INDEX(UnitRateParks[],MATCH(G150,UnitRateParks[LGIP Code],0),3),"")</f>
        <v>0</v>
      </c>
      <c r="I150" s="146" t="str">
        <f>IFERROR(MIN(K150/H150,INDEX(UnitRateParks[],MATCH(FutureTrunkParks[[#This Row],[LGIP Code (*)]], UnitRateParks[LGIP Code],0),4)),"")</f>
        <v/>
      </c>
      <c r="J150" s="170"/>
      <c r="K150" s="171">
        <v>57500</v>
      </c>
      <c r="L150" s="114">
        <f t="shared" si="113"/>
        <v>0</v>
      </c>
      <c r="M150" s="173">
        <v>0</v>
      </c>
      <c r="N150" s="143">
        <f>IFERROR(INDEX(UnitRateParks[],MATCH($G150,UnitRateParks[LGIP Code],0),15),"Error")</f>
        <v>1000000</v>
      </c>
      <c r="O150" s="165">
        <v>1000000</v>
      </c>
      <c r="P150" s="167">
        <v>2016</v>
      </c>
      <c r="Q150" s="204">
        <v>0.17</v>
      </c>
      <c r="R150" s="131">
        <f t="shared" si="139"/>
        <v>170000</v>
      </c>
      <c r="S150" s="167">
        <v>1</v>
      </c>
      <c r="T150" s="116">
        <f t="shared" si="114"/>
        <v>7.4999999999999997E-2</v>
      </c>
      <c r="U150" s="133">
        <f t="shared" si="140"/>
        <v>152100</v>
      </c>
      <c r="V150" s="134">
        <f t="shared" si="141"/>
        <v>1421258</v>
      </c>
      <c r="W150" s="298">
        <f t="shared" si="118"/>
        <v>99158</v>
      </c>
      <c r="X150" s="176">
        <v>2019</v>
      </c>
      <c r="Y150" s="259">
        <f t="shared" si="115"/>
        <v>2.5000000000000001E-2</v>
      </c>
      <c r="Z150" s="259">
        <f t="shared" si="116"/>
        <v>1.8716532546698028E-2</v>
      </c>
      <c r="AA150" s="306">
        <f>IF(FutureTrunkParks[[#This Row],[Asset Class]]="Local",VLOOKUP(FutureTrunkParks[[#This Row],[Service Catchment]],'Catchment Demand - Parks'!$C$8:$M$12,11),'Catchment Demand - Parks'!$M$12)</f>
        <v>0.2213928201923249</v>
      </c>
      <c r="AB150" s="306">
        <f>_xlfn.IFS(FutureTrunkParks[[#This Row],[Year of Provision]]=2019,0,FutureTrunkParks[[#This Row],[Year of Provision]]=2024,FutureTrunkParks[[#This Row],[Total Assets Cost (at Base Year)]]/SUMIFS($AE$17:$AE$189,$X$17:$X$189,"2024",$E$17:$E$189,FutureTrunkParks[[#This Row],[Service Catchment]]))</f>
        <v>0</v>
      </c>
      <c r="AC150" s="306">
        <f>IF(AND(FutureTrunkParks[[#This Row],[Spare Capacity %]]&gt;30%,FutureTrunkParks[[#This Row],[Share of the total Cost with the same year of provision %]]&gt;20%),1-FutureTrunkParks[[#This Row],[Spare Capacity %]],1)</f>
        <v>1</v>
      </c>
      <c r="AD150" s="306">
        <f>IF(FutureTrunkParks[[#This Row],[ Terminal Value Analysis]]&lt;0,0,FutureTrunkParks[[#This Row],[ Terminal Value Analysis]])</f>
        <v>1</v>
      </c>
      <c r="AE150" s="114">
        <f t="shared" si="142"/>
        <v>1421258</v>
      </c>
      <c r="AF150" s="114">
        <f t="shared" si="119"/>
        <v>1502564</v>
      </c>
      <c r="AG150" s="118">
        <f t="shared" si="120"/>
        <v>1264801</v>
      </c>
      <c r="AH150" s="135">
        <f>ROUND(FutureTrunkParks[[#This Row],[Net Present Value of Total Asset Cost]]*FutureTrunkParks[[#This Row],[Terminal Value Adjustment]],0)</f>
        <v>1264801</v>
      </c>
      <c r="AI150" s="178" t="str">
        <f t="shared" si="121"/>
        <v/>
      </c>
      <c r="AJ150" s="178" t="str">
        <f t="shared" si="121"/>
        <v/>
      </c>
      <c r="AK150" s="178" t="str">
        <f t="shared" si="121"/>
        <v/>
      </c>
      <c r="AL150" s="178" t="str">
        <f t="shared" si="121"/>
        <v/>
      </c>
      <c r="AM150" s="144" t="str">
        <f t="shared" si="122"/>
        <v>y</v>
      </c>
      <c r="AO150" s="123" t="str">
        <f t="shared" si="123"/>
        <v/>
      </c>
      <c r="AP150" s="126" t="str">
        <f t="shared" si="124"/>
        <v/>
      </c>
      <c r="AQ150" s="126" t="str">
        <f t="shared" si="125"/>
        <v/>
      </c>
      <c r="AR150" s="126" t="str">
        <f t="shared" si="126"/>
        <v/>
      </c>
      <c r="AS150" s="126">
        <f t="shared" si="127"/>
        <v>1</v>
      </c>
      <c r="AT150" s="127">
        <f t="shared" si="128"/>
        <v>1</v>
      </c>
      <c r="AV150" s="128" t="str">
        <f t="shared" si="129"/>
        <v/>
      </c>
      <c r="AW150" s="128" t="str">
        <f t="shared" si="130"/>
        <v/>
      </c>
      <c r="AX150" s="128" t="str">
        <f t="shared" si="131"/>
        <v/>
      </c>
      <c r="AY150" s="128" t="str">
        <f t="shared" si="132"/>
        <v/>
      </c>
      <c r="AZ150" s="128">
        <f t="shared" si="133"/>
        <v>1264801</v>
      </c>
      <c r="BB150" s="128" t="str">
        <f t="shared" si="134"/>
        <v/>
      </c>
      <c r="BC150" s="128" t="str">
        <f t="shared" si="135"/>
        <v/>
      </c>
      <c r="BD150" s="128" t="str">
        <f t="shared" si="136"/>
        <v/>
      </c>
      <c r="BE150" s="128" t="str">
        <f t="shared" si="137"/>
        <v/>
      </c>
      <c r="BF150" s="128">
        <f t="shared" si="138"/>
        <v>1264801</v>
      </c>
    </row>
    <row r="151" spans="2:58">
      <c r="B151" s="176" t="s">
        <v>2432</v>
      </c>
      <c r="C151" s="167" t="s">
        <v>2379</v>
      </c>
      <c r="D151" s="167" t="s">
        <v>2230</v>
      </c>
      <c r="E151" s="167" t="s">
        <v>117</v>
      </c>
      <c r="F151" s="167" t="s">
        <v>2468</v>
      </c>
      <c r="G151" s="144" t="str">
        <f t="shared" si="143"/>
        <v>U1</v>
      </c>
      <c r="H151" s="145">
        <f>IFERROR(INDEX(UnitRateParks[],MATCH(G151,UnitRateParks[LGIP Code],0),3),"")</f>
        <v>0</v>
      </c>
      <c r="I151" s="146" t="str">
        <f>IFERROR(MIN(K151/H151,INDEX(UnitRateParks[],MATCH(FutureTrunkParks[[#This Row],[LGIP Code (*)]], UnitRateParks[LGIP Code],0),4)),"")</f>
        <v/>
      </c>
      <c r="J151" s="170"/>
      <c r="K151" s="171">
        <v>8100.0000000000009</v>
      </c>
      <c r="L151" s="114">
        <f t="shared" si="113"/>
        <v>0</v>
      </c>
      <c r="M151" s="173">
        <v>0</v>
      </c>
      <c r="N151" s="143">
        <f>IFERROR(INDEX(UnitRateParks[],MATCH($G151,UnitRateParks[LGIP Code],0),15),"Error")</f>
        <v>1000000</v>
      </c>
      <c r="O151" s="165">
        <v>1000000</v>
      </c>
      <c r="P151" s="167">
        <v>2016</v>
      </c>
      <c r="Q151" s="204">
        <v>0.17</v>
      </c>
      <c r="R151" s="131">
        <f t="shared" si="139"/>
        <v>170000</v>
      </c>
      <c r="S151" s="167">
        <v>1</v>
      </c>
      <c r="T151" s="116">
        <f t="shared" si="114"/>
        <v>0.15</v>
      </c>
      <c r="U151" s="133">
        <f t="shared" si="140"/>
        <v>152100</v>
      </c>
      <c r="V151" s="134">
        <f t="shared" si="141"/>
        <v>1520415</v>
      </c>
      <c r="W151" s="298">
        <f t="shared" si="118"/>
        <v>198315</v>
      </c>
      <c r="X151" s="176">
        <v>2024</v>
      </c>
      <c r="Y151" s="259">
        <f t="shared" si="115"/>
        <v>2.5000000000000001E-2</v>
      </c>
      <c r="Z151" s="259">
        <f t="shared" si="116"/>
        <v>1.8716532546698028E-2</v>
      </c>
      <c r="AA151" s="306">
        <f>IF(FutureTrunkParks[[#This Row],[Asset Class]]="Local",VLOOKUP(FutureTrunkParks[[#This Row],[Service Catchment]],'Catchment Demand - Parks'!$C$8:$M$12,11),'Catchment Demand - Parks'!$M$12)</f>
        <v>0.2213928201923249</v>
      </c>
      <c r="AB151" s="306">
        <f>_xlfn.IFS(FutureTrunkParks[[#This Row],[Year of Provision]]=2019,0,FutureTrunkParks[[#This Row],[Year of Provision]]=2024,FutureTrunkParks[[#This Row],[Total Assets Cost (at Base Year)]]/SUMIFS($AE$17:$AE$189,$X$17:$X$189,"2024",$E$17:$E$189,FutureTrunkParks[[#This Row],[Service Catchment]]))</f>
        <v>9.0903675681126474E-3</v>
      </c>
      <c r="AC151" s="306">
        <f>IF(AND(FutureTrunkParks[[#This Row],[Spare Capacity %]]&gt;30%,FutureTrunkParks[[#This Row],[Share of the total Cost with the same year of provision %]]&gt;20%),1-FutureTrunkParks[[#This Row],[Spare Capacity %]],1)</f>
        <v>1</v>
      </c>
      <c r="AD151" s="306">
        <f>IF(FutureTrunkParks[[#This Row],[ Terminal Value Analysis]]&lt;0,0,FutureTrunkParks[[#This Row],[ Terminal Value Analysis]])</f>
        <v>1</v>
      </c>
      <c r="AE151" s="114">
        <f t="shared" si="142"/>
        <v>1520415</v>
      </c>
      <c r="AF151" s="114">
        <f t="shared" si="119"/>
        <v>1763555</v>
      </c>
      <c r="AG151" s="118">
        <f t="shared" si="120"/>
        <v>1114021</v>
      </c>
      <c r="AH151" s="135">
        <f>ROUND(FutureTrunkParks[[#This Row],[Net Present Value of Total Asset Cost]]*FutureTrunkParks[[#This Row],[Terminal Value Adjustment]],0)</f>
        <v>1114021</v>
      </c>
      <c r="AI151" s="178" t="str">
        <f t="shared" si="121"/>
        <v/>
      </c>
      <c r="AJ151" s="178" t="str">
        <f t="shared" si="121"/>
        <v/>
      </c>
      <c r="AK151" s="178" t="str">
        <f t="shared" si="121"/>
        <v/>
      </c>
      <c r="AL151" s="178" t="str">
        <f t="shared" si="121"/>
        <v/>
      </c>
      <c r="AM151" s="144" t="str">
        <f t="shared" si="122"/>
        <v>y</v>
      </c>
      <c r="AO151" s="123" t="str">
        <f t="shared" si="123"/>
        <v/>
      </c>
      <c r="AP151" s="126" t="str">
        <f t="shared" si="124"/>
        <v/>
      </c>
      <c r="AQ151" s="126" t="str">
        <f t="shared" si="125"/>
        <v/>
      </c>
      <c r="AR151" s="126" t="str">
        <f t="shared" si="126"/>
        <v/>
      </c>
      <c r="AS151" s="126">
        <f t="shared" si="127"/>
        <v>1</v>
      </c>
      <c r="AT151" s="127">
        <f t="shared" si="128"/>
        <v>1</v>
      </c>
      <c r="AV151" s="128" t="str">
        <f t="shared" si="129"/>
        <v/>
      </c>
      <c r="AW151" s="128" t="str">
        <f t="shared" si="130"/>
        <v/>
      </c>
      <c r="AX151" s="128" t="str">
        <f t="shared" si="131"/>
        <v/>
      </c>
      <c r="AY151" s="128" t="str">
        <f t="shared" si="132"/>
        <v/>
      </c>
      <c r="AZ151" s="128">
        <f t="shared" si="133"/>
        <v>1114021</v>
      </c>
      <c r="BB151" s="128" t="str">
        <f t="shared" si="134"/>
        <v/>
      </c>
      <c r="BC151" s="128" t="str">
        <f t="shared" si="135"/>
        <v/>
      </c>
      <c r="BD151" s="128" t="str">
        <f t="shared" si="136"/>
        <v/>
      </c>
      <c r="BE151" s="128" t="str">
        <f t="shared" si="137"/>
        <v/>
      </c>
      <c r="BF151" s="128">
        <f t="shared" si="138"/>
        <v>1114021</v>
      </c>
    </row>
    <row r="152" spans="2:58">
      <c r="B152" s="176" t="s">
        <v>2427</v>
      </c>
      <c r="C152" s="167" t="s">
        <v>2380</v>
      </c>
      <c r="D152" s="167" t="s">
        <v>2231</v>
      </c>
      <c r="E152" s="167" t="s">
        <v>117</v>
      </c>
      <c r="F152" s="167" t="s">
        <v>2460</v>
      </c>
      <c r="G152" s="144" t="str">
        <f t="shared" si="143"/>
        <v>U1</v>
      </c>
      <c r="H152" s="145">
        <f>IFERROR(INDEX(UnitRateParks[],MATCH(G152,UnitRateParks[LGIP Code],0),3),"")</f>
        <v>0</v>
      </c>
      <c r="I152" s="146" t="str">
        <f>IFERROR(MIN(K152/H152,INDEX(UnitRateParks[],MATCH(FutureTrunkParks[[#This Row],[LGIP Code (*)]], UnitRateParks[LGIP Code],0),4)),"")</f>
        <v/>
      </c>
      <c r="J152" s="170"/>
      <c r="K152" s="171">
        <v>20200</v>
      </c>
      <c r="L152" s="114">
        <f t="shared" si="113"/>
        <v>0</v>
      </c>
      <c r="M152" s="173">
        <v>0</v>
      </c>
      <c r="N152" s="143">
        <f>IFERROR(INDEX(UnitRateParks[],MATCH($G152,UnitRateParks[LGIP Code],0),15),"Error")</f>
        <v>1000000</v>
      </c>
      <c r="O152" s="165">
        <v>1000000</v>
      </c>
      <c r="P152" s="167">
        <v>2016</v>
      </c>
      <c r="Q152" s="204">
        <v>0.17</v>
      </c>
      <c r="R152" s="131">
        <f t="shared" si="139"/>
        <v>170000</v>
      </c>
      <c r="S152" s="167">
        <v>1</v>
      </c>
      <c r="T152" s="116">
        <f t="shared" si="114"/>
        <v>0.15</v>
      </c>
      <c r="U152" s="133">
        <f t="shared" si="140"/>
        <v>152100</v>
      </c>
      <c r="V152" s="134">
        <f t="shared" si="141"/>
        <v>1520415</v>
      </c>
      <c r="W152" s="298">
        <f t="shared" si="118"/>
        <v>198315</v>
      </c>
      <c r="X152" s="176">
        <v>2024</v>
      </c>
      <c r="Y152" s="259">
        <f t="shared" si="115"/>
        <v>2.5000000000000001E-2</v>
      </c>
      <c r="Z152" s="259">
        <f t="shared" si="116"/>
        <v>1.8716532546698028E-2</v>
      </c>
      <c r="AA152" s="306">
        <f>IF(FutureTrunkParks[[#This Row],[Asset Class]]="Local",VLOOKUP(FutureTrunkParks[[#This Row],[Service Catchment]],'Catchment Demand - Parks'!$C$8:$M$12,11),'Catchment Demand - Parks'!$M$12)</f>
        <v>0.2213928201923249</v>
      </c>
      <c r="AB152" s="306">
        <f>_xlfn.IFS(FutureTrunkParks[[#This Row],[Year of Provision]]=2019,0,FutureTrunkParks[[#This Row],[Year of Provision]]=2024,FutureTrunkParks[[#This Row],[Total Assets Cost (at Base Year)]]/SUMIFS($AE$17:$AE$189,$X$17:$X$189,"2024",$E$17:$E$189,FutureTrunkParks[[#This Row],[Service Catchment]]))</f>
        <v>9.0903675681126474E-3</v>
      </c>
      <c r="AC152" s="306">
        <f>IF(AND(FutureTrunkParks[[#This Row],[Spare Capacity %]]&gt;30%,FutureTrunkParks[[#This Row],[Share of the total Cost with the same year of provision %]]&gt;20%),1-FutureTrunkParks[[#This Row],[Spare Capacity %]],1)</f>
        <v>1</v>
      </c>
      <c r="AD152" s="306">
        <f>IF(FutureTrunkParks[[#This Row],[ Terminal Value Analysis]]&lt;0,0,FutureTrunkParks[[#This Row],[ Terminal Value Analysis]])</f>
        <v>1</v>
      </c>
      <c r="AE152" s="114">
        <f t="shared" si="142"/>
        <v>1520415</v>
      </c>
      <c r="AF152" s="114">
        <f t="shared" si="119"/>
        <v>1763555</v>
      </c>
      <c r="AG152" s="118">
        <f t="shared" si="120"/>
        <v>1114021</v>
      </c>
      <c r="AH152" s="135">
        <f>ROUND(FutureTrunkParks[[#This Row],[Net Present Value of Total Asset Cost]]*FutureTrunkParks[[#This Row],[Terminal Value Adjustment]],0)</f>
        <v>1114021</v>
      </c>
      <c r="AI152" s="178" t="str">
        <f t="shared" si="121"/>
        <v/>
      </c>
      <c r="AJ152" s="178" t="str">
        <f t="shared" si="121"/>
        <v/>
      </c>
      <c r="AK152" s="178" t="str">
        <f t="shared" si="121"/>
        <v/>
      </c>
      <c r="AL152" s="178" t="str">
        <f t="shared" si="121"/>
        <v/>
      </c>
      <c r="AM152" s="144" t="str">
        <f t="shared" si="122"/>
        <v>y</v>
      </c>
      <c r="AO152" s="123" t="str">
        <f t="shared" si="123"/>
        <v/>
      </c>
      <c r="AP152" s="126" t="str">
        <f t="shared" si="124"/>
        <v/>
      </c>
      <c r="AQ152" s="126" t="str">
        <f t="shared" si="125"/>
        <v/>
      </c>
      <c r="AR152" s="126" t="str">
        <f t="shared" si="126"/>
        <v/>
      </c>
      <c r="AS152" s="126">
        <f t="shared" si="127"/>
        <v>1</v>
      </c>
      <c r="AT152" s="127">
        <f t="shared" si="128"/>
        <v>1</v>
      </c>
      <c r="AV152" s="128" t="str">
        <f t="shared" si="129"/>
        <v/>
      </c>
      <c r="AW152" s="128" t="str">
        <f t="shared" si="130"/>
        <v/>
      </c>
      <c r="AX152" s="128" t="str">
        <f t="shared" si="131"/>
        <v/>
      </c>
      <c r="AY152" s="128" t="str">
        <f t="shared" si="132"/>
        <v/>
      </c>
      <c r="AZ152" s="128">
        <f t="shared" si="133"/>
        <v>1114021</v>
      </c>
      <c r="BB152" s="128" t="str">
        <f t="shared" si="134"/>
        <v/>
      </c>
      <c r="BC152" s="128" t="str">
        <f t="shared" si="135"/>
        <v/>
      </c>
      <c r="BD152" s="128" t="str">
        <f t="shared" si="136"/>
        <v/>
      </c>
      <c r="BE152" s="128" t="str">
        <f t="shared" si="137"/>
        <v/>
      </c>
      <c r="BF152" s="128">
        <f t="shared" si="138"/>
        <v>1114021</v>
      </c>
    </row>
    <row r="153" spans="2:58">
      <c r="B153" s="176" t="s">
        <v>2416</v>
      </c>
      <c r="C153" s="167" t="s">
        <v>2381</v>
      </c>
      <c r="D153" s="167" t="s">
        <v>2231</v>
      </c>
      <c r="E153" s="167" t="s">
        <v>117</v>
      </c>
      <c r="F153" s="167" t="s">
        <v>2459</v>
      </c>
      <c r="G153" s="144" t="str">
        <f t="shared" si="143"/>
        <v>U3</v>
      </c>
      <c r="H153" s="145">
        <f>IFERROR(INDEX(UnitRateParks[],MATCH(G153,UnitRateParks[LGIP Code],0),3),"")</f>
        <v>0</v>
      </c>
      <c r="I153" s="146" t="str">
        <f>IFERROR(MIN(K153/H153,INDEX(UnitRateParks[],MATCH(FutureTrunkParks[[#This Row],[LGIP Code (*)]], UnitRateParks[LGIP Code],0),4)),"")</f>
        <v/>
      </c>
      <c r="J153" s="170"/>
      <c r="K153" s="171">
        <v>117500</v>
      </c>
      <c r="L153" s="114">
        <f t="shared" si="113"/>
        <v>0</v>
      </c>
      <c r="M153" s="173">
        <v>0</v>
      </c>
      <c r="N153" s="143">
        <f>IFERROR(INDEX(UnitRateParks[],MATCH($G153,UnitRateParks[LGIP Code],0),15),"Error")</f>
        <v>500000</v>
      </c>
      <c r="O153" s="165">
        <v>500000</v>
      </c>
      <c r="P153" s="167">
        <v>2016</v>
      </c>
      <c r="Q153" s="204">
        <v>0.17</v>
      </c>
      <c r="R153" s="131">
        <f t="shared" si="139"/>
        <v>85000</v>
      </c>
      <c r="S153" s="167">
        <v>1</v>
      </c>
      <c r="T153" s="116">
        <f t="shared" si="114"/>
        <v>0.15</v>
      </c>
      <c r="U153" s="133">
        <f t="shared" si="140"/>
        <v>76050</v>
      </c>
      <c r="V153" s="134">
        <f t="shared" si="141"/>
        <v>760208</v>
      </c>
      <c r="W153" s="298">
        <f t="shared" si="118"/>
        <v>99158</v>
      </c>
      <c r="X153" s="176">
        <v>2024</v>
      </c>
      <c r="Y153" s="259">
        <f t="shared" si="115"/>
        <v>2.5000000000000001E-2</v>
      </c>
      <c r="Z153" s="259">
        <f t="shared" si="116"/>
        <v>1.8716532546698028E-2</v>
      </c>
      <c r="AA153" s="306">
        <f>IF(FutureTrunkParks[[#This Row],[Asset Class]]="Local",VLOOKUP(FutureTrunkParks[[#This Row],[Service Catchment]],'Catchment Demand - Parks'!$C$8:$M$12,11),'Catchment Demand - Parks'!$M$12)</f>
        <v>0.2213928201923249</v>
      </c>
      <c r="AB153" s="306">
        <f>_xlfn.IFS(FutureTrunkParks[[#This Row],[Year of Provision]]=2019,0,FutureTrunkParks[[#This Row],[Year of Provision]]=2024,FutureTrunkParks[[#This Row],[Total Assets Cost (at Base Year)]]/SUMIFS($AE$17:$AE$189,$X$17:$X$189,"2024",$E$17:$E$189,FutureTrunkParks[[#This Row],[Service Catchment]]))</f>
        <v>4.5451867734926186E-3</v>
      </c>
      <c r="AC153" s="306">
        <f>IF(AND(FutureTrunkParks[[#This Row],[Spare Capacity %]]&gt;30%,FutureTrunkParks[[#This Row],[Share of the total Cost with the same year of provision %]]&gt;20%),1-FutureTrunkParks[[#This Row],[Spare Capacity %]],1)</f>
        <v>1</v>
      </c>
      <c r="AD153" s="306">
        <f>IF(FutureTrunkParks[[#This Row],[ Terminal Value Analysis]]&lt;0,0,FutureTrunkParks[[#This Row],[ Terminal Value Analysis]])</f>
        <v>1</v>
      </c>
      <c r="AE153" s="114">
        <f t="shared" si="142"/>
        <v>760208</v>
      </c>
      <c r="AF153" s="114">
        <f t="shared" si="119"/>
        <v>881778</v>
      </c>
      <c r="AG153" s="118">
        <f t="shared" si="120"/>
        <v>557011</v>
      </c>
      <c r="AH153" s="135">
        <f>ROUND(FutureTrunkParks[[#This Row],[Net Present Value of Total Asset Cost]]*FutureTrunkParks[[#This Row],[Terminal Value Adjustment]],0)</f>
        <v>557011</v>
      </c>
      <c r="AI153" s="178" t="str">
        <f t="shared" si="121"/>
        <v/>
      </c>
      <c r="AJ153" s="178" t="str">
        <f t="shared" si="121"/>
        <v/>
      </c>
      <c r="AK153" s="178" t="str">
        <f t="shared" si="121"/>
        <v/>
      </c>
      <c r="AL153" s="178" t="str">
        <f t="shared" si="121"/>
        <v/>
      </c>
      <c r="AM153" s="144" t="str">
        <f t="shared" si="122"/>
        <v>y</v>
      </c>
      <c r="AO153" s="123" t="str">
        <f t="shared" si="123"/>
        <v/>
      </c>
      <c r="AP153" s="126" t="str">
        <f t="shared" si="124"/>
        <v/>
      </c>
      <c r="AQ153" s="126" t="str">
        <f t="shared" si="125"/>
        <v/>
      </c>
      <c r="AR153" s="126" t="str">
        <f t="shared" si="126"/>
        <v/>
      </c>
      <c r="AS153" s="126">
        <f t="shared" si="127"/>
        <v>1</v>
      </c>
      <c r="AT153" s="127">
        <f t="shared" si="128"/>
        <v>1</v>
      </c>
      <c r="AV153" s="128" t="str">
        <f t="shared" si="129"/>
        <v/>
      </c>
      <c r="AW153" s="128" t="str">
        <f t="shared" si="130"/>
        <v/>
      </c>
      <c r="AX153" s="128" t="str">
        <f t="shared" si="131"/>
        <v/>
      </c>
      <c r="AY153" s="128" t="str">
        <f t="shared" si="132"/>
        <v/>
      </c>
      <c r="AZ153" s="128">
        <f t="shared" si="133"/>
        <v>557011</v>
      </c>
      <c r="BB153" s="128" t="str">
        <f t="shared" si="134"/>
        <v/>
      </c>
      <c r="BC153" s="128" t="str">
        <f t="shared" si="135"/>
        <v/>
      </c>
      <c r="BD153" s="128" t="str">
        <f t="shared" si="136"/>
        <v/>
      </c>
      <c r="BE153" s="128" t="str">
        <f t="shared" si="137"/>
        <v/>
      </c>
      <c r="BF153" s="128">
        <f t="shared" si="138"/>
        <v>557011</v>
      </c>
    </row>
    <row r="154" spans="2:58">
      <c r="B154" s="176" t="s">
        <v>2439</v>
      </c>
      <c r="C154" s="167" t="s">
        <v>2382</v>
      </c>
      <c r="D154" s="167" t="s">
        <v>2231</v>
      </c>
      <c r="E154" s="167" t="s">
        <v>115</v>
      </c>
      <c r="F154" s="167" t="s">
        <v>2456</v>
      </c>
      <c r="G154" s="144" t="str">
        <f t="shared" si="117"/>
        <v>A8-D</v>
      </c>
      <c r="H154" s="145">
        <f>IFERROR(INDEX(UnitRateParks[],MATCH(G154,UnitRateParks[LGIP Code],0),3),"")</f>
        <v>30000</v>
      </c>
      <c r="I154" s="146">
        <f>IFERROR(MIN(K154/H154,INDEX(UnitRateParks[],MATCH(FutureTrunkParks[[#This Row],[LGIP Code (*)]], UnitRateParks[LGIP Code],0),4)),"")</f>
        <v>6.6666666666666666E-2</v>
      </c>
      <c r="J154" s="170"/>
      <c r="K154" s="171">
        <v>2000</v>
      </c>
      <c r="L154" s="114">
        <f t="shared" si="113"/>
        <v>10</v>
      </c>
      <c r="M154" s="173">
        <v>20000</v>
      </c>
      <c r="N15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97565.93301315789</v>
      </c>
      <c r="O154" s="165">
        <v>97566</v>
      </c>
      <c r="P154" s="167">
        <v>2016</v>
      </c>
      <c r="Q154" s="204">
        <v>0.17</v>
      </c>
      <c r="R154" s="131">
        <f t="shared" si="139"/>
        <v>16586</v>
      </c>
      <c r="S154" s="167">
        <v>1</v>
      </c>
      <c r="T154" s="116">
        <f t="shared" si="114"/>
        <v>0.15</v>
      </c>
      <c r="U154" s="133">
        <f t="shared" si="140"/>
        <v>14840</v>
      </c>
      <c r="V154" s="134">
        <f t="shared" si="141"/>
        <v>148341</v>
      </c>
      <c r="W154" s="298">
        <f t="shared" si="118"/>
        <v>19349</v>
      </c>
      <c r="X154" s="176">
        <v>2024</v>
      </c>
      <c r="Y154" s="259">
        <f t="shared" si="115"/>
        <v>2.5000000000000001E-2</v>
      </c>
      <c r="Z154" s="259">
        <f t="shared" si="116"/>
        <v>1.8716532546698028E-2</v>
      </c>
      <c r="AA154" s="306">
        <f>IF(FutureTrunkParks[[#This Row],[Asset Class]]="Local",VLOOKUP(FutureTrunkParks[[#This Row],[Service Catchment]],'Catchment Demand - Parks'!$C$8:$M$12,11),'Catchment Demand - Parks'!$M$12)</f>
        <v>0.2213928201923249</v>
      </c>
      <c r="AB154" s="306">
        <f>_xlfn.IFS(FutureTrunkParks[[#This Row],[Year of Provision]]=2019,0,FutureTrunkParks[[#This Row],[Year of Provision]]=2024,FutureTrunkParks[[#This Row],[Total Assets Cost (at Base Year)]]/SUMIFS($AE$17:$AE$189,$X$17:$X$189,"2024",$E$17:$E$189,FutureTrunkParks[[#This Row],[Service Catchment]]))</f>
        <v>1.6862911633558867E-3</v>
      </c>
      <c r="AC154" s="306">
        <f>IF(AND(FutureTrunkParks[[#This Row],[Spare Capacity %]]&gt;30%,FutureTrunkParks[[#This Row],[Share of the total Cost with the same year of provision %]]&gt;20%),1-FutureTrunkParks[[#This Row],[Spare Capacity %]],1)</f>
        <v>1</v>
      </c>
      <c r="AD154" s="306">
        <f>IF(FutureTrunkParks[[#This Row],[ Terminal Value Analysis]]&lt;0,0,FutureTrunkParks[[#This Row],[ Terminal Value Analysis]])</f>
        <v>1</v>
      </c>
      <c r="AE154" s="114">
        <f t="shared" si="142"/>
        <v>168341</v>
      </c>
      <c r="AF154" s="114">
        <f t="shared" si="119"/>
        <v>196431</v>
      </c>
      <c r="AG154" s="118">
        <f t="shared" si="120"/>
        <v>124084</v>
      </c>
      <c r="AH154" s="135">
        <f>ROUND(FutureTrunkParks[[#This Row],[Net Present Value of Total Asset Cost]]*FutureTrunkParks[[#This Row],[Terminal Value Adjustment]],0)</f>
        <v>124084</v>
      </c>
      <c r="AI154" s="178" t="str">
        <f t="shared" si="121"/>
        <v/>
      </c>
      <c r="AJ154" s="178" t="str">
        <f t="shared" si="121"/>
        <v/>
      </c>
      <c r="AK154" s="178" t="str">
        <f t="shared" si="121"/>
        <v/>
      </c>
      <c r="AL154" s="178" t="str">
        <f t="shared" si="121"/>
        <v/>
      </c>
      <c r="AM154" s="144" t="str">
        <f t="shared" si="122"/>
        <v>y</v>
      </c>
      <c r="AO154" s="123" t="str">
        <f t="shared" si="123"/>
        <v/>
      </c>
      <c r="AP154" s="126" t="str">
        <f t="shared" si="124"/>
        <v/>
      </c>
      <c r="AQ154" s="126" t="str">
        <f t="shared" si="125"/>
        <v/>
      </c>
      <c r="AR154" s="126" t="str">
        <f t="shared" si="126"/>
        <v/>
      </c>
      <c r="AS154" s="126">
        <f t="shared" si="127"/>
        <v>1</v>
      </c>
      <c r="AT154" s="127">
        <f t="shared" si="128"/>
        <v>1</v>
      </c>
      <c r="AV154" s="128" t="str">
        <f t="shared" si="129"/>
        <v/>
      </c>
      <c r="AW154" s="128" t="str">
        <f t="shared" si="130"/>
        <v/>
      </c>
      <c r="AX154" s="128" t="str">
        <f t="shared" si="131"/>
        <v/>
      </c>
      <c r="AY154" s="128" t="str">
        <f t="shared" si="132"/>
        <v/>
      </c>
      <c r="AZ154" s="128">
        <f t="shared" si="133"/>
        <v>124084</v>
      </c>
      <c r="BB154" s="128" t="str">
        <f t="shared" si="134"/>
        <v/>
      </c>
      <c r="BC154" s="128" t="str">
        <f t="shared" si="135"/>
        <v/>
      </c>
      <c r="BD154" s="128" t="str">
        <f t="shared" si="136"/>
        <v/>
      </c>
      <c r="BE154" s="128" t="str">
        <f t="shared" si="137"/>
        <v/>
      </c>
      <c r="BF154" s="128">
        <f t="shared" si="138"/>
        <v>124084</v>
      </c>
    </row>
    <row r="155" spans="2:58">
      <c r="B155" s="176" t="s">
        <v>2411</v>
      </c>
      <c r="C155" s="167" t="s">
        <v>2383</v>
      </c>
      <c r="D155" s="167" t="s">
        <v>2231</v>
      </c>
      <c r="E155" s="167" t="s">
        <v>117</v>
      </c>
      <c r="F155" s="167" t="s">
        <v>2470</v>
      </c>
      <c r="G155" s="144" t="str">
        <f t="shared" si="117"/>
        <v>A4-D</v>
      </c>
      <c r="H155" s="145">
        <f>IFERROR(INDEX(UnitRateParks[],MATCH(G155,UnitRateParks[LGIP Code],0),3),"")</f>
        <v>1000</v>
      </c>
      <c r="I155" s="146">
        <f>IFERROR(MIN(K155/H155,INDEX(UnitRateParks[],MATCH(FutureTrunkParks[[#This Row],[LGIP Code (*)]], UnitRateParks[LGIP Code],0),4)),"")</f>
        <v>1.837</v>
      </c>
      <c r="J155" s="170"/>
      <c r="K155" s="171">
        <v>1837</v>
      </c>
      <c r="L155" s="114">
        <f t="shared" si="113"/>
        <v>1650</v>
      </c>
      <c r="M155" s="173">
        <v>3031050</v>
      </c>
      <c r="N155"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365566.87206011842</v>
      </c>
      <c r="O155" s="165">
        <v>365567</v>
      </c>
      <c r="P155" s="167">
        <v>2016</v>
      </c>
      <c r="Q155" s="204">
        <v>0.17</v>
      </c>
      <c r="R155" s="131">
        <f t="shared" si="139"/>
        <v>62146</v>
      </c>
      <c r="S155" s="167">
        <v>1</v>
      </c>
      <c r="T155" s="116">
        <f t="shared" si="114"/>
        <v>7.4999999999999997E-2</v>
      </c>
      <c r="U155" s="133">
        <f t="shared" si="140"/>
        <v>55603</v>
      </c>
      <c r="V155" s="134">
        <f t="shared" si="141"/>
        <v>519565</v>
      </c>
      <c r="W155" s="298">
        <f t="shared" si="118"/>
        <v>36249</v>
      </c>
      <c r="X155" s="176">
        <v>2019</v>
      </c>
      <c r="Y155" s="259">
        <f t="shared" si="115"/>
        <v>2.5000000000000001E-2</v>
      </c>
      <c r="Z155" s="259">
        <f t="shared" si="116"/>
        <v>1.8716532546698028E-2</v>
      </c>
      <c r="AA155" s="306">
        <f>IF(FutureTrunkParks[[#This Row],[Asset Class]]="Local",VLOOKUP(FutureTrunkParks[[#This Row],[Service Catchment]],'Catchment Demand - Parks'!$C$8:$M$12,11),'Catchment Demand - Parks'!$M$12)</f>
        <v>0.2213928201923249</v>
      </c>
      <c r="AB155" s="306">
        <f>_xlfn.IFS(FutureTrunkParks[[#This Row],[Year of Provision]]=2019,0,FutureTrunkParks[[#This Row],[Year of Provision]]=2024,FutureTrunkParks[[#This Row],[Total Assets Cost (at Base Year)]]/SUMIFS($AE$17:$AE$189,$X$17:$X$189,"2024",$E$17:$E$189,FutureTrunkParks[[#This Row],[Service Catchment]]))</f>
        <v>0</v>
      </c>
      <c r="AC155" s="306">
        <f>IF(AND(FutureTrunkParks[[#This Row],[Spare Capacity %]]&gt;30%,FutureTrunkParks[[#This Row],[Share of the total Cost with the same year of provision %]]&gt;20%),1-FutureTrunkParks[[#This Row],[Spare Capacity %]],1)</f>
        <v>1</v>
      </c>
      <c r="AD155" s="306">
        <f>IF(FutureTrunkParks[[#This Row],[ Terminal Value Analysis]]&lt;0,0,FutureTrunkParks[[#This Row],[ Terminal Value Analysis]])</f>
        <v>1</v>
      </c>
      <c r="AE155" s="114">
        <f t="shared" si="142"/>
        <v>3550615</v>
      </c>
      <c r="AF155" s="114">
        <f t="shared" si="119"/>
        <v>3813397</v>
      </c>
      <c r="AG155" s="118">
        <f t="shared" si="120"/>
        <v>3209971</v>
      </c>
      <c r="AH155" s="135">
        <f>ROUND(FutureTrunkParks[[#This Row],[Net Present Value of Total Asset Cost]]*FutureTrunkParks[[#This Row],[Terminal Value Adjustment]],0)</f>
        <v>3209971</v>
      </c>
      <c r="AI155" s="178" t="str">
        <f t="shared" si="121"/>
        <v/>
      </c>
      <c r="AJ155" s="178" t="str">
        <f t="shared" si="121"/>
        <v/>
      </c>
      <c r="AK155" s="178" t="str">
        <f t="shared" si="121"/>
        <v/>
      </c>
      <c r="AL155" s="178" t="str">
        <f t="shared" si="121"/>
        <v/>
      </c>
      <c r="AM155" s="144" t="str">
        <f t="shared" si="122"/>
        <v>y</v>
      </c>
      <c r="AO155" s="123" t="str">
        <f t="shared" si="123"/>
        <v/>
      </c>
      <c r="AP155" s="126" t="str">
        <f t="shared" si="124"/>
        <v/>
      </c>
      <c r="AQ155" s="126" t="str">
        <f t="shared" si="125"/>
        <v/>
      </c>
      <c r="AR155" s="126" t="str">
        <f t="shared" si="126"/>
        <v/>
      </c>
      <c r="AS155" s="126">
        <f t="shared" si="127"/>
        <v>1</v>
      </c>
      <c r="AT155" s="127">
        <f t="shared" si="128"/>
        <v>1</v>
      </c>
      <c r="AV155" s="128" t="str">
        <f t="shared" si="129"/>
        <v/>
      </c>
      <c r="AW155" s="128" t="str">
        <f t="shared" si="130"/>
        <v/>
      </c>
      <c r="AX155" s="128" t="str">
        <f t="shared" si="131"/>
        <v/>
      </c>
      <c r="AY155" s="128" t="str">
        <f t="shared" si="132"/>
        <v/>
      </c>
      <c r="AZ155" s="128">
        <f t="shared" si="133"/>
        <v>3209971</v>
      </c>
      <c r="BB155" s="128" t="str">
        <f t="shared" si="134"/>
        <v/>
      </c>
      <c r="BC155" s="128" t="str">
        <f t="shared" si="135"/>
        <v/>
      </c>
      <c r="BD155" s="128" t="str">
        <f t="shared" si="136"/>
        <v/>
      </c>
      <c r="BE155" s="128" t="str">
        <f t="shared" si="137"/>
        <v/>
      </c>
      <c r="BF155" s="128">
        <f t="shared" si="138"/>
        <v>3209971</v>
      </c>
    </row>
    <row r="156" spans="2:58">
      <c r="B156" s="176" t="s">
        <v>2395</v>
      </c>
      <c r="C156" s="167" t="s">
        <v>2384</v>
      </c>
      <c r="D156" s="167" t="s">
        <v>2229</v>
      </c>
      <c r="E156" s="167" t="s">
        <v>116</v>
      </c>
      <c r="F156" s="167" t="s">
        <v>2474</v>
      </c>
      <c r="G156" s="144" t="str">
        <f>MID(C156,5,2)</f>
        <v>U3</v>
      </c>
      <c r="H156" s="145">
        <f>IFERROR(INDEX(UnitRateParks[],MATCH(G156,UnitRateParks[LGIP Code],0),3),"")</f>
        <v>0</v>
      </c>
      <c r="I156" s="146" t="str">
        <f>IFERROR(MIN(K156/H156,INDEX(UnitRateParks[],MATCH(FutureTrunkParks[[#This Row],[LGIP Code (*)]], UnitRateParks[LGIP Code],0),4)),"")</f>
        <v/>
      </c>
      <c r="J156" s="170"/>
      <c r="K156" s="171">
        <v>69700</v>
      </c>
      <c r="L156" s="114">
        <f t="shared" si="113"/>
        <v>0</v>
      </c>
      <c r="M156" s="173">
        <v>0</v>
      </c>
      <c r="N156" s="143">
        <f>IFERROR(INDEX(UnitRateParks[],MATCH($G156,UnitRateParks[LGIP Code],0),15),"Error")</f>
        <v>500000</v>
      </c>
      <c r="O156" s="165">
        <v>500000</v>
      </c>
      <c r="P156" s="167">
        <v>2016</v>
      </c>
      <c r="Q156" s="204">
        <v>0.17</v>
      </c>
      <c r="R156" s="131">
        <f t="shared" si="139"/>
        <v>85000</v>
      </c>
      <c r="S156" s="167">
        <v>1</v>
      </c>
      <c r="T156" s="116">
        <f t="shared" si="114"/>
        <v>7.4999999999999997E-2</v>
      </c>
      <c r="U156" s="133">
        <f t="shared" si="140"/>
        <v>76050</v>
      </c>
      <c r="V156" s="134">
        <f t="shared" si="141"/>
        <v>710629</v>
      </c>
      <c r="W156" s="298">
        <f t="shared" si="118"/>
        <v>49579</v>
      </c>
      <c r="X156" s="176">
        <v>2019</v>
      </c>
      <c r="Y156" s="259">
        <f t="shared" si="115"/>
        <v>2.5000000000000001E-2</v>
      </c>
      <c r="Z156" s="259">
        <f t="shared" si="116"/>
        <v>1.8716532546698028E-2</v>
      </c>
      <c r="AA156" s="306">
        <f>IF(FutureTrunkParks[[#This Row],[Asset Class]]="Local",VLOOKUP(FutureTrunkParks[[#This Row],[Service Catchment]],'Catchment Demand - Parks'!$C$8:$M$12,11),'Catchment Demand - Parks'!$M$12)</f>
        <v>0.21796753262814222</v>
      </c>
      <c r="AB156" s="306">
        <f>_xlfn.IFS(FutureTrunkParks[[#This Row],[Year of Provision]]=2019,0,FutureTrunkParks[[#This Row],[Year of Provision]]=2024,FutureTrunkParks[[#This Row],[Total Assets Cost (at Base Year)]]/SUMIFS($AE$17:$AE$189,$X$17:$X$189,"2024",$E$17:$E$189,FutureTrunkParks[[#This Row],[Service Catchment]]))</f>
        <v>0</v>
      </c>
      <c r="AC156" s="306">
        <f>IF(AND(FutureTrunkParks[[#This Row],[Spare Capacity %]]&gt;30%,FutureTrunkParks[[#This Row],[Share of the total Cost with the same year of provision %]]&gt;20%),1-FutureTrunkParks[[#This Row],[Spare Capacity %]],1)</f>
        <v>1</v>
      </c>
      <c r="AD156" s="306">
        <f>IF(FutureTrunkParks[[#This Row],[ Terminal Value Analysis]]&lt;0,0,FutureTrunkParks[[#This Row],[ Terminal Value Analysis]])</f>
        <v>1</v>
      </c>
      <c r="AE156" s="114">
        <f t="shared" si="142"/>
        <v>710629</v>
      </c>
      <c r="AF156" s="114">
        <f t="shared" si="119"/>
        <v>751282</v>
      </c>
      <c r="AG156" s="118">
        <f t="shared" si="120"/>
        <v>632400</v>
      </c>
      <c r="AH156" s="135">
        <f>ROUND(FutureTrunkParks[[#This Row],[Net Present Value of Total Asset Cost]]*FutureTrunkParks[[#This Row],[Terminal Value Adjustment]],0)</f>
        <v>632400</v>
      </c>
      <c r="AI156" s="178" t="str">
        <f t="shared" si="121"/>
        <v/>
      </c>
      <c r="AJ156" s="178" t="str">
        <f t="shared" si="121"/>
        <v>y</v>
      </c>
      <c r="AK156" s="178" t="str">
        <f t="shared" si="121"/>
        <v/>
      </c>
      <c r="AL156" s="178" t="str">
        <f t="shared" si="121"/>
        <v/>
      </c>
      <c r="AM156" s="144" t="str">
        <f t="shared" si="122"/>
        <v/>
      </c>
      <c r="AO156" s="123" t="str">
        <f t="shared" si="123"/>
        <v/>
      </c>
      <c r="AP156" s="126">
        <f t="shared" si="124"/>
        <v>1</v>
      </c>
      <c r="AQ156" s="126" t="str">
        <f t="shared" si="125"/>
        <v/>
      </c>
      <c r="AR156" s="126" t="str">
        <f t="shared" si="126"/>
        <v/>
      </c>
      <c r="AS156" s="126" t="str">
        <f t="shared" si="127"/>
        <v/>
      </c>
      <c r="AT156" s="127">
        <f t="shared" si="128"/>
        <v>1</v>
      </c>
      <c r="AV156" s="128" t="str">
        <f t="shared" si="129"/>
        <v/>
      </c>
      <c r="AW156" s="128">
        <f t="shared" si="130"/>
        <v>632400</v>
      </c>
      <c r="AX156" s="128" t="str">
        <f t="shared" si="131"/>
        <v/>
      </c>
      <c r="AY156" s="128" t="str">
        <f t="shared" si="132"/>
        <v/>
      </c>
      <c r="AZ156" s="128" t="str">
        <f t="shared" si="133"/>
        <v/>
      </c>
      <c r="BB156" s="128" t="str">
        <f t="shared" si="134"/>
        <v/>
      </c>
      <c r="BC156" s="128">
        <f t="shared" si="135"/>
        <v>632400</v>
      </c>
      <c r="BD156" s="128" t="str">
        <f t="shared" si="136"/>
        <v/>
      </c>
      <c r="BE156" s="128" t="str">
        <f t="shared" si="137"/>
        <v/>
      </c>
      <c r="BF156" s="128" t="str">
        <f t="shared" si="138"/>
        <v/>
      </c>
    </row>
    <row r="157" spans="2:58">
      <c r="B157" s="176" t="s">
        <v>2453</v>
      </c>
      <c r="C157" s="167" t="s">
        <v>2385</v>
      </c>
      <c r="D157" s="167" t="s">
        <v>2229</v>
      </c>
      <c r="E157" s="167" t="s">
        <v>118</v>
      </c>
      <c r="F157" s="167" t="s">
        <v>2457</v>
      </c>
      <c r="G157" s="144" t="str">
        <f t="shared" si="117"/>
        <v>E1-L</v>
      </c>
      <c r="H157" s="145">
        <f>IFERROR(INDEX(UnitRateParks[],MATCH(G157,UnitRateParks[LGIP Code],0),3),"")</f>
        <v>8000</v>
      </c>
      <c r="I157" s="146">
        <f>IFERROR(MIN(K157/H157,INDEX(UnitRateParks[],MATCH(FutureTrunkParks[[#This Row],[LGIP Code (*)]], UnitRateParks[LGIP Code],0),4)),"")</f>
        <v>0.25</v>
      </c>
      <c r="J157" s="170"/>
      <c r="K157" s="171">
        <v>2000</v>
      </c>
      <c r="L157" s="114">
        <f t="shared" si="113"/>
        <v>0</v>
      </c>
      <c r="M157" s="173">
        <v>0</v>
      </c>
      <c r="N157"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379844.49016333336</v>
      </c>
      <c r="O157" s="165">
        <v>379844</v>
      </c>
      <c r="P157" s="167">
        <v>2016</v>
      </c>
      <c r="Q157" s="204">
        <v>0.17</v>
      </c>
      <c r="R157" s="131">
        <f t="shared" si="139"/>
        <v>64573</v>
      </c>
      <c r="S157" s="167">
        <v>1</v>
      </c>
      <c r="T157" s="116">
        <f t="shared" si="114"/>
        <v>0.15</v>
      </c>
      <c r="U157" s="133">
        <f t="shared" si="140"/>
        <v>57774</v>
      </c>
      <c r="V157" s="134">
        <f t="shared" si="141"/>
        <v>577520</v>
      </c>
      <c r="W157" s="298">
        <f t="shared" si="118"/>
        <v>75329</v>
      </c>
      <c r="X157" s="176">
        <v>2024</v>
      </c>
      <c r="Y157" s="259">
        <f t="shared" si="115"/>
        <v>2.5000000000000001E-2</v>
      </c>
      <c r="Z157" s="259">
        <f t="shared" si="116"/>
        <v>1.8716532546698028E-2</v>
      </c>
      <c r="AA157" s="306">
        <f>IF(FutureTrunkParks[[#This Row],[Asset Class]]="Local",VLOOKUP(FutureTrunkParks[[#This Row],[Service Catchment]],'Catchment Demand - Parks'!$C$8:$M$12,11),'Catchment Demand - Parks'!$M$12)</f>
        <v>0.17601346056604164</v>
      </c>
      <c r="AB157" s="306">
        <f>_xlfn.IFS(FutureTrunkParks[[#This Row],[Year of Provision]]=2019,0,FutureTrunkParks[[#This Row],[Year of Provision]]=2024,FutureTrunkParks[[#This Row],[Total Assets Cost (at Base Year)]]/SUMIFS($AE$17:$AE$189,$X$17:$X$189,"2024",$E$17:$E$189,FutureTrunkParks[[#This Row],[Service Catchment]]))</f>
        <v>9.615807113489451E-3</v>
      </c>
      <c r="AC157" s="306">
        <f>IF(AND(FutureTrunkParks[[#This Row],[Spare Capacity %]]&gt;30%,FutureTrunkParks[[#This Row],[Share of the total Cost with the same year of provision %]]&gt;20%),1-FutureTrunkParks[[#This Row],[Spare Capacity %]],1)</f>
        <v>1</v>
      </c>
      <c r="AD157" s="306">
        <f>IF(FutureTrunkParks[[#This Row],[ Terminal Value Analysis]]&lt;0,0,FutureTrunkParks[[#This Row],[ Terminal Value Analysis]])</f>
        <v>1</v>
      </c>
      <c r="AE157" s="114">
        <f t="shared" si="142"/>
        <v>577520</v>
      </c>
      <c r="AF157" s="114">
        <f t="shared" si="119"/>
        <v>669875</v>
      </c>
      <c r="AG157" s="118">
        <f t="shared" si="120"/>
        <v>423154</v>
      </c>
      <c r="AH157" s="135">
        <f>ROUND(FutureTrunkParks[[#This Row],[Net Present Value of Total Asset Cost]]*FutureTrunkParks[[#This Row],[Terminal Value Adjustment]],0)</f>
        <v>423154</v>
      </c>
      <c r="AI157" s="178" t="str">
        <f t="shared" si="121"/>
        <v/>
      </c>
      <c r="AJ157" s="178" t="str">
        <f t="shared" si="121"/>
        <v/>
      </c>
      <c r="AK157" s="178" t="str">
        <f t="shared" si="121"/>
        <v/>
      </c>
      <c r="AL157" s="178" t="str">
        <f t="shared" si="121"/>
        <v>y</v>
      </c>
      <c r="AM157" s="144" t="str">
        <f t="shared" si="122"/>
        <v/>
      </c>
      <c r="AO157" s="123" t="str">
        <f t="shared" si="123"/>
        <v/>
      </c>
      <c r="AP157" s="126" t="str">
        <f t="shared" si="124"/>
        <v/>
      </c>
      <c r="AQ157" s="126" t="str">
        <f t="shared" si="125"/>
        <v/>
      </c>
      <c r="AR157" s="126">
        <f t="shared" si="126"/>
        <v>1</v>
      </c>
      <c r="AS157" s="126" t="str">
        <f t="shared" si="127"/>
        <v/>
      </c>
      <c r="AT157" s="127">
        <f t="shared" si="128"/>
        <v>1</v>
      </c>
      <c r="AV157" s="128" t="str">
        <f t="shared" si="129"/>
        <v/>
      </c>
      <c r="AW157" s="128" t="str">
        <f t="shared" si="130"/>
        <v/>
      </c>
      <c r="AX157" s="128" t="str">
        <f t="shared" si="131"/>
        <v/>
      </c>
      <c r="AY157" s="128">
        <f t="shared" si="132"/>
        <v>423154</v>
      </c>
      <c r="AZ157" s="128" t="str">
        <f t="shared" si="133"/>
        <v/>
      </c>
      <c r="BB157" s="128" t="str">
        <f t="shared" si="134"/>
        <v/>
      </c>
      <c r="BC157" s="128" t="str">
        <f t="shared" si="135"/>
        <v/>
      </c>
      <c r="BD157" s="128" t="str">
        <f t="shared" si="136"/>
        <v/>
      </c>
      <c r="BE157" s="128">
        <f t="shared" si="137"/>
        <v>423154</v>
      </c>
      <c r="BF157" s="128" t="str">
        <f t="shared" si="138"/>
        <v/>
      </c>
    </row>
    <row r="158" spans="2:58">
      <c r="B158" s="176" t="s">
        <v>2409</v>
      </c>
      <c r="C158" s="167" t="s">
        <v>2386</v>
      </c>
      <c r="D158" s="167" t="s">
        <v>2230</v>
      </c>
      <c r="E158" s="167" t="s">
        <v>116</v>
      </c>
      <c r="F158" s="167" t="s">
        <v>2468</v>
      </c>
      <c r="G158" s="144" t="str">
        <f t="shared" ref="G158:G159" si="144">MID(C158,5,2)</f>
        <v>U1</v>
      </c>
      <c r="H158" s="145">
        <f>IFERROR(INDEX(UnitRateParks[],MATCH(G158,UnitRateParks[LGIP Code],0),3),"")</f>
        <v>0</v>
      </c>
      <c r="I158" s="146" t="str">
        <f>IFERROR(MIN(K158/H158,INDEX(UnitRateParks[],MATCH(FutureTrunkParks[[#This Row],[LGIP Code (*)]], UnitRateParks[LGIP Code],0),4)),"")</f>
        <v/>
      </c>
      <c r="J158" s="170"/>
      <c r="K158" s="171">
        <v>154600</v>
      </c>
      <c r="L158" s="114">
        <f t="shared" si="113"/>
        <v>0</v>
      </c>
      <c r="M158" s="173">
        <v>0</v>
      </c>
      <c r="N158" s="143">
        <f>IFERROR(INDEX(UnitRateParks[],MATCH($G158,UnitRateParks[LGIP Code],0),15),"Error")</f>
        <v>1000000</v>
      </c>
      <c r="O158" s="165">
        <v>1000000</v>
      </c>
      <c r="P158" s="167">
        <v>2016</v>
      </c>
      <c r="Q158" s="204">
        <v>0.17</v>
      </c>
      <c r="R158" s="131">
        <f t="shared" si="139"/>
        <v>170000</v>
      </c>
      <c r="S158" s="167">
        <v>1</v>
      </c>
      <c r="T158" s="116">
        <f t="shared" si="114"/>
        <v>7.4999999999999997E-2</v>
      </c>
      <c r="U158" s="133">
        <f t="shared" si="140"/>
        <v>152100</v>
      </c>
      <c r="V158" s="134">
        <f t="shared" si="141"/>
        <v>1421258</v>
      </c>
      <c r="W158" s="298">
        <f t="shared" si="118"/>
        <v>99158</v>
      </c>
      <c r="X158" s="176">
        <v>2019</v>
      </c>
      <c r="Y158" s="259">
        <f t="shared" si="115"/>
        <v>2.5000000000000001E-2</v>
      </c>
      <c r="Z158" s="259">
        <f t="shared" si="116"/>
        <v>1.8716532546698028E-2</v>
      </c>
      <c r="AA158" s="306">
        <f>IF(FutureTrunkParks[[#This Row],[Asset Class]]="Local",VLOOKUP(FutureTrunkParks[[#This Row],[Service Catchment]],'Catchment Demand - Parks'!$C$8:$M$12,11),'Catchment Demand - Parks'!$M$12)</f>
        <v>0.2213928201923249</v>
      </c>
      <c r="AB158" s="306">
        <f>_xlfn.IFS(FutureTrunkParks[[#This Row],[Year of Provision]]=2019,0,FutureTrunkParks[[#This Row],[Year of Provision]]=2024,FutureTrunkParks[[#This Row],[Total Assets Cost (at Base Year)]]/SUMIFS($AE$17:$AE$189,$X$17:$X$189,"2024",$E$17:$E$189,FutureTrunkParks[[#This Row],[Service Catchment]]))</f>
        <v>0</v>
      </c>
      <c r="AC158" s="306">
        <f>IF(AND(FutureTrunkParks[[#This Row],[Spare Capacity %]]&gt;30%,FutureTrunkParks[[#This Row],[Share of the total Cost with the same year of provision %]]&gt;20%),1-FutureTrunkParks[[#This Row],[Spare Capacity %]],1)</f>
        <v>1</v>
      </c>
      <c r="AD158" s="306">
        <f>IF(FutureTrunkParks[[#This Row],[ Terminal Value Analysis]]&lt;0,0,FutureTrunkParks[[#This Row],[ Terminal Value Analysis]])</f>
        <v>1</v>
      </c>
      <c r="AE158" s="114">
        <f t="shared" si="142"/>
        <v>1421258</v>
      </c>
      <c r="AF158" s="114">
        <f t="shared" si="119"/>
        <v>1502564</v>
      </c>
      <c r="AG158" s="118">
        <f t="shared" si="120"/>
        <v>1264801</v>
      </c>
      <c r="AH158" s="135">
        <f>ROUND(FutureTrunkParks[[#This Row],[Net Present Value of Total Asset Cost]]*FutureTrunkParks[[#This Row],[Terminal Value Adjustment]],0)</f>
        <v>1264801</v>
      </c>
      <c r="AI158" s="178" t="str">
        <f t="shared" si="121"/>
        <v/>
      </c>
      <c r="AJ158" s="178" t="str">
        <f t="shared" si="121"/>
        <v/>
      </c>
      <c r="AK158" s="178" t="str">
        <f t="shared" si="121"/>
        <v/>
      </c>
      <c r="AL158" s="178" t="str">
        <f t="shared" si="121"/>
        <v/>
      </c>
      <c r="AM158" s="144" t="str">
        <f t="shared" si="122"/>
        <v>y</v>
      </c>
      <c r="AO158" s="123" t="str">
        <f t="shared" si="123"/>
        <v/>
      </c>
      <c r="AP158" s="126" t="str">
        <f t="shared" si="124"/>
        <v/>
      </c>
      <c r="AQ158" s="126" t="str">
        <f t="shared" si="125"/>
        <v/>
      </c>
      <c r="AR158" s="126" t="str">
        <f t="shared" si="126"/>
        <v/>
      </c>
      <c r="AS158" s="126">
        <f t="shared" si="127"/>
        <v>1</v>
      </c>
      <c r="AT158" s="127">
        <f t="shared" si="128"/>
        <v>1</v>
      </c>
      <c r="AV158" s="128" t="str">
        <f t="shared" si="129"/>
        <v/>
      </c>
      <c r="AW158" s="128" t="str">
        <f t="shared" si="130"/>
        <v/>
      </c>
      <c r="AX158" s="128" t="str">
        <f t="shared" si="131"/>
        <v/>
      </c>
      <c r="AY158" s="128" t="str">
        <f t="shared" si="132"/>
        <v/>
      </c>
      <c r="AZ158" s="128">
        <f t="shared" si="133"/>
        <v>1264801</v>
      </c>
      <c r="BB158" s="128" t="str">
        <f t="shared" si="134"/>
        <v/>
      </c>
      <c r="BC158" s="128" t="str">
        <f t="shared" si="135"/>
        <v/>
      </c>
      <c r="BD158" s="128" t="str">
        <f t="shared" si="136"/>
        <v/>
      </c>
      <c r="BE158" s="128" t="str">
        <f t="shared" si="137"/>
        <v/>
      </c>
      <c r="BF158" s="128">
        <f t="shared" si="138"/>
        <v>1264801</v>
      </c>
    </row>
    <row r="159" spans="2:58">
      <c r="B159" s="176" t="s">
        <v>2409</v>
      </c>
      <c r="C159" s="167" t="s">
        <v>2387</v>
      </c>
      <c r="D159" s="167" t="s">
        <v>2230</v>
      </c>
      <c r="E159" s="167" t="s">
        <v>116</v>
      </c>
      <c r="F159" s="167" t="s">
        <v>2475</v>
      </c>
      <c r="G159" s="144" t="str">
        <f t="shared" si="144"/>
        <v>U3</v>
      </c>
      <c r="H159" s="145">
        <f>IFERROR(INDEX(UnitRateParks[],MATCH(G159,UnitRateParks[LGIP Code],0),3),"")</f>
        <v>0</v>
      </c>
      <c r="I159" s="146" t="str">
        <f>IFERROR(MIN(K159/H159,INDEX(UnitRateParks[],MATCH(FutureTrunkParks[[#This Row],[LGIP Code (*)]], UnitRateParks[LGIP Code],0),4)),"")</f>
        <v/>
      </c>
      <c r="J159" s="170"/>
      <c r="K159" s="171">
        <v>12400</v>
      </c>
      <c r="L159" s="114">
        <f t="shared" si="113"/>
        <v>0</v>
      </c>
      <c r="M159" s="173">
        <v>0</v>
      </c>
      <c r="N159" s="143">
        <f>IFERROR(INDEX(UnitRateParks[],MATCH($G159,UnitRateParks[LGIP Code],0),15),"Error")</f>
        <v>500000</v>
      </c>
      <c r="O159" s="165">
        <v>500000</v>
      </c>
      <c r="P159" s="167">
        <v>2016</v>
      </c>
      <c r="Q159" s="204">
        <v>0.17</v>
      </c>
      <c r="R159" s="131">
        <f t="shared" si="139"/>
        <v>85000</v>
      </c>
      <c r="S159" s="167">
        <v>1</v>
      </c>
      <c r="T159" s="116">
        <f t="shared" si="114"/>
        <v>7.4999999999999997E-2</v>
      </c>
      <c r="U159" s="133">
        <f t="shared" si="140"/>
        <v>76050</v>
      </c>
      <c r="V159" s="134">
        <f t="shared" si="141"/>
        <v>710629</v>
      </c>
      <c r="W159" s="298">
        <f t="shared" si="118"/>
        <v>49579</v>
      </c>
      <c r="X159" s="176">
        <v>2019</v>
      </c>
      <c r="Y159" s="259">
        <f t="shared" si="115"/>
        <v>2.5000000000000001E-2</v>
      </c>
      <c r="Z159" s="259">
        <f t="shared" si="116"/>
        <v>1.8716532546698028E-2</v>
      </c>
      <c r="AA159" s="306">
        <f>IF(FutureTrunkParks[[#This Row],[Asset Class]]="Local",VLOOKUP(FutureTrunkParks[[#This Row],[Service Catchment]],'Catchment Demand - Parks'!$C$8:$M$12,11),'Catchment Demand - Parks'!$M$12)</f>
        <v>0.2213928201923249</v>
      </c>
      <c r="AB159" s="306">
        <f>_xlfn.IFS(FutureTrunkParks[[#This Row],[Year of Provision]]=2019,0,FutureTrunkParks[[#This Row],[Year of Provision]]=2024,FutureTrunkParks[[#This Row],[Total Assets Cost (at Base Year)]]/SUMIFS($AE$17:$AE$189,$X$17:$X$189,"2024",$E$17:$E$189,FutureTrunkParks[[#This Row],[Service Catchment]]))</f>
        <v>0</v>
      </c>
      <c r="AC159" s="306">
        <f>IF(AND(FutureTrunkParks[[#This Row],[Spare Capacity %]]&gt;30%,FutureTrunkParks[[#This Row],[Share of the total Cost with the same year of provision %]]&gt;20%),1-FutureTrunkParks[[#This Row],[Spare Capacity %]],1)</f>
        <v>1</v>
      </c>
      <c r="AD159" s="306">
        <f>IF(FutureTrunkParks[[#This Row],[ Terminal Value Analysis]]&lt;0,0,FutureTrunkParks[[#This Row],[ Terminal Value Analysis]])</f>
        <v>1</v>
      </c>
      <c r="AE159" s="114">
        <f t="shared" si="142"/>
        <v>710629</v>
      </c>
      <c r="AF159" s="114">
        <f t="shared" si="119"/>
        <v>751282</v>
      </c>
      <c r="AG159" s="118">
        <f t="shared" si="120"/>
        <v>632400</v>
      </c>
      <c r="AH159" s="135">
        <f>ROUND(FutureTrunkParks[[#This Row],[Net Present Value of Total Asset Cost]]*FutureTrunkParks[[#This Row],[Terminal Value Adjustment]],0)</f>
        <v>632400</v>
      </c>
      <c r="AI159" s="178" t="str">
        <f t="shared" si="121"/>
        <v/>
      </c>
      <c r="AJ159" s="178" t="str">
        <f t="shared" si="121"/>
        <v/>
      </c>
      <c r="AK159" s="178" t="str">
        <f t="shared" si="121"/>
        <v/>
      </c>
      <c r="AL159" s="178" t="str">
        <f t="shared" si="121"/>
        <v/>
      </c>
      <c r="AM159" s="144" t="str">
        <f t="shared" si="122"/>
        <v>y</v>
      </c>
      <c r="AO159" s="123" t="str">
        <f t="shared" si="123"/>
        <v/>
      </c>
      <c r="AP159" s="126" t="str">
        <f t="shared" si="124"/>
        <v/>
      </c>
      <c r="AQ159" s="126" t="str">
        <f t="shared" si="125"/>
        <v/>
      </c>
      <c r="AR159" s="126" t="str">
        <f t="shared" si="126"/>
        <v/>
      </c>
      <c r="AS159" s="126">
        <f t="shared" si="127"/>
        <v>1</v>
      </c>
      <c r="AT159" s="127">
        <f t="shared" si="128"/>
        <v>1</v>
      </c>
      <c r="AV159" s="128" t="str">
        <f t="shared" si="129"/>
        <v/>
      </c>
      <c r="AW159" s="128" t="str">
        <f t="shared" si="130"/>
        <v/>
      </c>
      <c r="AX159" s="128" t="str">
        <f t="shared" si="131"/>
        <v/>
      </c>
      <c r="AY159" s="128" t="str">
        <f t="shared" si="132"/>
        <v/>
      </c>
      <c r="AZ159" s="128">
        <f t="shared" si="133"/>
        <v>632400</v>
      </c>
      <c r="BB159" s="128" t="str">
        <f t="shared" si="134"/>
        <v/>
      </c>
      <c r="BC159" s="128" t="str">
        <f t="shared" si="135"/>
        <v/>
      </c>
      <c r="BD159" s="128" t="str">
        <f t="shared" si="136"/>
        <v/>
      </c>
      <c r="BE159" s="128" t="str">
        <f t="shared" si="137"/>
        <v/>
      </c>
      <c r="BF159" s="128">
        <f t="shared" si="138"/>
        <v>632400</v>
      </c>
    </row>
    <row r="160" spans="2:58">
      <c r="B160" s="176" t="s">
        <v>2395</v>
      </c>
      <c r="C160" s="167" t="s">
        <v>2388</v>
      </c>
      <c r="D160" s="167" t="s">
        <v>2229</v>
      </c>
      <c r="E160" s="167" t="s">
        <v>116</v>
      </c>
      <c r="F160" s="167" t="s">
        <v>2455</v>
      </c>
      <c r="G160" s="144" t="str">
        <f t="shared" si="117"/>
        <v>A1-L</v>
      </c>
      <c r="H160" s="145">
        <f>IFERROR(INDEX(UnitRateParks[],MATCH(G160,UnitRateParks[LGIP Code],0),3),"")</f>
        <v>8000</v>
      </c>
      <c r="I160" s="146">
        <f>IFERROR(MIN(K160/H160,INDEX(UnitRateParks[],MATCH(FutureTrunkParks[[#This Row],[LGIP Code (*)]], UnitRateParks[LGIP Code],0),4)),"")</f>
        <v>0.625</v>
      </c>
      <c r="J160" s="170"/>
      <c r="K160" s="171">
        <v>5000</v>
      </c>
      <c r="L160" s="114">
        <f t="shared" si="113"/>
        <v>1000</v>
      </c>
      <c r="M160" s="173">
        <v>5000000</v>
      </c>
      <c r="N160"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180527.25296874999</v>
      </c>
      <c r="O160" s="165">
        <v>180527</v>
      </c>
      <c r="P160" s="167">
        <v>2016</v>
      </c>
      <c r="Q160" s="204">
        <v>0.17</v>
      </c>
      <c r="R160" s="131">
        <f t="shared" si="139"/>
        <v>30690</v>
      </c>
      <c r="S160" s="167">
        <v>1</v>
      </c>
      <c r="T160" s="116">
        <f t="shared" si="114"/>
        <v>7.4999999999999997E-2</v>
      </c>
      <c r="U160" s="133">
        <f t="shared" si="140"/>
        <v>27458</v>
      </c>
      <c r="V160" s="134">
        <f t="shared" si="141"/>
        <v>256576</v>
      </c>
      <c r="W160" s="298">
        <f t="shared" si="118"/>
        <v>17901</v>
      </c>
      <c r="X160" s="176">
        <v>2019</v>
      </c>
      <c r="Y160" s="259">
        <f t="shared" si="115"/>
        <v>2.5000000000000001E-2</v>
      </c>
      <c r="Z160" s="259">
        <f t="shared" si="116"/>
        <v>1.8716532546698028E-2</v>
      </c>
      <c r="AA160" s="306">
        <f>IF(FutureTrunkParks[[#This Row],[Asset Class]]="Local",VLOOKUP(FutureTrunkParks[[#This Row],[Service Catchment]],'Catchment Demand - Parks'!$C$8:$M$12,11),'Catchment Demand - Parks'!$M$12)</f>
        <v>0.21796753262814222</v>
      </c>
      <c r="AB160" s="306">
        <f>_xlfn.IFS(FutureTrunkParks[[#This Row],[Year of Provision]]=2019,0,FutureTrunkParks[[#This Row],[Year of Provision]]=2024,FutureTrunkParks[[#This Row],[Total Assets Cost (at Base Year)]]/SUMIFS($AE$17:$AE$189,$X$17:$X$189,"2024",$E$17:$E$189,FutureTrunkParks[[#This Row],[Service Catchment]]))</f>
        <v>0</v>
      </c>
      <c r="AC160" s="306">
        <f>IF(AND(FutureTrunkParks[[#This Row],[Spare Capacity %]]&gt;30%,FutureTrunkParks[[#This Row],[Share of the total Cost with the same year of provision %]]&gt;20%),1-FutureTrunkParks[[#This Row],[Spare Capacity %]],1)</f>
        <v>1</v>
      </c>
      <c r="AD160" s="306">
        <f>IF(FutureTrunkParks[[#This Row],[ Terminal Value Analysis]]&lt;0,0,FutureTrunkParks[[#This Row],[ Terminal Value Analysis]])</f>
        <v>1</v>
      </c>
      <c r="AE160" s="114">
        <f t="shared" si="142"/>
        <v>5256576</v>
      </c>
      <c r="AF160" s="114">
        <f t="shared" si="119"/>
        <v>5655707</v>
      </c>
      <c r="AG160" s="118">
        <f t="shared" si="120"/>
        <v>4760757</v>
      </c>
      <c r="AH160" s="135">
        <f>ROUND(FutureTrunkParks[[#This Row],[Net Present Value of Total Asset Cost]]*FutureTrunkParks[[#This Row],[Terminal Value Adjustment]],0)</f>
        <v>4760757</v>
      </c>
      <c r="AI160" s="178" t="str">
        <f t="shared" si="121"/>
        <v/>
      </c>
      <c r="AJ160" s="178" t="str">
        <f t="shared" si="121"/>
        <v>y</v>
      </c>
      <c r="AK160" s="178" t="str">
        <f t="shared" si="121"/>
        <v/>
      </c>
      <c r="AL160" s="178" t="str">
        <f t="shared" si="121"/>
        <v/>
      </c>
      <c r="AM160" s="144" t="str">
        <f t="shared" si="122"/>
        <v/>
      </c>
      <c r="AO160" s="123" t="str">
        <f t="shared" si="123"/>
        <v/>
      </c>
      <c r="AP160" s="126">
        <f t="shared" si="124"/>
        <v>1</v>
      </c>
      <c r="AQ160" s="126" t="str">
        <f t="shared" si="125"/>
        <v/>
      </c>
      <c r="AR160" s="126" t="str">
        <f t="shared" si="126"/>
        <v/>
      </c>
      <c r="AS160" s="126" t="str">
        <f t="shared" si="127"/>
        <v/>
      </c>
      <c r="AT160" s="127">
        <f t="shared" si="128"/>
        <v>1</v>
      </c>
      <c r="AV160" s="128" t="str">
        <f t="shared" si="129"/>
        <v/>
      </c>
      <c r="AW160" s="128">
        <f t="shared" si="130"/>
        <v>4760757</v>
      </c>
      <c r="AX160" s="128" t="str">
        <f t="shared" si="131"/>
        <v/>
      </c>
      <c r="AY160" s="128" t="str">
        <f t="shared" si="132"/>
        <v/>
      </c>
      <c r="AZ160" s="128" t="str">
        <f t="shared" si="133"/>
        <v/>
      </c>
      <c r="BB160" s="128" t="str">
        <f t="shared" si="134"/>
        <v/>
      </c>
      <c r="BC160" s="128">
        <f t="shared" si="135"/>
        <v>4760757</v>
      </c>
      <c r="BD160" s="128" t="str">
        <f t="shared" si="136"/>
        <v/>
      </c>
      <c r="BE160" s="128" t="str">
        <f t="shared" si="137"/>
        <v/>
      </c>
      <c r="BF160" s="128" t="str">
        <f t="shared" si="138"/>
        <v/>
      </c>
    </row>
    <row r="161" spans="1:58">
      <c r="B161" s="176" t="s">
        <v>2454</v>
      </c>
      <c r="C161" s="167" t="s">
        <v>2389</v>
      </c>
      <c r="D161" s="167" t="s">
        <v>2230</v>
      </c>
      <c r="E161" s="167" t="s">
        <v>115</v>
      </c>
      <c r="F161" s="167" t="s">
        <v>2468</v>
      </c>
      <c r="G161" s="144" t="str">
        <f t="shared" ref="G161:G162" si="145">MID(C161,5,2)</f>
        <v>U1</v>
      </c>
      <c r="H161" s="145">
        <f>IFERROR(INDEX(UnitRateParks[],MATCH(G161,UnitRateParks[LGIP Code],0),3),"")</f>
        <v>0</v>
      </c>
      <c r="I161" s="146" t="str">
        <f>IFERROR(MIN(K161/H161,INDEX(UnitRateParks[],MATCH(FutureTrunkParks[[#This Row],[LGIP Code (*)]], UnitRateParks[LGIP Code],0),4)),"")</f>
        <v/>
      </c>
      <c r="J161" s="170"/>
      <c r="K161" s="171">
        <v>106500</v>
      </c>
      <c r="L161" s="114">
        <f t="shared" si="113"/>
        <v>0</v>
      </c>
      <c r="M161" s="173">
        <v>0</v>
      </c>
      <c r="N161" s="143">
        <f>IFERROR(INDEX(UnitRateParks[],MATCH($G161,UnitRateParks[LGIP Code],0),15),"Error")</f>
        <v>1000000</v>
      </c>
      <c r="O161" s="165">
        <v>1000000</v>
      </c>
      <c r="P161" s="167">
        <v>2016</v>
      </c>
      <c r="Q161" s="204">
        <v>0.17</v>
      </c>
      <c r="R161" s="131">
        <f t="shared" si="139"/>
        <v>170000</v>
      </c>
      <c r="S161" s="167">
        <v>1</v>
      </c>
      <c r="T161" s="116">
        <f t="shared" si="114"/>
        <v>0.15</v>
      </c>
      <c r="U161" s="133">
        <f t="shared" si="140"/>
        <v>152100</v>
      </c>
      <c r="V161" s="134">
        <f t="shared" si="141"/>
        <v>1520415</v>
      </c>
      <c r="W161" s="298">
        <f t="shared" si="118"/>
        <v>198315</v>
      </c>
      <c r="X161" s="176">
        <v>2024</v>
      </c>
      <c r="Y161" s="259">
        <f t="shared" si="115"/>
        <v>2.5000000000000001E-2</v>
      </c>
      <c r="Z161" s="259">
        <f t="shared" si="116"/>
        <v>1.8716532546698028E-2</v>
      </c>
      <c r="AA161" s="306">
        <f>IF(FutureTrunkParks[[#This Row],[Asset Class]]="Local",VLOOKUP(FutureTrunkParks[[#This Row],[Service Catchment]],'Catchment Demand - Parks'!$C$8:$M$12,11),'Catchment Demand - Parks'!$M$12)</f>
        <v>0.2213928201923249</v>
      </c>
      <c r="AB161" s="306">
        <f>_xlfn.IFS(FutureTrunkParks[[#This Row],[Year of Provision]]=2019,0,FutureTrunkParks[[#This Row],[Year of Provision]]=2024,FutureTrunkParks[[#This Row],[Total Assets Cost (at Base Year)]]/SUMIFS($AE$17:$AE$189,$X$17:$X$189,"2024",$E$17:$E$189,FutureTrunkParks[[#This Row],[Service Catchment]]))</f>
        <v>1.5230171967219753E-2</v>
      </c>
      <c r="AC161" s="306">
        <f>IF(AND(FutureTrunkParks[[#This Row],[Spare Capacity %]]&gt;30%,FutureTrunkParks[[#This Row],[Share of the total Cost with the same year of provision %]]&gt;20%),1-FutureTrunkParks[[#This Row],[Spare Capacity %]],1)</f>
        <v>1</v>
      </c>
      <c r="AD161" s="306">
        <f>IF(FutureTrunkParks[[#This Row],[ Terminal Value Analysis]]&lt;0,0,FutureTrunkParks[[#This Row],[ Terminal Value Analysis]])</f>
        <v>1</v>
      </c>
      <c r="AE161" s="114">
        <f t="shared" si="142"/>
        <v>1520415</v>
      </c>
      <c r="AF161" s="114">
        <f t="shared" si="119"/>
        <v>1763555</v>
      </c>
      <c r="AG161" s="118">
        <f t="shared" si="120"/>
        <v>1114021</v>
      </c>
      <c r="AH161" s="135">
        <f>ROUND(FutureTrunkParks[[#This Row],[Net Present Value of Total Asset Cost]]*FutureTrunkParks[[#This Row],[Terminal Value Adjustment]],0)</f>
        <v>1114021</v>
      </c>
      <c r="AI161" s="178" t="str">
        <f t="shared" si="121"/>
        <v/>
      </c>
      <c r="AJ161" s="178" t="str">
        <f t="shared" si="121"/>
        <v/>
      </c>
      <c r="AK161" s="178" t="str">
        <f t="shared" si="121"/>
        <v/>
      </c>
      <c r="AL161" s="178" t="str">
        <f t="shared" si="121"/>
        <v/>
      </c>
      <c r="AM161" s="144" t="str">
        <f t="shared" si="122"/>
        <v>y</v>
      </c>
      <c r="AO161" s="123" t="str">
        <f t="shared" si="123"/>
        <v/>
      </c>
      <c r="AP161" s="126" t="str">
        <f t="shared" si="124"/>
        <v/>
      </c>
      <c r="AQ161" s="126" t="str">
        <f t="shared" si="125"/>
        <v/>
      </c>
      <c r="AR161" s="126" t="str">
        <f t="shared" si="126"/>
        <v/>
      </c>
      <c r="AS161" s="126">
        <f t="shared" si="127"/>
        <v>1</v>
      </c>
      <c r="AT161" s="127">
        <f t="shared" si="128"/>
        <v>1</v>
      </c>
      <c r="AV161" s="128" t="str">
        <f t="shared" si="129"/>
        <v/>
      </c>
      <c r="AW161" s="128" t="str">
        <f t="shared" si="130"/>
        <v/>
      </c>
      <c r="AX161" s="128" t="str">
        <f t="shared" si="131"/>
        <v/>
      </c>
      <c r="AY161" s="128" t="str">
        <f t="shared" si="132"/>
        <v/>
      </c>
      <c r="AZ161" s="128">
        <f t="shared" si="133"/>
        <v>1114021</v>
      </c>
      <c r="BB161" s="128" t="str">
        <f t="shared" si="134"/>
        <v/>
      </c>
      <c r="BC161" s="128" t="str">
        <f t="shared" si="135"/>
        <v/>
      </c>
      <c r="BD161" s="128" t="str">
        <f t="shared" si="136"/>
        <v/>
      </c>
      <c r="BE161" s="128" t="str">
        <f t="shared" si="137"/>
        <v/>
      </c>
      <c r="BF161" s="128">
        <f t="shared" si="138"/>
        <v>1114021</v>
      </c>
    </row>
    <row r="162" spans="1:58">
      <c r="B162" s="176" t="s">
        <v>2433</v>
      </c>
      <c r="C162" s="167" t="s">
        <v>2390</v>
      </c>
      <c r="D162" s="167" t="s">
        <v>2231</v>
      </c>
      <c r="E162" s="167" t="s">
        <v>115</v>
      </c>
      <c r="F162" s="167" t="s">
        <v>2459</v>
      </c>
      <c r="G162" s="144" t="str">
        <f t="shared" si="145"/>
        <v>U3</v>
      </c>
      <c r="H162" s="145">
        <f>IFERROR(INDEX(UnitRateParks[],MATCH(G162,UnitRateParks[LGIP Code],0),3),"")</f>
        <v>0</v>
      </c>
      <c r="I162" s="146" t="str">
        <f>IFERROR(MIN(K162/H162,INDEX(UnitRateParks[],MATCH(FutureTrunkParks[[#This Row],[LGIP Code (*)]], UnitRateParks[LGIP Code],0),4)),"")</f>
        <v/>
      </c>
      <c r="J162" s="170"/>
      <c r="K162" s="171">
        <v>90300</v>
      </c>
      <c r="L162" s="114">
        <f t="shared" si="113"/>
        <v>0</v>
      </c>
      <c r="M162" s="173">
        <v>0</v>
      </c>
      <c r="N162" s="143">
        <f>IFERROR(INDEX(UnitRateParks[],MATCH($G162,UnitRateParks[LGIP Code],0),15),"Error")</f>
        <v>500000</v>
      </c>
      <c r="O162" s="165">
        <v>500000</v>
      </c>
      <c r="P162" s="167">
        <v>2016</v>
      </c>
      <c r="Q162" s="204">
        <v>0.17</v>
      </c>
      <c r="R162" s="131">
        <f t="shared" si="139"/>
        <v>85000</v>
      </c>
      <c r="S162" s="167">
        <v>1</v>
      </c>
      <c r="T162" s="116">
        <f t="shared" si="114"/>
        <v>7.4999999999999997E-2</v>
      </c>
      <c r="U162" s="133">
        <f t="shared" si="140"/>
        <v>76050</v>
      </c>
      <c r="V162" s="134">
        <f t="shared" si="141"/>
        <v>710629</v>
      </c>
      <c r="W162" s="298">
        <f t="shared" si="118"/>
        <v>49579</v>
      </c>
      <c r="X162" s="176">
        <v>2019</v>
      </c>
      <c r="Y162" s="259">
        <f t="shared" si="115"/>
        <v>2.5000000000000001E-2</v>
      </c>
      <c r="Z162" s="259">
        <f t="shared" si="116"/>
        <v>1.8716532546698028E-2</v>
      </c>
      <c r="AA162" s="306">
        <f>IF(FutureTrunkParks[[#This Row],[Asset Class]]="Local",VLOOKUP(FutureTrunkParks[[#This Row],[Service Catchment]],'Catchment Demand - Parks'!$C$8:$M$12,11),'Catchment Demand - Parks'!$M$12)</f>
        <v>0.2213928201923249</v>
      </c>
      <c r="AB162" s="306">
        <f>_xlfn.IFS(FutureTrunkParks[[#This Row],[Year of Provision]]=2019,0,FutureTrunkParks[[#This Row],[Year of Provision]]=2024,FutureTrunkParks[[#This Row],[Total Assets Cost (at Base Year)]]/SUMIFS($AE$17:$AE$189,$X$17:$X$189,"2024",$E$17:$E$189,FutureTrunkParks[[#This Row],[Service Catchment]]))</f>
        <v>0</v>
      </c>
      <c r="AC162" s="306">
        <f>IF(AND(FutureTrunkParks[[#This Row],[Spare Capacity %]]&gt;30%,FutureTrunkParks[[#This Row],[Share of the total Cost with the same year of provision %]]&gt;20%),1-FutureTrunkParks[[#This Row],[Spare Capacity %]],1)</f>
        <v>1</v>
      </c>
      <c r="AD162" s="306">
        <f>IF(FutureTrunkParks[[#This Row],[ Terminal Value Analysis]]&lt;0,0,FutureTrunkParks[[#This Row],[ Terminal Value Analysis]])</f>
        <v>1</v>
      </c>
      <c r="AE162" s="114">
        <f t="shared" si="142"/>
        <v>710629</v>
      </c>
      <c r="AF162" s="114">
        <f t="shared" si="119"/>
        <v>751282</v>
      </c>
      <c r="AG162" s="118">
        <f t="shared" si="120"/>
        <v>632400</v>
      </c>
      <c r="AH162" s="135">
        <f>ROUND(FutureTrunkParks[[#This Row],[Net Present Value of Total Asset Cost]]*FutureTrunkParks[[#This Row],[Terminal Value Adjustment]],0)</f>
        <v>632400</v>
      </c>
      <c r="AI162" s="178" t="str">
        <f t="shared" si="121"/>
        <v/>
      </c>
      <c r="AJ162" s="178" t="str">
        <f t="shared" si="121"/>
        <v/>
      </c>
      <c r="AK162" s="178" t="str">
        <f t="shared" si="121"/>
        <v/>
      </c>
      <c r="AL162" s="178" t="str">
        <f t="shared" si="121"/>
        <v/>
      </c>
      <c r="AM162" s="144" t="str">
        <f t="shared" si="122"/>
        <v>y</v>
      </c>
      <c r="AO162" s="123" t="str">
        <f t="shared" si="123"/>
        <v/>
      </c>
      <c r="AP162" s="126" t="str">
        <f t="shared" si="124"/>
        <v/>
      </c>
      <c r="AQ162" s="126" t="str">
        <f t="shared" si="125"/>
        <v/>
      </c>
      <c r="AR162" s="126" t="str">
        <f t="shared" si="126"/>
        <v/>
      </c>
      <c r="AS162" s="126">
        <f t="shared" si="127"/>
        <v>1</v>
      </c>
      <c r="AT162" s="127">
        <f t="shared" si="128"/>
        <v>1</v>
      </c>
      <c r="AV162" s="128" t="str">
        <f t="shared" si="129"/>
        <v/>
      </c>
      <c r="AW162" s="128" t="str">
        <f t="shared" si="130"/>
        <v/>
      </c>
      <c r="AX162" s="128" t="str">
        <f t="shared" si="131"/>
        <v/>
      </c>
      <c r="AY162" s="128" t="str">
        <f t="shared" si="132"/>
        <v/>
      </c>
      <c r="AZ162" s="128">
        <f t="shared" si="133"/>
        <v>632400</v>
      </c>
      <c r="BB162" s="128" t="str">
        <f t="shared" si="134"/>
        <v/>
      </c>
      <c r="BC162" s="128" t="str">
        <f t="shared" si="135"/>
        <v/>
      </c>
      <c r="BD162" s="128" t="str">
        <f t="shared" si="136"/>
        <v/>
      </c>
      <c r="BE162" s="128" t="str">
        <f t="shared" si="137"/>
        <v/>
      </c>
      <c r="BF162" s="128">
        <f t="shared" si="138"/>
        <v>632400</v>
      </c>
    </row>
    <row r="163" spans="1:58">
      <c r="B163" s="176" t="s">
        <v>2433</v>
      </c>
      <c r="C163" s="167" t="s">
        <v>2391</v>
      </c>
      <c r="D163" s="167" t="s">
        <v>2229</v>
      </c>
      <c r="E163" s="167" t="s">
        <v>115</v>
      </c>
      <c r="F163" s="167" t="s">
        <v>2455</v>
      </c>
      <c r="G163" s="144" t="str">
        <f t="shared" si="117"/>
        <v>A1-L</v>
      </c>
      <c r="H163" s="145">
        <f>IFERROR(INDEX(UnitRateParks[],MATCH(G163,UnitRateParks[LGIP Code],0),3),"")</f>
        <v>8000</v>
      </c>
      <c r="I163" s="146">
        <f>IFERROR(MIN(K163/H163,INDEX(UnitRateParks[],MATCH(FutureTrunkParks[[#This Row],[LGIP Code (*)]], UnitRateParks[LGIP Code],0),4)),"")</f>
        <v>1</v>
      </c>
      <c r="J163" s="170"/>
      <c r="K163" s="171">
        <v>8000</v>
      </c>
      <c r="L163" s="114">
        <f t="shared" si="113"/>
        <v>175</v>
      </c>
      <c r="M163" s="173">
        <v>1400000</v>
      </c>
      <c r="N163"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272211.74725000001</v>
      </c>
      <c r="O163" s="165">
        <v>272212</v>
      </c>
      <c r="P163" s="167">
        <v>2016</v>
      </c>
      <c r="Q163" s="204">
        <v>0.17</v>
      </c>
      <c r="R163" s="131">
        <f t="shared" si="139"/>
        <v>46276</v>
      </c>
      <c r="S163" s="167">
        <v>1</v>
      </c>
      <c r="T163" s="116">
        <f t="shared" si="114"/>
        <v>7.4999999999999997E-2</v>
      </c>
      <c r="U163" s="133">
        <f t="shared" si="140"/>
        <v>41403</v>
      </c>
      <c r="V163" s="134">
        <f t="shared" si="141"/>
        <v>386883</v>
      </c>
      <c r="W163" s="298">
        <f t="shared" si="118"/>
        <v>26992</v>
      </c>
      <c r="X163" s="176">
        <v>2019</v>
      </c>
      <c r="Y163" s="259">
        <f t="shared" si="115"/>
        <v>2.5000000000000001E-2</v>
      </c>
      <c r="Z163" s="259">
        <f t="shared" si="116"/>
        <v>1.8716532546698028E-2</v>
      </c>
      <c r="AA163" s="306">
        <f>IF(FutureTrunkParks[[#This Row],[Asset Class]]="Local",VLOOKUP(FutureTrunkParks[[#This Row],[Service Catchment]],'Catchment Demand - Parks'!$C$8:$M$12,11),'Catchment Demand - Parks'!$M$12)</f>
        <v>0.2396431882939771</v>
      </c>
      <c r="AB163" s="306">
        <f>_xlfn.IFS(FutureTrunkParks[[#This Row],[Year of Provision]]=2019,0,FutureTrunkParks[[#This Row],[Year of Provision]]=2024,FutureTrunkParks[[#This Row],[Total Assets Cost (at Base Year)]]/SUMIFS($AE$17:$AE$189,$X$17:$X$189,"2024",$E$17:$E$189,FutureTrunkParks[[#This Row],[Service Catchment]]))</f>
        <v>0</v>
      </c>
      <c r="AC163" s="306">
        <f>IF(AND(FutureTrunkParks[[#This Row],[Spare Capacity %]]&gt;30%,FutureTrunkParks[[#This Row],[Share of the total Cost with the same year of provision %]]&gt;20%),1-FutureTrunkParks[[#This Row],[Spare Capacity %]],1)</f>
        <v>1</v>
      </c>
      <c r="AD163" s="306">
        <f>IF(FutureTrunkParks[[#This Row],[ Terminal Value Analysis]]&lt;0,0,FutureTrunkParks[[#This Row],[ Terminal Value Analysis]])</f>
        <v>1</v>
      </c>
      <c r="AE163" s="114">
        <f t="shared" si="142"/>
        <v>1786883</v>
      </c>
      <c r="AF163" s="114">
        <f t="shared" si="119"/>
        <v>1916662</v>
      </c>
      <c r="AG163" s="118">
        <f t="shared" si="120"/>
        <v>1613372</v>
      </c>
      <c r="AH163" s="135">
        <f>ROUND(FutureTrunkParks[[#This Row],[Net Present Value of Total Asset Cost]]*FutureTrunkParks[[#This Row],[Terminal Value Adjustment]],0)</f>
        <v>1613372</v>
      </c>
      <c r="AI163" s="178" t="str">
        <f t="shared" si="121"/>
        <v>y</v>
      </c>
      <c r="AJ163" s="178" t="str">
        <f t="shared" si="121"/>
        <v/>
      </c>
      <c r="AK163" s="178" t="str">
        <f t="shared" si="121"/>
        <v/>
      </c>
      <c r="AL163" s="178" t="str">
        <f t="shared" si="121"/>
        <v/>
      </c>
      <c r="AM163" s="144" t="str">
        <f t="shared" si="122"/>
        <v/>
      </c>
      <c r="AO163" s="123">
        <f t="shared" si="123"/>
        <v>1</v>
      </c>
      <c r="AP163" s="126" t="str">
        <f t="shared" si="124"/>
        <v/>
      </c>
      <c r="AQ163" s="126" t="str">
        <f t="shared" si="125"/>
        <v/>
      </c>
      <c r="AR163" s="126" t="str">
        <f t="shared" si="126"/>
        <v/>
      </c>
      <c r="AS163" s="126" t="str">
        <f t="shared" si="127"/>
        <v/>
      </c>
      <c r="AT163" s="127">
        <f t="shared" si="128"/>
        <v>1</v>
      </c>
      <c r="AV163" s="128">
        <f t="shared" si="129"/>
        <v>1613372</v>
      </c>
      <c r="AW163" s="128" t="str">
        <f t="shared" si="130"/>
        <v/>
      </c>
      <c r="AX163" s="128" t="str">
        <f t="shared" si="131"/>
        <v/>
      </c>
      <c r="AY163" s="128" t="str">
        <f t="shared" si="132"/>
        <v/>
      </c>
      <c r="AZ163" s="128" t="str">
        <f t="shared" si="133"/>
        <v/>
      </c>
      <c r="BB163" s="128">
        <f t="shared" si="134"/>
        <v>1613372</v>
      </c>
      <c r="BC163" s="128" t="str">
        <f t="shared" si="135"/>
        <v/>
      </c>
      <c r="BD163" s="128" t="str">
        <f t="shared" si="136"/>
        <v/>
      </c>
      <c r="BE163" s="128" t="str">
        <f t="shared" si="137"/>
        <v/>
      </c>
      <c r="BF163" s="128" t="str">
        <f t="shared" si="138"/>
        <v/>
      </c>
    </row>
    <row r="164" spans="1:58">
      <c r="B164" s="176" t="s">
        <v>2399</v>
      </c>
      <c r="C164" s="167" t="s">
        <v>2392</v>
      </c>
      <c r="D164" s="167" t="s">
        <v>2231</v>
      </c>
      <c r="E164" s="167" t="s">
        <v>116</v>
      </c>
      <c r="F164" s="167" t="s">
        <v>2456</v>
      </c>
      <c r="G164" s="144" t="str">
        <f t="shared" si="117"/>
        <v>A8-D</v>
      </c>
      <c r="H164" s="145">
        <f>IFERROR(INDEX(UnitRateParks[],MATCH(G164,UnitRateParks[LGIP Code],0),3),"")</f>
        <v>30000</v>
      </c>
      <c r="I164" s="146">
        <f>IFERROR(MIN(K164/H164,INDEX(UnitRateParks[],MATCH(FutureTrunkParks[[#This Row],[LGIP Code (*)]], UnitRateParks[LGIP Code],0),4)),"")</f>
        <v>0.58333333333333337</v>
      </c>
      <c r="J164" s="170"/>
      <c r="K164" s="171">
        <v>17500</v>
      </c>
      <c r="L164" s="114">
        <f t="shared" si="113"/>
        <v>10</v>
      </c>
      <c r="M164" s="173">
        <v>175000</v>
      </c>
      <c r="N164"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384403.93824013154</v>
      </c>
      <c r="O164" s="165">
        <v>384404</v>
      </c>
      <c r="P164" s="167">
        <v>2016</v>
      </c>
      <c r="Q164" s="204">
        <v>0.17</v>
      </c>
      <c r="R164" s="131">
        <f t="shared" si="139"/>
        <v>65349</v>
      </c>
      <c r="S164" s="167">
        <v>1</v>
      </c>
      <c r="T164" s="116">
        <f t="shared" ref="T164:T189" si="146">IF(X164="","",IF(X164&lt;=YEAR+5,0.075,IF(AND(X164&gt;YEAR+5,X164&lt;=YEAR+10),0.15,IF(AND(X164&gt;YEAR+10,X164&lt;=YEAR+20),0.2,IF(X164&gt;YEAR+20,0.25,"")))))</f>
        <v>0.15</v>
      </c>
      <c r="U164" s="133">
        <f t="shared" si="140"/>
        <v>58468</v>
      </c>
      <c r="V164" s="134">
        <f t="shared" si="141"/>
        <v>584454</v>
      </c>
      <c r="W164" s="298">
        <f t="shared" si="118"/>
        <v>76233</v>
      </c>
      <c r="X164" s="176">
        <v>2024</v>
      </c>
      <c r="Y164" s="259">
        <f t="shared" si="115"/>
        <v>2.5000000000000001E-2</v>
      </c>
      <c r="Z164" s="259">
        <f t="shared" si="116"/>
        <v>1.8716532546698028E-2</v>
      </c>
      <c r="AA164" s="306">
        <f>IF(FutureTrunkParks[[#This Row],[Asset Class]]="Local",VLOOKUP(FutureTrunkParks[[#This Row],[Service Catchment]],'Catchment Demand - Parks'!$C$8:$M$12,11),'Catchment Demand - Parks'!$M$12)</f>
        <v>0.2213928201923249</v>
      </c>
      <c r="AB164" s="306">
        <f>_xlfn.IFS(FutureTrunkParks[[#This Row],[Year of Provision]]=2019,0,FutureTrunkParks[[#This Row],[Year of Provision]]=2024,FutureTrunkParks[[#This Row],[Total Assets Cost (at Base Year)]]/SUMIFS($AE$17:$AE$189,$X$17:$X$189,"2024",$E$17:$E$189,FutureTrunkParks[[#This Row],[Service Catchment]]))</f>
        <v>2.0062124235050514E-2</v>
      </c>
      <c r="AC164" s="306">
        <f>IF(AND(FutureTrunkParks[[#This Row],[Spare Capacity %]]&gt;30%,FutureTrunkParks[[#This Row],[Share of the total Cost with the same year of provision %]]&gt;20%),1-FutureTrunkParks[[#This Row],[Spare Capacity %]],1)</f>
        <v>1</v>
      </c>
      <c r="AD164" s="306">
        <f>IF(FutureTrunkParks[[#This Row],[ Terminal Value Analysis]]&lt;0,0,FutureTrunkParks[[#This Row],[ Terminal Value Analysis]])</f>
        <v>1</v>
      </c>
      <c r="AE164" s="114">
        <f t="shared" si="142"/>
        <v>759454</v>
      </c>
      <c r="AF164" s="114">
        <f t="shared" si="119"/>
        <v>891139</v>
      </c>
      <c r="AG164" s="118">
        <f t="shared" si="120"/>
        <v>562924</v>
      </c>
      <c r="AH164" s="135">
        <f>ROUND(FutureTrunkParks[[#This Row],[Net Present Value of Total Asset Cost]]*FutureTrunkParks[[#This Row],[Terminal Value Adjustment]],0)</f>
        <v>562924</v>
      </c>
      <c r="AI164" s="178" t="str">
        <f t="shared" si="121"/>
        <v/>
      </c>
      <c r="AJ164" s="178" t="str">
        <f t="shared" si="121"/>
        <v/>
      </c>
      <c r="AK164" s="178" t="str">
        <f t="shared" si="121"/>
        <v/>
      </c>
      <c r="AL164" s="178" t="str">
        <f t="shared" si="121"/>
        <v/>
      </c>
      <c r="AM164" s="144" t="str">
        <f t="shared" si="122"/>
        <v>y</v>
      </c>
      <c r="AO164" s="123" t="str">
        <f t="shared" si="123"/>
        <v/>
      </c>
      <c r="AP164" s="126" t="str">
        <f t="shared" si="124"/>
        <v/>
      </c>
      <c r="AQ164" s="126" t="str">
        <f t="shared" si="125"/>
        <v/>
      </c>
      <c r="AR164" s="126" t="str">
        <f t="shared" si="126"/>
        <v/>
      </c>
      <c r="AS164" s="126">
        <f t="shared" si="127"/>
        <v>1</v>
      </c>
      <c r="AT164" s="127">
        <f t="shared" si="128"/>
        <v>1</v>
      </c>
      <c r="AV164" s="128" t="str">
        <f t="shared" si="129"/>
        <v/>
      </c>
      <c r="AW164" s="128" t="str">
        <f t="shared" si="130"/>
        <v/>
      </c>
      <c r="AX164" s="128" t="str">
        <f t="shared" si="131"/>
        <v/>
      </c>
      <c r="AY164" s="128" t="str">
        <f t="shared" si="132"/>
        <v/>
      </c>
      <c r="AZ164" s="128">
        <f t="shared" si="133"/>
        <v>562924</v>
      </c>
      <c r="BB164" s="128" t="str">
        <f t="shared" si="134"/>
        <v/>
      </c>
      <c r="BC164" s="128" t="str">
        <f t="shared" si="135"/>
        <v/>
      </c>
      <c r="BD164" s="128" t="str">
        <f t="shared" si="136"/>
        <v/>
      </c>
      <c r="BE164" s="128" t="str">
        <f t="shared" si="137"/>
        <v/>
      </c>
      <c r="BF164" s="128">
        <f t="shared" si="138"/>
        <v>562924</v>
      </c>
    </row>
    <row r="165" spans="1:58">
      <c r="B165" s="176" t="s">
        <v>2399</v>
      </c>
      <c r="C165" s="167" t="s">
        <v>2393</v>
      </c>
      <c r="D165" s="167" t="s">
        <v>2231</v>
      </c>
      <c r="E165" s="167" t="s">
        <v>116</v>
      </c>
      <c r="F165" s="167" t="s">
        <v>2460</v>
      </c>
      <c r="G165" s="144" t="str">
        <f>MID(C165,5,2)</f>
        <v>U1</v>
      </c>
      <c r="H165" s="145">
        <f>IFERROR(INDEX(UnitRateParks[],MATCH(G165,UnitRateParks[LGIP Code],0),3),"")</f>
        <v>0</v>
      </c>
      <c r="I165" s="146" t="str">
        <f>IFERROR(MIN(K165/H165,INDEX(UnitRateParks[],MATCH(FutureTrunkParks[[#This Row],[LGIP Code (*)]], UnitRateParks[LGIP Code],0),4)),"")</f>
        <v/>
      </c>
      <c r="J165" s="170"/>
      <c r="K165" s="171">
        <v>234800</v>
      </c>
      <c r="L165" s="114">
        <f t="shared" si="113"/>
        <v>0</v>
      </c>
      <c r="M165" s="173">
        <v>0</v>
      </c>
      <c r="N165" s="143">
        <f>IFERROR(INDEX(UnitRateParks[],MATCH($G165,UnitRateParks[LGIP Code],0),15),"Error")</f>
        <v>1000000</v>
      </c>
      <c r="O165" s="165">
        <v>1000000</v>
      </c>
      <c r="P165" s="167">
        <v>2016</v>
      </c>
      <c r="Q165" s="204">
        <v>0.17</v>
      </c>
      <c r="R165" s="131">
        <f t="shared" si="139"/>
        <v>170000</v>
      </c>
      <c r="S165" s="167">
        <v>1</v>
      </c>
      <c r="T165" s="116">
        <f t="shared" si="146"/>
        <v>0.15</v>
      </c>
      <c r="U165" s="133">
        <f t="shared" si="140"/>
        <v>152100</v>
      </c>
      <c r="V165" s="134">
        <f t="shared" si="141"/>
        <v>1520415</v>
      </c>
      <c r="W165" s="298">
        <f t="shared" si="118"/>
        <v>198315</v>
      </c>
      <c r="X165" s="176">
        <v>2024</v>
      </c>
      <c r="Y165" s="259">
        <f t="shared" si="115"/>
        <v>2.5000000000000001E-2</v>
      </c>
      <c r="Z165" s="259">
        <f t="shared" si="116"/>
        <v>1.8716532546698028E-2</v>
      </c>
      <c r="AA165" s="306">
        <f>IF(FutureTrunkParks[[#This Row],[Asset Class]]="Local",VLOOKUP(FutureTrunkParks[[#This Row],[Service Catchment]],'Catchment Demand - Parks'!$C$8:$M$12,11),'Catchment Demand - Parks'!$M$12)</f>
        <v>0.2213928201923249</v>
      </c>
      <c r="AB165" s="306">
        <f>_xlfn.IFS(FutureTrunkParks[[#This Row],[Year of Provision]]=2019,0,FutureTrunkParks[[#This Row],[Year of Provision]]=2024,FutureTrunkParks[[#This Row],[Total Assets Cost (at Base Year)]]/SUMIFS($AE$17:$AE$189,$X$17:$X$189,"2024",$E$17:$E$189,FutureTrunkParks[[#This Row],[Service Catchment]]))</f>
        <v>4.0164058150769275E-2</v>
      </c>
      <c r="AC165" s="306">
        <f>IF(AND(FutureTrunkParks[[#This Row],[Spare Capacity %]]&gt;30%,FutureTrunkParks[[#This Row],[Share of the total Cost with the same year of provision %]]&gt;20%),1-FutureTrunkParks[[#This Row],[Spare Capacity %]],1)</f>
        <v>1</v>
      </c>
      <c r="AD165" s="306">
        <f>IF(FutureTrunkParks[[#This Row],[ Terminal Value Analysis]]&lt;0,0,FutureTrunkParks[[#This Row],[ Terminal Value Analysis]])</f>
        <v>1</v>
      </c>
      <c r="AE165" s="114">
        <f t="shared" si="142"/>
        <v>1520415</v>
      </c>
      <c r="AF165" s="114">
        <f t="shared" si="119"/>
        <v>1763555</v>
      </c>
      <c r="AG165" s="118">
        <f t="shared" si="120"/>
        <v>1114021</v>
      </c>
      <c r="AH165" s="135">
        <f>ROUND(FutureTrunkParks[[#This Row],[Net Present Value of Total Asset Cost]]*FutureTrunkParks[[#This Row],[Terminal Value Adjustment]],0)</f>
        <v>1114021</v>
      </c>
      <c r="AI165" s="178" t="str">
        <f t="shared" si="121"/>
        <v/>
      </c>
      <c r="AJ165" s="178" t="str">
        <f t="shared" si="121"/>
        <v/>
      </c>
      <c r="AK165" s="178" t="str">
        <f t="shared" si="121"/>
        <v/>
      </c>
      <c r="AL165" s="178" t="str">
        <f t="shared" si="121"/>
        <v/>
      </c>
      <c r="AM165" s="144" t="str">
        <f t="shared" si="122"/>
        <v>y</v>
      </c>
      <c r="AO165" s="123" t="str">
        <f t="shared" si="123"/>
        <v/>
      </c>
      <c r="AP165" s="126" t="str">
        <f t="shared" si="124"/>
        <v/>
      </c>
      <c r="AQ165" s="126" t="str">
        <f t="shared" si="125"/>
        <v/>
      </c>
      <c r="AR165" s="126" t="str">
        <f t="shared" si="126"/>
        <v/>
      </c>
      <c r="AS165" s="126">
        <f t="shared" si="127"/>
        <v>1</v>
      </c>
      <c r="AT165" s="127">
        <f t="shared" si="128"/>
        <v>1</v>
      </c>
      <c r="AV165" s="128" t="str">
        <f t="shared" si="129"/>
        <v/>
      </c>
      <c r="AW165" s="128" t="str">
        <f t="shared" si="130"/>
        <v/>
      </c>
      <c r="AX165" s="128" t="str">
        <f t="shared" si="131"/>
        <v/>
      </c>
      <c r="AY165" s="128" t="str">
        <f t="shared" si="132"/>
        <v/>
      </c>
      <c r="AZ165" s="128">
        <f t="shared" si="133"/>
        <v>1114021</v>
      </c>
      <c r="BB165" s="128" t="str">
        <f t="shared" si="134"/>
        <v/>
      </c>
      <c r="BC165" s="128" t="str">
        <f t="shared" si="135"/>
        <v/>
      </c>
      <c r="BD165" s="128" t="str">
        <f t="shared" si="136"/>
        <v/>
      </c>
      <c r="BE165" s="128" t="str">
        <f t="shared" si="137"/>
        <v/>
      </c>
      <c r="BF165" s="128">
        <f t="shared" si="138"/>
        <v>1114021</v>
      </c>
    </row>
    <row r="166" spans="1:58">
      <c r="A166" s="56"/>
      <c r="B166" s="176" t="s">
        <v>2417</v>
      </c>
      <c r="C166" s="167" t="s">
        <v>2584</v>
      </c>
      <c r="D166" s="167" t="s">
        <v>2229</v>
      </c>
      <c r="E166" s="167" t="s">
        <v>117</v>
      </c>
      <c r="F166" s="167" t="s">
        <v>2455</v>
      </c>
      <c r="G166" s="144" t="str">
        <f t="shared" si="117"/>
        <v>A1-L</v>
      </c>
      <c r="H166" s="145">
        <f>IFERROR(INDEX(UnitRateParks[],MATCH(G166,UnitRateParks[LGIP Code],0),3),"")</f>
        <v>8000</v>
      </c>
      <c r="I166" s="146">
        <f>IFERROR(MIN(K166/H166,INDEX(UnitRateParks[],MATCH(FutureTrunkParks[[#This Row],[LGIP Code (*)]], UnitRateParks[LGIP Code],0),4)),"")</f>
        <v>1.25</v>
      </c>
      <c r="J166" s="170"/>
      <c r="K166" s="171">
        <v>10000</v>
      </c>
      <c r="L166" s="267">
        <f t="shared" si="113"/>
        <v>100</v>
      </c>
      <c r="M166" s="173">
        <v>1000000</v>
      </c>
      <c r="N166"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333334.74343749997</v>
      </c>
      <c r="O166" s="165">
        <f>ROUND(FutureTrunkParks[[#This Row],[Unit Rate]],0)</f>
        <v>333335</v>
      </c>
      <c r="P166" s="167">
        <v>2016</v>
      </c>
      <c r="Q166" s="268">
        <v>0.17</v>
      </c>
      <c r="R166" s="131">
        <f t="shared" si="139"/>
        <v>56667</v>
      </c>
      <c r="S166" s="167">
        <v>1</v>
      </c>
      <c r="T166" s="269">
        <f t="shared" si="146"/>
        <v>0.15</v>
      </c>
      <c r="U166" s="133">
        <f t="shared" si="140"/>
        <v>50700</v>
      </c>
      <c r="V166" s="134">
        <f t="shared" si="141"/>
        <v>506807</v>
      </c>
      <c r="W166" s="298">
        <f t="shared" si="118"/>
        <v>66105</v>
      </c>
      <c r="X166" s="176">
        <v>2024</v>
      </c>
      <c r="Y166" s="270">
        <f t="shared" si="115"/>
        <v>2.5000000000000001E-2</v>
      </c>
      <c r="Z166" s="270">
        <f t="shared" si="116"/>
        <v>1.8716532546698028E-2</v>
      </c>
      <c r="AA166" s="306">
        <f>IF(FutureTrunkParks[[#This Row],[Asset Class]]="Local",VLOOKUP(FutureTrunkParks[[#This Row],[Service Catchment]],'Catchment Demand - Parks'!$C$8:$M$12,11),'Catchment Demand - Parks'!$M$12)</f>
        <v>0.23653065067111387</v>
      </c>
      <c r="AB166" s="306">
        <f>_xlfn.IFS(FutureTrunkParks[[#This Row],[Year of Provision]]=2019,0,FutureTrunkParks[[#This Row],[Year of Provision]]=2024,FutureTrunkParks[[#This Row],[Total Assets Cost (at Base Year)]]/SUMIFS($AE$17:$AE$189,$X$17:$X$189,"2024",$E$17:$E$189,FutureTrunkParks[[#This Row],[Service Catchment]]))</f>
        <v>9.0090070699151963E-3</v>
      </c>
      <c r="AC166" s="306">
        <f>IF(AND(FutureTrunkParks[[#This Row],[Spare Capacity %]]&gt;30%,FutureTrunkParks[[#This Row],[Share of the total Cost with the same year of provision %]]&gt;20%),1-FutureTrunkParks[[#This Row],[Spare Capacity %]],1)</f>
        <v>1</v>
      </c>
      <c r="AD166" s="306">
        <f>IF(FutureTrunkParks[[#This Row],[ Terminal Value Analysis]]&lt;0,0,FutureTrunkParks[[#This Row],[ Terminal Value Analysis]])</f>
        <v>1</v>
      </c>
      <c r="AE166" s="114">
        <f t="shared" si="142"/>
        <v>1506807</v>
      </c>
      <c r="AF166" s="114">
        <f t="shared" si="119"/>
        <v>1806257</v>
      </c>
      <c r="AG166" s="118">
        <f t="shared" si="120"/>
        <v>1140995</v>
      </c>
      <c r="AH166" s="135">
        <f>ROUND(FutureTrunkParks[[#This Row],[Net Present Value of Total Asset Cost]]*FutureTrunkParks[[#This Row],[Terminal Value Adjustment]],0)</f>
        <v>1140995</v>
      </c>
      <c r="AI166" s="178" t="str">
        <f t="shared" si="121"/>
        <v/>
      </c>
      <c r="AJ166" s="178" t="str">
        <f t="shared" si="121"/>
        <v/>
      </c>
      <c r="AK166" s="178" t="str">
        <f t="shared" si="121"/>
        <v>y</v>
      </c>
      <c r="AL166" s="178" t="str">
        <f t="shared" si="121"/>
        <v/>
      </c>
      <c r="AM166" s="144" t="str">
        <f t="shared" si="122"/>
        <v/>
      </c>
      <c r="AN166" s="271"/>
      <c r="AO166" s="123" t="str">
        <f t="shared" si="123"/>
        <v/>
      </c>
      <c r="AP166" s="126" t="str">
        <f t="shared" si="124"/>
        <v/>
      </c>
      <c r="AQ166" s="126">
        <f t="shared" si="125"/>
        <v>1</v>
      </c>
      <c r="AR166" s="126" t="str">
        <f t="shared" si="126"/>
        <v/>
      </c>
      <c r="AS166" s="126" t="str">
        <f t="shared" si="127"/>
        <v/>
      </c>
      <c r="AT166" s="127">
        <f t="shared" si="128"/>
        <v>1</v>
      </c>
      <c r="AV166" s="128" t="str">
        <f t="shared" si="129"/>
        <v/>
      </c>
      <c r="AW166" s="128" t="str">
        <f t="shared" si="130"/>
        <v/>
      </c>
      <c r="AX166" s="128">
        <f t="shared" si="131"/>
        <v>1140995</v>
      </c>
      <c r="AY166" s="128" t="str">
        <f t="shared" si="132"/>
        <v/>
      </c>
      <c r="AZ166" s="128" t="str">
        <f t="shared" si="133"/>
        <v/>
      </c>
      <c r="BB166" s="128" t="str">
        <f t="shared" si="134"/>
        <v/>
      </c>
      <c r="BC166" s="128" t="str">
        <f t="shared" si="135"/>
        <v/>
      </c>
      <c r="BD166" s="128">
        <f t="shared" si="136"/>
        <v>1140995</v>
      </c>
      <c r="BE166" s="128" t="str">
        <f t="shared" si="137"/>
        <v/>
      </c>
      <c r="BF166" s="128" t="str">
        <f t="shared" si="138"/>
        <v/>
      </c>
    </row>
    <row r="167" spans="1:58">
      <c r="B167" s="176" t="s">
        <v>2441</v>
      </c>
      <c r="C167" s="167" t="s">
        <v>2590</v>
      </c>
      <c r="D167" s="167" t="s">
        <v>2230</v>
      </c>
      <c r="E167" s="167" t="s">
        <v>115</v>
      </c>
      <c r="F167" s="167" t="s">
        <v>2591</v>
      </c>
      <c r="G167" s="144" t="str">
        <f t="shared" si="117"/>
        <v>E6-M</v>
      </c>
      <c r="H167" s="145">
        <f>IFERROR(INDEX(UnitRateParks[],MATCH(G167,UnitRateParks[LGIP Code],0),3),"")</f>
        <v>70000</v>
      </c>
      <c r="I167" s="146">
        <f>IFERROR(MIN(K167/H167,INDEX(UnitRateParks[],MATCH(FutureTrunkParks[[#This Row],[LGIP Code (*)]], UnitRateParks[LGIP Code],0),4)),"")</f>
        <v>1.67</v>
      </c>
      <c r="J167" s="170"/>
      <c r="K167" s="171">
        <v>143300</v>
      </c>
      <c r="L167" s="114">
        <f t="shared" si="113"/>
        <v>0</v>
      </c>
      <c r="M167" s="173">
        <v>0</v>
      </c>
      <c r="N167"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10834279.314285289</v>
      </c>
      <c r="O167" s="165">
        <f>ROUND(FutureTrunkParks[[#This Row],[Unit Rate]],0)</f>
        <v>10834279</v>
      </c>
      <c r="P167" s="167">
        <v>2016</v>
      </c>
      <c r="Q167" s="204">
        <v>0.17</v>
      </c>
      <c r="R167" s="131">
        <f t="shared" si="139"/>
        <v>1841827</v>
      </c>
      <c r="S167" s="167">
        <v>1</v>
      </c>
      <c r="T167" s="116">
        <f t="shared" si="146"/>
        <v>0.15</v>
      </c>
      <c r="U167" s="133">
        <f t="shared" si="140"/>
        <v>1647894</v>
      </c>
      <c r="V167" s="134">
        <f t="shared" si="141"/>
        <v>16472600</v>
      </c>
      <c r="W167" s="298">
        <f t="shared" si="118"/>
        <v>2148600</v>
      </c>
      <c r="X167" s="176">
        <v>2024</v>
      </c>
      <c r="Y167" s="259">
        <f t="shared" si="115"/>
        <v>2.5000000000000001E-2</v>
      </c>
      <c r="Z167" s="259">
        <f t="shared" si="116"/>
        <v>1.8716532546698028E-2</v>
      </c>
      <c r="AA167" s="306">
        <f>IF(FutureTrunkParks[[#This Row],[Asset Class]]="Local",VLOOKUP(FutureTrunkParks[[#This Row],[Service Catchment]],'Catchment Demand - Parks'!$C$8:$M$12,11),'Catchment Demand - Parks'!$M$12)</f>
        <v>0.2213928201923249</v>
      </c>
      <c r="AB167" s="306">
        <f>_xlfn.IFS(FutureTrunkParks[[#This Row],[Year of Provision]]=2019,0,FutureTrunkParks[[#This Row],[Year of Provision]]=2024,FutureTrunkParks[[#This Row],[Total Assets Cost (at Base Year)]]/SUMIFS($AE$17:$AE$189,$X$17:$X$189,"2024",$E$17:$E$189,FutureTrunkParks[[#This Row],[Service Catchment]]))</f>
        <v>0.16500792924775412</v>
      </c>
      <c r="AC167" s="306">
        <f>IF(AND(FutureTrunkParks[[#This Row],[Spare Capacity %]]&gt;30%,FutureTrunkParks[[#This Row],[Share of the total Cost with the same year of provision %]]&gt;20%),1-FutureTrunkParks[[#This Row],[Spare Capacity %]],1)</f>
        <v>1</v>
      </c>
      <c r="AD167" s="306">
        <f>IF(FutureTrunkParks[[#This Row],[ Terminal Value Analysis]]&lt;0,0,FutureTrunkParks[[#This Row],[ Terminal Value Analysis]])</f>
        <v>1</v>
      </c>
      <c r="AE167" s="114">
        <f t="shared" si="142"/>
        <v>16472600</v>
      </c>
      <c r="AF167" s="114">
        <f t="shared" si="119"/>
        <v>19106845</v>
      </c>
      <c r="AG167" s="118">
        <f t="shared" si="120"/>
        <v>12069610</v>
      </c>
      <c r="AH167" s="135">
        <f>ROUND(FutureTrunkParks[[#This Row],[Net Present Value of Total Asset Cost]]*FutureTrunkParks[[#This Row],[Terminal Value Adjustment]],0)</f>
        <v>12069610</v>
      </c>
      <c r="AI167" s="178" t="str">
        <f t="shared" si="121"/>
        <v/>
      </c>
      <c r="AJ167" s="178" t="str">
        <f t="shared" si="121"/>
        <v/>
      </c>
      <c r="AK167" s="178" t="str">
        <f t="shared" si="121"/>
        <v/>
      </c>
      <c r="AL167" s="178" t="str">
        <f t="shared" si="121"/>
        <v/>
      </c>
      <c r="AM167" s="144" t="str">
        <f t="shared" si="122"/>
        <v>y</v>
      </c>
      <c r="AO167" s="123" t="str">
        <f t="shared" si="123"/>
        <v/>
      </c>
      <c r="AP167" s="126" t="str">
        <f t="shared" si="124"/>
        <v/>
      </c>
      <c r="AQ167" s="126" t="str">
        <f t="shared" si="125"/>
        <v/>
      </c>
      <c r="AR167" s="126" t="str">
        <f t="shared" si="126"/>
        <v/>
      </c>
      <c r="AS167" s="126">
        <f t="shared" si="127"/>
        <v>1</v>
      </c>
      <c r="AT167" s="127">
        <f t="shared" si="128"/>
        <v>1</v>
      </c>
      <c r="AV167" s="128" t="str">
        <f t="shared" si="129"/>
        <v/>
      </c>
      <c r="AW167" s="128" t="str">
        <f t="shared" si="130"/>
        <v/>
      </c>
      <c r="AX167" s="128" t="str">
        <f t="shared" si="131"/>
        <v/>
      </c>
      <c r="AY167" s="128" t="str">
        <f t="shared" si="132"/>
        <v/>
      </c>
      <c r="AZ167" s="128">
        <f t="shared" si="133"/>
        <v>12069610</v>
      </c>
      <c r="BB167" s="128" t="str">
        <f t="shared" si="134"/>
        <v/>
      </c>
      <c r="BC167" s="128" t="str">
        <f t="shared" si="135"/>
        <v/>
      </c>
      <c r="BD167" s="128" t="str">
        <f t="shared" si="136"/>
        <v/>
      </c>
      <c r="BE167" s="128" t="str">
        <f t="shared" si="137"/>
        <v/>
      </c>
      <c r="BF167" s="128">
        <f t="shared" si="138"/>
        <v>12069610</v>
      </c>
    </row>
    <row r="168" spans="1:58">
      <c r="B168" s="176" t="s">
        <v>2612</v>
      </c>
      <c r="C168" s="167" t="s">
        <v>2568</v>
      </c>
      <c r="D168" s="167" t="s">
        <v>2229</v>
      </c>
      <c r="E168" s="167" t="s">
        <v>116</v>
      </c>
      <c r="F168" s="167" t="s">
        <v>2455</v>
      </c>
      <c r="G168" s="144" t="str">
        <f t="shared" si="117"/>
        <v>A1-L</v>
      </c>
      <c r="H168" s="145">
        <f>IFERROR(INDEX(UnitRateParks[],MATCH(G168,UnitRateParks[LGIP Code],0),3),"")</f>
        <v>8000</v>
      </c>
      <c r="I168" s="146">
        <f>IFERROR(MIN(K168/H168,INDEX(UnitRateParks[],MATCH(FutureTrunkParks[[#This Row],[LGIP Code (*)]], UnitRateParks[LGIP Code],0),4)),"")</f>
        <v>1</v>
      </c>
      <c r="J168" s="170"/>
      <c r="K168" s="171">
        <v>8000</v>
      </c>
      <c r="L168" s="114">
        <f t="shared" si="113"/>
        <v>150</v>
      </c>
      <c r="M168" s="173">
        <v>1200000</v>
      </c>
      <c r="N168"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272211.74725000001</v>
      </c>
      <c r="O168" s="165">
        <f>ROUND(FutureTrunkParks[[#This Row],[Unit Rate]],0)</f>
        <v>272212</v>
      </c>
      <c r="P168" s="167">
        <v>2016</v>
      </c>
      <c r="Q168" s="204">
        <v>0.17</v>
      </c>
      <c r="R168" s="131">
        <f t="shared" si="139"/>
        <v>46276</v>
      </c>
      <c r="S168" s="167">
        <v>1</v>
      </c>
      <c r="T168" s="116">
        <f t="shared" si="146"/>
        <v>0.15</v>
      </c>
      <c r="U168" s="133">
        <f t="shared" si="140"/>
        <v>41403</v>
      </c>
      <c r="V168" s="134">
        <f t="shared" si="141"/>
        <v>413875</v>
      </c>
      <c r="W168" s="298">
        <f t="shared" si="118"/>
        <v>53984</v>
      </c>
      <c r="X168" s="176">
        <v>2024</v>
      </c>
      <c r="Y168" s="259">
        <f t="shared" si="115"/>
        <v>2.5000000000000001E-2</v>
      </c>
      <c r="Z168" s="259">
        <f t="shared" si="116"/>
        <v>1.8716532546698028E-2</v>
      </c>
      <c r="AA168" s="306">
        <f>IF(FutureTrunkParks[[#This Row],[Asset Class]]="Local",VLOOKUP(FutureTrunkParks[[#This Row],[Service Catchment]],'Catchment Demand - Parks'!$C$8:$M$12,11),'Catchment Demand - Parks'!$M$12)</f>
        <v>0.21796753262814222</v>
      </c>
      <c r="AB168" s="306">
        <f>_xlfn.IFS(FutureTrunkParks[[#This Row],[Year of Provision]]=2019,0,FutureTrunkParks[[#This Row],[Year of Provision]]=2024,FutureTrunkParks[[#This Row],[Total Assets Cost (at Base Year)]]/SUMIFS($AE$17:$AE$189,$X$17:$X$189,"2024",$E$17:$E$189,FutureTrunkParks[[#This Row],[Service Catchment]]))</f>
        <v>4.2632945181462142E-2</v>
      </c>
      <c r="AC168" s="306">
        <f>IF(AND(FutureTrunkParks[[#This Row],[Spare Capacity %]]&gt;30%,FutureTrunkParks[[#This Row],[Share of the total Cost with the same year of provision %]]&gt;20%),1-FutureTrunkParks[[#This Row],[Spare Capacity %]],1)</f>
        <v>1</v>
      </c>
      <c r="AD168" s="306">
        <f>IF(FutureTrunkParks[[#This Row],[ Terminal Value Analysis]]&lt;0,0,FutureTrunkParks[[#This Row],[ Terminal Value Analysis]])</f>
        <v>1</v>
      </c>
      <c r="AE168" s="114">
        <f t="shared" si="142"/>
        <v>1613875</v>
      </c>
      <c r="AF168" s="114">
        <f t="shared" si="119"/>
        <v>1942144</v>
      </c>
      <c r="AG168" s="118">
        <f t="shared" si="120"/>
        <v>1226834</v>
      </c>
      <c r="AH168" s="135">
        <f>ROUND(FutureTrunkParks[[#This Row],[Net Present Value of Total Asset Cost]]*FutureTrunkParks[[#This Row],[Terminal Value Adjustment]],0)</f>
        <v>1226834</v>
      </c>
      <c r="AI168" s="178" t="str">
        <f t="shared" si="121"/>
        <v/>
      </c>
      <c r="AJ168" s="178" t="str">
        <f t="shared" si="121"/>
        <v>y</v>
      </c>
      <c r="AK168" s="178" t="str">
        <f t="shared" si="121"/>
        <v/>
      </c>
      <c r="AL168" s="178" t="str">
        <f t="shared" si="121"/>
        <v/>
      </c>
      <c r="AM168" s="144" t="str">
        <f t="shared" si="122"/>
        <v/>
      </c>
      <c r="AO168" s="123" t="str">
        <f t="shared" si="123"/>
        <v/>
      </c>
      <c r="AP168" s="126">
        <f t="shared" si="124"/>
        <v>1</v>
      </c>
      <c r="AQ168" s="126" t="str">
        <f t="shared" si="125"/>
        <v/>
      </c>
      <c r="AR168" s="126" t="str">
        <f t="shared" si="126"/>
        <v/>
      </c>
      <c r="AS168" s="126" t="str">
        <f t="shared" si="127"/>
        <v/>
      </c>
      <c r="AT168" s="127">
        <f t="shared" si="128"/>
        <v>1</v>
      </c>
      <c r="AV168" s="128" t="str">
        <f t="shared" si="129"/>
        <v/>
      </c>
      <c r="AW168" s="128">
        <f t="shared" si="130"/>
        <v>1226834</v>
      </c>
      <c r="AX168" s="128" t="str">
        <f t="shared" si="131"/>
        <v/>
      </c>
      <c r="AY168" s="128" t="str">
        <f t="shared" si="132"/>
        <v/>
      </c>
      <c r="AZ168" s="128" t="str">
        <f t="shared" si="133"/>
        <v/>
      </c>
      <c r="BB168" s="128" t="str">
        <f t="shared" si="134"/>
        <v/>
      </c>
      <c r="BC168" s="128">
        <f t="shared" si="135"/>
        <v>1226834</v>
      </c>
      <c r="BD168" s="128" t="str">
        <f t="shared" si="136"/>
        <v/>
      </c>
      <c r="BE168" s="128" t="str">
        <f t="shared" si="137"/>
        <v/>
      </c>
      <c r="BF168" s="128" t="str">
        <f t="shared" si="138"/>
        <v/>
      </c>
    </row>
    <row r="169" spans="1:58">
      <c r="B169" s="176" t="s">
        <v>2613</v>
      </c>
      <c r="C169" s="167" t="s">
        <v>2592</v>
      </c>
      <c r="D169" s="167" t="s">
        <v>2231</v>
      </c>
      <c r="E169" s="167" t="s">
        <v>116</v>
      </c>
      <c r="F169" s="167" t="s">
        <v>2459</v>
      </c>
      <c r="G169" s="144" t="str">
        <f t="shared" ref="G169:G171" si="147">MID(C169,5,2)</f>
        <v>U3</v>
      </c>
      <c r="H169" s="145">
        <f>IFERROR(INDEX(UnitRateParks[],MATCH(G169,UnitRateParks[LGIP Code],0),3),"")</f>
        <v>0</v>
      </c>
      <c r="I169" s="146" t="str">
        <f>IFERROR(MIN(K169/H169,INDEX(UnitRateParks[],MATCH(FutureTrunkParks[[#This Row],[LGIP Code (*)]], UnitRateParks[LGIP Code],0),4)),"")</f>
        <v/>
      </c>
      <c r="J169" s="170"/>
      <c r="K169" s="171">
        <v>27100</v>
      </c>
      <c r="L169" s="114">
        <f t="shared" si="113"/>
        <v>0</v>
      </c>
      <c r="M169" s="173">
        <v>0</v>
      </c>
      <c r="N169" s="143">
        <f>IFERROR(INDEX(UnitRateParks[],MATCH($G169,UnitRateParks[LGIP Code],0),15),"Error")</f>
        <v>500000</v>
      </c>
      <c r="O169" s="165">
        <f>ROUND(FutureTrunkParks[[#This Row],[Unit Rate]],0)</f>
        <v>500000</v>
      </c>
      <c r="P169" s="167">
        <v>2016</v>
      </c>
      <c r="Q169" s="204">
        <v>0.17</v>
      </c>
      <c r="R169" s="131">
        <f t="shared" si="139"/>
        <v>85000</v>
      </c>
      <c r="S169" s="167">
        <v>1</v>
      </c>
      <c r="T169" s="116">
        <f t="shared" si="146"/>
        <v>0.15</v>
      </c>
      <c r="U169" s="133">
        <f t="shared" si="140"/>
        <v>76050</v>
      </c>
      <c r="V169" s="134">
        <f t="shared" si="141"/>
        <v>760208</v>
      </c>
      <c r="W169" s="298">
        <f t="shared" si="118"/>
        <v>99158</v>
      </c>
      <c r="X169" s="176">
        <v>2024</v>
      </c>
      <c r="Y169" s="259">
        <f t="shared" si="115"/>
        <v>2.5000000000000001E-2</v>
      </c>
      <c r="Z169" s="259">
        <f t="shared" si="116"/>
        <v>1.8716532546698028E-2</v>
      </c>
      <c r="AA169" s="306">
        <f>IF(FutureTrunkParks[[#This Row],[Asset Class]]="Local",VLOOKUP(FutureTrunkParks[[#This Row],[Service Catchment]],'Catchment Demand - Parks'!$C$8:$M$12,11),'Catchment Demand - Parks'!$M$12)</f>
        <v>0.2213928201923249</v>
      </c>
      <c r="AB169" s="306">
        <f>_xlfn.IFS(FutureTrunkParks[[#This Row],[Year of Provision]]=2019,0,FutureTrunkParks[[#This Row],[Year of Provision]]=2024,FutureTrunkParks[[#This Row],[Total Assets Cost (at Base Year)]]/SUMIFS($AE$17:$AE$189,$X$17:$X$189,"2024",$E$17:$E$189,FutureTrunkParks[[#This Row],[Service Catchment]]))</f>
        <v>2.0082042283639669E-2</v>
      </c>
      <c r="AC169" s="306">
        <f>IF(AND(FutureTrunkParks[[#This Row],[Spare Capacity %]]&gt;30%,FutureTrunkParks[[#This Row],[Share of the total Cost with the same year of provision %]]&gt;20%),1-FutureTrunkParks[[#This Row],[Spare Capacity %]],1)</f>
        <v>1</v>
      </c>
      <c r="AD169" s="306">
        <f>IF(FutureTrunkParks[[#This Row],[ Terminal Value Analysis]]&lt;0,0,FutureTrunkParks[[#This Row],[ Terminal Value Analysis]])</f>
        <v>1</v>
      </c>
      <c r="AE169" s="114">
        <f t="shared" si="142"/>
        <v>760208</v>
      </c>
      <c r="AF169" s="114">
        <f t="shared" si="119"/>
        <v>881778</v>
      </c>
      <c r="AG169" s="118">
        <f t="shared" si="120"/>
        <v>557011</v>
      </c>
      <c r="AH169" s="135">
        <f>ROUND(FutureTrunkParks[[#This Row],[Net Present Value of Total Asset Cost]]*FutureTrunkParks[[#This Row],[Terminal Value Adjustment]],0)</f>
        <v>557011</v>
      </c>
      <c r="AI169" s="178" t="str">
        <f t="shared" si="121"/>
        <v/>
      </c>
      <c r="AJ169" s="178" t="str">
        <f t="shared" si="121"/>
        <v/>
      </c>
      <c r="AK169" s="178" t="str">
        <f t="shared" si="121"/>
        <v/>
      </c>
      <c r="AL169" s="178" t="str">
        <f t="shared" si="121"/>
        <v/>
      </c>
      <c r="AM169" s="144" t="str">
        <f t="shared" si="122"/>
        <v>y</v>
      </c>
      <c r="AO169" s="123" t="str">
        <f t="shared" si="123"/>
        <v/>
      </c>
      <c r="AP169" s="126" t="str">
        <f t="shared" si="124"/>
        <v/>
      </c>
      <c r="AQ169" s="126" t="str">
        <f t="shared" si="125"/>
        <v/>
      </c>
      <c r="AR169" s="126" t="str">
        <f t="shared" si="126"/>
        <v/>
      </c>
      <c r="AS169" s="126">
        <f t="shared" si="127"/>
        <v>1</v>
      </c>
      <c r="AT169" s="127">
        <f t="shared" si="128"/>
        <v>1</v>
      </c>
      <c r="AV169" s="128" t="str">
        <f t="shared" si="129"/>
        <v/>
      </c>
      <c r="AW169" s="128" t="str">
        <f t="shared" si="130"/>
        <v/>
      </c>
      <c r="AX169" s="128" t="str">
        <f t="shared" si="131"/>
        <v/>
      </c>
      <c r="AY169" s="128" t="str">
        <f t="shared" si="132"/>
        <v/>
      </c>
      <c r="AZ169" s="128">
        <f t="shared" si="133"/>
        <v>557011</v>
      </c>
      <c r="BB169" s="128" t="str">
        <f t="shared" si="134"/>
        <v/>
      </c>
      <c r="BC169" s="128" t="str">
        <f t="shared" si="135"/>
        <v/>
      </c>
      <c r="BD169" s="128" t="str">
        <f t="shared" si="136"/>
        <v/>
      </c>
      <c r="BE169" s="128" t="str">
        <f t="shared" si="137"/>
        <v/>
      </c>
      <c r="BF169" s="128">
        <f t="shared" si="138"/>
        <v>557011</v>
      </c>
    </row>
    <row r="170" spans="1:58">
      <c r="B170" s="176" t="s">
        <v>2447</v>
      </c>
      <c r="C170" s="167" t="s">
        <v>2569</v>
      </c>
      <c r="D170" s="167" t="s">
        <v>2231</v>
      </c>
      <c r="E170" s="167" t="s">
        <v>118</v>
      </c>
      <c r="F170" s="167" t="s">
        <v>2460</v>
      </c>
      <c r="G170" s="144" t="str">
        <f t="shared" si="147"/>
        <v>U1</v>
      </c>
      <c r="H170" s="145">
        <f>IFERROR(INDEX(UnitRateParks[],MATCH(G170,UnitRateParks[LGIP Code],0),3),"")</f>
        <v>0</v>
      </c>
      <c r="I170" s="146" t="str">
        <f>IFERROR(MIN(K170/H170,INDEX(UnitRateParks[],MATCH(FutureTrunkParks[[#This Row],[LGIP Code (*)]], UnitRateParks[LGIP Code],0),4)),"")</f>
        <v/>
      </c>
      <c r="J170" s="170"/>
      <c r="K170" s="171">
        <v>27900</v>
      </c>
      <c r="L170" s="114">
        <f t="shared" si="113"/>
        <v>0</v>
      </c>
      <c r="M170" s="173">
        <v>0</v>
      </c>
      <c r="N170" s="143">
        <f>IFERROR(INDEX(UnitRateParks[],MATCH($G170,UnitRateParks[LGIP Code],0),15),"Error")</f>
        <v>1000000</v>
      </c>
      <c r="O170" s="165">
        <f>ROUND(FutureTrunkParks[[#This Row],[Unit Rate]],0)</f>
        <v>1000000</v>
      </c>
      <c r="P170" s="167">
        <v>2016</v>
      </c>
      <c r="Q170" s="204">
        <v>0.17</v>
      </c>
      <c r="R170" s="131">
        <f t="shared" si="139"/>
        <v>170000</v>
      </c>
      <c r="S170" s="167">
        <v>1</v>
      </c>
      <c r="T170" s="116">
        <f t="shared" si="146"/>
        <v>0.15</v>
      </c>
      <c r="U170" s="133">
        <f t="shared" si="140"/>
        <v>152100</v>
      </c>
      <c r="V170" s="134">
        <f t="shared" si="141"/>
        <v>1520415</v>
      </c>
      <c r="W170" s="298">
        <f t="shared" si="118"/>
        <v>198315</v>
      </c>
      <c r="X170" s="176">
        <v>2024</v>
      </c>
      <c r="Y170" s="259">
        <f t="shared" si="115"/>
        <v>2.5000000000000001E-2</v>
      </c>
      <c r="Z170" s="259">
        <f t="shared" si="116"/>
        <v>1.8716532546698028E-2</v>
      </c>
      <c r="AA170" s="306">
        <f>IF(FutureTrunkParks[[#This Row],[Asset Class]]="Local",VLOOKUP(FutureTrunkParks[[#This Row],[Service Catchment]],'Catchment Demand - Parks'!$C$8:$M$12,11),'Catchment Demand - Parks'!$M$12)</f>
        <v>0.2213928201923249</v>
      </c>
      <c r="AB170" s="306">
        <f>_xlfn.IFS(FutureTrunkParks[[#This Row],[Year of Provision]]=2019,0,FutureTrunkParks[[#This Row],[Year of Provision]]=2024,FutureTrunkParks[[#This Row],[Total Assets Cost (at Base Year)]]/SUMIFS($AE$17:$AE$189,$X$17:$X$189,"2024",$E$17:$E$189,FutureTrunkParks[[#This Row],[Service Catchment]]))</f>
        <v>2.5315170682324532E-2</v>
      </c>
      <c r="AC170" s="306">
        <f>IF(AND(FutureTrunkParks[[#This Row],[Spare Capacity %]]&gt;30%,FutureTrunkParks[[#This Row],[Share of the total Cost with the same year of provision %]]&gt;20%),1-FutureTrunkParks[[#This Row],[Spare Capacity %]],1)</f>
        <v>1</v>
      </c>
      <c r="AD170" s="306">
        <f>IF(FutureTrunkParks[[#This Row],[ Terminal Value Analysis]]&lt;0,0,FutureTrunkParks[[#This Row],[ Terminal Value Analysis]])</f>
        <v>1</v>
      </c>
      <c r="AE170" s="114">
        <f t="shared" si="142"/>
        <v>1520415</v>
      </c>
      <c r="AF170" s="114">
        <f t="shared" si="119"/>
        <v>1763555</v>
      </c>
      <c r="AG170" s="118">
        <f t="shared" si="120"/>
        <v>1114021</v>
      </c>
      <c r="AH170" s="135">
        <f>ROUND(FutureTrunkParks[[#This Row],[Net Present Value of Total Asset Cost]]*FutureTrunkParks[[#This Row],[Terminal Value Adjustment]],0)</f>
        <v>1114021</v>
      </c>
      <c r="AI170" s="178" t="str">
        <f t="shared" si="121"/>
        <v/>
      </c>
      <c r="AJ170" s="178" t="str">
        <f t="shared" si="121"/>
        <v/>
      </c>
      <c r="AK170" s="178" t="str">
        <f t="shared" si="121"/>
        <v/>
      </c>
      <c r="AL170" s="178" t="str">
        <f t="shared" si="121"/>
        <v/>
      </c>
      <c r="AM170" s="144" t="str">
        <f t="shared" si="122"/>
        <v>y</v>
      </c>
      <c r="AO170" s="123" t="str">
        <f t="shared" si="123"/>
        <v/>
      </c>
      <c r="AP170" s="126" t="str">
        <f t="shared" si="124"/>
        <v/>
      </c>
      <c r="AQ170" s="126" t="str">
        <f t="shared" si="125"/>
        <v/>
      </c>
      <c r="AR170" s="126" t="str">
        <f t="shared" si="126"/>
        <v/>
      </c>
      <c r="AS170" s="126">
        <f t="shared" si="127"/>
        <v>1</v>
      </c>
      <c r="AT170" s="127">
        <f t="shared" si="128"/>
        <v>1</v>
      </c>
      <c r="AV170" s="128" t="str">
        <f t="shared" si="129"/>
        <v/>
      </c>
      <c r="AW170" s="128" t="str">
        <f t="shared" si="130"/>
        <v/>
      </c>
      <c r="AX170" s="128" t="str">
        <f t="shared" si="131"/>
        <v/>
      </c>
      <c r="AY170" s="128" t="str">
        <f t="shared" si="132"/>
        <v/>
      </c>
      <c r="AZ170" s="128">
        <f t="shared" si="133"/>
        <v>1114021</v>
      </c>
      <c r="BB170" s="128" t="str">
        <f t="shared" si="134"/>
        <v/>
      </c>
      <c r="BC170" s="128" t="str">
        <f t="shared" si="135"/>
        <v/>
      </c>
      <c r="BD170" s="128" t="str">
        <f t="shared" si="136"/>
        <v/>
      </c>
      <c r="BE170" s="128" t="str">
        <f t="shared" si="137"/>
        <v/>
      </c>
      <c r="BF170" s="128">
        <f t="shared" si="138"/>
        <v>1114021</v>
      </c>
    </row>
    <row r="171" spans="1:58">
      <c r="B171" s="176" t="s">
        <v>2447</v>
      </c>
      <c r="C171" s="167" t="s">
        <v>2570</v>
      </c>
      <c r="D171" s="167" t="s">
        <v>2231</v>
      </c>
      <c r="E171" s="167" t="s">
        <v>118</v>
      </c>
      <c r="F171" s="167" t="s">
        <v>2460</v>
      </c>
      <c r="G171" s="144" t="str">
        <f t="shared" si="147"/>
        <v>U1</v>
      </c>
      <c r="H171" s="145">
        <f>IFERROR(INDEX(UnitRateParks[],MATCH(G171,UnitRateParks[LGIP Code],0),3),"")</f>
        <v>0</v>
      </c>
      <c r="I171" s="146" t="str">
        <f>IFERROR(MIN(K171/H171,INDEX(UnitRateParks[],MATCH(FutureTrunkParks[[#This Row],[LGIP Code (*)]], UnitRateParks[LGIP Code],0),4)),"")</f>
        <v/>
      </c>
      <c r="J171" s="170"/>
      <c r="K171" s="171">
        <v>55500</v>
      </c>
      <c r="L171" s="114">
        <f t="shared" si="113"/>
        <v>0</v>
      </c>
      <c r="M171" s="173">
        <v>0</v>
      </c>
      <c r="N171" s="143">
        <f>IFERROR(INDEX(UnitRateParks[],MATCH($G171,UnitRateParks[LGIP Code],0),15),"Error")</f>
        <v>1000000</v>
      </c>
      <c r="O171" s="165">
        <f>ROUND(FutureTrunkParks[[#This Row],[Unit Rate]],0)</f>
        <v>1000000</v>
      </c>
      <c r="P171" s="167">
        <v>2016</v>
      </c>
      <c r="Q171" s="204">
        <v>0.17</v>
      </c>
      <c r="R171" s="131">
        <f t="shared" si="139"/>
        <v>170000</v>
      </c>
      <c r="S171" s="167">
        <v>1</v>
      </c>
      <c r="T171" s="116">
        <f t="shared" si="146"/>
        <v>0.15</v>
      </c>
      <c r="U171" s="133">
        <f t="shared" si="140"/>
        <v>152100</v>
      </c>
      <c r="V171" s="134">
        <f t="shared" si="141"/>
        <v>1520415</v>
      </c>
      <c r="W171" s="298">
        <f t="shared" si="118"/>
        <v>198315</v>
      </c>
      <c r="X171" s="176">
        <v>2024</v>
      </c>
      <c r="Y171" s="259">
        <f t="shared" si="115"/>
        <v>2.5000000000000001E-2</v>
      </c>
      <c r="Z171" s="259">
        <f t="shared" si="116"/>
        <v>1.8716532546698028E-2</v>
      </c>
      <c r="AA171" s="306">
        <f>IF(FutureTrunkParks[[#This Row],[Asset Class]]="Local",VLOOKUP(FutureTrunkParks[[#This Row],[Service Catchment]],'Catchment Demand - Parks'!$C$8:$M$12,11),'Catchment Demand - Parks'!$M$12)</f>
        <v>0.2213928201923249</v>
      </c>
      <c r="AB171" s="306">
        <f>_xlfn.IFS(FutureTrunkParks[[#This Row],[Year of Provision]]=2019,0,FutureTrunkParks[[#This Row],[Year of Provision]]=2024,FutureTrunkParks[[#This Row],[Total Assets Cost (at Base Year)]]/SUMIFS($AE$17:$AE$189,$X$17:$X$189,"2024",$E$17:$E$189,FutureTrunkParks[[#This Row],[Service Catchment]]))</f>
        <v>2.5315170682324532E-2</v>
      </c>
      <c r="AC171" s="306">
        <f>IF(AND(FutureTrunkParks[[#This Row],[Spare Capacity %]]&gt;30%,FutureTrunkParks[[#This Row],[Share of the total Cost with the same year of provision %]]&gt;20%),1-FutureTrunkParks[[#This Row],[Spare Capacity %]],1)</f>
        <v>1</v>
      </c>
      <c r="AD171" s="306">
        <f>IF(FutureTrunkParks[[#This Row],[ Terminal Value Analysis]]&lt;0,0,FutureTrunkParks[[#This Row],[ Terminal Value Analysis]])</f>
        <v>1</v>
      </c>
      <c r="AE171" s="114">
        <f t="shared" si="142"/>
        <v>1520415</v>
      </c>
      <c r="AF171" s="114">
        <f t="shared" si="119"/>
        <v>1763555</v>
      </c>
      <c r="AG171" s="118">
        <f t="shared" si="120"/>
        <v>1114021</v>
      </c>
      <c r="AH171" s="135">
        <f>ROUND(FutureTrunkParks[[#This Row],[Net Present Value of Total Asset Cost]]*FutureTrunkParks[[#This Row],[Terminal Value Adjustment]],0)</f>
        <v>1114021</v>
      </c>
      <c r="AI171" s="178" t="str">
        <f t="shared" si="121"/>
        <v/>
      </c>
      <c r="AJ171" s="178" t="str">
        <f t="shared" si="121"/>
        <v/>
      </c>
      <c r="AK171" s="178" t="str">
        <f t="shared" si="121"/>
        <v/>
      </c>
      <c r="AL171" s="178" t="str">
        <f t="shared" si="121"/>
        <v/>
      </c>
      <c r="AM171" s="144" t="str">
        <f t="shared" si="122"/>
        <v>y</v>
      </c>
      <c r="AO171" s="123" t="str">
        <f t="shared" si="123"/>
        <v/>
      </c>
      <c r="AP171" s="126" t="str">
        <f t="shared" si="124"/>
        <v/>
      </c>
      <c r="AQ171" s="126" t="str">
        <f t="shared" si="125"/>
        <v/>
      </c>
      <c r="AR171" s="126" t="str">
        <f t="shared" si="126"/>
        <v/>
      </c>
      <c r="AS171" s="126">
        <f t="shared" si="127"/>
        <v>1</v>
      </c>
      <c r="AT171" s="127">
        <f t="shared" si="128"/>
        <v>1</v>
      </c>
      <c r="AV171" s="128" t="str">
        <f t="shared" si="129"/>
        <v/>
      </c>
      <c r="AW171" s="128" t="str">
        <f t="shared" si="130"/>
        <v/>
      </c>
      <c r="AX171" s="128" t="str">
        <f t="shared" si="131"/>
        <v/>
      </c>
      <c r="AY171" s="128" t="str">
        <f t="shared" si="132"/>
        <v/>
      </c>
      <c r="AZ171" s="128">
        <f t="shared" si="133"/>
        <v>1114021</v>
      </c>
      <c r="BB171" s="128" t="str">
        <f t="shared" si="134"/>
        <v/>
      </c>
      <c r="BC171" s="128" t="str">
        <f t="shared" si="135"/>
        <v/>
      </c>
      <c r="BD171" s="128" t="str">
        <f t="shared" si="136"/>
        <v/>
      </c>
      <c r="BE171" s="128" t="str">
        <f t="shared" si="137"/>
        <v/>
      </c>
      <c r="BF171" s="128">
        <f t="shared" si="138"/>
        <v>1114021</v>
      </c>
    </row>
    <row r="172" spans="1:58">
      <c r="B172" s="176" t="s">
        <v>2453</v>
      </c>
      <c r="C172" s="167" t="s">
        <v>2571</v>
      </c>
      <c r="D172" s="167" t="s">
        <v>2229</v>
      </c>
      <c r="E172" s="167" t="s">
        <v>118</v>
      </c>
      <c r="F172" s="167" t="s">
        <v>2457</v>
      </c>
      <c r="G172" s="144" t="str">
        <f t="shared" si="117"/>
        <v>E1-L</v>
      </c>
      <c r="H172" s="145">
        <f>IFERROR(INDEX(UnitRateParks[],MATCH(G172,UnitRateParks[LGIP Code],0),3),"")</f>
        <v>8000</v>
      </c>
      <c r="I172" s="146">
        <f>IFERROR(MIN(K172/H172,INDEX(UnitRateParks[],MATCH(FutureTrunkParks[[#This Row],[LGIP Code (*)]], UnitRateParks[LGIP Code],0),4)),"")</f>
        <v>2.25</v>
      </c>
      <c r="J172" s="170"/>
      <c r="K172" s="171">
        <v>18000</v>
      </c>
      <c r="L172" s="114">
        <f t="shared" si="113"/>
        <v>0</v>
      </c>
      <c r="M172" s="173">
        <v>0</v>
      </c>
      <c r="N172"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481005.57016333338</v>
      </c>
      <c r="O172" s="165">
        <f>ROUND(FutureTrunkParks[[#This Row],[Unit Rate]],0)</f>
        <v>481006</v>
      </c>
      <c r="P172" s="167">
        <v>2016</v>
      </c>
      <c r="Q172" s="204">
        <v>0.17</v>
      </c>
      <c r="R172" s="131">
        <f t="shared" si="139"/>
        <v>81771</v>
      </c>
      <c r="S172" s="167">
        <v>1</v>
      </c>
      <c r="T172" s="116">
        <f t="shared" si="146"/>
        <v>0.15</v>
      </c>
      <c r="U172" s="133">
        <f t="shared" si="140"/>
        <v>73161</v>
      </c>
      <c r="V172" s="134">
        <f t="shared" si="141"/>
        <v>731329</v>
      </c>
      <c r="W172" s="298">
        <f t="shared" si="118"/>
        <v>95391</v>
      </c>
      <c r="X172" s="176">
        <v>2024</v>
      </c>
      <c r="Y172" s="259">
        <f t="shared" si="115"/>
        <v>2.5000000000000001E-2</v>
      </c>
      <c r="Z172" s="259">
        <f t="shared" si="116"/>
        <v>1.8716532546698028E-2</v>
      </c>
      <c r="AA172" s="306">
        <f>IF(FutureTrunkParks[[#This Row],[Asset Class]]="Local",VLOOKUP(FutureTrunkParks[[#This Row],[Service Catchment]],'Catchment Demand - Parks'!$C$8:$M$12,11),'Catchment Demand - Parks'!$M$12)</f>
        <v>0.17601346056604164</v>
      </c>
      <c r="AB172" s="306">
        <f>_xlfn.IFS(FutureTrunkParks[[#This Row],[Year of Provision]]=2019,0,FutureTrunkParks[[#This Row],[Year of Provision]]=2024,FutureTrunkParks[[#This Row],[Total Assets Cost (at Base Year)]]/SUMIFS($AE$17:$AE$189,$X$17:$X$189,"2024",$E$17:$E$189,FutureTrunkParks[[#This Row],[Service Catchment]]))</f>
        <v>1.2176753360058745E-2</v>
      </c>
      <c r="AC172" s="306">
        <f>IF(AND(FutureTrunkParks[[#This Row],[Spare Capacity %]]&gt;30%,FutureTrunkParks[[#This Row],[Share of the total Cost with the same year of provision %]]&gt;20%),1-FutureTrunkParks[[#This Row],[Spare Capacity %]],1)</f>
        <v>1</v>
      </c>
      <c r="AD172" s="306">
        <f>IF(FutureTrunkParks[[#This Row],[ Terminal Value Analysis]]&lt;0,0,FutureTrunkParks[[#This Row],[ Terminal Value Analysis]])</f>
        <v>1</v>
      </c>
      <c r="AE172" s="114">
        <f t="shared" si="142"/>
        <v>731329</v>
      </c>
      <c r="AF172" s="114">
        <f t="shared" si="119"/>
        <v>848281</v>
      </c>
      <c r="AG172" s="118">
        <f t="shared" si="120"/>
        <v>535851</v>
      </c>
      <c r="AH172" s="135">
        <f>ROUND(FutureTrunkParks[[#This Row],[Net Present Value of Total Asset Cost]]*FutureTrunkParks[[#This Row],[Terminal Value Adjustment]],0)</f>
        <v>535851</v>
      </c>
      <c r="AI172" s="178" t="str">
        <f t="shared" si="121"/>
        <v/>
      </c>
      <c r="AJ172" s="178" t="str">
        <f t="shared" si="121"/>
        <v/>
      </c>
      <c r="AK172" s="178" t="str">
        <f t="shared" si="121"/>
        <v/>
      </c>
      <c r="AL172" s="178" t="str">
        <f t="shared" si="121"/>
        <v>y</v>
      </c>
      <c r="AM172" s="144" t="str">
        <f t="shared" si="122"/>
        <v/>
      </c>
      <c r="AO172" s="123" t="str">
        <f t="shared" si="123"/>
        <v/>
      </c>
      <c r="AP172" s="126" t="str">
        <f t="shared" si="124"/>
        <v/>
      </c>
      <c r="AQ172" s="126" t="str">
        <f t="shared" si="125"/>
        <v/>
      </c>
      <c r="AR172" s="126">
        <f t="shared" si="126"/>
        <v>1</v>
      </c>
      <c r="AS172" s="126" t="str">
        <f t="shared" si="127"/>
        <v/>
      </c>
      <c r="AT172" s="127">
        <f t="shared" si="128"/>
        <v>1</v>
      </c>
      <c r="AV172" s="128" t="str">
        <f t="shared" si="129"/>
        <v/>
      </c>
      <c r="AW172" s="128" t="str">
        <f t="shared" si="130"/>
        <v/>
      </c>
      <c r="AX172" s="128" t="str">
        <f t="shared" si="131"/>
        <v/>
      </c>
      <c r="AY172" s="128">
        <f t="shared" si="132"/>
        <v>535851</v>
      </c>
      <c r="AZ172" s="128" t="str">
        <f t="shared" si="133"/>
        <v/>
      </c>
      <c r="BB172" s="128" t="str">
        <f t="shared" si="134"/>
        <v/>
      </c>
      <c r="BC172" s="128" t="str">
        <f t="shared" si="135"/>
        <v/>
      </c>
      <c r="BD172" s="128" t="str">
        <f t="shared" si="136"/>
        <v/>
      </c>
      <c r="BE172" s="128">
        <f t="shared" si="137"/>
        <v>535851</v>
      </c>
      <c r="BF172" s="128" t="str">
        <f t="shared" si="138"/>
        <v/>
      </c>
    </row>
    <row r="173" spans="1:58">
      <c r="B173" s="176" t="s">
        <v>2453</v>
      </c>
      <c r="C173" s="167" t="s">
        <v>2572</v>
      </c>
      <c r="D173" s="167" t="s">
        <v>2231</v>
      </c>
      <c r="E173" s="167" t="s">
        <v>118</v>
      </c>
      <c r="F173" s="167" t="s">
        <v>2459</v>
      </c>
      <c r="G173" s="144" t="str">
        <f>MID(C173,5,2)</f>
        <v>U3</v>
      </c>
      <c r="H173" s="145">
        <f>IFERROR(INDEX(UnitRateParks[],MATCH(G173,UnitRateParks[LGIP Code],0),3),"")</f>
        <v>0</v>
      </c>
      <c r="I173" s="146" t="str">
        <f>IFERROR(MIN(K173/H173,INDEX(UnitRateParks[],MATCH(FutureTrunkParks[[#This Row],[LGIP Code (*)]], UnitRateParks[LGIP Code],0),4)),"")</f>
        <v/>
      </c>
      <c r="J173" s="170"/>
      <c r="K173" s="171">
        <v>2800.0000000000005</v>
      </c>
      <c r="L173" s="114">
        <f t="shared" si="113"/>
        <v>0</v>
      </c>
      <c r="M173" s="173">
        <v>0</v>
      </c>
      <c r="N173" s="143">
        <f>IFERROR(INDEX(UnitRateParks[],MATCH($G173,UnitRateParks[LGIP Code],0),15),"Error")</f>
        <v>500000</v>
      </c>
      <c r="O173" s="165">
        <f>ROUND(FutureTrunkParks[[#This Row],[Unit Rate]],0)</f>
        <v>500000</v>
      </c>
      <c r="P173" s="167">
        <v>2016</v>
      </c>
      <c r="Q173" s="204">
        <v>0.17</v>
      </c>
      <c r="R173" s="131">
        <f t="shared" si="139"/>
        <v>85000</v>
      </c>
      <c r="S173" s="167">
        <v>1</v>
      </c>
      <c r="T173" s="116">
        <f t="shared" si="146"/>
        <v>0.15</v>
      </c>
      <c r="U173" s="133">
        <f t="shared" si="140"/>
        <v>76050</v>
      </c>
      <c r="V173" s="134">
        <f t="shared" si="141"/>
        <v>760208</v>
      </c>
      <c r="W173" s="298">
        <f t="shared" si="118"/>
        <v>99158</v>
      </c>
      <c r="X173" s="176">
        <v>2024</v>
      </c>
      <c r="Y173" s="259">
        <f t="shared" si="115"/>
        <v>2.5000000000000001E-2</v>
      </c>
      <c r="Z173" s="259">
        <f t="shared" si="116"/>
        <v>1.8716532546698028E-2</v>
      </c>
      <c r="AA173" s="306">
        <f>IF(FutureTrunkParks[[#This Row],[Asset Class]]="Local",VLOOKUP(FutureTrunkParks[[#This Row],[Service Catchment]],'Catchment Demand - Parks'!$C$8:$M$12,11),'Catchment Demand - Parks'!$M$12)</f>
        <v>0.2213928201923249</v>
      </c>
      <c r="AB173" s="306">
        <f>_xlfn.IFS(FutureTrunkParks[[#This Row],[Year of Provision]]=2019,0,FutureTrunkParks[[#This Row],[Year of Provision]]=2024,FutureTrunkParks[[#This Row],[Total Assets Cost (at Base Year)]]/SUMIFS($AE$17:$AE$189,$X$17:$X$189,"2024",$E$17:$E$189,FutureTrunkParks[[#This Row],[Service Catchment]]))</f>
        <v>1.2657593666248076E-2</v>
      </c>
      <c r="AC173" s="306">
        <f>IF(AND(FutureTrunkParks[[#This Row],[Spare Capacity %]]&gt;30%,FutureTrunkParks[[#This Row],[Share of the total Cost with the same year of provision %]]&gt;20%),1-FutureTrunkParks[[#This Row],[Spare Capacity %]],1)</f>
        <v>1</v>
      </c>
      <c r="AD173" s="306">
        <f>IF(FutureTrunkParks[[#This Row],[ Terminal Value Analysis]]&lt;0,0,FutureTrunkParks[[#This Row],[ Terminal Value Analysis]])</f>
        <v>1</v>
      </c>
      <c r="AE173" s="114">
        <f t="shared" si="142"/>
        <v>760208</v>
      </c>
      <c r="AF173" s="114">
        <f t="shared" si="119"/>
        <v>881778</v>
      </c>
      <c r="AG173" s="118">
        <f t="shared" si="120"/>
        <v>557011</v>
      </c>
      <c r="AH173" s="135">
        <f>ROUND(FutureTrunkParks[[#This Row],[Net Present Value of Total Asset Cost]]*FutureTrunkParks[[#This Row],[Terminal Value Adjustment]],0)</f>
        <v>557011</v>
      </c>
      <c r="AI173" s="178" t="str">
        <f t="shared" si="121"/>
        <v/>
      </c>
      <c r="AJ173" s="178" t="str">
        <f t="shared" si="121"/>
        <v/>
      </c>
      <c r="AK173" s="178" t="str">
        <f t="shared" si="121"/>
        <v/>
      </c>
      <c r="AL173" s="178" t="str">
        <f t="shared" si="121"/>
        <v/>
      </c>
      <c r="AM173" s="144" t="str">
        <f t="shared" si="122"/>
        <v>y</v>
      </c>
      <c r="AO173" s="123" t="str">
        <f t="shared" si="123"/>
        <v/>
      </c>
      <c r="AP173" s="126" t="str">
        <f t="shared" si="124"/>
        <v/>
      </c>
      <c r="AQ173" s="126" t="str">
        <f t="shared" si="125"/>
        <v/>
      </c>
      <c r="AR173" s="126" t="str">
        <f t="shared" si="126"/>
        <v/>
      </c>
      <c r="AS173" s="126">
        <f t="shared" si="127"/>
        <v>1</v>
      </c>
      <c r="AT173" s="127">
        <f t="shared" si="128"/>
        <v>1</v>
      </c>
      <c r="AV173" s="128" t="str">
        <f t="shared" si="129"/>
        <v/>
      </c>
      <c r="AW173" s="128" t="str">
        <f t="shared" si="130"/>
        <v/>
      </c>
      <c r="AX173" s="128" t="str">
        <f t="shared" si="131"/>
        <v/>
      </c>
      <c r="AY173" s="128" t="str">
        <f t="shared" si="132"/>
        <v/>
      </c>
      <c r="AZ173" s="128">
        <f t="shared" si="133"/>
        <v>557011</v>
      </c>
      <c r="BB173" s="128" t="str">
        <f t="shared" si="134"/>
        <v/>
      </c>
      <c r="BC173" s="128" t="str">
        <f t="shared" si="135"/>
        <v/>
      </c>
      <c r="BD173" s="128" t="str">
        <f t="shared" si="136"/>
        <v/>
      </c>
      <c r="BE173" s="128" t="str">
        <f t="shared" si="137"/>
        <v/>
      </c>
      <c r="BF173" s="128">
        <f t="shared" si="138"/>
        <v>557011</v>
      </c>
    </row>
    <row r="174" spans="1:58">
      <c r="B174" s="176" t="s">
        <v>2614</v>
      </c>
      <c r="C174" s="167" t="s">
        <v>2573</v>
      </c>
      <c r="D174" s="167" t="s">
        <v>2230</v>
      </c>
      <c r="E174" s="167" t="s">
        <v>118</v>
      </c>
      <c r="F174" s="167" t="s">
        <v>2472</v>
      </c>
      <c r="G174" s="144" t="str">
        <f t="shared" si="117"/>
        <v>E3-M</v>
      </c>
      <c r="H174" s="145">
        <f>IFERROR(INDEX(UnitRateParks[],MATCH(G174,UnitRateParks[LGIP Code],0),3),"")</f>
        <v>30000</v>
      </c>
      <c r="I174" s="146">
        <f>IFERROR(MIN(K174/H174,INDEX(UnitRateParks[],MATCH(FutureTrunkParks[[#This Row],[LGIP Code (*)]], UnitRateParks[LGIP Code],0),4)),"")</f>
        <v>1.67</v>
      </c>
      <c r="J174" s="170"/>
      <c r="K174" s="171">
        <v>250000</v>
      </c>
      <c r="L174" s="114">
        <f t="shared" si="113"/>
        <v>0</v>
      </c>
      <c r="M174" s="173">
        <v>0</v>
      </c>
      <c r="N174"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11040105.105823925</v>
      </c>
      <c r="O174" s="165">
        <f>ROUND(FutureTrunkParks[[#This Row],[Unit Rate]],0)</f>
        <v>11040105</v>
      </c>
      <c r="P174" s="167">
        <v>2016</v>
      </c>
      <c r="Q174" s="204">
        <v>0.17</v>
      </c>
      <c r="R174" s="131">
        <f t="shared" si="139"/>
        <v>1876818</v>
      </c>
      <c r="S174" s="167">
        <v>1</v>
      </c>
      <c r="T174" s="116">
        <f t="shared" si="146"/>
        <v>0.15</v>
      </c>
      <c r="U174" s="133">
        <f t="shared" si="140"/>
        <v>1679200</v>
      </c>
      <c r="V174" s="134">
        <f t="shared" si="141"/>
        <v>16785541</v>
      </c>
      <c r="W174" s="298">
        <f t="shared" si="118"/>
        <v>2189418</v>
      </c>
      <c r="X174" s="176">
        <v>2024</v>
      </c>
      <c r="Y174" s="259">
        <f t="shared" si="115"/>
        <v>2.5000000000000001E-2</v>
      </c>
      <c r="Z174" s="259">
        <f t="shared" si="116"/>
        <v>1.8716532546698028E-2</v>
      </c>
      <c r="AA174" s="306">
        <f>IF(FutureTrunkParks[[#This Row],[Asset Class]]="Local",VLOOKUP(FutureTrunkParks[[#This Row],[Service Catchment]],'Catchment Demand - Parks'!$C$8:$M$12,11),'Catchment Demand - Parks'!$M$12)</f>
        <v>0.2213928201923249</v>
      </c>
      <c r="AB174" s="306">
        <f>_xlfn.IFS(FutureTrunkParks[[#This Row],[Year of Provision]]=2019,0,FutureTrunkParks[[#This Row],[Year of Provision]]=2024,FutureTrunkParks[[#This Row],[Total Assets Cost (at Base Year)]]/SUMIFS($AE$17:$AE$189,$X$17:$X$189,"2024",$E$17:$E$189,FutureTrunkParks[[#This Row],[Service Catchment]]))</f>
        <v>0.27948213837021896</v>
      </c>
      <c r="AC174" s="306">
        <f>IF(AND(FutureTrunkParks[[#This Row],[Spare Capacity %]]&gt;30%,FutureTrunkParks[[#This Row],[Share of the total Cost with the same year of provision %]]&gt;20%),1-FutureTrunkParks[[#This Row],[Spare Capacity %]],1)</f>
        <v>1</v>
      </c>
      <c r="AD174" s="306">
        <f>IF(FutureTrunkParks[[#This Row],[ Terminal Value Analysis]]&lt;0,0,FutureTrunkParks[[#This Row],[ Terminal Value Analysis]])</f>
        <v>1</v>
      </c>
      <c r="AE174" s="114">
        <f t="shared" si="142"/>
        <v>16785541</v>
      </c>
      <c r="AF174" s="114">
        <f t="shared" si="119"/>
        <v>19469831</v>
      </c>
      <c r="AG174" s="118">
        <f t="shared" si="120"/>
        <v>12298905</v>
      </c>
      <c r="AH174" s="135">
        <f>ROUND(FutureTrunkParks[[#This Row],[Net Present Value of Total Asset Cost]]*FutureTrunkParks[[#This Row],[Terminal Value Adjustment]],0)</f>
        <v>12298905</v>
      </c>
      <c r="AI174" s="178" t="str">
        <f t="shared" si="121"/>
        <v/>
      </c>
      <c r="AJ174" s="178" t="str">
        <f t="shared" si="121"/>
        <v/>
      </c>
      <c r="AK174" s="178" t="str">
        <f t="shared" si="121"/>
        <v/>
      </c>
      <c r="AL174" s="178" t="str">
        <f t="shared" si="121"/>
        <v/>
      </c>
      <c r="AM174" s="144" t="str">
        <f t="shared" si="122"/>
        <v>y</v>
      </c>
      <c r="AO174" s="123" t="str">
        <f t="shared" si="123"/>
        <v/>
      </c>
      <c r="AP174" s="126" t="str">
        <f t="shared" si="124"/>
        <v/>
      </c>
      <c r="AQ174" s="126" t="str">
        <f t="shared" si="125"/>
        <v/>
      </c>
      <c r="AR174" s="126" t="str">
        <f t="shared" si="126"/>
        <v/>
      </c>
      <c r="AS174" s="126">
        <f t="shared" si="127"/>
        <v>1</v>
      </c>
      <c r="AT174" s="127">
        <f t="shared" si="128"/>
        <v>1</v>
      </c>
      <c r="AV174" s="128" t="str">
        <f t="shared" si="129"/>
        <v/>
      </c>
      <c r="AW174" s="128" t="str">
        <f t="shared" si="130"/>
        <v/>
      </c>
      <c r="AX174" s="128" t="str">
        <f t="shared" si="131"/>
        <v/>
      </c>
      <c r="AY174" s="128" t="str">
        <f t="shared" si="132"/>
        <v/>
      </c>
      <c r="AZ174" s="128">
        <f t="shared" si="133"/>
        <v>12298905</v>
      </c>
      <c r="BB174" s="128" t="str">
        <f t="shared" si="134"/>
        <v/>
      </c>
      <c r="BC174" s="128" t="str">
        <f t="shared" si="135"/>
        <v/>
      </c>
      <c r="BD174" s="128" t="str">
        <f t="shared" si="136"/>
        <v/>
      </c>
      <c r="BE174" s="128" t="str">
        <f t="shared" si="137"/>
        <v/>
      </c>
      <c r="BF174" s="128">
        <f t="shared" si="138"/>
        <v>12298905</v>
      </c>
    </row>
    <row r="175" spans="1:58">
      <c r="B175" s="176" t="s">
        <v>2614</v>
      </c>
      <c r="C175" s="167" t="s">
        <v>2574</v>
      </c>
      <c r="D175" s="167" t="s">
        <v>2231</v>
      </c>
      <c r="E175" s="167" t="s">
        <v>118</v>
      </c>
      <c r="F175" s="167" t="s">
        <v>2460</v>
      </c>
      <c r="G175" s="144" t="str">
        <f t="shared" ref="G175:G181" si="148">MID(C175,5,2)</f>
        <v>U1</v>
      </c>
      <c r="H175" s="145">
        <f>IFERROR(INDEX(UnitRateParks[],MATCH(G175,UnitRateParks[LGIP Code],0),3),"")</f>
        <v>0</v>
      </c>
      <c r="I175" s="146" t="str">
        <f>IFERROR(MIN(K175/H175,INDEX(UnitRateParks[],MATCH(FutureTrunkParks[[#This Row],[LGIP Code (*)]], UnitRateParks[LGIP Code],0),4)),"")</f>
        <v/>
      </c>
      <c r="J175" s="170"/>
      <c r="K175" s="171">
        <v>40000</v>
      </c>
      <c r="L175" s="114">
        <f t="shared" si="113"/>
        <v>0</v>
      </c>
      <c r="M175" s="173">
        <v>0</v>
      </c>
      <c r="N175" s="143">
        <f>IFERROR(INDEX(UnitRateParks[],MATCH($G175,UnitRateParks[LGIP Code],0),15),"Error")</f>
        <v>1000000</v>
      </c>
      <c r="O175" s="165">
        <f>ROUND(FutureTrunkParks[[#This Row],[Unit Rate]],0)</f>
        <v>1000000</v>
      </c>
      <c r="P175" s="167">
        <v>2016</v>
      </c>
      <c r="Q175" s="204">
        <v>0.17</v>
      </c>
      <c r="R175" s="131">
        <f t="shared" si="139"/>
        <v>170000</v>
      </c>
      <c r="S175" s="167">
        <v>1</v>
      </c>
      <c r="T175" s="116">
        <f t="shared" si="146"/>
        <v>0.15</v>
      </c>
      <c r="U175" s="133">
        <f t="shared" si="140"/>
        <v>152100</v>
      </c>
      <c r="V175" s="134">
        <f t="shared" si="141"/>
        <v>1520415</v>
      </c>
      <c r="W175" s="298">
        <f t="shared" ref="W175:W189" si="149">ROUND((O175+R175+U175)*T175,0)</f>
        <v>198315</v>
      </c>
      <c r="X175" s="176">
        <v>2024</v>
      </c>
      <c r="Y175" s="259">
        <f t="shared" si="115"/>
        <v>2.5000000000000001E-2</v>
      </c>
      <c r="Z175" s="259">
        <f t="shared" si="116"/>
        <v>1.8716532546698028E-2</v>
      </c>
      <c r="AA175" s="306">
        <f>IF(FutureTrunkParks[[#This Row],[Asset Class]]="Local",VLOOKUP(FutureTrunkParks[[#This Row],[Service Catchment]],'Catchment Demand - Parks'!$C$8:$M$12,11),'Catchment Demand - Parks'!$M$12)</f>
        <v>0.2213928201923249</v>
      </c>
      <c r="AB175" s="306">
        <f>_xlfn.IFS(FutureTrunkParks[[#This Row],[Year of Provision]]=2019,0,FutureTrunkParks[[#This Row],[Year of Provision]]=2024,FutureTrunkParks[[#This Row],[Total Assets Cost (at Base Year)]]/SUMIFS($AE$17:$AE$189,$X$17:$X$189,"2024",$E$17:$E$189,FutureTrunkParks[[#This Row],[Service Catchment]]))</f>
        <v>2.5315170682324532E-2</v>
      </c>
      <c r="AC175" s="306">
        <f>IF(AND(FutureTrunkParks[[#This Row],[Spare Capacity %]]&gt;30%,FutureTrunkParks[[#This Row],[Share of the total Cost with the same year of provision %]]&gt;20%),1-FutureTrunkParks[[#This Row],[Spare Capacity %]],1)</f>
        <v>1</v>
      </c>
      <c r="AD175" s="306">
        <f>IF(FutureTrunkParks[[#This Row],[ Terminal Value Analysis]]&lt;0,0,FutureTrunkParks[[#This Row],[ Terminal Value Analysis]])</f>
        <v>1</v>
      </c>
      <c r="AE175" s="114">
        <f t="shared" si="142"/>
        <v>1520415</v>
      </c>
      <c r="AF175" s="114">
        <f t="shared" si="119"/>
        <v>1763555</v>
      </c>
      <c r="AG175" s="118">
        <f t="shared" si="120"/>
        <v>1114021</v>
      </c>
      <c r="AH175" s="135">
        <f>ROUND(FutureTrunkParks[[#This Row],[Net Present Value of Total Asset Cost]]*FutureTrunkParks[[#This Row],[Terminal Value Adjustment]],0)</f>
        <v>1114021</v>
      </c>
      <c r="AI175" s="178" t="str">
        <f t="shared" si="121"/>
        <v/>
      </c>
      <c r="AJ175" s="178" t="str">
        <f t="shared" si="121"/>
        <v/>
      </c>
      <c r="AK175" s="178" t="str">
        <f t="shared" si="121"/>
        <v/>
      </c>
      <c r="AL175" s="178" t="str">
        <f t="shared" si="121"/>
        <v/>
      </c>
      <c r="AM175" s="144" t="str">
        <f t="shared" si="122"/>
        <v>y</v>
      </c>
      <c r="AO175" s="123" t="str">
        <f t="shared" si="123"/>
        <v/>
      </c>
      <c r="AP175" s="126" t="str">
        <f t="shared" si="124"/>
        <v/>
      </c>
      <c r="AQ175" s="126" t="str">
        <f t="shared" si="125"/>
        <v/>
      </c>
      <c r="AR175" s="126" t="str">
        <f t="shared" si="126"/>
        <v/>
      </c>
      <c r="AS175" s="126">
        <f t="shared" si="127"/>
        <v>1</v>
      </c>
      <c r="AT175" s="127">
        <f t="shared" si="128"/>
        <v>1</v>
      </c>
      <c r="AV175" s="128" t="str">
        <f t="shared" si="129"/>
        <v/>
      </c>
      <c r="AW175" s="128" t="str">
        <f t="shared" si="130"/>
        <v/>
      </c>
      <c r="AX175" s="128" t="str">
        <f t="shared" si="131"/>
        <v/>
      </c>
      <c r="AY175" s="128" t="str">
        <f t="shared" si="132"/>
        <v/>
      </c>
      <c r="AZ175" s="128">
        <f t="shared" si="133"/>
        <v>1114021</v>
      </c>
      <c r="BB175" s="128" t="str">
        <f t="shared" si="134"/>
        <v/>
      </c>
      <c r="BC175" s="128" t="str">
        <f t="shared" si="135"/>
        <v/>
      </c>
      <c r="BD175" s="128" t="str">
        <f t="shared" si="136"/>
        <v/>
      </c>
      <c r="BE175" s="128" t="str">
        <f t="shared" si="137"/>
        <v/>
      </c>
      <c r="BF175" s="128">
        <f t="shared" si="138"/>
        <v>1114021</v>
      </c>
    </row>
    <row r="176" spans="1:58">
      <c r="A176" s="56"/>
      <c r="B176" s="176" t="s">
        <v>2615</v>
      </c>
      <c r="C176" s="167" t="s">
        <v>2596</v>
      </c>
      <c r="D176" s="167" t="s">
        <v>2230</v>
      </c>
      <c r="E176" s="167" t="s">
        <v>118</v>
      </c>
      <c r="F176" s="167" t="s">
        <v>2597</v>
      </c>
      <c r="G176" s="144" t="str">
        <f t="shared" si="148"/>
        <v>U1</v>
      </c>
      <c r="H176" s="145">
        <f>IFERROR(INDEX(UnitRateParks[],MATCH(G176,UnitRateParks[LGIP Code],0),3),"")</f>
        <v>0</v>
      </c>
      <c r="I176" s="146" t="str">
        <f>IFERROR(MIN(K176/H176,INDEX(UnitRateParks[],MATCH(FutureTrunkParks[[#This Row],[LGIP Code (*)]], UnitRateParks[LGIP Code],0),4)),"")</f>
        <v/>
      </c>
      <c r="J176" s="170"/>
      <c r="K176" s="171">
        <v>166900</v>
      </c>
      <c r="L176" s="114">
        <f t="shared" si="113"/>
        <v>0</v>
      </c>
      <c r="M176" s="173">
        <v>0</v>
      </c>
      <c r="N176" s="143">
        <f>IFERROR(INDEX(UnitRateParks[],MATCH($G176,UnitRateParks[LGIP Code],0),15),"Error")</f>
        <v>1000000</v>
      </c>
      <c r="O176" s="165">
        <f>ROUND(FutureTrunkParks[[#This Row],[Unit Rate]],0)</f>
        <v>1000000</v>
      </c>
      <c r="P176" s="167">
        <v>2016</v>
      </c>
      <c r="Q176" s="204">
        <v>0.17</v>
      </c>
      <c r="R176" s="131">
        <f t="shared" si="139"/>
        <v>170000</v>
      </c>
      <c r="S176" s="167">
        <v>1</v>
      </c>
      <c r="T176" s="116">
        <f t="shared" si="146"/>
        <v>0.15</v>
      </c>
      <c r="U176" s="133">
        <f t="shared" si="140"/>
        <v>152100</v>
      </c>
      <c r="V176" s="134">
        <f t="shared" si="141"/>
        <v>1520415</v>
      </c>
      <c r="W176" s="298">
        <f t="shared" si="149"/>
        <v>198315</v>
      </c>
      <c r="X176" s="176">
        <v>2024</v>
      </c>
      <c r="Y176" s="259">
        <f t="shared" si="115"/>
        <v>2.5000000000000001E-2</v>
      </c>
      <c r="Z176" s="259">
        <f t="shared" si="116"/>
        <v>1.8716532546698028E-2</v>
      </c>
      <c r="AA176" s="306">
        <f>IF(FutureTrunkParks[[#This Row],[Asset Class]]="Local",VLOOKUP(FutureTrunkParks[[#This Row],[Service Catchment]],'Catchment Demand - Parks'!$C$8:$M$12,11),'Catchment Demand - Parks'!$M$12)</f>
        <v>0.2213928201923249</v>
      </c>
      <c r="AB176" s="306">
        <f>_xlfn.IFS(FutureTrunkParks[[#This Row],[Year of Provision]]=2019,0,FutureTrunkParks[[#This Row],[Year of Provision]]=2024,FutureTrunkParks[[#This Row],[Total Assets Cost (at Base Year)]]/SUMIFS($AE$17:$AE$189,$X$17:$X$189,"2024",$E$17:$E$189,FutureTrunkParks[[#This Row],[Service Catchment]]))</f>
        <v>2.5315170682324532E-2</v>
      </c>
      <c r="AC176" s="306">
        <f>IF(AND(FutureTrunkParks[[#This Row],[Spare Capacity %]]&gt;30%,FutureTrunkParks[[#This Row],[Share of the total Cost with the same year of provision %]]&gt;20%),1-FutureTrunkParks[[#This Row],[Spare Capacity %]],1)</f>
        <v>1</v>
      </c>
      <c r="AD176" s="306">
        <f>IF(FutureTrunkParks[[#This Row],[ Terminal Value Analysis]]&lt;0,0,FutureTrunkParks[[#This Row],[ Terminal Value Analysis]])</f>
        <v>1</v>
      </c>
      <c r="AE176" s="114">
        <f t="shared" si="142"/>
        <v>1520415</v>
      </c>
      <c r="AF176" s="114">
        <f t="shared" si="119"/>
        <v>1763555</v>
      </c>
      <c r="AG176" s="118">
        <f t="shared" si="120"/>
        <v>1114021</v>
      </c>
      <c r="AH176" s="135">
        <f>ROUND(FutureTrunkParks[[#This Row],[Net Present Value of Total Asset Cost]]*FutureTrunkParks[[#This Row],[Terminal Value Adjustment]],0)</f>
        <v>1114021</v>
      </c>
      <c r="AI176" s="178" t="str">
        <f t="shared" si="121"/>
        <v/>
      </c>
      <c r="AJ176" s="178" t="str">
        <f t="shared" si="121"/>
        <v/>
      </c>
      <c r="AK176" s="178" t="str">
        <f t="shared" si="121"/>
        <v/>
      </c>
      <c r="AL176" s="178" t="str">
        <f t="shared" si="121"/>
        <v/>
      </c>
      <c r="AM176" s="144" t="str">
        <f t="shared" si="122"/>
        <v>y</v>
      </c>
      <c r="AN176" s="271"/>
      <c r="AO176" s="123" t="str">
        <f t="shared" si="123"/>
        <v/>
      </c>
      <c r="AP176" s="126" t="str">
        <f t="shared" si="124"/>
        <v/>
      </c>
      <c r="AQ176" s="126" t="str">
        <f t="shared" si="125"/>
        <v/>
      </c>
      <c r="AR176" s="126" t="str">
        <f t="shared" si="126"/>
        <v/>
      </c>
      <c r="AS176" s="126">
        <f t="shared" si="127"/>
        <v>1</v>
      </c>
      <c r="AT176" s="127">
        <f t="shared" si="128"/>
        <v>1</v>
      </c>
      <c r="AU176" s="271"/>
      <c r="AV176" s="128" t="str">
        <f t="shared" si="129"/>
        <v/>
      </c>
      <c r="AW176" s="128" t="str">
        <f t="shared" si="130"/>
        <v/>
      </c>
      <c r="AX176" s="128" t="str">
        <f t="shared" si="131"/>
        <v/>
      </c>
      <c r="AY176" s="128" t="str">
        <f t="shared" si="132"/>
        <v/>
      </c>
      <c r="AZ176" s="128">
        <f t="shared" si="133"/>
        <v>1114021</v>
      </c>
      <c r="BB176" s="128" t="str">
        <f t="shared" si="134"/>
        <v/>
      </c>
      <c r="BC176" s="128" t="str">
        <f t="shared" si="135"/>
        <v/>
      </c>
      <c r="BD176" s="128" t="str">
        <f t="shared" si="136"/>
        <v/>
      </c>
      <c r="BE176" s="128" t="str">
        <f t="shared" si="137"/>
        <v/>
      </c>
      <c r="BF176" s="128">
        <f t="shared" si="138"/>
        <v>1114021</v>
      </c>
    </row>
    <row r="177" spans="1:58">
      <c r="A177" s="56"/>
      <c r="B177" s="176" t="s">
        <v>2616</v>
      </c>
      <c r="C177" s="167" t="s">
        <v>2575</v>
      </c>
      <c r="D177" s="167" t="s">
        <v>2231</v>
      </c>
      <c r="E177" s="167" t="s">
        <v>115</v>
      </c>
      <c r="F177" s="167" t="s">
        <v>2460</v>
      </c>
      <c r="G177" s="144" t="str">
        <f t="shared" si="148"/>
        <v>U1</v>
      </c>
      <c r="H177" s="145">
        <f>IFERROR(INDEX(UnitRateParks[],MATCH(G177,UnitRateParks[LGIP Code],0),3),"")</f>
        <v>0</v>
      </c>
      <c r="I177" s="146" t="str">
        <f>IFERROR(MIN(K177/H177,INDEX(UnitRateParks[],MATCH(FutureTrunkParks[[#This Row],[LGIP Code (*)]], UnitRateParks[LGIP Code],0),4)),"")</f>
        <v/>
      </c>
      <c r="J177" s="170"/>
      <c r="K177" s="171">
        <v>89900</v>
      </c>
      <c r="L177" s="114">
        <f t="shared" si="113"/>
        <v>0</v>
      </c>
      <c r="M177" s="173">
        <v>0</v>
      </c>
      <c r="N177" s="143">
        <f>IFERROR(INDEX(UnitRateParks[],MATCH($G177,UnitRateParks[LGIP Code],0),15),"Error")</f>
        <v>1000000</v>
      </c>
      <c r="O177" s="165">
        <f>ROUND(FutureTrunkParks[[#This Row],[Unit Rate]],0)</f>
        <v>1000000</v>
      </c>
      <c r="P177" s="167">
        <v>2016</v>
      </c>
      <c r="Q177" s="204">
        <v>0.17</v>
      </c>
      <c r="R177" s="131">
        <f t="shared" si="139"/>
        <v>170000</v>
      </c>
      <c r="S177" s="167">
        <v>1</v>
      </c>
      <c r="T177" s="116">
        <f t="shared" si="146"/>
        <v>0.15</v>
      </c>
      <c r="U177" s="133">
        <f t="shared" si="140"/>
        <v>152100</v>
      </c>
      <c r="V177" s="134">
        <f t="shared" si="141"/>
        <v>1520415</v>
      </c>
      <c r="W177" s="298">
        <f t="shared" si="149"/>
        <v>198315</v>
      </c>
      <c r="X177" s="176">
        <v>2024</v>
      </c>
      <c r="Y177" s="259">
        <f t="shared" si="115"/>
        <v>2.5000000000000001E-2</v>
      </c>
      <c r="Z177" s="259">
        <f t="shared" si="116"/>
        <v>1.8716532546698028E-2</v>
      </c>
      <c r="AA177" s="306">
        <f>IF(FutureTrunkParks[[#This Row],[Asset Class]]="Local",VLOOKUP(FutureTrunkParks[[#This Row],[Service Catchment]],'Catchment Demand - Parks'!$C$8:$M$12,11),'Catchment Demand - Parks'!$M$12)</f>
        <v>0.2213928201923249</v>
      </c>
      <c r="AB177" s="306">
        <f>_xlfn.IFS(FutureTrunkParks[[#This Row],[Year of Provision]]=2019,0,FutureTrunkParks[[#This Row],[Year of Provision]]=2024,FutureTrunkParks[[#This Row],[Total Assets Cost (at Base Year)]]/SUMIFS($AE$17:$AE$189,$X$17:$X$189,"2024",$E$17:$E$189,FutureTrunkParks[[#This Row],[Service Catchment]]))</f>
        <v>1.5230171967219753E-2</v>
      </c>
      <c r="AC177" s="306">
        <f>IF(AND(FutureTrunkParks[[#This Row],[Spare Capacity %]]&gt;30%,FutureTrunkParks[[#This Row],[Share of the total Cost with the same year of provision %]]&gt;20%),1-FutureTrunkParks[[#This Row],[Spare Capacity %]],1)</f>
        <v>1</v>
      </c>
      <c r="AD177" s="306">
        <f>IF(FutureTrunkParks[[#This Row],[ Terminal Value Analysis]]&lt;0,0,FutureTrunkParks[[#This Row],[ Terminal Value Analysis]])</f>
        <v>1</v>
      </c>
      <c r="AE177" s="114">
        <f t="shared" si="142"/>
        <v>1520415</v>
      </c>
      <c r="AF177" s="114">
        <f t="shared" ref="AF177:AF189" si="150">ROUND(V177*(1+Z177)^(X177-YEAR)+M177*(1+Y177)^(X177-YEAR),0)</f>
        <v>1763555</v>
      </c>
      <c r="AG177" s="118">
        <f t="shared" ref="AG177:AG189" si="151">ROUND(AF177*(1/(1+WACC))^(X177-YEAR),0)</f>
        <v>1114021</v>
      </c>
      <c r="AH177" s="135">
        <f>ROUND(FutureTrunkParks[[#This Row],[Net Present Value of Total Asset Cost]]*FutureTrunkParks[[#This Row],[Terminal Value Adjustment]],0)</f>
        <v>1114021</v>
      </c>
      <c r="AI177" s="178" t="str">
        <f t="shared" si="121"/>
        <v/>
      </c>
      <c r="AJ177" s="178" t="str">
        <f t="shared" si="121"/>
        <v/>
      </c>
      <c r="AK177" s="178" t="str">
        <f t="shared" si="121"/>
        <v/>
      </c>
      <c r="AL177" s="178" t="str">
        <f t="shared" si="121"/>
        <v/>
      </c>
      <c r="AM177" s="144" t="str">
        <f t="shared" si="122"/>
        <v>y</v>
      </c>
      <c r="AN177" s="271"/>
      <c r="AO177" s="123" t="str">
        <f t="shared" ref="AO177:AO189" si="152">IF(AI177="y",1,"")</f>
        <v/>
      </c>
      <c r="AP177" s="126" t="str">
        <f t="shared" ref="AP177:AP189" si="153">IF(AJ177="y",1,"")</f>
        <v/>
      </c>
      <c r="AQ177" s="126" t="str">
        <f t="shared" ref="AQ177:AQ189" si="154">IF(AK177="y",1,"")</f>
        <v/>
      </c>
      <c r="AR177" s="126" t="str">
        <f t="shared" ref="AR177:AR189" si="155">IF(AL177="y",1,"")</f>
        <v/>
      </c>
      <c r="AS177" s="126">
        <f t="shared" ref="AS177:AS189" si="156">IF(AM177="y",1,"")</f>
        <v>1</v>
      </c>
      <c r="AT177" s="127">
        <f t="shared" ref="AT177:AT189" si="157">SUM(AO177:AS177)</f>
        <v>1</v>
      </c>
      <c r="AU177" s="271"/>
      <c r="AV177" s="128" t="str">
        <f t="shared" ref="AV177:AV190" si="158">IF(AO177="","",(AO177/$AT177)*$AG177)</f>
        <v/>
      </c>
      <c r="AW177" s="128" t="str">
        <f t="shared" ref="AW177:AW190" si="159">IF(AP177="","",(AP177/$AT177)*$AG177)</f>
        <v/>
      </c>
      <c r="AX177" s="128" t="str">
        <f t="shared" ref="AX177:AX190" si="160">IF(AQ177="","",(AQ177/$AT177)*$AG177)</f>
        <v/>
      </c>
      <c r="AY177" s="128" t="str">
        <f t="shared" ref="AY177:AY190" si="161">IF(AR177="","",(AR177/$AT177)*$AG177)</f>
        <v/>
      </c>
      <c r="AZ177" s="128">
        <f t="shared" ref="AZ177:AZ190" si="162">IF(AS177="","",(AS177/$AT177)*$AG177)</f>
        <v>1114021</v>
      </c>
      <c r="BB177" s="128" t="str">
        <f t="shared" ref="BB177:BB190" si="163">IF(AO177="","",(AO177/$AT177)*$AH177)</f>
        <v/>
      </c>
      <c r="BC177" s="128" t="str">
        <f t="shared" ref="BC177:BC190" si="164">IF(AP177="","",(AP177/$AT177)*$AH177)</f>
        <v/>
      </c>
      <c r="BD177" s="128" t="str">
        <f t="shared" ref="BD177:BD190" si="165">IF(AQ177="","",(AQ177/$AT177)*$AH177)</f>
        <v/>
      </c>
      <c r="BE177" s="128" t="str">
        <f t="shared" ref="BE177:BE190" si="166">IF(AR177="","",(AR177/$AT177)*$AH177)</f>
        <v/>
      </c>
      <c r="BF177" s="128">
        <f t="shared" ref="BF177:BF190" si="167">IF(AS177="","",(AS177/$AT177)*$AH177)</f>
        <v>1114021</v>
      </c>
    </row>
    <row r="178" spans="1:58">
      <c r="A178" s="56"/>
      <c r="B178" s="176" t="s">
        <v>2410</v>
      </c>
      <c r="C178" s="167" t="s">
        <v>2576</v>
      </c>
      <c r="D178" s="167" t="s">
        <v>2231</v>
      </c>
      <c r="E178" s="167" t="s">
        <v>115</v>
      </c>
      <c r="F178" s="167" t="s">
        <v>2460</v>
      </c>
      <c r="G178" s="144" t="str">
        <f t="shared" si="148"/>
        <v>U1</v>
      </c>
      <c r="H178" s="145">
        <f>IFERROR(INDEX(UnitRateParks[],MATCH(G178,UnitRateParks[LGIP Code],0),3),"")</f>
        <v>0</v>
      </c>
      <c r="I178" s="146" t="str">
        <f>IFERROR(MIN(K178/H178,INDEX(UnitRateParks[],MATCH(FutureTrunkParks[[#This Row],[LGIP Code (*)]], UnitRateParks[LGIP Code],0),4)),"")</f>
        <v/>
      </c>
      <c r="J178" s="170"/>
      <c r="K178" s="171">
        <v>188400</v>
      </c>
      <c r="L178" s="114">
        <f t="shared" si="113"/>
        <v>0</v>
      </c>
      <c r="M178" s="173">
        <v>0</v>
      </c>
      <c r="N178" s="143">
        <f>IFERROR(INDEX(UnitRateParks[],MATCH($G178,UnitRateParks[LGIP Code],0),15),"Error")</f>
        <v>1000000</v>
      </c>
      <c r="O178" s="165">
        <f>ROUND(FutureTrunkParks[[#This Row],[Unit Rate]],0)</f>
        <v>1000000</v>
      </c>
      <c r="P178" s="167">
        <v>2016</v>
      </c>
      <c r="Q178" s="204">
        <v>0.17</v>
      </c>
      <c r="R178" s="131">
        <f t="shared" si="139"/>
        <v>170000</v>
      </c>
      <c r="S178" s="167">
        <v>1</v>
      </c>
      <c r="T178" s="116">
        <f t="shared" si="146"/>
        <v>0.15</v>
      </c>
      <c r="U178" s="133">
        <f t="shared" si="140"/>
        <v>152100</v>
      </c>
      <c r="V178" s="134">
        <f t="shared" si="141"/>
        <v>1520415</v>
      </c>
      <c r="W178" s="298">
        <f t="shared" si="149"/>
        <v>198315</v>
      </c>
      <c r="X178" s="176">
        <v>2024</v>
      </c>
      <c r="Y178" s="259">
        <f t="shared" si="115"/>
        <v>2.5000000000000001E-2</v>
      </c>
      <c r="Z178" s="259">
        <f t="shared" si="116"/>
        <v>1.8716532546698028E-2</v>
      </c>
      <c r="AA178" s="306">
        <f>IF(FutureTrunkParks[[#This Row],[Asset Class]]="Local",VLOOKUP(FutureTrunkParks[[#This Row],[Service Catchment]],'Catchment Demand - Parks'!$C$8:$M$12,11),'Catchment Demand - Parks'!$M$12)</f>
        <v>0.2213928201923249</v>
      </c>
      <c r="AB178" s="306">
        <f>_xlfn.IFS(FutureTrunkParks[[#This Row],[Year of Provision]]=2019,0,FutureTrunkParks[[#This Row],[Year of Provision]]=2024,FutureTrunkParks[[#This Row],[Total Assets Cost (at Base Year)]]/SUMIFS($AE$17:$AE$189,$X$17:$X$189,"2024",$E$17:$E$189,FutureTrunkParks[[#This Row],[Service Catchment]]))</f>
        <v>1.5230171967219753E-2</v>
      </c>
      <c r="AC178" s="306">
        <f>IF(AND(FutureTrunkParks[[#This Row],[Spare Capacity %]]&gt;30%,FutureTrunkParks[[#This Row],[Share of the total Cost with the same year of provision %]]&gt;20%),1-FutureTrunkParks[[#This Row],[Spare Capacity %]],1)</f>
        <v>1</v>
      </c>
      <c r="AD178" s="306">
        <f>IF(FutureTrunkParks[[#This Row],[ Terminal Value Analysis]]&lt;0,0,FutureTrunkParks[[#This Row],[ Terminal Value Analysis]])</f>
        <v>1</v>
      </c>
      <c r="AE178" s="114">
        <f t="shared" si="142"/>
        <v>1520415</v>
      </c>
      <c r="AF178" s="114">
        <f t="shared" si="150"/>
        <v>1763555</v>
      </c>
      <c r="AG178" s="118">
        <f t="shared" si="151"/>
        <v>1114021</v>
      </c>
      <c r="AH178" s="135">
        <f>ROUND(FutureTrunkParks[[#This Row],[Net Present Value of Total Asset Cost]]*FutureTrunkParks[[#This Row],[Terminal Value Adjustment]],0)</f>
        <v>1114021</v>
      </c>
      <c r="AI178" s="178" t="str">
        <f t="shared" si="121"/>
        <v/>
      </c>
      <c r="AJ178" s="178" t="str">
        <f t="shared" si="121"/>
        <v/>
      </c>
      <c r="AK178" s="178" t="str">
        <f t="shared" si="121"/>
        <v/>
      </c>
      <c r="AL178" s="178" t="str">
        <f t="shared" si="121"/>
        <v/>
      </c>
      <c r="AM178" s="144" t="str">
        <f t="shared" si="122"/>
        <v>y</v>
      </c>
      <c r="AN178" s="271"/>
      <c r="AO178" s="123" t="str">
        <f t="shared" si="152"/>
        <v/>
      </c>
      <c r="AP178" s="126" t="str">
        <f t="shared" si="153"/>
        <v/>
      </c>
      <c r="AQ178" s="126" t="str">
        <f t="shared" si="154"/>
        <v/>
      </c>
      <c r="AR178" s="126" t="str">
        <f t="shared" si="155"/>
        <v/>
      </c>
      <c r="AS178" s="126">
        <f t="shared" si="156"/>
        <v>1</v>
      </c>
      <c r="AT178" s="127">
        <f t="shared" si="157"/>
        <v>1</v>
      </c>
      <c r="AU178" s="271"/>
      <c r="AV178" s="128" t="str">
        <f t="shared" si="158"/>
        <v/>
      </c>
      <c r="AW178" s="128" t="str">
        <f t="shared" si="159"/>
        <v/>
      </c>
      <c r="AX178" s="128" t="str">
        <f t="shared" si="160"/>
        <v/>
      </c>
      <c r="AY178" s="128" t="str">
        <f t="shared" si="161"/>
        <v/>
      </c>
      <c r="AZ178" s="128">
        <f t="shared" si="162"/>
        <v>1114021</v>
      </c>
      <c r="BB178" s="128" t="str">
        <f t="shared" si="163"/>
        <v/>
      </c>
      <c r="BC178" s="128" t="str">
        <f t="shared" si="164"/>
        <v/>
      </c>
      <c r="BD178" s="128" t="str">
        <f t="shared" si="165"/>
        <v/>
      </c>
      <c r="BE178" s="128" t="str">
        <f t="shared" si="166"/>
        <v/>
      </c>
      <c r="BF178" s="128">
        <f t="shared" si="167"/>
        <v>1114021</v>
      </c>
    </row>
    <row r="179" spans="1:58">
      <c r="B179" s="176" t="s">
        <v>2410</v>
      </c>
      <c r="C179" s="167" t="s">
        <v>2577</v>
      </c>
      <c r="D179" s="167" t="s">
        <v>2231</v>
      </c>
      <c r="E179" s="167" t="s">
        <v>115</v>
      </c>
      <c r="F179" s="167" t="s">
        <v>2460</v>
      </c>
      <c r="G179" s="144" t="str">
        <f t="shared" si="148"/>
        <v>U1</v>
      </c>
      <c r="H179" s="145">
        <f>IFERROR(INDEX(UnitRateParks[],MATCH(G179,UnitRateParks[LGIP Code],0),3),"")</f>
        <v>0</v>
      </c>
      <c r="I179" s="146" t="str">
        <f>IFERROR(MIN(K179/H179,INDEX(UnitRateParks[],MATCH(FutureTrunkParks[[#This Row],[LGIP Code (*)]], UnitRateParks[LGIP Code],0),4)),"")</f>
        <v/>
      </c>
      <c r="J179" s="170"/>
      <c r="K179" s="171">
        <v>100300</v>
      </c>
      <c r="L179" s="114">
        <f t="shared" si="113"/>
        <v>0</v>
      </c>
      <c r="M179" s="173">
        <v>0</v>
      </c>
      <c r="N179" s="143">
        <f>IFERROR(INDEX(UnitRateParks[],MATCH($G179,UnitRateParks[LGIP Code],0),15),"Error")</f>
        <v>1000000</v>
      </c>
      <c r="O179" s="165">
        <f>ROUND(FutureTrunkParks[[#This Row],[Unit Rate]],0)</f>
        <v>1000000</v>
      </c>
      <c r="P179" s="167">
        <v>2016</v>
      </c>
      <c r="Q179" s="204">
        <v>0.17</v>
      </c>
      <c r="R179" s="131">
        <f t="shared" si="139"/>
        <v>170000</v>
      </c>
      <c r="S179" s="167">
        <v>1</v>
      </c>
      <c r="T179" s="116">
        <f t="shared" si="146"/>
        <v>0.15</v>
      </c>
      <c r="U179" s="133">
        <f t="shared" si="140"/>
        <v>152100</v>
      </c>
      <c r="V179" s="134">
        <f t="shared" si="141"/>
        <v>1520415</v>
      </c>
      <c r="W179" s="298">
        <f t="shared" si="149"/>
        <v>198315</v>
      </c>
      <c r="X179" s="176">
        <v>2024</v>
      </c>
      <c r="Y179" s="259">
        <f t="shared" si="115"/>
        <v>2.5000000000000001E-2</v>
      </c>
      <c r="Z179" s="259">
        <f t="shared" si="116"/>
        <v>1.8716532546698028E-2</v>
      </c>
      <c r="AA179" s="306">
        <f>IF(FutureTrunkParks[[#This Row],[Asset Class]]="Local",VLOOKUP(FutureTrunkParks[[#This Row],[Service Catchment]],'Catchment Demand - Parks'!$C$8:$M$12,11),'Catchment Demand - Parks'!$M$12)</f>
        <v>0.2213928201923249</v>
      </c>
      <c r="AB179" s="306">
        <f>_xlfn.IFS(FutureTrunkParks[[#This Row],[Year of Provision]]=2019,0,FutureTrunkParks[[#This Row],[Year of Provision]]=2024,FutureTrunkParks[[#This Row],[Total Assets Cost (at Base Year)]]/SUMIFS($AE$17:$AE$189,$X$17:$X$189,"2024",$E$17:$E$189,FutureTrunkParks[[#This Row],[Service Catchment]]))</f>
        <v>1.5230171967219753E-2</v>
      </c>
      <c r="AC179" s="306">
        <f>IF(AND(FutureTrunkParks[[#This Row],[Spare Capacity %]]&gt;30%,FutureTrunkParks[[#This Row],[Share of the total Cost with the same year of provision %]]&gt;20%),1-FutureTrunkParks[[#This Row],[Spare Capacity %]],1)</f>
        <v>1</v>
      </c>
      <c r="AD179" s="306">
        <f>IF(FutureTrunkParks[[#This Row],[ Terminal Value Analysis]]&lt;0,0,FutureTrunkParks[[#This Row],[ Terminal Value Analysis]])</f>
        <v>1</v>
      </c>
      <c r="AE179" s="114">
        <f t="shared" si="142"/>
        <v>1520415</v>
      </c>
      <c r="AF179" s="114">
        <f t="shared" si="150"/>
        <v>1763555</v>
      </c>
      <c r="AG179" s="118">
        <f t="shared" si="151"/>
        <v>1114021</v>
      </c>
      <c r="AH179" s="135">
        <f>ROUND(FutureTrunkParks[[#This Row],[Net Present Value of Total Asset Cost]]*FutureTrunkParks[[#This Row],[Terminal Value Adjustment]],0)</f>
        <v>1114021</v>
      </c>
      <c r="AI179" s="178" t="str">
        <f t="shared" si="121"/>
        <v/>
      </c>
      <c r="AJ179" s="178" t="str">
        <f t="shared" si="121"/>
        <v/>
      </c>
      <c r="AK179" s="178" t="str">
        <f t="shared" si="121"/>
        <v/>
      </c>
      <c r="AL179" s="178" t="str">
        <f t="shared" si="121"/>
        <v/>
      </c>
      <c r="AM179" s="144" t="str">
        <f t="shared" si="122"/>
        <v>y</v>
      </c>
      <c r="AO179" s="123" t="str">
        <f t="shared" si="152"/>
        <v/>
      </c>
      <c r="AP179" s="126" t="str">
        <f t="shared" si="153"/>
        <v/>
      </c>
      <c r="AQ179" s="126" t="str">
        <f t="shared" si="154"/>
        <v/>
      </c>
      <c r="AR179" s="126" t="str">
        <f t="shared" si="155"/>
        <v/>
      </c>
      <c r="AS179" s="126">
        <f t="shared" si="156"/>
        <v>1</v>
      </c>
      <c r="AT179" s="127">
        <f t="shared" si="157"/>
        <v>1</v>
      </c>
      <c r="AV179" s="128" t="str">
        <f t="shared" si="158"/>
        <v/>
      </c>
      <c r="AW179" s="128" t="str">
        <f t="shared" si="159"/>
        <v/>
      </c>
      <c r="AX179" s="128" t="str">
        <f t="shared" si="160"/>
        <v/>
      </c>
      <c r="AY179" s="128" t="str">
        <f t="shared" si="161"/>
        <v/>
      </c>
      <c r="AZ179" s="128">
        <f t="shared" si="162"/>
        <v>1114021</v>
      </c>
      <c r="BB179" s="128" t="str">
        <f t="shared" si="163"/>
        <v/>
      </c>
      <c r="BC179" s="128" t="str">
        <f t="shared" si="164"/>
        <v/>
      </c>
      <c r="BD179" s="128" t="str">
        <f t="shared" si="165"/>
        <v/>
      </c>
      <c r="BE179" s="128" t="str">
        <f t="shared" si="166"/>
        <v/>
      </c>
      <c r="BF179" s="128">
        <f t="shared" si="167"/>
        <v>1114021</v>
      </c>
    </row>
    <row r="180" spans="1:58">
      <c r="B180" s="176" t="s">
        <v>2411</v>
      </c>
      <c r="C180" s="167" t="s">
        <v>2593</v>
      </c>
      <c r="D180" s="167" t="s">
        <v>2231</v>
      </c>
      <c r="E180" s="167" t="s">
        <v>115</v>
      </c>
      <c r="F180" s="167" t="s">
        <v>2587</v>
      </c>
      <c r="G180" s="144" t="str">
        <f t="shared" si="148"/>
        <v>U3</v>
      </c>
      <c r="H180" s="145">
        <f>IFERROR(INDEX(UnitRateParks[],MATCH(G180,UnitRateParks[LGIP Code],0),3),"")</f>
        <v>0</v>
      </c>
      <c r="I180" s="146" t="str">
        <f>IFERROR(MIN(K180/H180,INDEX(UnitRateParks[],MATCH(FutureTrunkParks[[#This Row],[LGIP Code (*)]], UnitRateParks[LGIP Code],0),4)),"")</f>
        <v/>
      </c>
      <c r="J180" s="170"/>
      <c r="K180" s="171">
        <v>17000</v>
      </c>
      <c r="L180" s="114">
        <f t="shared" si="113"/>
        <v>0</v>
      </c>
      <c r="M180" s="173">
        <v>0</v>
      </c>
      <c r="N180" s="143">
        <f>IFERROR(INDEX(UnitRateParks[],MATCH($G180,UnitRateParks[LGIP Code],0),15),"Error")</f>
        <v>500000</v>
      </c>
      <c r="O180" s="165">
        <f>ROUND(FutureTrunkParks[[#This Row],[Unit Rate]],0)</f>
        <v>500000</v>
      </c>
      <c r="P180" s="167">
        <v>2016</v>
      </c>
      <c r="Q180" s="204">
        <v>0.17</v>
      </c>
      <c r="R180" s="131">
        <f t="shared" si="139"/>
        <v>85000</v>
      </c>
      <c r="S180" s="167">
        <v>1</v>
      </c>
      <c r="T180" s="116">
        <f t="shared" si="146"/>
        <v>0.15</v>
      </c>
      <c r="U180" s="133">
        <f t="shared" si="140"/>
        <v>76050</v>
      </c>
      <c r="V180" s="134">
        <f t="shared" si="141"/>
        <v>760208</v>
      </c>
      <c r="W180" s="298">
        <f t="shared" si="149"/>
        <v>99158</v>
      </c>
      <c r="X180" s="176">
        <v>2024</v>
      </c>
      <c r="Y180" s="259">
        <f t="shared" si="115"/>
        <v>2.5000000000000001E-2</v>
      </c>
      <c r="Z180" s="259">
        <f t="shared" si="116"/>
        <v>1.8716532546698028E-2</v>
      </c>
      <c r="AA180" s="306">
        <f>IF(FutureTrunkParks[[#This Row],[Asset Class]]="Local",VLOOKUP(FutureTrunkParks[[#This Row],[Service Catchment]],'Catchment Demand - Parks'!$C$8:$M$12,11),'Catchment Demand - Parks'!$M$12)</f>
        <v>0.2213928201923249</v>
      </c>
      <c r="AB180" s="306">
        <f>_xlfn.IFS(FutureTrunkParks[[#This Row],[Year of Provision]]=2019,0,FutureTrunkParks[[#This Row],[Year of Provision]]=2024,FutureTrunkParks[[#This Row],[Total Assets Cost (at Base Year)]]/SUMIFS($AE$17:$AE$189,$X$17:$X$189,"2024",$E$17:$E$189,FutureTrunkParks[[#This Row],[Service Catchment]]))</f>
        <v>7.6150909921673974E-3</v>
      </c>
      <c r="AC180" s="306">
        <f>IF(AND(FutureTrunkParks[[#This Row],[Spare Capacity %]]&gt;30%,FutureTrunkParks[[#This Row],[Share of the total Cost with the same year of provision %]]&gt;20%),1-FutureTrunkParks[[#This Row],[Spare Capacity %]],1)</f>
        <v>1</v>
      </c>
      <c r="AD180" s="306">
        <f>IF(FutureTrunkParks[[#This Row],[ Terminal Value Analysis]]&lt;0,0,FutureTrunkParks[[#This Row],[ Terminal Value Analysis]])</f>
        <v>1</v>
      </c>
      <c r="AE180" s="114">
        <f t="shared" si="142"/>
        <v>760208</v>
      </c>
      <c r="AF180" s="114">
        <f t="shared" si="150"/>
        <v>881778</v>
      </c>
      <c r="AG180" s="118">
        <f t="shared" si="151"/>
        <v>557011</v>
      </c>
      <c r="AH180" s="135">
        <f>ROUND(FutureTrunkParks[[#This Row],[Net Present Value of Total Asset Cost]]*FutureTrunkParks[[#This Row],[Terminal Value Adjustment]],0)</f>
        <v>557011</v>
      </c>
      <c r="AI180" s="178" t="str">
        <f t="shared" si="121"/>
        <v/>
      </c>
      <c r="AJ180" s="178" t="str">
        <f t="shared" si="121"/>
        <v/>
      </c>
      <c r="AK180" s="178" t="str">
        <f t="shared" si="121"/>
        <v/>
      </c>
      <c r="AL180" s="178" t="str">
        <f t="shared" si="121"/>
        <v/>
      </c>
      <c r="AM180" s="144" t="str">
        <f t="shared" si="122"/>
        <v>y</v>
      </c>
      <c r="AO180" s="123" t="str">
        <f t="shared" si="152"/>
        <v/>
      </c>
      <c r="AP180" s="126" t="str">
        <f t="shared" si="153"/>
        <v/>
      </c>
      <c r="AQ180" s="126" t="str">
        <f t="shared" si="154"/>
        <v/>
      </c>
      <c r="AR180" s="126" t="str">
        <f t="shared" si="155"/>
        <v/>
      </c>
      <c r="AS180" s="126">
        <f t="shared" si="156"/>
        <v>1</v>
      </c>
      <c r="AT180" s="127">
        <f t="shared" si="157"/>
        <v>1</v>
      </c>
      <c r="AV180" s="128" t="str">
        <f t="shared" si="158"/>
        <v/>
      </c>
      <c r="AW180" s="128" t="str">
        <f t="shared" si="159"/>
        <v/>
      </c>
      <c r="AX180" s="128" t="str">
        <f t="shared" si="160"/>
        <v/>
      </c>
      <c r="AY180" s="128" t="str">
        <f t="shared" si="161"/>
        <v/>
      </c>
      <c r="AZ180" s="128">
        <f t="shared" si="162"/>
        <v>557011</v>
      </c>
      <c r="BB180" s="128" t="str">
        <f t="shared" si="163"/>
        <v/>
      </c>
      <c r="BC180" s="128" t="str">
        <f t="shared" si="164"/>
        <v/>
      </c>
      <c r="BD180" s="128" t="str">
        <f t="shared" si="165"/>
        <v/>
      </c>
      <c r="BE180" s="128" t="str">
        <f t="shared" si="166"/>
        <v/>
      </c>
      <c r="BF180" s="128">
        <f t="shared" si="167"/>
        <v>557011</v>
      </c>
    </row>
    <row r="181" spans="1:58">
      <c r="B181" s="176" t="s">
        <v>2411</v>
      </c>
      <c r="C181" s="167" t="s">
        <v>2578</v>
      </c>
      <c r="D181" s="167" t="s">
        <v>2231</v>
      </c>
      <c r="E181" s="167" t="s">
        <v>115</v>
      </c>
      <c r="F181" s="167" t="s">
        <v>2460</v>
      </c>
      <c r="G181" s="144" t="str">
        <f t="shared" si="148"/>
        <v>U1</v>
      </c>
      <c r="H181" s="145">
        <f>IFERROR(INDEX(UnitRateParks[],MATCH(G181,UnitRateParks[LGIP Code],0),3),"")</f>
        <v>0</v>
      </c>
      <c r="I181" s="146" t="str">
        <f>IFERROR(MIN(K181/H181,INDEX(UnitRateParks[],MATCH(FutureTrunkParks[[#This Row],[LGIP Code (*)]], UnitRateParks[LGIP Code],0),4)),"")</f>
        <v/>
      </c>
      <c r="J181" s="170"/>
      <c r="K181" s="171">
        <v>50400</v>
      </c>
      <c r="L181" s="114">
        <f t="shared" si="113"/>
        <v>0</v>
      </c>
      <c r="M181" s="173">
        <v>0</v>
      </c>
      <c r="N181" s="143">
        <f>IFERROR(INDEX(UnitRateParks[],MATCH($G181,UnitRateParks[LGIP Code],0),15),"Error")</f>
        <v>1000000</v>
      </c>
      <c r="O181" s="165">
        <f>ROUND(FutureTrunkParks[[#This Row],[Unit Rate]],0)</f>
        <v>1000000</v>
      </c>
      <c r="P181" s="167">
        <v>2016</v>
      </c>
      <c r="Q181" s="204">
        <v>0.17</v>
      </c>
      <c r="R181" s="131">
        <f t="shared" si="139"/>
        <v>170000</v>
      </c>
      <c r="S181" s="167">
        <v>1</v>
      </c>
      <c r="T181" s="116">
        <f t="shared" si="146"/>
        <v>0.15</v>
      </c>
      <c r="U181" s="133">
        <f t="shared" si="140"/>
        <v>152100</v>
      </c>
      <c r="V181" s="134">
        <f t="shared" si="141"/>
        <v>1520415</v>
      </c>
      <c r="W181" s="298">
        <f t="shared" si="149"/>
        <v>198315</v>
      </c>
      <c r="X181" s="176">
        <v>2024</v>
      </c>
      <c r="Y181" s="259">
        <f t="shared" si="115"/>
        <v>2.5000000000000001E-2</v>
      </c>
      <c r="Z181" s="259">
        <f t="shared" si="116"/>
        <v>1.8716532546698028E-2</v>
      </c>
      <c r="AA181" s="306">
        <f>IF(FutureTrunkParks[[#This Row],[Asset Class]]="Local",VLOOKUP(FutureTrunkParks[[#This Row],[Service Catchment]],'Catchment Demand - Parks'!$C$8:$M$12,11),'Catchment Demand - Parks'!$M$12)</f>
        <v>0.2213928201923249</v>
      </c>
      <c r="AB181" s="306">
        <f>_xlfn.IFS(FutureTrunkParks[[#This Row],[Year of Provision]]=2019,0,FutureTrunkParks[[#This Row],[Year of Provision]]=2024,FutureTrunkParks[[#This Row],[Total Assets Cost (at Base Year)]]/SUMIFS($AE$17:$AE$189,$X$17:$X$189,"2024",$E$17:$E$189,FutureTrunkParks[[#This Row],[Service Catchment]]))</f>
        <v>1.5230171967219753E-2</v>
      </c>
      <c r="AC181" s="306">
        <f>IF(AND(FutureTrunkParks[[#This Row],[Spare Capacity %]]&gt;30%,FutureTrunkParks[[#This Row],[Share of the total Cost with the same year of provision %]]&gt;20%),1-FutureTrunkParks[[#This Row],[Spare Capacity %]],1)</f>
        <v>1</v>
      </c>
      <c r="AD181" s="306">
        <f>IF(FutureTrunkParks[[#This Row],[ Terminal Value Analysis]]&lt;0,0,FutureTrunkParks[[#This Row],[ Terminal Value Analysis]])</f>
        <v>1</v>
      </c>
      <c r="AE181" s="114">
        <f t="shared" si="142"/>
        <v>1520415</v>
      </c>
      <c r="AF181" s="114">
        <f t="shared" si="150"/>
        <v>1763555</v>
      </c>
      <c r="AG181" s="118">
        <f t="shared" si="151"/>
        <v>1114021</v>
      </c>
      <c r="AH181" s="135">
        <f>ROUND(FutureTrunkParks[[#This Row],[Net Present Value of Total Asset Cost]]*FutureTrunkParks[[#This Row],[Terminal Value Adjustment]],0)</f>
        <v>1114021</v>
      </c>
      <c r="AI181" s="178" t="str">
        <f t="shared" si="121"/>
        <v/>
      </c>
      <c r="AJ181" s="178" t="str">
        <f t="shared" si="121"/>
        <v/>
      </c>
      <c r="AK181" s="178" t="str">
        <f t="shared" si="121"/>
        <v/>
      </c>
      <c r="AL181" s="178" t="str">
        <f t="shared" si="121"/>
        <v/>
      </c>
      <c r="AM181" s="144" t="str">
        <f t="shared" si="122"/>
        <v>y</v>
      </c>
      <c r="AO181" s="123" t="str">
        <f t="shared" si="152"/>
        <v/>
      </c>
      <c r="AP181" s="126" t="str">
        <f t="shared" si="153"/>
        <v/>
      </c>
      <c r="AQ181" s="126" t="str">
        <f t="shared" si="154"/>
        <v/>
      </c>
      <c r="AR181" s="126" t="str">
        <f t="shared" si="155"/>
        <v/>
      </c>
      <c r="AS181" s="126">
        <f t="shared" si="156"/>
        <v>1</v>
      </c>
      <c r="AT181" s="127">
        <f t="shared" si="157"/>
        <v>1</v>
      </c>
      <c r="AV181" s="128" t="str">
        <f t="shared" si="158"/>
        <v/>
      </c>
      <c r="AW181" s="128" t="str">
        <f t="shared" si="159"/>
        <v/>
      </c>
      <c r="AX181" s="128" t="str">
        <f t="shared" si="160"/>
        <v/>
      </c>
      <c r="AY181" s="128" t="str">
        <f t="shared" si="161"/>
        <v/>
      </c>
      <c r="AZ181" s="128">
        <f t="shared" si="162"/>
        <v>1114021</v>
      </c>
      <c r="BB181" s="128" t="str">
        <f t="shared" si="163"/>
        <v/>
      </c>
      <c r="BC181" s="128" t="str">
        <f t="shared" si="164"/>
        <v/>
      </c>
      <c r="BD181" s="128" t="str">
        <f t="shared" si="165"/>
        <v/>
      </c>
      <c r="BE181" s="128" t="str">
        <f t="shared" si="166"/>
        <v/>
      </c>
      <c r="BF181" s="128">
        <f t="shared" si="167"/>
        <v>1114021</v>
      </c>
    </row>
    <row r="182" spans="1:58">
      <c r="B182" s="176" t="s">
        <v>2426</v>
      </c>
      <c r="C182" s="167" t="s">
        <v>2579</v>
      </c>
      <c r="D182" s="167" t="s">
        <v>2231</v>
      </c>
      <c r="E182" s="167" t="s">
        <v>115</v>
      </c>
      <c r="F182" s="167" t="s">
        <v>2470</v>
      </c>
      <c r="G182" s="144" t="str">
        <f t="shared" si="117"/>
        <v>A4-D</v>
      </c>
      <c r="H182" s="145">
        <f>IFERROR(INDEX(UnitRateParks[],MATCH(G182,UnitRateParks[LGIP Code],0),3),"")</f>
        <v>1000</v>
      </c>
      <c r="I182" s="146">
        <f>IFERROR(MIN(K182/H182,INDEX(UnitRateParks[],MATCH(FutureTrunkParks[[#This Row],[LGIP Code (*)]], UnitRateParks[LGIP Code],0),4)),"")</f>
        <v>1.3</v>
      </c>
      <c r="J182" s="170"/>
      <c r="K182" s="171">
        <v>1300</v>
      </c>
      <c r="L182" s="114">
        <f t="shared" si="113"/>
        <v>500</v>
      </c>
      <c r="M182" s="173">
        <v>650000</v>
      </c>
      <c r="N182"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269604.70471184212</v>
      </c>
      <c r="O182" s="165">
        <f>ROUND(FutureTrunkParks[[#This Row],[Unit Rate]],0)</f>
        <v>269605</v>
      </c>
      <c r="P182" s="167">
        <v>2016</v>
      </c>
      <c r="Q182" s="204">
        <v>0.17</v>
      </c>
      <c r="R182" s="131">
        <f t="shared" si="139"/>
        <v>45833</v>
      </c>
      <c r="S182" s="167">
        <v>1</v>
      </c>
      <c r="T182" s="116">
        <f t="shared" si="146"/>
        <v>0.15</v>
      </c>
      <c r="U182" s="133">
        <f t="shared" si="140"/>
        <v>41007</v>
      </c>
      <c r="V182" s="134">
        <f t="shared" si="141"/>
        <v>409912</v>
      </c>
      <c r="W182" s="298">
        <f t="shared" si="149"/>
        <v>53467</v>
      </c>
      <c r="X182" s="176">
        <v>2024</v>
      </c>
      <c r="Y182" s="259">
        <f t="shared" si="115"/>
        <v>2.5000000000000001E-2</v>
      </c>
      <c r="Z182" s="259">
        <f t="shared" si="116"/>
        <v>1.8716532546698028E-2</v>
      </c>
      <c r="AA182" s="306">
        <f>IF(FutureTrunkParks[[#This Row],[Asset Class]]="Local",VLOOKUP(FutureTrunkParks[[#This Row],[Service Catchment]],'Catchment Demand - Parks'!$C$8:$M$12,11),'Catchment Demand - Parks'!$M$12)</f>
        <v>0.2213928201923249</v>
      </c>
      <c r="AB182" s="306">
        <f>_xlfn.IFS(FutureTrunkParks[[#This Row],[Year of Provision]]=2019,0,FutureTrunkParks[[#This Row],[Year of Provision]]=2024,FutureTrunkParks[[#This Row],[Total Assets Cost (at Base Year)]]/SUMIFS($AE$17:$AE$189,$X$17:$X$189,"2024",$E$17:$E$189,FutureTrunkParks[[#This Row],[Service Catchment]]))</f>
        <v>1.0617260438840594E-2</v>
      </c>
      <c r="AC182" s="306">
        <f>IF(AND(FutureTrunkParks[[#This Row],[Spare Capacity %]]&gt;30%,FutureTrunkParks[[#This Row],[Share of the total Cost with the same year of provision %]]&gt;20%),1-FutureTrunkParks[[#This Row],[Spare Capacity %]],1)</f>
        <v>1</v>
      </c>
      <c r="AD182" s="306">
        <f>IF(FutureTrunkParks[[#This Row],[ Terminal Value Analysis]]&lt;0,0,FutureTrunkParks[[#This Row],[ Terminal Value Analysis]])</f>
        <v>1</v>
      </c>
      <c r="AE182" s="114">
        <f t="shared" si="142"/>
        <v>1059912</v>
      </c>
      <c r="AF182" s="114">
        <f t="shared" si="150"/>
        <v>1267426</v>
      </c>
      <c r="AG182" s="118">
        <f t="shared" si="151"/>
        <v>800621</v>
      </c>
      <c r="AH182" s="135">
        <f>ROUND(FutureTrunkParks[[#This Row],[Net Present Value of Total Asset Cost]]*FutureTrunkParks[[#This Row],[Terminal Value Adjustment]],0)</f>
        <v>800621</v>
      </c>
      <c r="AI182" s="178" t="str">
        <f t="shared" si="121"/>
        <v/>
      </c>
      <c r="AJ182" s="178" t="str">
        <f t="shared" si="121"/>
        <v/>
      </c>
      <c r="AK182" s="178" t="str">
        <f t="shared" si="121"/>
        <v/>
      </c>
      <c r="AL182" s="178" t="str">
        <f t="shared" si="121"/>
        <v/>
      </c>
      <c r="AM182" s="144" t="str">
        <f t="shared" si="122"/>
        <v>y</v>
      </c>
      <c r="AO182" s="123" t="str">
        <f t="shared" si="152"/>
        <v/>
      </c>
      <c r="AP182" s="126" t="str">
        <f t="shared" si="153"/>
        <v/>
      </c>
      <c r="AQ182" s="126" t="str">
        <f t="shared" si="154"/>
        <v/>
      </c>
      <c r="AR182" s="126" t="str">
        <f t="shared" si="155"/>
        <v/>
      </c>
      <c r="AS182" s="126">
        <f t="shared" si="156"/>
        <v>1</v>
      </c>
      <c r="AT182" s="127">
        <f t="shared" si="157"/>
        <v>1</v>
      </c>
      <c r="AV182" s="128" t="str">
        <f t="shared" si="158"/>
        <v/>
      </c>
      <c r="AW182" s="128" t="str">
        <f t="shared" si="159"/>
        <v/>
      </c>
      <c r="AX182" s="128" t="str">
        <f t="shared" si="160"/>
        <v/>
      </c>
      <c r="AY182" s="128" t="str">
        <f t="shared" si="161"/>
        <v/>
      </c>
      <c r="AZ182" s="128">
        <f t="shared" si="162"/>
        <v>800621</v>
      </c>
      <c r="BB182" s="128" t="str">
        <f t="shared" si="163"/>
        <v/>
      </c>
      <c r="BC182" s="128" t="str">
        <f t="shared" si="164"/>
        <v/>
      </c>
      <c r="BD182" s="128" t="str">
        <f t="shared" si="165"/>
        <v/>
      </c>
      <c r="BE182" s="128" t="str">
        <f t="shared" si="166"/>
        <v/>
      </c>
      <c r="BF182" s="128">
        <f t="shared" si="167"/>
        <v>800621</v>
      </c>
    </row>
    <row r="183" spans="1:58">
      <c r="B183" s="176" t="s">
        <v>2449</v>
      </c>
      <c r="C183" s="167" t="s">
        <v>2580</v>
      </c>
      <c r="D183" s="167" t="s">
        <v>2230</v>
      </c>
      <c r="E183" s="167" t="s">
        <v>118</v>
      </c>
      <c r="F183" s="167" t="s">
        <v>2468</v>
      </c>
      <c r="G183" s="144" t="str">
        <f t="shared" ref="G183:G184" si="168">MID(C183,5,2)</f>
        <v>U1</v>
      </c>
      <c r="H183" s="145">
        <f>IFERROR(INDEX(UnitRateParks[],MATCH(G183,UnitRateParks[LGIP Code],0),3),"")</f>
        <v>0</v>
      </c>
      <c r="I183" s="146" t="str">
        <f>IFERROR(MIN(K183/H183,INDEX(UnitRateParks[],MATCH(FutureTrunkParks[[#This Row],[LGIP Code (*)]], UnitRateParks[LGIP Code],0),4)),"")</f>
        <v/>
      </c>
      <c r="J183" s="170"/>
      <c r="K183" s="171">
        <v>448300</v>
      </c>
      <c r="L183" s="114">
        <f t="shared" si="113"/>
        <v>0</v>
      </c>
      <c r="M183" s="173">
        <v>0</v>
      </c>
      <c r="N183" s="143">
        <f>IFERROR(INDEX(UnitRateParks[],MATCH($G183,UnitRateParks[LGIP Code],0),15),"Error")</f>
        <v>1000000</v>
      </c>
      <c r="O183" s="165">
        <f>ROUND(FutureTrunkParks[[#This Row],[Unit Rate]],0)</f>
        <v>1000000</v>
      </c>
      <c r="P183" s="167">
        <v>2016</v>
      </c>
      <c r="Q183" s="204">
        <v>0.17</v>
      </c>
      <c r="R183" s="131">
        <f t="shared" si="139"/>
        <v>170000</v>
      </c>
      <c r="S183" s="167">
        <v>1</v>
      </c>
      <c r="T183" s="116">
        <f t="shared" si="146"/>
        <v>0.15</v>
      </c>
      <c r="U183" s="133">
        <f t="shared" si="140"/>
        <v>152100</v>
      </c>
      <c r="V183" s="134">
        <f t="shared" si="141"/>
        <v>1520415</v>
      </c>
      <c r="W183" s="298">
        <f t="shared" si="149"/>
        <v>198315</v>
      </c>
      <c r="X183" s="176">
        <v>2024</v>
      </c>
      <c r="Y183" s="259">
        <f t="shared" si="115"/>
        <v>2.5000000000000001E-2</v>
      </c>
      <c r="Z183" s="259">
        <f t="shared" si="116"/>
        <v>1.8716532546698028E-2</v>
      </c>
      <c r="AA183" s="306">
        <f>IF(FutureTrunkParks[[#This Row],[Asset Class]]="Local",VLOOKUP(FutureTrunkParks[[#This Row],[Service Catchment]],'Catchment Demand - Parks'!$C$8:$M$12,11),'Catchment Demand - Parks'!$M$12)</f>
        <v>0.2213928201923249</v>
      </c>
      <c r="AB183" s="306">
        <f>_xlfn.IFS(FutureTrunkParks[[#This Row],[Year of Provision]]=2019,0,FutureTrunkParks[[#This Row],[Year of Provision]]=2024,FutureTrunkParks[[#This Row],[Total Assets Cost (at Base Year)]]/SUMIFS($AE$17:$AE$189,$X$17:$X$189,"2024",$E$17:$E$189,FutureTrunkParks[[#This Row],[Service Catchment]]))</f>
        <v>2.5315170682324532E-2</v>
      </c>
      <c r="AC183" s="306">
        <f>IF(AND(FutureTrunkParks[[#This Row],[Spare Capacity %]]&gt;30%,FutureTrunkParks[[#This Row],[Share of the total Cost with the same year of provision %]]&gt;20%),1-FutureTrunkParks[[#This Row],[Spare Capacity %]],1)</f>
        <v>1</v>
      </c>
      <c r="AD183" s="306">
        <f>IF(FutureTrunkParks[[#This Row],[ Terminal Value Analysis]]&lt;0,0,FutureTrunkParks[[#This Row],[ Terminal Value Analysis]])</f>
        <v>1</v>
      </c>
      <c r="AE183" s="114">
        <f t="shared" si="142"/>
        <v>1520415</v>
      </c>
      <c r="AF183" s="114">
        <f t="shared" si="150"/>
        <v>1763555</v>
      </c>
      <c r="AG183" s="118">
        <f t="shared" si="151"/>
        <v>1114021</v>
      </c>
      <c r="AH183" s="135">
        <f>ROUND(FutureTrunkParks[[#This Row],[Net Present Value of Total Asset Cost]]*FutureTrunkParks[[#This Row],[Terminal Value Adjustment]],0)</f>
        <v>1114021</v>
      </c>
      <c r="AI183" s="178" t="str">
        <f t="shared" si="121"/>
        <v/>
      </c>
      <c r="AJ183" s="178" t="str">
        <f t="shared" si="121"/>
        <v/>
      </c>
      <c r="AK183" s="178" t="str">
        <f t="shared" si="121"/>
        <v/>
      </c>
      <c r="AL183" s="178" t="str">
        <f t="shared" si="121"/>
        <v/>
      </c>
      <c r="AM183" s="144" t="str">
        <f t="shared" si="122"/>
        <v>y</v>
      </c>
      <c r="AO183" s="123" t="str">
        <f t="shared" si="152"/>
        <v/>
      </c>
      <c r="AP183" s="126" t="str">
        <f t="shared" si="153"/>
        <v/>
      </c>
      <c r="AQ183" s="126" t="str">
        <f t="shared" si="154"/>
        <v/>
      </c>
      <c r="AR183" s="126" t="str">
        <f t="shared" si="155"/>
        <v/>
      </c>
      <c r="AS183" s="126">
        <f t="shared" si="156"/>
        <v>1</v>
      </c>
      <c r="AT183" s="127">
        <f t="shared" si="157"/>
        <v>1</v>
      </c>
      <c r="AV183" s="128" t="str">
        <f t="shared" si="158"/>
        <v/>
      </c>
      <c r="AW183" s="128" t="str">
        <f t="shared" si="159"/>
        <v/>
      </c>
      <c r="AX183" s="128" t="str">
        <f t="shared" si="160"/>
        <v/>
      </c>
      <c r="AY183" s="128" t="str">
        <f t="shared" si="161"/>
        <v/>
      </c>
      <c r="AZ183" s="128">
        <f t="shared" si="162"/>
        <v>1114021</v>
      </c>
      <c r="BB183" s="128" t="str">
        <f t="shared" si="163"/>
        <v/>
      </c>
      <c r="BC183" s="128" t="str">
        <f t="shared" si="164"/>
        <v/>
      </c>
      <c r="BD183" s="128" t="str">
        <f t="shared" si="165"/>
        <v/>
      </c>
      <c r="BE183" s="128" t="str">
        <f t="shared" si="166"/>
        <v/>
      </c>
      <c r="BF183" s="128">
        <f t="shared" si="167"/>
        <v>1114021</v>
      </c>
    </row>
    <row r="184" spans="1:58">
      <c r="B184" s="176" t="s">
        <v>2617</v>
      </c>
      <c r="C184" s="167" t="s">
        <v>2581</v>
      </c>
      <c r="D184" s="167" t="s">
        <v>2231</v>
      </c>
      <c r="E184" s="167" t="s">
        <v>117</v>
      </c>
      <c r="F184" s="167" t="s">
        <v>2464</v>
      </c>
      <c r="G184" s="144" t="str">
        <f t="shared" si="168"/>
        <v>U2</v>
      </c>
      <c r="H184" s="145">
        <f>IFERROR(INDEX(UnitRateParks[],MATCH(G184,UnitRateParks[LGIP Code],0),3),"")</f>
        <v>0</v>
      </c>
      <c r="I184" s="146" t="str">
        <f>IFERROR(MIN(K184/H184,INDEX(UnitRateParks[],MATCH(FutureTrunkParks[[#This Row],[LGIP Code (*)]], UnitRateParks[LGIP Code],0),4)),"")</f>
        <v/>
      </c>
      <c r="J184" s="170"/>
      <c r="K184" s="171">
        <v>158400</v>
      </c>
      <c r="L184" s="114">
        <f t="shared" si="113"/>
        <v>0</v>
      </c>
      <c r="M184" s="173">
        <v>0</v>
      </c>
      <c r="N184" s="143">
        <f>IFERROR(INDEX(UnitRateParks[],MATCH($G184,UnitRateParks[LGIP Code],0),15),"Error")</f>
        <v>750000</v>
      </c>
      <c r="O184" s="165">
        <f>ROUND(FutureTrunkParks[[#This Row],[Unit Rate]],0)</f>
        <v>750000</v>
      </c>
      <c r="P184" s="167">
        <v>2016</v>
      </c>
      <c r="Q184" s="204">
        <v>0.17</v>
      </c>
      <c r="R184" s="131">
        <f t="shared" si="139"/>
        <v>127500</v>
      </c>
      <c r="S184" s="167">
        <v>1</v>
      </c>
      <c r="T184" s="116">
        <f t="shared" si="146"/>
        <v>0.15</v>
      </c>
      <c r="U184" s="133">
        <f t="shared" si="140"/>
        <v>114075</v>
      </c>
      <c r="V184" s="134">
        <f t="shared" si="141"/>
        <v>1140311</v>
      </c>
      <c r="W184" s="298">
        <f t="shared" si="149"/>
        <v>148736</v>
      </c>
      <c r="X184" s="176">
        <v>2024</v>
      </c>
      <c r="Y184" s="259">
        <f t="shared" si="115"/>
        <v>2.5000000000000001E-2</v>
      </c>
      <c r="Z184" s="259">
        <f t="shared" si="116"/>
        <v>1.8716532546698028E-2</v>
      </c>
      <c r="AA184" s="306">
        <f>IF(FutureTrunkParks[[#This Row],[Asset Class]]="Local",VLOOKUP(FutureTrunkParks[[#This Row],[Service Catchment]],'Catchment Demand - Parks'!$C$8:$M$12,11),'Catchment Demand - Parks'!$M$12)</f>
        <v>0.2213928201923249</v>
      </c>
      <c r="AB184" s="306">
        <f>_xlfn.IFS(FutureTrunkParks[[#This Row],[Year of Provision]]=2019,0,FutureTrunkParks[[#This Row],[Year of Provision]]=2024,FutureTrunkParks[[#This Row],[Total Assets Cost (at Base Year)]]/SUMIFS($AE$17:$AE$189,$X$17:$X$189,"2024",$E$17:$E$189,FutureTrunkParks[[#This Row],[Service Catchment]]))</f>
        <v>6.8177741813663382E-3</v>
      </c>
      <c r="AC184" s="306">
        <f>IF(AND(FutureTrunkParks[[#This Row],[Spare Capacity %]]&gt;30%,FutureTrunkParks[[#This Row],[Share of the total Cost with the same year of provision %]]&gt;20%),1-FutureTrunkParks[[#This Row],[Spare Capacity %]],1)</f>
        <v>1</v>
      </c>
      <c r="AD184" s="306">
        <f>IF(FutureTrunkParks[[#This Row],[ Terminal Value Analysis]]&lt;0,0,FutureTrunkParks[[#This Row],[ Terminal Value Analysis]])</f>
        <v>1</v>
      </c>
      <c r="AE184" s="114">
        <f t="shared" si="142"/>
        <v>1140311</v>
      </c>
      <c r="AF184" s="114">
        <f t="shared" si="150"/>
        <v>1322666</v>
      </c>
      <c r="AG184" s="118">
        <f t="shared" si="151"/>
        <v>835515</v>
      </c>
      <c r="AH184" s="135">
        <f>ROUND(FutureTrunkParks[[#This Row],[Net Present Value of Total Asset Cost]]*FutureTrunkParks[[#This Row],[Terminal Value Adjustment]],0)</f>
        <v>835515</v>
      </c>
      <c r="AI184" s="178" t="str">
        <f t="shared" si="121"/>
        <v/>
      </c>
      <c r="AJ184" s="178" t="str">
        <f t="shared" si="121"/>
        <v/>
      </c>
      <c r="AK184" s="178" t="str">
        <f t="shared" si="121"/>
        <v/>
      </c>
      <c r="AL184" s="178" t="str">
        <f t="shared" si="121"/>
        <v/>
      </c>
      <c r="AM184" s="144" t="str">
        <f t="shared" si="122"/>
        <v>y</v>
      </c>
      <c r="AO184" s="123" t="str">
        <f t="shared" si="152"/>
        <v/>
      </c>
      <c r="AP184" s="126" t="str">
        <f t="shared" si="153"/>
        <v/>
      </c>
      <c r="AQ184" s="126" t="str">
        <f t="shared" si="154"/>
        <v/>
      </c>
      <c r="AR184" s="126" t="str">
        <f t="shared" si="155"/>
        <v/>
      </c>
      <c r="AS184" s="126">
        <f t="shared" si="156"/>
        <v>1</v>
      </c>
      <c r="AT184" s="127">
        <f t="shared" si="157"/>
        <v>1</v>
      </c>
      <c r="AV184" s="128" t="str">
        <f t="shared" si="158"/>
        <v/>
      </c>
      <c r="AW184" s="128" t="str">
        <f t="shared" si="159"/>
        <v/>
      </c>
      <c r="AX184" s="128" t="str">
        <f t="shared" si="160"/>
        <v/>
      </c>
      <c r="AY184" s="128" t="str">
        <f t="shared" si="161"/>
        <v/>
      </c>
      <c r="AZ184" s="128">
        <f t="shared" si="162"/>
        <v>835515</v>
      </c>
      <c r="BB184" s="128" t="str">
        <f t="shared" si="163"/>
        <v/>
      </c>
      <c r="BC184" s="128" t="str">
        <f t="shared" si="164"/>
        <v/>
      </c>
      <c r="BD184" s="128" t="str">
        <f t="shared" si="165"/>
        <v/>
      </c>
      <c r="BE184" s="128" t="str">
        <f t="shared" si="166"/>
        <v/>
      </c>
      <c r="BF184" s="128">
        <f t="shared" si="167"/>
        <v>835515</v>
      </c>
    </row>
    <row r="185" spans="1:58">
      <c r="B185" s="176" t="s">
        <v>2618</v>
      </c>
      <c r="C185" s="167" t="s">
        <v>2582</v>
      </c>
      <c r="D185" s="167" t="s">
        <v>2229</v>
      </c>
      <c r="E185" s="167" t="s">
        <v>117</v>
      </c>
      <c r="F185" s="167" t="s">
        <v>2457</v>
      </c>
      <c r="G185" s="144" t="str">
        <f t="shared" si="117"/>
        <v>E1-L</v>
      </c>
      <c r="H185" s="145">
        <f>IFERROR(INDEX(UnitRateParks[],MATCH(G185,UnitRateParks[LGIP Code],0),3),"")</f>
        <v>8000</v>
      </c>
      <c r="I185" s="146">
        <f>IFERROR(MIN(K185/H185,INDEX(UnitRateParks[],MATCH(FutureTrunkParks[[#This Row],[LGIP Code (*)]], UnitRateParks[LGIP Code],0),4)),"")</f>
        <v>0.6</v>
      </c>
      <c r="J185" s="170"/>
      <c r="K185" s="171">
        <v>4800</v>
      </c>
      <c r="L185" s="114">
        <f t="shared" si="113"/>
        <v>0</v>
      </c>
      <c r="M185" s="173">
        <v>0</v>
      </c>
      <c r="N185"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397547.67916333338</v>
      </c>
      <c r="O185" s="165">
        <f>ROUND(FutureTrunkParks[[#This Row],[Unit Rate]],0)</f>
        <v>397548</v>
      </c>
      <c r="P185" s="167">
        <v>2016</v>
      </c>
      <c r="Q185" s="204">
        <v>0.17</v>
      </c>
      <c r="R185" s="131">
        <f t="shared" si="139"/>
        <v>67583</v>
      </c>
      <c r="S185" s="167">
        <v>1</v>
      </c>
      <c r="T185" s="116">
        <f t="shared" si="146"/>
        <v>0.15</v>
      </c>
      <c r="U185" s="133">
        <f t="shared" si="140"/>
        <v>60467</v>
      </c>
      <c r="V185" s="134">
        <f t="shared" si="141"/>
        <v>604438</v>
      </c>
      <c r="W185" s="298">
        <f t="shared" si="149"/>
        <v>78840</v>
      </c>
      <c r="X185" s="176">
        <v>2024</v>
      </c>
      <c r="Y185" s="259">
        <f t="shared" si="115"/>
        <v>2.5000000000000001E-2</v>
      </c>
      <c r="Z185" s="259">
        <f t="shared" si="116"/>
        <v>1.8716532546698028E-2</v>
      </c>
      <c r="AA185" s="306">
        <f>IF(FutureTrunkParks[[#This Row],[Asset Class]]="Local",VLOOKUP(FutureTrunkParks[[#This Row],[Service Catchment]],'Catchment Demand - Parks'!$C$8:$M$12,11),'Catchment Demand - Parks'!$M$12)</f>
        <v>0.23653065067111387</v>
      </c>
      <c r="AB185" s="306">
        <f>_xlfn.IFS(FutureTrunkParks[[#This Row],[Year of Provision]]=2019,0,FutureTrunkParks[[#This Row],[Year of Provision]]=2024,FutureTrunkParks[[#This Row],[Total Assets Cost (at Base Year)]]/SUMIFS($AE$17:$AE$189,$X$17:$X$189,"2024",$E$17:$E$189,FutureTrunkParks[[#This Row],[Service Catchment]]))</f>
        <v>3.6138577902315302E-3</v>
      </c>
      <c r="AC185" s="306">
        <f>IF(AND(FutureTrunkParks[[#This Row],[Spare Capacity %]]&gt;30%,FutureTrunkParks[[#This Row],[Share of the total Cost with the same year of provision %]]&gt;20%),1-FutureTrunkParks[[#This Row],[Spare Capacity %]],1)</f>
        <v>1</v>
      </c>
      <c r="AD185" s="306">
        <f>IF(FutureTrunkParks[[#This Row],[ Terminal Value Analysis]]&lt;0,0,FutureTrunkParks[[#This Row],[ Terminal Value Analysis]])</f>
        <v>1</v>
      </c>
      <c r="AE185" s="114">
        <f t="shared" si="142"/>
        <v>604438</v>
      </c>
      <c r="AF185" s="114">
        <f t="shared" si="150"/>
        <v>701098</v>
      </c>
      <c r="AG185" s="118">
        <f t="shared" si="151"/>
        <v>442877</v>
      </c>
      <c r="AH185" s="135">
        <f>ROUND(FutureTrunkParks[[#This Row],[Net Present Value of Total Asset Cost]]*FutureTrunkParks[[#This Row],[Terminal Value Adjustment]],0)</f>
        <v>442877</v>
      </c>
      <c r="AI185" s="178" t="str">
        <f t="shared" si="121"/>
        <v/>
      </c>
      <c r="AJ185" s="178" t="str">
        <f t="shared" si="121"/>
        <v/>
      </c>
      <c r="AK185" s="178" t="str">
        <f t="shared" si="121"/>
        <v>y</v>
      </c>
      <c r="AL185" s="178" t="str">
        <f t="shared" si="121"/>
        <v/>
      </c>
      <c r="AM185" s="144" t="str">
        <f t="shared" si="122"/>
        <v/>
      </c>
      <c r="AO185" s="123" t="str">
        <f t="shared" si="152"/>
        <v/>
      </c>
      <c r="AP185" s="126" t="str">
        <f t="shared" si="153"/>
        <v/>
      </c>
      <c r="AQ185" s="126">
        <f t="shared" si="154"/>
        <v>1</v>
      </c>
      <c r="AR185" s="126" t="str">
        <f t="shared" si="155"/>
        <v/>
      </c>
      <c r="AS185" s="126" t="str">
        <f t="shared" si="156"/>
        <v/>
      </c>
      <c r="AT185" s="127">
        <f t="shared" si="157"/>
        <v>1</v>
      </c>
      <c r="AV185" s="128" t="str">
        <f t="shared" si="158"/>
        <v/>
      </c>
      <c r="AW185" s="128" t="str">
        <f t="shared" si="159"/>
        <v/>
      </c>
      <c r="AX185" s="128">
        <f t="shared" si="160"/>
        <v>442877</v>
      </c>
      <c r="AY185" s="128" t="str">
        <f t="shared" si="161"/>
        <v/>
      </c>
      <c r="AZ185" s="128" t="str">
        <f t="shared" si="162"/>
        <v/>
      </c>
      <c r="BB185" s="128" t="str">
        <f t="shared" si="163"/>
        <v/>
      </c>
      <c r="BC185" s="128" t="str">
        <f t="shared" si="164"/>
        <v/>
      </c>
      <c r="BD185" s="128">
        <f t="shared" si="165"/>
        <v>442877</v>
      </c>
      <c r="BE185" s="128" t="str">
        <f t="shared" si="166"/>
        <v/>
      </c>
      <c r="BF185" s="128" t="str">
        <f t="shared" si="167"/>
        <v/>
      </c>
    </row>
    <row r="186" spans="1:58">
      <c r="B186" s="176" t="s">
        <v>2416</v>
      </c>
      <c r="C186" s="167" t="s">
        <v>2583</v>
      </c>
      <c r="D186" s="167" t="s">
        <v>2231</v>
      </c>
      <c r="E186" s="167" t="s">
        <v>117</v>
      </c>
      <c r="F186" s="167" t="s">
        <v>2460</v>
      </c>
      <c r="G186" s="144" t="str">
        <f>MID(C186,5,2)</f>
        <v>U1</v>
      </c>
      <c r="H186" s="145">
        <f>IFERROR(INDEX(UnitRateParks[],MATCH(G186,UnitRateParks[LGIP Code],0),3),"")</f>
        <v>0</v>
      </c>
      <c r="I186" s="146" t="str">
        <f>IFERROR(MIN(K186/H186,INDEX(UnitRateParks[],MATCH(FutureTrunkParks[[#This Row],[LGIP Code (*)]], UnitRateParks[LGIP Code],0),4)),"")</f>
        <v/>
      </c>
      <c r="J186" s="170"/>
      <c r="K186" s="171">
        <v>53099.999999999993</v>
      </c>
      <c r="L186" s="114">
        <f t="shared" si="113"/>
        <v>0</v>
      </c>
      <c r="M186" s="173">
        <v>0</v>
      </c>
      <c r="N186" s="143">
        <f>IFERROR(INDEX(UnitRateParks[],MATCH($G186,UnitRateParks[LGIP Code],0),15),"Error")</f>
        <v>1000000</v>
      </c>
      <c r="O186" s="165">
        <f>ROUND(FutureTrunkParks[[#This Row],[Unit Rate]],0)</f>
        <v>1000000</v>
      </c>
      <c r="P186" s="167">
        <v>2016</v>
      </c>
      <c r="Q186" s="204">
        <v>0.17</v>
      </c>
      <c r="R186" s="131">
        <f t="shared" si="139"/>
        <v>170000</v>
      </c>
      <c r="S186" s="167">
        <v>1</v>
      </c>
      <c r="T186" s="116">
        <f t="shared" si="146"/>
        <v>0.15</v>
      </c>
      <c r="U186" s="133">
        <f t="shared" si="140"/>
        <v>152100</v>
      </c>
      <c r="V186" s="134">
        <f t="shared" si="141"/>
        <v>1520415</v>
      </c>
      <c r="W186" s="298">
        <f t="shared" si="149"/>
        <v>198315</v>
      </c>
      <c r="X186" s="176">
        <v>2024</v>
      </c>
      <c r="Y186" s="259">
        <f t="shared" si="115"/>
        <v>2.5000000000000001E-2</v>
      </c>
      <c r="Z186" s="259">
        <f t="shared" si="116"/>
        <v>1.8716532546698028E-2</v>
      </c>
      <c r="AA186" s="306">
        <f>IF(FutureTrunkParks[[#This Row],[Asset Class]]="Local",VLOOKUP(FutureTrunkParks[[#This Row],[Service Catchment]],'Catchment Demand - Parks'!$C$8:$M$12,11),'Catchment Demand - Parks'!$M$12)</f>
        <v>0.2213928201923249</v>
      </c>
      <c r="AB186" s="306">
        <f>_xlfn.IFS(FutureTrunkParks[[#This Row],[Year of Provision]]=2019,0,FutureTrunkParks[[#This Row],[Year of Provision]]=2024,FutureTrunkParks[[#This Row],[Total Assets Cost (at Base Year)]]/SUMIFS($AE$17:$AE$189,$X$17:$X$189,"2024",$E$17:$E$189,FutureTrunkParks[[#This Row],[Service Catchment]]))</f>
        <v>9.0903675681126474E-3</v>
      </c>
      <c r="AC186" s="306">
        <f>IF(AND(FutureTrunkParks[[#This Row],[Spare Capacity %]]&gt;30%,FutureTrunkParks[[#This Row],[Share of the total Cost with the same year of provision %]]&gt;20%),1-FutureTrunkParks[[#This Row],[Spare Capacity %]],1)</f>
        <v>1</v>
      </c>
      <c r="AD186" s="306">
        <f>IF(FutureTrunkParks[[#This Row],[ Terminal Value Analysis]]&lt;0,0,FutureTrunkParks[[#This Row],[ Terminal Value Analysis]])</f>
        <v>1</v>
      </c>
      <c r="AE186" s="114">
        <f t="shared" si="142"/>
        <v>1520415</v>
      </c>
      <c r="AF186" s="114">
        <f t="shared" si="150"/>
        <v>1763555</v>
      </c>
      <c r="AG186" s="118">
        <f t="shared" si="151"/>
        <v>1114021</v>
      </c>
      <c r="AH186" s="135">
        <f>ROUND(FutureTrunkParks[[#This Row],[Net Present Value of Total Asset Cost]]*FutureTrunkParks[[#This Row],[Terminal Value Adjustment]],0)</f>
        <v>1114021</v>
      </c>
      <c r="AI186" s="178" t="str">
        <f t="shared" si="121"/>
        <v/>
      </c>
      <c r="AJ186" s="178" t="str">
        <f t="shared" si="121"/>
        <v/>
      </c>
      <c r="AK186" s="178" t="str">
        <f t="shared" si="121"/>
        <v/>
      </c>
      <c r="AL186" s="178" t="str">
        <f t="shared" si="121"/>
        <v/>
      </c>
      <c r="AM186" s="144" t="str">
        <f t="shared" si="122"/>
        <v>y</v>
      </c>
      <c r="AO186" s="123" t="str">
        <f t="shared" si="152"/>
        <v/>
      </c>
      <c r="AP186" s="126" t="str">
        <f t="shared" si="153"/>
        <v/>
      </c>
      <c r="AQ186" s="126" t="str">
        <f t="shared" si="154"/>
        <v/>
      </c>
      <c r="AR186" s="126" t="str">
        <f t="shared" si="155"/>
        <v/>
      </c>
      <c r="AS186" s="126">
        <f t="shared" si="156"/>
        <v>1</v>
      </c>
      <c r="AT186" s="127">
        <f t="shared" si="157"/>
        <v>1</v>
      </c>
      <c r="AV186" s="128" t="str">
        <f t="shared" si="158"/>
        <v/>
      </c>
      <c r="AW186" s="128" t="str">
        <f t="shared" si="159"/>
        <v/>
      </c>
      <c r="AX186" s="128" t="str">
        <f t="shared" si="160"/>
        <v/>
      </c>
      <c r="AY186" s="128" t="str">
        <f t="shared" si="161"/>
        <v/>
      </c>
      <c r="AZ186" s="128">
        <f t="shared" si="162"/>
        <v>1114021</v>
      </c>
      <c r="BB186" s="128" t="str">
        <f t="shared" si="163"/>
        <v/>
      </c>
      <c r="BC186" s="128" t="str">
        <f t="shared" si="164"/>
        <v/>
      </c>
      <c r="BD186" s="128" t="str">
        <f t="shared" si="165"/>
        <v/>
      </c>
      <c r="BE186" s="128" t="str">
        <f t="shared" si="166"/>
        <v/>
      </c>
      <c r="BF186" s="128">
        <f t="shared" si="167"/>
        <v>1114021</v>
      </c>
    </row>
    <row r="187" spans="1:58">
      <c r="B187" s="176" t="s">
        <v>2437</v>
      </c>
      <c r="C187" s="167" t="s">
        <v>2585</v>
      </c>
      <c r="D187" s="167" t="s">
        <v>2229</v>
      </c>
      <c r="E187" s="167" t="s">
        <v>117</v>
      </c>
      <c r="F187" s="167" t="s">
        <v>2567</v>
      </c>
      <c r="G187" s="144" t="str">
        <f t="shared" si="117"/>
        <v>A7-L</v>
      </c>
      <c r="H187" s="145">
        <f>IFERROR(INDEX(UnitRateParks[],MATCH(G187,UnitRateParks[LGIP Code],0),3),"")</f>
        <v>8000</v>
      </c>
      <c r="I187" s="146">
        <f>IFERROR(MIN(K187/H187,INDEX(UnitRateParks[],MATCH(FutureTrunkParks[[#This Row],[LGIP Code (*)]], UnitRateParks[LGIP Code],0),4)),"")</f>
        <v>2.125</v>
      </c>
      <c r="J187" s="170"/>
      <c r="K187" s="171">
        <v>17000</v>
      </c>
      <c r="L187" s="114">
        <f t="shared" si="113"/>
        <v>200</v>
      </c>
      <c r="M187" s="173">
        <v>3400000</v>
      </c>
      <c r="N187" s="142">
        <f>IFERROR((VLOOKUP(FutureTrunkParks[[#This Row],[LGIP Code (*)]],UnitRateParks[],7,FALSE)*FutureTrunkParks[[#This Row],[Scaling factor (*)]]+VLOOKUP(FutureTrunkParks[[#This Row],[LGIP Code (*)]],UnitRateParks[],8,FALSE)-VLOOKUP(FutureTrunkParks[[#This Row],[LGIP Code (*)]],UnitRateParks[],6,FALSE))*18.5%+VLOOKUP(FutureTrunkParks[[#This Row],[LGIP Code (*)]],UnitRateParks[],7,FALSE)*FutureTrunkParks[[#This Row],[Scaling factor (*)]]+VLOOKUP(FutureTrunkParks[[#This Row],[LGIP Code (*)]],UnitRateParks[],8,FALSE),"Error")</f>
        <v>467534.79869243427</v>
      </c>
      <c r="O187" s="165">
        <f>ROUND(FutureTrunkParks[[#This Row],[Unit Rate]],0)</f>
        <v>467535</v>
      </c>
      <c r="P187" s="167">
        <v>2016</v>
      </c>
      <c r="Q187" s="204">
        <v>0.17</v>
      </c>
      <c r="R187" s="131">
        <f t="shared" si="139"/>
        <v>79481</v>
      </c>
      <c r="S187" s="167">
        <v>1</v>
      </c>
      <c r="T187" s="116">
        <f t="shared" si="146"/>
        <v>0.15</v>
      </c>
      <c r="U187" s="133">
        <f t="shared" si="140"/>
        <v>71112</v>
      </c>
      <c r="V187" s="134">
        <f t="shared" si="141"/>
        <v>710847</v>
      </c>
      <c r="W187" s="298">
        <f t="shared" si="149"/>
        <v>92719</v>
      </c>
      <c r="X187" s="176">
        <v>2024</v>
      </c>
      <c r="Y187" s="259">
        <f t="shared" si="115"/>
        <v>2.5000000000000001E-2</v>
      </c>
      <c r="Z187" s="259">
        <f t="shared" si="116"/>
        <v>1.8716532546698028E-2</v>
      </c>
      <c r="AA187" s="306">
        <f>IF(FutureTrunkParks[[#This Row],[Asset Class]]="Local",VLOOKUP(FutureTrunkParks[[#This Row],[Service Catchment]],'Catchment Demand - Parks'!$C$8:$M$12,11),'Catchment Demand - Parks'!$M$12)</f>
        <v>0.23653065067111387</v>
      </c>
      <c r="AB187" s="306">
        <f>_xlfn.IFS(FutureTrunkParks[[#This Row],[Year of Provision]]=2019,0,FutureTrunkParks[[#This Row],[Year of Provision]]=2024,FutureTrunkParks[[#This Row],[Total Assets Cost (at Base Year)]]/SUMIFS($AE$17:$AE$189,$X$17:$X$189,"2024",$E$17:$E$189,FutureTrunkParks[[#This Row],[Service Catchment]]))</f>
        <v>2.4578230447787723E-2</v>
      </c>
      <c r="AC187" s="306">
        <f>IF(AND(FutureTrunkParks[[#This Row],[Spare Capacity %]]&gt;30%,FutureTrunkParks[[#This Row],[Share of the total Cost with the same year of provision %]]&gt;20%),1-FutureTrunkParks[[#This Row],[Spare Capacity %]],1)</f>
        <v>1</v>
      </c>
      <c r="AD187" s="306">
        <f>IF(FutureTrunkParks[[#This Row],[ Terminal Value Analysis]]&lt;0,0,FutureTrunkParks[[#This Row],[ Terminal Value Analysis]])</f>
        <v>1</v>
      </c>
      <c r="AE187" s="114">
        <f t="shared" si="142"/>
        <v>4110847</v>
      </c>
      <c r="AF187" s="114">
        <f t="shared" si="150"/>
        <v>4967093</v>
      </c>
      <c r="AG187" s="118">
        <f t="shared" si="151"/>
        <v>3137665</v>
      </c>
      <c r="AH187" s="135">
        <f>ROUND(FutureTrunkParks[[#This Row],[Net Present Value of Total Asset Cost]]*FutureTrunkParks[[#This Row],[Terminal Value Adjustment]],0)</f>
        <v>3137665</v>
      </c>
      <c r="AI187" s="178" t="str">
        <f t="shared" si="121"/>
        <v/>
      </c>
      <c r="AJ187" s="178" t="str">
        <f t="shared" si="121"/>
        <v/>
      </c>
      <c r="AK187" s="178" t="str">
        <f t="shared" si="121"/>
        <v>y</v>
      </c>
      <c r="AL187" s="178" t="str">
        <f t="shared" si="121"/>
        <v/>
      </c>
      <c r="AM187" s="144" t="str">
        <f t="shared" si="122"/>
        <v/>
      </c>
      <c r="AO187" s="123" t="str">
        <f t="shared" si="152"/>
        <v/>
      </c>
      <c r="AP187" s="126" t="str">
        <f t="shared" si="153"/>
        <v/>
      </c>
      <c r="AQ187" s="126">
        <f t="shared" si="154"/>
        <v>1</v>
      </c>
      <c r="AR187" s="126" t="str">
        <f t="shared" si="155"/>
        <v/>
      </c>
      <c r="AS187" s="126" t="str">
        <f t="shared" si="156"/>
        <v/>
      </c>
      <c r="AT187" s="127">
        <f t="shared" si="157"/>
        <v>1</v>
      </c>
      <c r="AV187" s="128" t="str">
        <f t="shared" si="158"/>
        <v/>
      </c>
      <c r="AW187" s="128" t="str">
        <f t="shared" si="159"/>
        <v/>
      </c>
      <c r="AX187" s="128">
        <f t="shared" si="160"/>
        <v>3137665</v>
      </c>
      <c r="AY187" s="128" t="str">
        <f t="shared" si="161"/>
        <v/>
      </c>
      <c r="AZ187" s="128" t="str">
        <f t="shared" si="162"/>
        <v/>
      </c>
      <c r="BB187" s="128" t="str">
        <f t="shared" si="163"/>
        <v/>
      </c>
      <c r="BC187" s="128" t="str">
        <f t="shared" si="164"/>
        <v/>
      </c>
      <c r="BD187" s="128">
        <f t="shared" si="165"/>
        <v>3137665</v>
      </c>
      <c r="BE187" s="128" t="str">
        <f t="shared" si="166"/>
        <v/>
      </c>
      <c r="BF187" s="128" t="str">
        <f t="shared" si="167"/>
        <v/>
      </c>
    </row>
    <row r="188" spans="1:58">
      <c r="B188" s="176" t="s">
        <v>2619</v>
      </c>
      <c r="C188" s="167" t="s">
        <v>2586</v>
      </c>
      <c r="D188" s="167" t="s">
        <v>2231</v>
      </c>
      <c r="E188" s="167" t="s">
        <v>116</v>
      </c>
      <c r="F188" s="167" t="s">
        <v>2589</v>
      </c>
      <c r="G188" s="144" t="str">
        <f t="shared" si="117"/>
        <v>E5-D</v>
      </c>
      <c r="H188" s="145">
        <f>IFERROR(INDEX(UnitRateParks[],MATCH(G188,UnitRateParks[LGIP Code],0),3),"")</f>
        <v>40000</v>
      </c>
      <c r="I188" s="146">
        <f>IFERROR(MIN(K188/H188,INDEX(UnitRateParks[],MATCH(FutureTrunkParks[[#This Row],[LGIP Code (*)]], UnitRateParks[LGIP Code],0),4)),"")</f>
        <v>1.5774999999999999</v>
      </c>
      <c r="J188" s="170"/>
      <c r="K188" s="171">
        <v>63099.999999999993</v>
      </c>
      <c r="L188" s="114">
        <f t="shared" si="113"/>
        <v>0</v>
      </c>
      <c r="M188" s="173">
        <v>0</v>
      </c>
      <c r="N188"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6938281.3061206453</v>
      </c>
      <c r="O188" s="165">
        <f>ROUND(FutureTrunkParks[[#This Row],[Unit Rate]],0)</f>
        <v>6938281</v>
      </c>
      <c r="P188" s="167">
        <v>2016</v>
      </c>
      <c r="Q188" s="204">
        <v>0.17</v>
      </c>
      <c r="R188" s="131">
        <f t="shared" si="139"/>
        <v>1179508</v>
      </c>
      <c r="S188" s="167">
        <v>1</v>
      </c>
      <c r="T188" s="116">
        <f t="shared" si="146"/>
        <v>0.15</v>
      </c>
      <c r="U188" s="133">
        <f t="shared" si="140"/>
        <v>1055313</v>
      </c>
      <c r="V188" s="134">
        <f t="shared" si="141"/>
        <v>10549067</v>
      </c>
      <c r="W188" s="298">
        <f t="shared" si="149"/>
        <v>1375965</v>
      </c>
      <c r="X188" s="176">
        <v>2024</v>
      </c>
      <c r="Y188" s="259">
        <f t="shared" si="115"/>
        <v>2.5000000000000001E-2</v>
      </c>
      <c r="Z188" s="259">
        <f t="shared" si="116"/>
        <v>1.8716532546698028E-2</v>
      </c>
      <c r="AA188" s="306">
        <f>IF(FutureTrunkParks[[#This Row],[Asset Class]]="Local",VLOOKUP(FutureTrunkParks[[#This Row],[Service Catchment]],'Catchment Demand - Parks'!$C$8:$M$12,11),'Catchment Demand - Parks'!$M$12)</f>
        <v>0.2213928201923249</v>
      </c>
      <c r="AB188" s="306">
        <f>_xlfn.IFS(FutureTrunkParks[[#This Row],[Year of Provision]]=2019,0,FutureTrunkParks[[#This Row],[Year of Provision]]=2024,FutureTrunkParks[[#This Row],[Total Assets Cost (at Base Year)]]/SUMIFS($AE$17:$AE$189,$X$17:$X$189,"2024",$E$17:$E$189,FutureTrunkParks[[#This Row],[Service Catchment]]))</f>
        <v>0.27866953458388738</v>
      </c>
      <c r="AC188" s="306">
        <f>IF(AND(FutureTrunkParks[[#This Row],[Spare Capacity %]]&gt;30%,FutureTrunkParks[[#This Row],[Share of the total Cost with the same year of provision %]]&gt;20%),1-FutureTrunkParks[[#This Row],[Spare Capacity %]],1)</f>
        <v>1</v>
      </c>
      <c r="AD188" s="306">
        <f>IF(FutureTrunkParks[[#This Row],[ Terminal Value Analysis]]&lt;0,0,FutureTrunkParks[[#This Row],[ Terminal Value Analysis]])</f>
        <v>1</v>
      </c>
      <c r="AE188" s="114">
        <f t="shared" si="142"/>
        <v>10549067</v>
      </c>
      <c r="AF188" s="114">
        <f t="shared" si="150"/>
        <v>12236040</v>
      </c>
      <c r="AG188" s="118">
        <f t="shared" si="151"/>
        <v>7729389</v>
      </c>
      <c r="AH188" s="135">
        <f>ROUND(FutureTrunkParks[[#This Row],[Net Present Value of Total Asset Cost]]*FutureTrunkParks[[#This Row],[Terminal Value Adjustment]],0)</f>
        <v>7729389</v>
      </c>
      <c r="AI188" s="178" t="str">
        <f t="shared" si="121"/>
        <v/>
      </c>
      <c r="AJ188" s="178" t="str">
        <f t="shared" si="121"/>
        <v/>
      </c>
      <c r="AK188" s="178" t="str">
        <f t="shared" si="121"/>
        <v/>
      </c>
      <c r="AL188" s="178" t="str">
        <f t="shared" si="121"/>
        <v/>
      </c>
      <c r="AM188" s="144" t="str">
        <f t="shared" si="122"/>
        <v>y</v>
      </c>
      <c r="AO188" s="123" t="str">
        <f t="shared" si="152"/>
        <v/>
      </c>
      <c r="AP188" s="126" t="str">
        <f t="shared" si="153"/>
        <v/>
      </c>
      <c r="AQ188" s="126" t="str">
        <f t="shared" si="154"/>
        <v/>
      </c>
      <c r="AR188" s="126" t="str">
        <f t="shared" si="155"/>
        <v/>
      </c>
      <c r="AS188" s="126">
        <f t="shared" si="156"/>
        <v>1</v>
      </c>
      <c r="AT188" s="127">
        <f t="shared" si="157"/>
        <v>1</v>
      </c>
      <c r="AV188" s="128" t="str">
        <f t="shared" si="158"/>
        <v/>
      </c>
      <c r="AW188" s="128" t="str">
        <f t="shared" si="159"/>
        <v/>
      </c>
      <c r="AX188" s="128" t="str">
        <f t="shared" si="160"/>
        <v/>
      </c>
      <c r="AY188" s="128" t="str">
        <f t="shared" si="161"/>
        <v/>
      </c>
      <c r="AZ188" s="128">
        <f t="shared" si="162"/>
        <v>7729389</v>
      </c>
      <c r="BB188" s="128" t="str">
        <f t="shared" si="163"/>
        <v/>
      </c>
      <c r="BC188" s="128" t="str">
        <f t="shared" si="164"/>
        <v/>
      </c>
      <c r="BD188" s="128" t="str">
        <f t="shared" si="165"/>
        <v/>
      </c>
      <c r="BE188" s="128" t="str">
        <f t="shared" si="166"/>
        <v/>
      </c>
      <c r="BF188" s="128">
        <f t="shared" si="167"/>
        <v>7729389</v>
      </c>
    </row>
    <row r="189" spans="1:58" ht="17.25" thickBot="1">
      <c r="B189" s="176" t="s">
        <v>2448</v>
      </c>
      <c r="C189" s="167" t="s">
        <v>2588</v>
      </c>
      <c r="D189" s="167" t="s">
        <v>2229</v>
      </c>
      <c r="E189" s="167" t="s">
        <v>115</v>
      </c>
      <c r="F189" s="167" t="s">
        <v>2457</v>
      </c>
      <c r="G189" s="144" t="str">
        <f t="shared" si="117"/>
        <v>E1-L</v>
      </c>
      <c r="H189" s="145">
        <f>IFERROR(INDEX(UnitRateParks[],MATCH(G189,UnitRateParks[LGIP Code],0),3),"")</f>
        <v>8000</v>
      </c>
      <c r="I189" s="146">
        <f>IFERROR(MIN(K189/H189,INDEX(UnitRateParks[],MATCH(FutureTrunkParks[[#This Row],[LGIP Code (*)]], UnitRateParks[LGIP Code],0),4)),"")</f>
        <v>0.125</v>
      </c>
      <c r="J189" s="170"/>
      <c r="K189" s="171">
        <v>1000</v>
      </c>
      <c r="L189" s="114">
        <f t="shared" si="113"/>
        <v>0</v>
      </c>
      <c r="M189" s="173">
        <v>0</v>
      </c>
      <c r="N189" s="142">
        <f>IFERROR((VLOOKUP(FutureTrunkParks[[#This Row],[LGIP Code (*)]],UnitRateParks[],10,FALSE)*FutureTrunkParks[[#This Row],[Scaling factor (*)]]+VLOOKUP(FutureTrunkParks[[#This Row],[LGIP Code (*)]],UnitRateParks[],11,FALSE))*18.5%+VLOOKUP(FutureTrunkParks[[#This Row],[LGIP Code (*)]],UnitRateParks[],11,FALSE)+VLOOKUP(FutureTrunkParks[[#This Row],[LGIP Code (*)]],UnitRateParks[],10,FALSE)*FutureTrunkParks[[#This Row],[Scaling factor (*)]]+(VLOOKUP(FutureTrunkParks[[#This Row],[LGIP Code (*)]],UnitRateParks[],13,FALSE)*FutureTrunkParks[[#This Row],[Scaling factor (*)]]+VLOOKUP(FutureTrunkParks[[#This Row],[LGIP Code (*)]],UnitRateParks[],14,FALSE))*18.5%+VLOOKUP(FutureTrunkParks[[#This Row],[LGIP Code (*)]],UnitRateParks[],14,FALSE)+VLOOKUP(FutureTrunkParks[[#This Row],[LGIP Code (*)]],UnitRateParks[],13,FALSE)*FutureTrunkParks[[#This Row],[Scaling factor (*)]],"Error")</f>
        <v>373521.92266333336</v>
      </c>
      <c r="O189" s="165">
        <f>ROUND(FutureTrunkParks[[#This Row],[Unit Rate]],0)</f>
        <v>373522</v>
      </c>
      <c r="P189" s="167">
        <v>2016</v>
      </c>
      <c r="Q189" s="204">
        <v>0.17</v>
      </c>
      <c r="R189" s="131">
        <f t="shared" si="139"/>
        <v>63499</v>
      </c>
      <c r="S189" s="167">
        <v>1</v>
      </c>
      <c r="T189" s="116">
        <f t="shared" si="146"/>
        <v>0.15</v>
      </c>
      <c r="U189" s="133">
        <f t="shared" si="140"/>
        <v>56813</v>
      </c>
      <c r="V189" s="134">
        <f t="shared" si="141"/>
        <v>567909</v>
      </c>
      <c r="W189" s="298">
        <f t="shared" si="149"/>
        <v>74075</v>
      </c>
      <c r="X189" s="176">
        <v>2024</v>
      </c>
      <c r="Y189" s="259">
        <f t="shared" si="115"/>
        <v>2.5000000000000001E-2</v>
      </c>
      <c r="Z189" s="259">
        <f t="shared" si="116"/>
        <v>1.8716532546698028E-2</v>
      </c>
      <c r="AA189" s="306">
        <f>IF(FutureTrunkParks[[#This Row],[Asset Class]]="Local",VLOOKUP(FutureTrunkParks[[#This Row],[Service Catchment]],'Catchment Demand - Parks'!$C$8:$M$12,11),'Catchment Demand - Parks'!$M$12)</f>
        <v>0.2396431882939771</v>
      </c>
      <c r="AB189" s="306">
        <f>_xlfn.IFS(FutureTrunkParks[[#This Row],[Year of Provision]]=2019,0,FutureTrunkParks[[#This Row],[Year of Provision]]=2024,FutureTrunkParks[[#This Row],[Total Assets Cost (at Base Year)]]/SUMIFS($AE$17:$AE$189,$X$17:$X$189,"2024",$E$17:$E$189,FutureTrunkParks[[#This Row],[Service Catchment]]))</f>
        <v>5.6888097866252324E-3</v>
      </c>
      <c r="AC189" s="306">
        <f>IF(AND(FutureTrunkParks[[#This Row],[Spare Capacity %]]&gt;30%,FutureTrunkParks[[#This Row],[Share of the total Cost with the same year of provision %]]&gt;20%),1-FutureTrunkParks[[#This Row],[Spare Capacity %]],1)</f>
        <v>1</v>
      </c>
      <c r="AD189" s="306">
        <f>IF(FutureTrunkParks[[#This Row],[ Terminal Value Analysis]]&lt;0,0,FutureTrunkParks[[#This Row],[ Terminal Value Analysis]])</f>
        <v>1</v>
      </c>
      <c r="AE189" s="162">
        <f t="shared" si="142"/>
        <v>567909</v>
      </c>
      <c r="AF189" s="162">
        <f t="shared" si="150"/>
        <v>658727</v>
      </c>
      <c r="AG189" s="163">
        <f t="shared" si="151"/>
        <v>416112</v>
      </c>
      <c r="AH189" s="272">
        <f>ROUND(FutureTrunkParks[[#This Row],[Net Present Value of Total Asset Cost]]*FutureTrunkParks[[#This Row],[Terminal Value Adjustment]],0)</f>
        <v>416112</v>
      </c>
      <c r="AI189" s="332" t="str">
        <f t="shared" si="121"/>
        <v>y</v>
      </c>
      <c r="AJ189" s="332" t="str">
        <f t="shared" si="121"/>
        <v/>
      </c>
      <c r="AK189" s="332" t="str">
        <f t="shared" si="121"/>
        <v/>
      </c>
      <c r="AL189" s="332" t="str">
        <f t="shared" si="121"/>
        <v/>
      </c>
      <c r="AM189" s="179" t="str">
        <f t="shared" si="122"/>
        <v/>
      </c>
      <c r="AO189" s="333">
        <f t="shared" si="152"/>
        <v>1</v>
      </c>
      <c r="AP189" s="334" t="str">
        <f t="shared" si="153"/>
        <v/>
      </c>
      <c r="AQ189" s="334" t="str">
        <f t="shared" si="154"/>
        <v/>
      </c>
      <c r="AR189" s="334" t="str">
        <f t="shared" si="155"/>
        <v/>
      </c>
      <c r="AS189" s="334" t="str">
        <f t="shared" si="156"/>
        <v/>
      </c>
      <c r="AT189" s="335">
        <f t="shared" si="157"/>
        <v>1</v>
      </c>
      <c r="AV189" s="128">
        <f t="shared" si="158"/>
        <v>416112</v>
      </c>
      <c r="AW189" s="129" t="str">
        <f t="shared" si="159"/>
        <v/>
      </c>
      <c r="AX189" s="129" t="str">
        <f t="shared" si="160"/>
        <v/>
      </c>
      <c r="AY189" s="129" t="str">
        <f t="shared" si="161"/>
        <v/>
      </c>
      <c r="AZ189" s="129" t="str">
        <f t="shared" si="162"/>
        <v/>
      </c>
      <c r="BB189" s="129">
        <f t="shared" si="163"/>
        <v>416112</v>
      </c>
      <c r="BC189" s="129" t="str">
        <f t="shared" si="164"/>
        <v/>
      </c>
      <c r="BD189" s="129" t="str">
        <f t="shared" si="165"/>
        <v/>
      </c>
      <c r="BE189" s="129" t="str">
        <f t="shared" si="166"/>
        <v/>
      </c>
      <c r="BF189" s="129" t="str">
        <f t="shared" si="167"/>
        <v/>
      </c>
    </row>
    <row r="190" spans="1:58" ht="17.25" thickBot="1">
      <c r="AE190" s="331">
        <f>SUM(AE17:AE189)</f>
        <v>575771246</v>
      </c>
      <c r="AF190" s="331">
        <f>SUM(AF17:AF189)</f>
        <v>657064216</v>
      </c>
      <c r="AG190" s="331">
        <f>SUM(AG17:AG189)</f>
        <v>462221967</v>
      </c>
      <c r="AH190" s="331">
        <f>SUM(AH17:AH189)</f>
        <v>462221967</v>
      </c>
      <c r="AO190" s="88" t="str">
        <f>IF(AI190="y",1,"")</f>
        <v/>
      </c>
      <c r="AP190" s="88" t="str">
        <f>IF(AJ190="y",1,"")</f>
        <v/>
      </c>
      <c r="AQ190" s="88" t="str">
        <f>IF(AK190="y",1,"")</f>
        <v/>
      </c>
      <c r="AR190" s="88" t="str">
        <f>IF(AL190="y",1,"")</f>
        <v/>
      </c>
      <c r="AS190" s="69" t="str">
        <f>IF(AM190="y",AS$16,IF(AND(AM190&gt;0,AM190&lt;=1),AM190*AS$16,""))</f>
        <v/>
      </c>
      <c r="AV190" s="69" t="str">
        <f t="shared" si="158"/>
        <v/>
      </c>
      <c r="AW190" s="69" t="str">
        <f t="shared" si="159"/>
        <v/>
      </c>
      <c r="AX190" s="69" t="str">
        <f t="shared" si="160"/>
        <v/>
      </c>
      <c r="AY190" s="69" t="str">
        <f t="shared" si="161"/>
        <v/>
      </c>
      <c r="AZ190" s="69" t="str">
        <f t="shared" si="162"/>
        <v/>
      </c>
      <c r="BB190" s="69" t="str">
        <f t="shared" si="163"/>
        <v/>
      </c>
      <c r="BC190" s="69" t="str">
        <f t="shared" si="164"/>
        <v/>
      </c>
      <c r="BD190" s="69" t="str">
        <f t="shared" si="165"/>
        <v/>
      </c>
      <c r="BE190" s="69" t="str">
        <f t="shared" si="166"/>
        <v/>
      </c>
      <c r="BF190" s="69" t="str">
        <f t="shared" si="167"/>
        <v/>
      </c>
    </row>
  </sheetData>
  <sheetProtection selectLockedCells="1"/>
  <mergeCells count="38">
    <mergeCell ref="AJ13:AJ14"/>
    <mergeCell ref="AK13:AK14"/>
    <mergeCell ref="B2:N2"/>
    <mergeCell ref="B3:N3"/>
    <mergeCell ref="B5:N5"/>
    <mergeCell ref="B10:C10"/>
    <mergeCell ref="AI12:AM12"/>
    <mergeCell ref="E7:X7"/>
    <mergeCell ref="B7:D7"/>
    <mergeCell ref="E8:X8"/>
    <mergeCell ref="B13:F13"/>
    <mergeCell ref="G13:I13"/>
    <mergeCell ref="J13:M13"/>
    <mergeCell ref="N13:V13"/>
    <mergeCell ref="AI13:AI14"/>
    <mergeCell ref="AP13:AP14"/>
    <mergeCell ref="AQ13:AQ14"/>
    <mergeCell ref="AR13:AR14"/>
    <mergeCell ref="AS13:AS14"/>
    <mergeCell ref="AL13:AL14"/>
    <mergeCell ref="AM13:AM14"/>
    <mergeCell ref="AO13:AO14"/>
    <mergeCell ref="BB12:BF12"/>
    <mergeCell ref="AV12:AZ12"/>
    <mergeCell ref="AO12:AT12"/>
    <mergeCell ref="X13:AH13"/>
    <mergeCell ref="AG12:AH12"/>
    <mergeCell ref="BB13:BB14"/>
    <mergeCell ref="BC13:BC14"/>
    <mergeCell ref="BD13:BD14"/>
    <mergeCell ref="BE13:BE14"/>
    <mergeCell ref="BF13:BF14"/>
    <mergeCell ref="AY13:AY14"/>
    <mergeCell ref="AZ13:AZ14"/>
    <mergeCell ref="AT13:AT14"/>
    <mergeCell ref="AV13:AV14"/>
    <mergeCell ref="AW13:AW14"/>
    <mergeCell ref="AX13:AX14"/>
  </mergeCells>
  <phoneticPr fontId="39" type="noConversion"/>
  <conditionalFormatting sqref="I17:I189">
    <cfRule type="expression" dxfId="55" priority="11">
      <formula>#REF!="Active"</formula>
    </cfRule>
  </conditionalFormatting>
  <conditionalFormatting sqref="G17:H189">
    <cfRule type="expression" dxfId="54" priority="7">
      <formula>#REF!="Active"</formula>
    </cfRule>
  </conditionalFormatting>
  <conditionalFormatting sqref="N17:N189">
    <cfRule type="expression" dxfId="53" priority="5">
      <formula>#REF!="Active"</formula>
    </cfRule>
  </conditionalFormatting>
  <dataValidations count="6">
    <dataValidation type="list" allowBlank="1" showInputMessage="1" showErrorMessage="1" sqref="D10" xr:uid="{00000000-0002-0000-0E00-000000000000}">
      <formula1>LANDRATETYPE</formula1>
    </dataValidation>
    <dataValidation type="list" allowBlank="1" showInputMessage="1" showErrorMessage="1" sqref="R17:R189" xr:uid="{00000000-0002-0000-0E00-000003000000}">
      <formula1>Parksite</formula1>
    </dataValidation>
    <dataValidation type="list" allowBlank="1" showInputMessage="1" showErrorMessage="1" sqref="U17:U189" xr:uid="{00000000-0002-0000-0E00-000004000000}">
      <formula1>PArkprojcost</formula1>
    </dataValidation>
    <dataValidation type="list" allowBlank="1" showInputMessage="1" showErrorMessage="1" sqref="AI17:AM190" xr:uid="{00000000-0002-0000-0E00-000001000000}">
      <formula1>Futurepick</formula1>
    </dataValidation>
    <dataValidation type="list" allowBlank="1" showInputMessage="1" showErrorMessage="1" sqref="J17:J190" xr:uid="{00000000-0002-0000-0E00-000005000000}">
      <formula1>parkslandcode2</formula1>
    </dataValidation>
    <dataValidation type="list" allowBlank="1" showInputMessage="1" showErrorMessage="1" sqref="G17:H190" xr:uid="{00000000-0002-0000-0E00-000002000000}">
      <formula1>parkratename</formula1>
    </dataValidation>
  </dataValidations>
  <hyperlinks>
    <hyperlink ref="A4" location="'Unit Rates - Parks'!A1" display="Return to &quot;Unit Rates - Parks&quot;" xr:uid="{00000000-0004-0000-0E00-000000000000}"/>
  </hyperlinks>
  <pageMargins left="0.23622047244094491" right="0.23622047244094491" top="0.74803149606299213" bottom="0.74803149606299213" header="0.31496062992125984" footer="0.31496062992125984"/>
  <pageSetup paperSize="8" scale="21" orientation="landscape" horizontalDpi="4294967293" r:id="rId1"/>
  <customProperties>
    <customPr name="EpmWorksheetKeyString_GUID" r:id="rId2"/>
  </customProperties>
  <ignoredErrors>
    <ignoredError sqref="X31:X32 H17:I28 X17:Z17 P190:Q190 X165:Z165 M159:M165 M149 M157 I29:I31 X18:X29 AI190:AL190 X75:X91 X93:X106 G33:G113 J17:K113 I33:I113 Y18:Z113 X35:X40 X42:X73 G190:K190 G18:G31 M133 X125:X127 M138 M140 M144:M145 X138:X146 J166:J189 P140:Q140 M141 P138:Q138 P133:Q133 M134:M135 M139 P157:Q157 P149:Q149 M150:M153 P144:Q145 M146:M148 P159:Q164 P165:Q165 M158 M28 X190:Z190 G130:G133 G136:G139 M17 P17:Q17 M18:M26 P18:Q26 M32 M29:M31 P29:Q31 M37:M38 M33:M36 P33:Q36 M41 M39:M40 P39:Q40 M45 M42:M44 P42:Q44 M51:M53 M46:M49 P46:Q49 M57:M59 M54:M56 P54:Q56 M62:M63 M60:M61 P60:Q61 M68 M64 P64:Q64 M73 M69:M72 P69:Q72 M78:M80 M74:M76 P74:Q76 M85 M81:M83 P81:Q83 M87 M86 P86:Q86 M91 M88:M90 P88:Q90 M96 M92:M95 P92:Q95 M99:M100 M97:M98 P97:Q98 M120 M101:M113 P101:Q113 M123 M121:M122 P121:Q122 M126:M129 M124:M125 P124:Q125 M132 M130:M131 P130:Q131 M136:M137 P136:Q137 P139:Q139 M142:M143 P142:Q143 P146:Q148 M156 M154:M155 P154:Q155 M27 P27:Q27 P28:Q28 P45:Q45 M50 P50:Q50 P57:Q59 P62:Q63 M65:M67 P65:Q67 M77 P77:Q77 M84 P84:Q84 P87:Q87 P91:Q91 P99:Q100 P120:Q120 P123:Q123 P132:Q132 P32:Q32 P37:Q38 P41:Q41 P51:Q53 P68:Q68 P73:Q73 P78:Q80 P85:Q85 P96:Q96 P126:Q129 P134:Q135 P141:Q141 P150:Q153 P156:Q156 P158:Q158 X108:X111 X114:X123 X129:X136 G114:G128 J114:K165 I114:I137 Y114:Z164 M114:M119 P114:Q119 X148:X156 X158:X160 X162:X164 O114:O119 O158 O156 O150:O153 O141 O134:O135 O126:O129 O96 O85 O78:O80 O73 O68 O51:O53 O41 O37:O38 O32 O132 O123 O120 O99:O100 O91 O87 O84 O77 O65:O67 O62:O63 O57:O59 O50 O45 O28 O27 O154:O155 O146:O148 O142:O143 O139 O136:O137 O130:O131 O124:O125 O121:O122 O101:O113 O97:O98 O92:O95 O88:O90 O86 O81:O83 O74:O76 O69:O72 O64 O60:O61 O54:O56 O46:O49 O42:O44 O39:O40 O33:O36 O29:O31 O18:O26 O17 O159:O164 O144:O145 O149 O157 O133 O138 O140 S17:T17 S140:T140 S138:T138 S133:T133 S157:T157 S149:T149 S144:T145 S159:T164 S165:T165 S18:T26 S29:T31 S33:T36 S39:T40 S42:T44 S46:T49 S54:T56 S60:T61 S64:T64 S69:T72 S74:T76 S81:T83 S86:T86 S88:T90 S92:T95 S97:T98 S101:T113 S121:T122 S124:T125 S130:T131 S136:T137 S139:T139 S142:T143 S146:T148 S154:T155 S27:T27 S28:T28 S45:T45 S50:T50 S57:T59 S62:T63 S65:T67 S77:T77 S84:T84 S87:T87 S91:T91 S99:T100 S120:T120 S123:T123 S132:T132 S32:T32 S37:T38 S41:T41 S51:T53 S68:T68 S73:T73 S78:T80 S85:T85 S96:T96 S126:T129 S134:T135 S141:T141 S150:T153 S156:T156 S158:T158 S114:T119 S190" unlockedFormula="1"/>
    <ignoredError sqref="I32 G32" formula="1" unlockedFormula="1"/>
    <ignoredError sqref="L27:L28 L30:L63 L17:L26 L155:L157 L158:L164 L29 L65:L74 L91 L97:L113 L64 L75:L87 L88:L90 L92:L96 L131:L154 L114:L130" unlockedFormula="1" calculatedColumn="1"/>
  </ignoredError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8" tint="0.39997558519241921"/>
    <pageSetUpPr fitToPage="1"/>
  </sheetPr>
  <dimension ref="A2:U30"/>
  <sheetViews>
    <sheetView zoomScale="75" zoomScaleNormal="75" workbookViewId="0">
      <selection activeCell="A5" sqref="A5:XFD5"/>
    </sheetView>
  </sheetViews>
  <sheetFormatPr defaultColWidth="9" defaultRowHeight="16.5"/>
  <cols>
    <col min="1" max="1" width="4" style="147" customWidth="1"/>
    <col min="2" max="2" width="13.875" style="147" customWidth="1"/>
    <col min="3" max="3" width="58.375" style="147" customWidth="1"/>
    <col min="4" max="4" width="18.875" style="153" customWidth="1"/>
    <col min="5" max="5" width="24.875" style="147" customWidth="1"/>
    <col min="6" max="6" width="26.625" style="147" customWidth="1"/>
    <col min="7" max="7" width="29.875" style="147" customWidth="1"/>
    <col min="8" max="8" width="18.625" style="147" customWidth="1"/>
    <col min="9" max="9" width="19.125" style="147" customWidth="1"/>
    <col min="10" max="10" width="26.5" style="147" customWidth="1"/>
    <col min="11" max="11" width="18.625" style="147" customWidth="1"/>
    <col min="12" max="12" width="19.125" style="147" customWidth="1"/>
    <col min="13" max="13" width="26.875" style="147" customWidth="1"/>
    <col min="14" max="14" width="18.625" style="147" customWidth="1"/>
    <col min="15" max="15" width="19.5" style="147" customWidth="1"/>
    <col min="16" max="16" width="18.625" style="147" customWidth="1"/>
    <col min="17" max="16384" width="9" style="147"/>
  </cols>
  <sheetData>
    <row r="2" spans="1:21" s="569" customFormat="1" ht="19.5" thickBot="1">
      <c r="B2" s="555" t="str">
        <f>'Navigation Pane'!B2</f>
        <v>Brisbane City Council</v>
      </c>
      <c r="C2" s="555"/>
      <c r="D2" s="555"/>
      <c r="E2" s="555"/>
      <c r="F2" s="555"/>
      <c r="G2" s="555"/>
      <c r="H2" s="555"/>
      <c r="I2" s="555"/>
      <c r="J2" s="555"/>
      <c r="K2" s="570"/>
      <c r="L2" s="570"/>
      <c r="M2" s="570"/>
      <c r="N2" s="570"/>
    </row>
    <row r="3" spans="1:21" ht="26.25" customHeight="1" thickTop="1">
      <c r="B3" s="544"/>
      <c r="C3" s="544"/>
      <c r="D3" s="544"/>
      <c r="E3" s="544"/>
      <c r="F3" s="544"/>
      <c r="G3" s="544"/>
      <c r="H3" s="544"/>
      <c r="I3" s="544"/>
      <c r="J3" s="544"/>
      <c r="K3" s="148"/>
      <c r="L3" s="148"/>
      <c r="M3" s="148"/>
      <c r="N3" s="148"/>
      <c r="O3" s="148"/>
    </row>
    <row r="4" spans="1:21">
      <c r="A4" s="149" t="s">
        <v>2566</v>
      </c>
    </row>
    <row r="5" spans="1:21" s="569" customFormat="1" ht="19.5" thickBot="1">
      <c r="B5" s="571" t="s">
        <v>96</v>
      </c>
      <c r="C5" s="571"/>
      <c r="D5" s="571"/>
      <c r="E5" s="571"/>
      <c r="F5" s="571"/>
      <c r="G5" s="571"/>
      <c r="H5" s="571"/>
      <c r="I5" s="571"/>
      <c r="J5" s="571"/>
      <c r="K5" s="570"/>
      <c r="L5" s="570"/>
      <c r="M5" s="570"/>
      <c r="N5" s="570"/>
    </row>
    <row r="6" spans="1:21" ht="75.75" customHeight="1" thickTop="1">
      <c r="B6" s="266" t="s">
        <v>2549</v>
      </c>
      <c r="C6" s="545" t="s">
        <v>2482</v>
      </c>
      <c r="D6" s="545"/>
      <c r="E6" s="545"/>
      <c r="F6" s="545"/>
      <c r="G6" s="545"/>
      <c r="H6" s="545"/>
      <c r="I6" s="545"/>
      <c r="J6" s="545"/>
      <c r="K6" s="545"/>
      <c r="L6" s="545"/>
      <c r="M6" s="545"/>
      <c r="N6" s="545"/>
      <c r="O6" s="545"/>
      <c r="P6" s="545"/>
      <c r="Q6" s="265"/>
      <c r="R6" s="265"/>
      <c r="S6" s="265"/>
      <c r="T6" s="265"/>
      <c r="U6" s="265"/>
    </row>
    <row r="7" spans="1:21" s="157" customFormat="1" ht="38.450000000000003" customHeight="1">
      <c r="B7" s="159" t="s">
        <v>2492</v>
      </c>
      <c r="C7" s="159" t="s">
        <v>2493</v>
      </c>
      <c r="D7" s="160" t="s">
        <v>2550</v>
      </c>
      <c r="E7" s="159" t="s">
        <v>2494</v>
      </c>
      <c r="F7" s="161" t="s">
        <v>2538</v>
      </c>
      <c r="G7" s="161" t="s">
        <v>2539</v>
      </c>
      <c r="H7" s="161" t="s">
        <v>2540</v>
      </c>
      <c r="I7" s="161" t="s">
        <v>2541</v>
      </c>
      <c r="J7" s="161" t="s">
        <v>2542</v>
      </c>
      <c r="K7" s="161" t="s">
        <v>2543</v>
      </c>
      <c r="L7" s="161" t="s">
        <v>2544</v>
      </c>
      <c r="M7" s="161" t="s">
        <v>2545</v>
      </c>
      <c r="N7" s="161" t="s">
        <v>2546</v>
      </c>
      <c r="O7" s="161" t="s">
        <v>2547</v>
      </c>
      <c r="P7" s="159" t="s">
        <v>2548</v>
      </c>
    </row>
    <row r="8" spans="1:21" ht="18" customHeight="1">
      <c r="B8" s="152" t="s">
        <v>2495</v>
      </c>
      <c r="C8" s="150" t="s">
        <v>2496</v>
      </c>
      <c r="D8" s="154">
        <v>8000</v>
      </c>
      <c r="E8" s="155">
        <v>4</v>
      </c>
      <c r="F8" s="156">
        <v>42106.897250000002</v>
      </c>
      <c r="G8" s="156">
        <v>2500</v>
      </c>
      <c r="H8" s="156">
        <v>206322.35</v>
      </c>
      <c r="I8" s="156">
        <v>23782.5</v>
      </c>
      <c r="J8" s="156">
        <v>0</v>
      </c>
      <c r="K8" s="156">
        <v>0</v>
      </c>
      <c r="L8" s="156">
        <v>0</v>
      </c>
      <c r="M8" s="156">
        <v>0</v>
      </c>
      <c r="N8" s="156">
        <v>0</v>
      </c>
      <c r="O8" s="156">
        <v>0</v>
      </c>
      <c r="P8" s="156">
        <v>272211.74725000001</v>
      </c>
    </row>
    <row r="9" spans="1:21" ht="18" customHeight="1">
      <c r="B9" s="152" t="s">
        <v>2497</v>
      </c>
      <c r="C9" s="150" t="s">
        <v>2498</v>
      </c>
      <c r="D9" s="154">
        <v>30000</v>
      </c>
      <c r="E9" s="155">
        <v>1.4</v>
      </c>
      <c r="F9" s="156">
        <v>183747.74717105264</v>
      </c>
      <c r="G9" s="156">
        <v>5000</v>
      </c>
      <c r="H9" s="156">
        <v>700328.06578947371</v>
      </c>
      <c r="I9" s="156">
        <v>297903</v>
      </c>
      <c r="J9" s="156">
        <v>0</v>
      </c>
      <c r="K9" s="156">
        <v>0</v>
      </c>
      <c r="L9" s="156">
        <v>0</v>
      </c>
      <c r="M9" s="156">
        <v>0</v>
      </c>
      <c r="N9" s="156">
        <v>0</v>
      </c>
      <c r="O9" s="156">
        <v>0</v>
      </c>
      <c r="P9" s="156">
        <v>1181978.8129605264</v>
      </c>
    </row>
    <row r="10" spans="1:21" ht="18" customHeight="1">
      <c r="B10" s="152" t="s">
        <v>2499</v>
      </c>
      <c r="C10" s="150" t="s">
        <v>2500</v>
      </c>
      <c r="D10" s="154">
        <v>30000</v>
      </c>
      <c r="E10" s="155">
        <v>1.67</v>
      </c>
      <c r="F10" s="156">
        <v>205362.59217105265</v>
      </c>
      <c r="G10" s="156">
        <v>5000</v>
      </c>
      <c r="H10" s="156">
        <v>700328.06578947371</v>
      </c>
      <c r="I10" s="156">
        <v>414740</v>
      </c>
      <c r="J10" s="156">
        <v>0</v>
      </c>
      <c r="K10" s="156">
        <v>0</v>
      </c>
      <c r="L10" s="156">
        <v>0</v>
      </c>
      <c r="M10" s="156">
        <v>0</v>
      </c>
      <c r="N10" s="156">
        <v>0</v>
      </c>
      <c r="O10" s="156">
        <v>0</v>
      </c>
      <c r="P10" s="156">
        <v>1320430.6579605264</v>
      </c>
    </row>
    <row r="11" spans="1:21" ht="18" customHeight="1">
      <c r="B11" s="152" t="s">
        <v>2501</v>
      </c>
      <c r="C11" s="150" t="s">
        <v>2502</v>
      </c>
      <c r="D11" s="154">
        <v>8000</v>
      </c>
      <c r="E11" s="155">
        <v>2.29</v>
      </c>
      <c r="F11" s="156">
        <v>37492.822960526319</v>
      </c>
      <c r="G11" s="156">
        <v>2500</v>
      </c>
      <c r="H11" s="156">
        <v>168684.90789473685</v>
      </c>
      <c r="I11" s="156">
        <v>36479</v>
      </c>
      <c r="J11" s="156">
        <v>0</v>
      </c>
      <c r="K11" s="156">
        <v>0</v>
      </c>
      <c r="L11" s="156">
        <v>0</v>
      </c>
      <c r="M11" s="156">
        <v>0</v>
      </c>
      <c r="N11" s="156">
        <v>0</v>
      </c>
      <c r="O11" s="156">
        <v>0</v>
      </c>
      <c r="P11" s="156">
        <v>242656.73085526319</v>
      </c>
    </row>
    <row r="12" spans="1:21" ht="18" customHeight="1">
      <c r="B12" s="152" t="s">
        <v>2503</v>
      </c>
      <c r="C12" s="150" t="s">
        <v>2504</v>
      </c>
      <c r="D12" s="154">
        <v>30000</v>
      </c>
      <c r="E12" s="155">
        <v>2</v>
      </c>
      <c r="F12" s="156">
        <v>95345.239144736843</v>
      </c>
      <c r="G12" s="156">
        <v>5000</v>
      </c>
      <c r="H12" s="156">
        <v>468498.17105263157</v>
      </c>
      <c r="I12" s="156">
        <v>51881.5</v>
      </c>
      <c r="J12" s="156">
        <v>0</v>
      </c>
      <c r="K12" s="156">
        <v>0</v>
      </c>
      <c r="L12" s="156">
        <v>0</v>
      </c>
      <c r="M12" s="156">
        <v>0</v>
      </c>
      <c r="N12" s="156">
        <v>0</v>
      </c>
      <c r="O12" s="156">
        <v>0</v>
      </c>
      <c r="P12" s="156">
        <v>615724.91019736836</v>
      </c>
    </row>
    <row r="13" spans="1:21" ht="18" customHeight="1">
      <c r="B13" s="152" t="s">
        <v>2505</v>
      </c>
      <c r="C13" s="150" t="s">
        <v>2506</v>
      </c>
      <c r="D13" s="154">
        <v>30000</v>
      </c>
      <c r="E13" s="155">
        <v>3.08</v>
      </c>
      <c r="F13" s="156">
        <v>99826.975144736833</v>
      </c>
      <c r="G13" s="156">
        <v>5000</v>
      </c>
      <c r="H13" s="156">
        <v>468498.17105263157</v>
      </c>
      <c r="I13" s="156">
        <v>76107.100000000006</v>
      </c>
      <c r="J13" s="156">
        <v>0</v>
      </c>
      <c r="K13" s="156">
        <v>0</v>
      </c>
      <c r="L13" s="156">
        <v>0</v>
      </c>
      <c r="M13" s="156">
        <v>0</v>
      </c>
      <c r="N13" s="156">
        <v>0</v>
      </c>
      <c r="O13" s="156">
        <v>0</v>
      </c>
      <c r="P13" s="156">
        <v>644432.24619736837</v>
      </c>
    </row>
    <row r="14" spans="1:21" ht="18" customHeight="1">
      <c r="B14" s="152" t="s">
        <v>2507</v>
      </c>
      <c r="C14" s="150" t="s">
        <v>2508</v>
      </c>
      <c r="D14" s="154">
        <v>1000</v>
      </c>
      <c r="E14" s="155">
        <v>3.33</v>
      </c>
      <c r="F14" s="156">
        <v>33427.947460526317</v>
      </c>
      <c r="G14" s="156">
        <v>1875</v>
      </c>
      <c r="H14" s="156">
        <v>150802.10789473684</v>
      </c>
      <c r="I14" s="156">
        <v>31764.5</v>
      </c>
      <c r="J14" s="156">
        <v>0</v>
      </c>
      <c r="K14" s="156">
        <v>0</v>
      </c>
      <c r="L14" s="156">
        <v>0</v>
      </c>
      <c r="M14" s="156">
        <v>0</v>
      </c>
      <c r="N14" s="156">
        <v>0</v>
      </c>
      <c r="O14" s="156">
        <v>0</v>
      </c>
      <c r="P14" s="156">
        <v>215994.55535526315</v>
      </c>
    </row>
    <row r="15" spans="1:21" ht="18" customHeight="1">
      <c r="B15" s="152" t="s">
        <v>2509</v>
      </c>
      <c r="C15" s="150" t="s">
        <v>2510</v>
      </c>
      <c r="D15" s="154">
        <v>1000</v>
      </c>
      <c r="E15" s="155">
        <v>3.33</v>
      </c>
      <c r="F15" s="156">
        <v>137100.70601315791</v>
      </c>
      <c r="G15" s="156">
        <v>2000</v>
      </c>
      <c r="H15" s="156">
        <v>680728.89736842108</v>
      </c>
      <c r="I15" s="156">
        <v>62356</v>
      </c>
      <c r="J15" s="156">
        <v>0</v>
      </c>
      <c r="K15" s="156">
        <v>0</v>
      </c>
      <c r="L15" s="156">
        <v>0</v>
      </c>
      <c r="M15" s="156">
        <v>0</v>
      </c>
      <c r="N15" s="156">
        <v>0</v>
      </c>
      <c r="O15" s="156">
        <v>0</v>
      </c>
      <c r="P15" s="156">
        <v>880185.60338157904</v>
      </c>
    </row>
    <row r="16" spans="1:21" ht="18" customHeight="1">
      <c r="B16" s="152" t="s">
        <v>2511</v>
      </c>
      <c r="C16" s="150" t="s">
        <v>2512</v>
      </c>
      <c r="D16" s="154">
        <v>40000</v>
      </c>
      <c r="E16" s="155">
        <v>6.67</v>
      </c>
      <c r="F16" s="156">
        <v>293649.87732894736</v>
      </c>
      <c r="G16" s="156">
        <v>7500</v>
      </c>
      <c r="H16" s="156">
        <v>909534.63421052636</v>
      </c>
      <c r="I16" s="156">
        <v>685262</v>
      </c>
      <c r="J16" s="156">
        <v>0</v>
      </c>
      <c r="K16" s="156">
        <v>0</v>
      </c>
      <c r="L16" s="156">
        <v>0</v>
      </c>
      <c r="M16" s="156">
        <v>0</v>
      </c>
      <c r="N16" s="156">
        <v>0</v>
      </c>
      <c r="O16" s="156">
        <v>0</v>
      </c>
      <c r="P16" s="156">
        <v>1888446.5115394739</v>
      </c>
    </row>
    <row r="17" spans="2:16" ht="18" customHeight="1">
      <c r="B17" s="152" t="s">
        <v>2513</v>
      </c>
      <c r="C17" s="150" t="s">
        <v>2514</v>
      </c>
      <c r="D17" s="154">
        <v>70000</v>
      </c>
      <c r="E17" s="155">
        <v>1.67</v>
      </c>
      <c r="F17" s="156">
        <v>673988.947013158</v>
      </c>
      <c r="G17" s="156">
        <v>7500</v>
      </c>
      <c r="H17" s="156">
        <v>1994278.297368421</v>
      </c>
      <c r="I17" s="156">
        <v>1656405.2</v>
      </c>
      <c r="J17" s="156">
        <v>0</v>
      </c>
      <c r="K17" s="156">
        <v>0</v>
      </c>
      <c r="L17" s="156">
        <v>0</v>
      </c>
      <c r="M17" s="156">
        <v>0</v>
      </c>
      <c r="N17" s="156">
        <v>0</v>
      </c>
      <c r="O17" s="156">
        <v>0</v>
      </c>
      <c r="P17" s="156">
        <v>4324672.4443815788</v>
      </c>
    </row>
    <row r="18" spans="2:16" ht="18" customHeight="1">
      <c r="B18" s="152" t="s">
        <v>2515</v>
      </c>
      <c r="C18" s="150" t="s">
        <v>2516</v>
      </c>
      <c r="D18" s="154">
        <v>8000</v>
      </c>
      <c r="E18" s="155">
        <v>4</v>
      </c>
      <c r="F18" s="156">
        <v>0</v>
      </c>
      <c r="G18" s="156">
        <v>0</v>
      </c>
      <c r="H18" s="156">
        <v>0</v>
      </c>
      <c r="I18" s="156">
        <v>0</v>
      </c>
      <c r="J18" s="156">
        <v>65223.021607777773</v>
      </c>
      <c r="K18" s="156">
        <v>42684</v>
      </c>
      <c r="L18" s="156">
        <v>309872.87355555559</v>
      </c>
      <c r="M18" s="156">
        <v>0</v>
      </c>
      <c r="N18" s="156">
        <v>0</v>
      </c>
      <c r="O18" s="156">
        <v>0</v>
      </c>
      <c r="P18" s="156">
        <v>417779.89516333339</v>
      </c>
    </row>
    <row r="19" spans="2:16" ht="18" customHeight="1">
      <c r="B19" s="152" t="s">
        <v>2517</v>
      </c>
      <c r="C19" s="150" t="s">
        <v>2518</v>
      </c>
      <c r="D19" s="154">
        <v>30000</v>
      </c>
      <c r="E19" s="155">
        <v>1.4</v>
      </c>
      <c r="F19" s="156">
        <v>0</v>
      </c>
      <c r="G19" s="156">
        <v>0</v>
      </c>
      <c r="H19" s="156">
        <v>0</v>
      </c>
      <c r="I19" s="156">
        <v>0</v>
      </c>
      <c r="J19" s="156">
        <v>828085.82752508973</v>
      </c>
      <c r="K19" s="156">
        <v>681224.91935483878</v>
      </c>
      <c r="L19" s="156">
        <v>3794914.6888888888</v>
      </c>
      <c r="M19" s="156">
        <v>261554.66500000001</v>
      </c>
      <c r="N19" s="156">
        <v>0</v>
      </c>
      <c r="O19" s="156">
        <v>1413809</v>
      </c>
      <c r="P19" s="156">
        <v>6979589.1007688176</v>
      </c>
    </row>
    <row r="20" spans="2:16" ht="18" customHeight="1">
      <c r="B20" s="152" t="s">
        <v>2519</v>
      </c>
      <c r="C20" s="150" t="s">
        <v>2520</v>
      </c>
      <c r="D20" s="154">
        <v>30000</v>
      </c>
      <c r="E20" s="155">
        <v>1.67</v>
      </c>
      <c r="F20" s="156">
        <v>0</v>
      </c>
      <c r="G20" s="156">
        <v>0</v>
      </c>
      <c r="H20" s="156">
        <v>0</v>
      </c>
      <c r="I20" s="156">
        <v>0</v>
      </c>
      <c r="J20" s="156">
        <v>916029.21996953432</v>
      </c>
      <c r="K20" s="156">
        <v>778344.91935483878</v>
      </c>
      <c r="L20" s="156">
        <v>4173164.3777777781</v>
      </c>
      <c r="M20" s="156">
        <v>690232.04</v>
      </c>
      <c r="N20" s="156">
        <v>168000</v>
      </c>
      <c r="O20" s="156">
        <v>3562984</v>
      </c>
      <c r="P20" s="156">
        <v>10288754.557102151</v>
      </c>
    </row>
    <row r="21" spans="2:16" ht="18" customHeight="1">
      <c r="B21" s="152" t="s">
        <v>2521</v>
      </c>
      <c r="C21" s="150" t="s">
        <v>2522</v>
      </c>
      <c r="D21" s="154">
        <v>8000</v>
      </c>
      <c r="E21" s="155">
        <v>2.29</v>
      </c>
      <c r="F21" s="156">
        <v>0</v>
      </c>
      <c r="G21" s="156">
        <v>0</v>
      </c>
      <c r="H21" s="156">
        <v>0</v>
      </c>
      <c r="I21" s="156">
        <v>0</v>
      </c>
      <c r="J21" s="156">
        <v>2248.4458387096774</v>
      </c>
      <c r="K21" s="156">
        <v>2059.7612903225809</v>
      </c>
      <c r="L21" s="156">
        <v>10094</v>
      </c>
      <c r="M21" s="156">
        <v>52022.74</v>
      </c>
      <c r="N21" s="156">
        <v>158304</v>
      </c>
      <c r="O21" s="156">
        <v>122900</v>
      </c>
      <c r="P21" s="156">
        <v>347628.94712903223</v>
      </c>
    </row>
    <row r="22" spans="2:16" ht="18" customHeight="1">
      <c r="B22" s="152" t="s">
        <v>2523</v>
      </c>
      <c r="C22" s="150" t="s">
        <v>2524</v>
      </c>
      <c r="D22" s="154">
        <v>30000</v>
      </c>
      <c r="E22" s="155">
        <v>2</v>
      </c>
      <c r="F22" s="156">
        <v>0</v>
      </c>
      <c r="G22" s="156">
        <v>0</v>
      </c>
      <c r="H22" s="156">
        <v>0</v>
      </c>
      <c r="I22" s="156">
        <v>0</v>
      </c>
      <c r="J22" s="156">
        <v>110359.18625806452</v>
      </c>
      <c r="K22" s="156">
        <v>7650.5419354838705</v>
      </c>
      <c r="L22" s="156">
        <v>588885.6</v>
      </c>
      <c r="M22" s="156">
        <v>154139.78</v>
      </c>
      <c r="N22" s="156">
        <v>651540</v>
      </c>
      <c r="O22" s="156">
        <v>181648</v>
      </c>
      <c r="P22" s="156">
        <v>1694223.1081935484</v>
      </c>
    </row>
    <row r="23" spans="2:16" ht="18" customHeight="1">
      <c r="B23" s="152" t="s">
        <v>2525</v>
      </c>
      <c r="C23" s="150" t="s">
        <v>2526</v>
      </c>
      <c r="D23" s="154">
        <v>30000</v>
      </c>
      <c r="E23" s="155">
        <v>3.08</v>
      </c>
      <c r="F23" s="156">
        <v>0</v>
      </c>
      <c r="G23" s="156">
        <v>0</v>
      </c>
      <c r="H23" s="156">
        <v>0</v>
      </c>
      <c r="I23" s="156">
        <v>0</v>
      </c>
      <c r="J23" s="156">
        <v>156415.65</v>
      </c>
      <c r="K23" s="156">
        <v>273330</v>
      </c>
      <c r="L23" s="156">
        <v>572160</v>
      </c>
      <c r="M23" s="156">
        <v>103627.38</v>
      </c>
      <c r="N23" s="156">
        <v>382500</v>
      </c>
      <c r="O23" s="156">
        <v>177648</v>
      </c>
      <c r="P23" s="156">
        <v>1665681.0299999998</v>
      </c>
    </row>
    <row r="24" spans="2:16" ht="18" customHeight="1">
      <c r="B24" s="152" t="s">
        <v>2527</v>
      </c>
      <c r="C24" s="150" t="s">
        <v>2528</v>
      </c>
      <c r="D24" s="154">
        <v>1000</v>
      </c>
      <c r="E24" s="155">
        <v>3.33</v>
      </c>
      <c r="F24" s="156">
        <v>0</v>
      </c>
      <c r="G24" s="156">
        <v>0</v>
      </c>
      <c r="H24" s="156">
        <v>0</v>
      </c>
      <c r="I24" s="156">
        <v>0</v>
      </c>
      <c r="J24" s="156">
        <v>62718.213198028672</v>
      </c>
      <c r="K24" s="156">
        <v>97509.074193548382</v>
      </c>
      <c r="L24" s="156">
        <v>241508.29444444444</v>
      </c>
      <c r="M24" s="156">
        <v>8787.5</v>
      </c>
      <c r="N24" s="156">
        <v>0</v>
      </c>
      <c r="O24" s="156">
        <v>47500</v>
      </c>
      <c r="P24" s="156">
        <v>458023.08183602151</v>
      </c>
    </row>
    <row r="25" spans="2:16" ht="18" customHeight="1">
      <c r="B25" s="152" t="s">
        <v>2529</v>
      </c>
      <c r="C25" s="150" t="s">
        <v>2530</v>
      </c>
      <c r="D25" s="154">
        <v>1000</v>
      </c>
      <c r="E25" s="155">
        <v>3.33</v>
      </c>
      <c r="F25" s="156">
        <v>0</v>
      </c>
      <c r="G25" s="156">
        <v>0</v>
      </c>
      <c r="H25" s="156">
        <v>0</v>
      </c>
      <c r="I25" s="156">
        <v>0</v>
      </c>
      <c r="J25" s="156">
        <v>141165.29702706094</v>
      </c>
      <c r="K25" s="156">
        <v>321654.44516129035</v>
      </c>
      <c r="L25" s="156">
        <v>441401.21444444446</v>
      </c>
      <c r="M25" s="156">
        <v>26362.5</v>
      </c>
      <c r="N25" s="156">
        <v>0</v>
      </c>
      <c r="O25" s="156">
        <v>142500</v>
      </c>
      <c r="P25" s="156">
        <v>1073083.4566327957</v>
      </c>
    </row>
    <row r="26" spans="2:16" ht="18" customHeight="1">
      <c r="B26" s="152" t="s">
        <v>2531</v>
      </c>
      <c r="C26" s="150" t="s">
        <v>2532</v>
      </c>
      <c r="D26" s="154">
        <v>40000</v>
      </c>
      <c r="E26" s="155">
        <v>6.67</v>
      </c>
      <c r="F26" s="156">
        <v>0</v>
      </c>
      <c r="G26" s="156">
        <v>0</v>
      </c>
      <c r="H26" s="156">
        <v>0</v>
      </c>
      <c r="I26" s="156">
        <v>0</v>
      </c>
      <c r="J26" s="156">
        <v>537905.09051612904</v>
      </c>
      <c r="K26" s="156">
        <v>623201.08387096773</v>
      </c>
      <c r="L26" s="156">
        <v>2284394</v>
      </c>
      <c r="M26" s="156">
        <v>478705.26</v>
      </c>
      <c r="N26" s="156">
        <v>0</v>
      </c>
      <c r="O26" s="156">
        <v>2587596</v>
      </c>
      <c r="P26" s="156">
        <v>6511801.4343870971</v>
      </c>
    </row>
    <row r="27" spans="2:16" ht="18" customHeight="1">
      <c r="B27" s="152" t="s">
        <v>2594</v>
      </c>
      <c r="C27" s="150" t="s">
        <v>2533</v>
      </c>
      <c r="D27" s="154">
        <v>70000</v>
      </c>
      <c r="E27" s="155">
        <v>1.67</v>
      </c>
      <c r="F27" s="156">
        <v>0</v>
      </c>
      <c r="G27" s="156">
        <v>0</v>
      </c>
      <c r="H27" s="156">
        <v>0</v>
      </c>
      <c r="I27" s="156">
        <v>0</v>
      </c>
      <c r="J27" s="156">
        <v>677203.64010322583</v>
      </c>
      <c r="K27" s="156">
        <v>852614.21677419357</v>
      </c>
      <c r="L27" s="156">
        <v>2807946</v>
      </c>
      <c r="M27" s="156">
        <v>908542.4</v>
      </c>
      <c r="N27" s="156">
        <v>0</v>
      </c>
      <c r="O27" s="156">
        <v>4911040</v>
      </c>
      <c r="P27" s="156">
        <v>10157346.25687742</v>
      </c>
    </row>
    <row r="28" spans="2:16" ht="18" customHeight="1">
      <c r="B28" s="158" t="s">
        <v>2551</v>
      </c>
      <c r="C28" s="152" t="s">
        <v>2556</v>
      </c>
      <c r="D28" s="151">
        <v>0</v>
      </c>
      <c r="E28" s="151">
        <v>0</v>
      </c>
      <c r="F28" s="156">
        <v>0</v>
      </c>
      <c r="G28" s="156">
        <v>0</v>
      </c>
      <c r="H28" s="156">
        <v>0</v>
      </c>
      <c r="I28" s="156">
        <v>0</v>
      </c>
      <c r="J28" s="156">
        <v>0</v>
      </c>
      <c r="K28" s="156">
        <v>0</v>
      </c>
      <c r="L28" s="156">
        <v>0</v>
      </c>
      <c r="M28" s="156">
        <v>0</v>
      </c>
      <c r="N28" s="156">
        <v>0</v>
      </c>
      <c r="O28" s="156">
        <v>0</v>
      </c>
      <c r="P28" s="156">
        <v>1000000</v>
      </c>
    </row>
    <row r="29" spans="2:16" ht="18" customHeight="1">
      <c r="B29" s="158" t="s">
        <v>2552</v>
      </c>
      <c r="C29" s="152" t="s">
        <v>2557</v>
      </c>
      <c r="D29" s="151">
        <v>0</v>
      </c>
      <c r="E29" s="151">
        <v>0</v>
      </c>
      <c r="F29" s="156">
        <v>0</v>
      </c>
      <c r="G29" s="156">
        <v>0</v>
      </c>
      <c r="H29" s="156">
        <v>0</v>
      </c>
      <c r="I29" s="156">
        <v>0</v>
      </c>
      <c r="J29" s="156">
        <v>0</v>
      </c>
      <c r="K29" s="156">
        <v>0</v>
      </c>
      <c r="L29" s="156">
        <v>0</v>
      </c>
      <c r="M29" s="156">
        <v>0</v>
      </c>
      <c r="N29" s="156">
        <v>0</v>
      </c>
      <c r="O29" s="156">
        <v>0</v>
      </c>
      <c r="P29" s="156">
        <v>750000</v>
      </c>
    </row>
    <row r="30" spans="2:16" ht="18" customHeight="1">
      <c r="B30" s="158" t="s">
        <v>2553</v>
      </c>
      <c r="C30" s="152" t="s">
        <v>2555</v>
      </c>
      <c r="D30" s="151">
        <v>0</v>
      </c>
      <c r="E30" s="151">
        <v>0</v>
      </c>
      <c r="F30" s="156">
        <v>0</v>
      </c>
      <c r="G30" s="156">
        <v>0</v>
      </c>
      <c r="H30" s="156">
        <v>0</v>
      </c>
      <c r="I30" s="156">
        <v>0</v>
      </c>
      <c r="J30" s="156">
        <v>0</v>
      </c>
      <c r="K30" s="156">
        <v>0</v>
      </c>
      <c r="L30" s="156">
        <v>0</v>
      </c>
      <c r="M30" s="156">
        <v>0</v>
      </c>
      <c r="N30" s="156">
        <v>0</v>
      </c>
      <c r="O30" s="156">
        <v>0</v>
      </c>
      <c r="P30" s="156">
        <v>500000</v>
      </c>
    </row>
  </sheetData>
  <sheetProtection selectLockedCells="1"/>
  <mergeCells count="4">
    <mergeCell ref="B2:J2"/>
    <mergeCell ref="B3:J3"/>
    <mergeCell ref="B5:J5"/>
    <mergeCell ref="C6:P6"/>
  </mergeCells>
  <hyperlinks>
    <hyperlink ref="A4" location="'Future Trunk Assets - Parks'!A1" display="Return to &quot;Future Trunk Assets - Parks&quot;" xr:uid="{00000000-0004-0000-1000-000000000000}"/>
  </hyperlinks>
  <pageMargins left="0.25" right="0.25" top="0.75" bottom="0.75" header="0.3" footer="0.3"/>
  <pageSetup paperSize="8" scale="52" orientation="landscape" horizontalDpi="4294967293" verticalDpi="300" r:id="rId1"/>
  <customProperties>
    <customPr name="EpmWorksheetKeyString_GUID" r:id="rId2"/>
  </customProperties>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theme="8" tint="0.39997558519241921"/>
    <pageSetUpPr fitToPage="1"/>
  </sheetPr>
  <dimension ref="A1:MT66"/>
  <sheetViews>
    <sheetView zoomScale="75" zoomScaleNormal="75" workbookViewId="0">
      <selection activeCell="A5" sqref="A5:XFD5"/>
    </sheetView>
  </sheetViews>
  <sheetFormatPr defaultColWidth="9" defaultRowHeight="16.5"/>
  <cols>
    <col min="1" max="1" width="9" style="99"/>
    <col min="2" max="2" width="15.125" style="33" customWidth="1"/>
    <col min="3" max="3" width="33.375" style="33" customWidth="1"/>
    <col min="4" max="4" width="14.5" style="33" customWidth="1"/>
    <col min="5" max="5" width="12.125" style="33" customWidth="1"/>
    <col min="6" max="6" width="12.625" style="33" customWidth="1"/>
    <col min="7" max="7" width="13.375" style="33" customWidth="1"/>
    <col min="8" max="8" width="11.875" style="33" customWidth="1"/>
    <col min="9" max="9" width="11.625" style="33" customWidth="1"/>
    <col min="10" max="10" width="21.875" style="33" customWidth="1"/>
    <col min="11" max="11" width="9" style="33"/>
    <col min="12" max="12" width="16.625" style="33" customWidth="1"/>
    <col min="13" max="13" width="16.125" style="33" customWidth="1"/>
    <col min="14" max="25" width="9" style="33"/>
    <col min="26" max="26" width="14.125" style="33" customWidth="1"/>
    <col min="27" max="34" width="9" style="33"/>
    <col min="35" max="358" width="9" style="99"/>
    <col min="359" max="16384" width="9" style="33"/>
  </cols>
  <sheetData>
    <row r="1" spans="1:34" s="99" customFormat="1"/>
    <row r="2" spans="1:34" s="572" customFormat="1" ht="30" customHeight="1" thickBot="1">
      <c r="B2" s="573" t="str">
        <f>'Navigation Pane'!B2</f>
        <v>Brisbane City Council</v>
      </c>
      <c r="C2" s="573"/>
      <c r="D2" s="573"/>
      <c r="E2" s="573"/>
      <c r="F2" s="573"/>
      <c r="G2" s="573"/>
      <c r="H2" s="573"/>
      <c r="I2" s="573"/>
      <c r="J2" s="573"/>
      <c r="K2" s="573"/>
      <c r="L2" s="573"/>
    </row>
    <row r="3" spans="1:34" s="572" customFormat="1" ht="34.5" customHeight="1" thickTop="1" thickBot="1">
      <c r="B3" s="573" t="s">
        <v>100</v>
      </c>
      <c r="C3" s="573"/>
      <c r="D3" s="573"/>
      <c r="E3" s="573"/>
      <c r="F3" s="573"/>
      <c r="G3" s="573"/>
      <c r="H3" s="573"/>
      <c r="I3" s="573"/>
      <c r="J3" s="573"/>
      <c r="K3" s="573"/>
      <c r="L3" s="573"/>
    </row>
    <row r="4" spans="1:34" s="99" customFormat="1" ht="17.25" thickTop="1">
      <c r="A4" s="100"/>
    </row>
    <row r="5" spans="1:34" s="572" customFormat="1" ht="27.75" customHeight="1" thickBot="1">
      <c r="B5" s="573" t="s">
        <v>91</v>
      </c>
      <c r="C5" s="573"/>
      <c r="D5" s="573"/>
      <c r="E5" s="573"/>
      <c r="F5" s="573"/>
      <c r="G5" s="573"/>
      <c r="H5" s="573"/>
      <c r="I5" s="573"/>
      <c r="J5" s="573"/>
      <c r="K5" s="573"/>
      <c r="L5" s="573"/>
    </row>
    <row r="6" spans="1:34" s="99" customFormat="1" ht="18" thickTop="1" thickBot="1"/>
    <row r="7" spans="1:34" ht="40.5" customHeight="1" thickBot="1">
      <c r="B7" s="34" t="s">
        <v>40</v>
      </c>
      <c r="C7" s="35" t="s">
        <v>79</v>
      </c>
      <c r="D7" s="36">
        <v>2016</v>
      </c>
      <c r="E7" s="37">
        <f>D7+5</f>
        <v>2021</v>
      </c>
      <c r="F7" s="260">
        <f t="shared" ref="F7:H7" si="0">E7+5</f>
        <v>2026</v>
      </c>
      <c r="G7" s="260">
        <f t="shared" si="0"/>
        <v>2031</v>
      </c>
      <c r="H7" s="38">
        <f t="shared" si="0"/>
        <v>2036</v>
      </c>
      <c r="I7" s="104"/>
      <c r="J7" s="26" t="s">
        <v>2620</v>
      </c>
      <c r="K7" s="99"/>
      <c r="L7" s="35" t="s">
        <v>2621</v>
      </c>
      <c r="M7" s="304" t="s">
        <v>2603</v>
      </c>
      <c r="N7" s="99"/>
      <c r="O7" s="99"/>
      <c r="P7" s="99"/>
      <c r="Q7" s="99"/>
      <c r="R7" s="99"/>
      <c r="S7" s="99"/>
      <c r="T7" s="99"/>
      <c r="U7" s="99"/>
      <c r="V7" s="99"/>
      <c r="W7" s="99"/>
      <c r="X7" s="99"/>
      <c r="Y7" s="99"/>
      <c r="Z7" s="99"/>
      <c r="AA7" s="99"/>
      <c r="AB7" s="99"/>
      <c r="AC7" s="99"/>
      <c r="AD7" s="99"/>
      <c r="AE7" s="99"/>
      <c r="AF7" s="99"/>
      <c r="AG7" s="99"/>
      <c r="AH7" s="99"/>
    </row>
    <row r="8" spans="1:34">
      <c r="B8" s="205">
        <v>1</v>
      </c>
      <c r="C8" s="206" t="s">
        <v>115</v>
      </c>
      <c r="D8" s="207">
        <v>270851</v>
      </c>
      <c r="E8" s="208">
        <v>284157</v>
      </c>
      <c r="F8" s="209">
        <v>295506</v>
      </c>
      <c r="G8" s="209"/>
      <c r="H8" s="262"/>
      <c r="I8" s="105"/>
      <c r="J8" s="217">
        <f>NPV(WACC,E19:N19)</f>
        <v>18430.154401489319</v>
      </c>
      <c r="K8" s="99"/>
      <c r="L8" s="220">
        <v>366322</v>
      </c>
      <c r="M8" s="305">
        <f>(L8-F8)/F8</f>
        <v>0.2396431882939771</v>
      </c>
      <c r="N8" s="99"/>
      <c r="O8" s="101"/>
      <c r="P8" s="99"/>
      <c r="Q8" s="99"/>
      <c r="R8" s="99"/>
      <c r="S8" s="99"/>
      <c r="T8" s="99"/>
      <c r="U8" s="99"/>
      <c r="V8" s="99"/>
      <c r="W8" s="99"/>
      <c r="X8" s="99"/>
      <c r="Y8" s="99"/>
      <c r="Z8" s="99"/>
      <c r="AA8" s="99"/>
      <c r="AB8" s="99"/>
      <c r="AC8" s="99"/>
      <c r="AD8" s="99"/>
      <c r="AE8" s="99"/>
      <c r="AF8" s="99"/>
      <c r="AG8" s="99"/>
      <c r="AH8" s="99"/>
    </row>
    <row r="9" spans="1:34">
      <c r="B9" s="205">
        <v>2</v>
      </c>
      <c r="C9" s="206" t="s">
        <v>116</v>
      </c>
      <c r="D9" s="207">
        <v>209421</v>
      </c>
      <c r="E9" s="208">
        <v>226381</v>
      </c>
      <c r="F9" s="209">
        <v>242582</v>
      </c>
      <c r="G9" s="209"/>
      <c r="H9" s="262"/>
      <c r="I9" s="105"/>
      <c r="J9" s="217">
        <f>NPV(WACC,E20:N20)</f>
        <v>24591.177848690768</v>
      </c>
      <c r="K9" s="99"/>
      <c r="L9" s="220">
        <v>295457</v>
      </c>
      <c r="M9" s="305">
        <f t="shared" ref="M9:M12" si="1">(L9-F9)/F9</f>
        <v>0.21796753262814222</v>
      </c>
      <c r="N9" s="99"/>
      <c r="O9" s="101"/>
      <c r="P9" s="99"/>
      <c r="Q9" s="99"/>
      <c r="R9" s="99"/>
      <c r="S9" s="99"/>
      <c r="T9" s="99"/>
      <c r="U9" s="99"/>
      <c r="V9" s="99"/>
      <c r="W9" s="99"/>
      <c r="X9" s="99"/>
      <c r="Y9" s="99"/>
      <c r="Z9" s="99"/>
      <c r="AA9" s="99"/>
      <c r="AB9" s="99"/>
      <c r="AC9" s="99"/>
      <c r="AD9" s="99"/>
      <c r="AE9" s="99"/>
      <c r="AF9" s="99"/>
      <c r="AG9" s="99"/>
      <c r="AH9" s="99"/>
    </row>
    <row r="10" spans="1:34">
      <c r="B10" s="205">
        <v>3</v>
      </c>
      <c r="C10" s="206" t="s">
        <v>117</v>
      </c>
      <c r="D10" s="207">
        <v>338944</v>
      </c>
      <c r="E10" s="208">
        <v>357387</v>
      </c>
      <c r="F10" s="209">
        <v>371770</v>
      </c>
      <c r="G10" s="209"/>
      <c r="H10" s="262"/>
      <c r="I10" s="105"/>
      <c r="J10" s="217">
        <f>NPV(WACC,E21:N21)</f>
        <v>24691.426911415372</v>
      </c>
      <c r="K10" s="99"/>
      <c r="L10" s="220">
        <v>459705</v>
      </c>
      <c r="M10" s="305">
        <f t="shared" si="1"/>
        <v>0.23653065067111387</v>
      </c>
      <c r="N10" s="102"/>
      <c r="O10" s="101"/>
      <c r="P10" s="99"/>
      <c r="Q10" s="99"/>
      <c r="R10" s="99"/>
      <c r="S10" s="99"/>
      <c r="T10" s="99"/>
      <c r="U10" s="99"/>
      <c r="V10" s="99"/>
      <c r="W10" s="99"/>
      <c r="X10" s="99"/>
      <c r="Y10" s="99"/>
      <c r="Z10" s="99"/>
      <c r="AA10" s="99"/>
      <c r="AB10" s="99"/>
      <c r="AC10" s="99"/>
      <c r="AD10" s="99"/>
      <c r="AE10" s="99"/>
      <c r="AF10" s="99"/>
      <c r="AG10" s="99"/>
      <c r="AH10" s="99"/>
    </row>
    <row r="11" spans="1:34">
      <c r="B11" s="205">
        <v>4</v>
      </c>
      <c r="C11" s="206" t="s">
        <v>118</v>
      </c>
      <c r="D11" s="207">
        <v>318557</v>
      </c>
      <c r="E11" s="208">
        <v>330422</v>
      </c>
      <c r="F11" s="209">
        <v>338173</v>
      </c>
      <c r="G11" s="209"/>
      <c r="H11" s="262"/>
      <c r="I11" s="105"/>
      <c r="J11" s="217">
        <f>NPV(WACC,E22:N22)</f>
        <v>14932.850609545654</v>
      </c>
      <c r="K11" s="99"/>
      <c r="L11" s="220">
        <v>397696</v>
      </c>
      <c r="M11" s="305">
        <f t="shared" si="1"/>
        <v>0.17601346056604164</v>
      </c>
      <c r="N11" s="99"/>
      <c r="O11" s="101"/>
      <c r="P11" s="99"/>
      <c r="Q11" s="99"/>
      <c r="R11" s="99"/>
      <c r="S11" s="99"/>
      <c r="T11" s="99"/>
      <c r="U11" s="99"/>
      <c r="V11" s="99"/>
      <c r="W11" s="99"/>
      <c r="X11" s="99"/>
      <c r="Y11" s="99"/>
      <c r="Z11" s="99"/>
      <c r="AA11" s="99"/>
      <c r="AB11" s="99"/>
      <c r="AC11" s="99"/>
      <c r="AD11" s="99"/>
      <c r="AE11" s="99"/>
      <c r="AF11" s="99"/>
      <c r="AG11" s="99"/>
      <c r="AH11" s="99"/>
    </row>
    <row r="12" spans="1:34">
      <c r="B12" s="205">
        <v>5</v>
      </c>
      <c r="C12" s="206" t="s">
        <v>2595</v>
      </c>
      <c r="D12" s="207">
        <v>1168689</v>
      </c>
      <c r="E12" s="208">
        <v>1231139</v>
      </c>
      <c r="F12" s="209">
        <v>1286469</v>
      </c>
      <c r="G12" s="209"/>
      <c r="H12" s="262"/>
      <c r="I12" s="105"/>
      <c r="J12" s="217">
        <f>NPV(WACC,E23:N23)</f>
        <v>87808.259419726208</v>
      </c>
      <c r="K12" s="99"/>
      <c r="L12" s="220">
        <v>1571284</v>
      </c>
      <c r="M12" s="305">
        <f t="shared" si="1"/>
        <v>0.2213928201923249</v>
      </c>
      <c r="N12" s="99"/>
      <c r="O12" s="101"/>
      <c r="P12" s="99"/>
      <c r="Q12" s="99"/>
      <c r="R12" s="99"/>
      <c r="S12" s="99"/>
      <c r="T12" s="99"/>
      <c r="U12" s="99"/>
      <c r="V12" s="99"/>
      <c r="W12" s="99"/>
      <c r="X12" s="99"/>
      <c r="Y12" s="99"/>
      <c r="Z12" s="99"/>
      <c r="AA12" s="99"/>
      <c r="AB12" s="99"/>
      <c r="AC12" s="99"/>
      <c r="AD12" s="99"/>
      <c r="AE12" s="99"/>
      <c r="AF12" s="99"/>
      <c r="AG12" s="99"/>
      <c r="AH12" s="99"/>
    </row>
    <row r="13" spans="1:34" ht="17.25" thickBot="1">
      <c r="B13" s="210"/>
      <c r="C13" s="211"/>
      <c r="D13" s="212"/>
      <c r="E13" s="213"/>
      <c r="F13" s="214"/>
      <c r="G13" s="214"/>
      <c r="H13" s="263"/>
      <c r="I13" s="105"/>
      <c r="J13" s="218"/>
      <c r="K13" s="99"/>
      <c r="L13" s="221"/>
      <c r="M13" s="221"/>
      <c r="N13" s="99"/>
      <c r="O13" s="99"/>
      <c r="P13" s="99"/>
      <c r="Q13" s="99"/>
      <c r="R13" s="99"/>
      <c r="S13" s="99"/>
      <c r="T13" s="99"/>
      <c r="U13" s="99"/>
      <c r="V13" s="99"/>
      <c r="W13" s="99"/>
      <c r="X13" s="99"/>
      <c r="Y13" s="99"/>
      <c r="Z13" s="99"/>
      <c r="AA13" s="99"/>
      <c r="AB13" s="99"/>
      <c r="AC13" s="99"/>
      <c r="AD13" s="99"/>
      <c r="AE13" s="99"/>
      <c r="AF13" s="99"/>
      <c r="AG13" s="99"/>
      <c r="AH13" s="99"/>
    </row>
    <row r="14" spans="1:34" ht="17.25" thickBot="1">
      <c r="B14" s="348"/>
      <c r="C14" s="215" t="s">
        <v>43</v>
      </c>
      <c r="D14" s="216">
        <f>SUM(D8:D13)</f>
        <v>2306462</v>
      </c>
      <c r="E14" s="216">
        <f>SUM(E8:E13)</f>
        <v>2429486</v>
      </c>
      <c r="F14" s="261">
        <f>SUM(F8:F13)</f>
        <v>2534500</v>
      </c>
      <c r="G14" s="261"/>
      <c r="H14" s="264"/>
      <c r="I14" s="105"/>
      <c r="J14" s="219">
        <f>SUM(J8:J13)</f>
        <v>170453.86919086732</v>
      </c>
      <c r="K14" s="99"/>
      <c r="L14" s="99"/>
      <c r="M14" s="99"/>
      <c r="N14" s="99"/>
      <c r="O14" s="99"/>
      <c r="P14" s="99"/>
      <c r="Q14" s="99"/>
      <c r="R14" s="99"/>
      <c r="S14" s="99"/>
      <c r="T14" s="99"/>
      <c r="U14" s="99"/>
      <c r="V14" s="99"/>
      <c r="W14" s="99"/>
      <c r="X14" s="99"/>
      <c r="Y14" s="99"/>
      <c r="Z14" s="99"/>
      <c r="AA14" s="99"/>
      <c r="AB14" s="99"/>
      <c r="AC14" s="99"/>
      <c r="AD14" s="99"/>
      <c r="AE14" s="99"/>
      <c r="AF14" s="99"/>
      <c r="AG14" s="99"/>
      <c r="AH14" s="99"/>
    </row>
    <row r="15" spans="1:34">
      <c r="B15" s="99"/>
      <c r="C15" s="34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row>
    <row r="16" spans="1:34">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row>
    <row r="17" spans="2:34" ht="23.25" thickBot="1">
      <c r="B17" s="103" t="s">
        <v>110</v>
      </c>
      <c r="C17" s="103"/>
      <c r="D17" s="103"/>
      <c r="E17" s="103"/>
      <c r="F17" s="103"/>
      <c r="G17" s="103"/>
      <c r="H17" s="103"/>
      <c r="I17" s="103"/>
      <c r="J17" s="103"/>
      <c r="K17" s="103"/>
      <c r="L17" s="103"/>
      <c r="M17" s="69"/>
      <c r="N17" s="69"/>
      <c r="O17" s="69"/>
      <c r="P17" s="69"/>
      <c r="Q17" s="69"/>
      <c r="R17" s="69"/>
      <c r="S17" s="69"/>
      <c r="T17" s="69"/>
      <c r="U17" s="69"/>
      <c r="V17" s="69"/>
      <c r="W17" s="69"/>
      <c r="X17" s="69"/>
      <c r="Y17" s="69"/>
      <c r="Z17" s="69"/>
      <c r="AA17" s="69"/>
      <c r="AB17" s="69"/>
      <c r="AC17" s="69"/>
      <c r="AD17" s="69"/>
      <c r="AE17" s="69"/>
      <c r="AF17" s="69"/>
      <c r="AG17" s="69"/>
      <c r="AH17" s="69"/>
    </row>
    <row r="18" spans="2:34" ht="20.25" customHeight="1" thickBot="1">
      <c r="B18" s="7" t="s">
        <v>40</v>
      </c>
      <c r="C18" s="8" t="s">
        <v>70</v>
      </c>
      <c r="D18" s="9">
        <v>2016</v>
      </c>
      <c r="E18" s="10">
        <f>D18 +1</f>
        <v>2017</v>
      </c>
      <c r="F18" s="10">
        <f t="shared" ref="F18:AH18" si="2">E18 +1</f>
        <v>2018</v>
      </c>
      <c r="G18" s="10">
        <f t="shared" si="2"/>
        <v>2019</v>
      </c>
      <c r="H18" s="10">
        <f t="shared" si="2"/>
        <v>2020</v>
      </c>
      <c r="I18" s="10">
        <f t="shared" si="2"/>
        <v>2021</v>
      </c>
      <c r="J18" s="10">
        <f t="shared" si="2"/>
        <v>2022</v>
      </c>
      <c r="K18" s="10">
        <f t="shared" si="2"/>
        <v>2023</v>
      </c>
      <c r="L18" s="10">
        <f t="shared" si="2"/>
        <v>2024</v>
      </c>
      <c r="M18" s="10">
        <f t="shared" si="2"/>
        <v>2025</v>
      </c>
      <c r="N18" s="10">
        <f t="shared" si="2"/>
        <v>2026</v>
      </c>
      <c r="O18" s="10">
        <f t="shared" si="2"/>
        <v>2027</v>
      </c>
      <c r="P18" s="10">
        <f t="shared" si="2"/>
        <v>2028</v>
      </c>
      <c r="Q18" s="10">
        <f t="shared" si="2"/>
        <v>2029</v>
      </c>
      <c r="R18" s="10">
        <f t="shared" si="2"/>
        <v>2030</v>
      </c>
      <c r="S18" s="10">
        <f t="shared" si="2"/>
        <v>2031</v>
      </c>
      <c r="T18" s="10">
        <f t="shared" si="2"/>
        <v>2032</v>
      </c>
      <c r="U18" s="10">
        <f t="shared" si="2"/>
        <v>2033</v>
      </c>
      <c r="V18" s="10">
        <f t="shared" si="2"/>
        <v>2034</v>
      </c>
      <c r="W18" s="10">
        <f t="shared" si="2"/>
        <v>2035</v>
      </c>
      <c r="X18" s="10">
        <f t="shared" si="2"/>
        <v>2036</v>
      </c>
      <c r="Y18" s="10">
        <f t="shared" si="2"/>
        <v>2037</v>
      </c>
      <c r="Z18" s="10">
        <f t="shared" si="2"/>
        <v>2038</v>
      </c>
      <c r="AA18" s="10">
        <f t="shared" si="2"/>
        <v>2039</v>
      </c>
      <c r="AB18" s="10">
        <f t="shared" si="2"/>
        <v>2040</v>
      </c>
      <c r="AC18" s="10">
        <f t="shared" si="2"/>
        <v>2041</v>
      </c>
      <c r="AD18" s="10">
        <f t="shared" si="2"/>
        <v>2042</v>
      </c>
      <c r="AE18" s="10">
        <f t="shared" si="2"/>
        <v>2043</v>
      </c>
      <c r="AF18" s="10">
        <f t="shared" si="2"/>
        <v>2044</v>
      </c>
      <c r="AG18" s="10">
        <f t="shared" si="2"/>
        <v>2045</v>
      </c>
      <c r="AH18" s="11">
        <f t="shared" si="2"/>
        <v>2046</v>
      </c>
    </row>
    <row r="19" spans="2:34">
      <c r="B19" s="222">
        <f t="shared" ref="B19:C23" si="3">B8</f>
        <v>1</v>
      </c>
      <c r="C19" s="222" t="str">
        <f t="shared" si="3"/>
        <v>East</v>
      </c>
      <c r="D19" s="224"/>
      <c r="E19" s="225">
        <f t="shared" ref="E19:I23" si="4">($E8-$D8)/5</f>
        <v>2661.2</v>
      </c>
      <c r="F19" s="225">
        <f t="shared" si="4"/>
        <v>2661.2</v>
      </c>
      <c r="G19" s="225">
        <f t="shared" si="4"/>
        <v>2661.2</v>
      </c>
      <c r="H19" s="225">
        <f t="shared" si="4"/>
        <v>2661.2</v>
      </c>
      <c r="I19" s="225">
        <f t="shared" si="4"/>
        <v>2661.2</v>
      </c>
      <c r="J19" s="225">
        <f t="shared" ref="J19:N23" si="5">($F8-$E8)/5</f>
        <v>2269.8000000000002</v>
      </c>
      <c r="K19" s="225">
        <f t="shared" si="5"/>
        <v>2269.8000000000002</v>
      </c>
      <c r="L19" s="225">
        <f t="shared" si="5"/>
        <v>2269.8000000000002</v>
      </c>
      <c r="M19" s="225">
        <f t="shared" si="5"/>
        <v>2269.8000000000002</v>
      </c>
      <c r="N19" s="225">
        <f t="shared" si="5"/>
        <v>2269.8000000000002</v>
      </c>
      <c r="O19" s="226"/>
      <c r="P19" s="226"/>
      <c r="Q19" s="226"/>
      <c r="R19" s="226"/>
      <c r="S19" s="226"/>
      <c r="T19" s="225"/>
      <c r="U19" s="225"/>
      <c r="V19" s="225"/>
      <c r="W19" s="225"/>
      <c r="X19" s="225"/>
      <c r="Y19" s="225"/>
      <c r="Z19" s="225"/>
      <c r="AA19" s="225"/>
      <c r="AB19" s="225"/>
      <c r="AC19" s="225"/>
      <c r="AD19" s="225"/>
      <c r="AE19" s="225"/>
      <c r="AF19" s="225"/>
      <c r="AG19" s="225"/>
      <c r="AH19" s="227"/>
    </row>
    <row r="20" spans="2:34">
      <c r="B20" s="223">
        <f t="shared" si="3"/>
        <v>2</v>
      </c>
      <c r="C20" s="223" t="str">
        <f t="shared" si="3"/>
        <v>North</v>
      </c>
      <c r="D20" s="228"/>
      <c r="E20" s="226">
        <f t="shared" si="4"/>
        <v>3392</v>
      </c>
      <c r="F20" s="226">
        <f t="shared" si="4"/>
        <v>3392</v>
      </c>
      <c r="G20" s="226">
        <f t="shared" si="4"/>
        <v>3392</v>
      </c>
      <c r="H20" s="226">
        <f t="shared" si="4"/>
        <v>3392</v>
      </c>
      <c r="I20" s="226">
        <f t="shared" si="4"/>
        <v>3392</v>
      </c>
      <c r="J20" s="226">
        <f t="shared" si="5"/>
        <v>3240.2</v>
      </c>
      <c r="K20" s="226">
        <f t="shared" si="5"/>
        <v>3240.2</v>
      </c>
      <c r="L20" s="226">
        <f t="shared" si="5"/>
        <v>3240.2</v>
      </c>
      <c r="M20" s="226">
        <f t="shared" si="5"/>
        <v>3240.2</v>
      </c>
      <c r="N20" s="226">
        <f t="shared" si="5"/>
        <v>3240.2</v>
      </c>
      <c r="O20" s="226"/>
      <c r="P20" s="226"/>
      <c r="Q20" s="226"/>
      <c r="R20" s="226"/>
      <c r="S20" s="226"/>
      <c r="T20" s="226"/>
      <c r="U20" s="226"/>
      <c r="V20" s="226"/>
      <c r="W20" s="226"/>
      <c r="X20" s="226"/>
      <c r="Y20" s="226"/>
      <c r="Z20" s="226"/>
      <c r="AA20" s="226"/>
      <c r="AB20" s="226"/>
      <c r="AC20" s="226"/>
      <c r="AD20" s="226"/>
      <c r="AE20" s="226"/>
      <c r="AF20" s="226"/>
      <c r="AG20" s="226"/>
      <c r="AH20" s="229"/>
    </row>
    <row r="21" spans="2:34">
      <c r="B21" s="223">
        <f t="shared" si="3"/>
        <v>3</v>
      </c>
      <c r="C21" s="223" t="str">
        <f t="shared" si="3"/>
        <v>South</v>
      </c>
      <c r="D21" s="228"/>
      <c r="E21" s="226">
        <f t="shared" si="4"/>
        <v>3688.6</v>
      </c>
      <c r="F21" s="226">
        <f t="shared" si="4"/>
        <v>3688.6</v>
      </c>
      <c r="G21" s="226">
        <f t="shared" si="4"/>
        <v>3688.6</v>
      </c>
      <c r="H21" s="226">
        <f t="shared" si="4"/>
        <v>3688.6</v>
      </c>
      <c r="I21" s="226">
        <f t="shared" si="4"/>
        <v>3688.6</v>
      </c>
      <c r="J21" s="226">
        <f t="shared" si="5"/>
        <v>2876.6</v>
      </c>
      <c r="K21" s="226">
        <f t="shared" si="5"/>
        <v>2876.6</v>
      </c>
      <c r="L21" s="226">
        <f t="shared" si="5"/>
        <v>2876.6</v>
      </c>
      <c r="M21" s="226">
        <f t="shared" si="5"/>
        <v>2876.6</v>
      </c>
      <c r="N21" s="226">
        <f t="shared" si="5"/>
        <v>2876.6</v>
      </c>
      <c r="O21" s="226"/>
      <c r="P21" s="226"/>
      <c r="Q21" s="226"/>
      <c r="R21" s="226"/>
      <c r="S21" s="226"/>
      <c r="T21" s="226"/>
      <c r="U21" s="226"/>
      <c r="V21" s="226"/>
      <c r="W21" s="226"/>
      <c r="X21" s="226"/>
      <c r="Y21" s="226"/>
      <c r="Z21" s="226"/>
      <c r="AA21" s="226"/>
      <c r="AB21" s="226"/>
      <c r="AC21" s="226"/>
      <c r="AD21" s="226"/>
      <c r="AE21" s="226"/>
      <c r="AF21" s="226"/>
      <c r="AG21" s="226"/>
      <c r="AH21" s="229"/>
    </row>
    <row r="22" spans="2:34">
      <c r="B22" s="223">
        <f t="shared" si="3"/>
        <v>4</v>
      </c>
      <c r="C22" s="223" t="str">
        <f t="shared" si="3"/>
        <v>West</v>
      </c>
      <c r="D22" s="228"/>
      <c r="E22" s="226">
        <f t="shared" si="4"/>
        <v>2373</v>
      </c>
      <c r="F22" s="226">
        <f t="shared" si="4"/>
        <v>2373</v>
      </c>
      <c r="G22" s="226">
        <f t="shared" si="4"/>
        <v>2373</v>
      </c>
      <c r="H22" s="226">
        <f t="shared" si="4"/>
        <v>2373</v>
      </c>
      <c r="I22" s="226">
        <f t="shared" si="4"/>
        <v>2373</v>
      </c>
      <c r="J22" s="226">
        <f t="shared" si="5"/>
        <v>1550.2</v>
      </c>
      <c r="K22" s="226">
        <f t="shared" si="5"/>
        <v>1550.2</v>
      </c>
      <c r="L22" s="226">
        <f t="shared" si="5"/>
        <v>1550.2</v>
      </c>
      <c r="M22" s="226">
        <f t="shared" si="5"/>
        <v>1550.2</v>
      </c>
      <c r="N22" s="226">
        <f t="shared" si="5"/>
        <v>1550.2</v>
      </c>
      <c r="O22" s="226"/>
      <c r="P22" s="226"/>
      <c r="Q22" s="226"/>
      <c r="R22" s="226"/>
      <c r="S22" s="226"/>
      <c r="T22" s="226"/>
      <c r="U22" s="226"/>
      <c r="V22" s="226"/>
      <c r="W22" s="226"/>
      <c r="X22" s="226"/>
      <c r="Y22" s="226"/>
      <c r="Z22" s="226"/>
      <c r="AA22" s="226"/>
      <c r="AB22" s="226"/>
      <c r="AC22" s="226"/>
      <c r="AD22" s="226"/>
      <c r="AE22" s="226"/>
      <c r="AF22" s="226"/>
      <c r="AG22" s="226"/>
      <c r="AH22" s="229"/>
    </row>
    <row r="23" spans="2:34">
      <c r="B23" s="223">
        <f t="shared" si="3"/>
        <v>5</v>
      </c>
      <c r="C23" s="223" t="str">
        <f t="shared" si="3"/>
        <v>Brisbane wide (district &amp; metro)</v>
      </c>
      <c r="D23" s="228"/>
      <c r="E23" s="226">
        <f t="shared" si="4"/>
        <v>12490</v>
      </c>
      <c r="F23" s="226">
        <f t="shared" si="4"/>
        <v>12490</v>
      </c>
      <c r="G23" s="226">
        <f t="shared" si="4"/>
        <v>12490</v>
      </c>
      <c r="H23" s="226">
        <f t="shared" si="4"/>
        <v>12490</v>
      </c>
      <c r="I23" s="226">
        <f t="shared" si="4"/>
        <v>12490</v>
      </c>
      <c r="J23" s="226">
        <f t="shared" si="5"/>
        <v>11066</v>
      </c>
      <c r="K23" s="226">
        <f t="shared" si="5"/>
        <v>11066</v>
      </c>
      <c r="L23" s="226">
        <f t="shared" si="5"/>
        <v>11066</v>
      </c>
      <c r="M23" s="226">
        <f t="shared" si="5"/>
        <v>11066</v>
      </c>
      <c r="N23" s="226">
        <f t="shared" si="5"/>
        <v>11066</v>
      </c>
      <c r="O23" s="226"/>
      <c r="P23" s="226"/>
      <c r="Q23" s="226"/>
      <c r="R23" s="226"/>
      <c r="S23" s="226"/>
      <c r="T23" s="226"/>
      <c r="U23" s="226"/>
      <c r="V23" s="226"/>
      <c r="W23" s="226"/>
      <c r="X23" s="226"/>
      <c r="Y23" s="226"/>
      <c r="Z23" s="226"/>
      <c r="AA23" s="226"/>
      <c r="AB23" s="226"/>
      <c r="AC23" s="226"/>
      <c r="AD23" s="226"/>
      <c r="AE23" s="226"/>
      <c r="AF23" s="226"/>
      <c r="AG23" s="226"/>
      <c r="AH23" s="229"/>
    </row>
    <row r="24" spans="2:34" ht="17.25" thickBot="1">
      <c r="B24" s="336"/>
      <c r="C24" s="336"/>
      <c r="D24" s="337"/>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9"/>
    </row>
    <row r="25" spans="2:34" s="99" customFormat="1" ht="36.6" customHeight="1" thickBot="1">
      <c r="B25" s="103" t="s">
        <v>98</v>
      </c>
      <c r="C25" s="106"/>
      <c r="D25" s="106"/>
      <c r="E25" s="106"/>
      <c r="F25" s="106"/>
      <c r="G25" s="106"/>
      <c r="H25" s="106"/>
      <c r="I25" s="106"/>
      <c r="J25" s="106"/>
      <c r="K25" s="106"/>
      <c r="L25" s="106"/>
    </row>
    <row r="26" spans="2:34" ht="21" customHeight="1" thickBot="1">
      <c r="B26" s="7" t="s">
        <v>40</v>
      </c>
      <c r="C26" s="8" t="s">
        <v>70</v>
      </c>
      <c r="D26" s="9">
        <f>D18</f>
        <v>2016</v>
      </c>
      <c r="E26" s="10">
        <f>D26 +1</f>
        <v>2017</v>
      </c>
      <c r="F26" s="10">
        <f t="shared" ref="F26:AH26" si="6">E26 +1</f>
        <v>2018</v>
      </c>
      <c r="G26" s="10">
        <f t="shared" si="6"/>
        <v>2019</v>
      </c>
      <c r="H26" s="10">
        <f t="shared" si="6"/>
        <v>2020</v>
      </c>
      <c r="I26" s="10">
        <f t="shared" si="6"/>
        <v>2021</v>
      </c>
      <c r="J26" s="10">
        <f t="shared" si="6"/>
        <v>2022</v>
      </c>
      <c r="K26" s="10">
        <f t="shared" si="6"/>
        <v>2023</v>
      </c>
      <c r="L26" s="10">
        <f t="shared" si="6"/>
        <v>2024</v>
      </c>
      <c r="M26" s="10">
        <f t="shared" si="6"/>
        <v>2025</v>
      </c>
      <c r="N26" s="10">
        <f t="shared" si="6"/>
        <v>2026</v>
      </c>
      <c r="O26" s="10">
        <f t="shared" si="6"/>
        <v>2027</v>
      </c>
      <c r="P26" s="10">
        <f t="shared" si="6"/>
        <v>2028</v>
      </c>
      <c r="Q26" s="10">
        <f t="shared" si="6"/>
        <v>2029</v>
      </c>
      <c r="R26" s="10">
        <f t="shared" si="6"/>
        <v>2030</v>
      </c>
      <c r="S26" s="10">
        <f t="shared" si="6"/>
        <v>2031</v>
      </c>
      <c r="T26" s="10">
        <f t="shared" si="6"/>
        <v>2032</v>
      </c>
      <c r="U26" s="10">
        <f t="shared" si="6"/>
        <v>2033</v>
      </c>
      <c r="V26" s="10">
        <f t="shared" si="6"/>
        <v>2034</v>
      </c>
      <c r="W26" s="10">
        <f t="shared" si="6"/>
        <v>2035</v>
      </c>
      <c r="X26" s="10">
        <f t="shared" si="6"/>
        <v>2036</v>
      </c>
      <c r="Y26" s="10">
        <f t="shared" si="6"/>
        <v>2037</v>
      </c>
      <c r="Z26" s="10">
        <f t="shared" si="6"/>
        <v>2038</v>
      </c>
      <c r="AA26" s="10">
        <f t="shared" si="6"/>
        <v>2039</v>
      </c>
      <c r="AB26" s="10">
        <f t="shared" si="6"/>
        <v>2040</v>
      </c>
      <c r="AC26" s="10">
        <f t="shared" si="6"/>
        <v>2041</v>
      </c>
      <c r="AD26" s="10">
        <f t="shared" si="6"/>
        <v>2042</v>
      </c>
      <c r="AE26" s="10">
        <f t="shared" si="6"/>
        <v>2043</v>
      </c>
      <c r="AF26" s="10">
        <f t="shared" si="6"/>
        <v>2044</v>
      </c>
      <c r="AG26" s="10">
        <f t="shared" si="6"/>
        <v>2045</v>
      </c>
      <c r="AH26" s="11">
        <f t="shared" si="6"/>
        <v>2046</v>
      </c>
    </row>
    <row r="27" spans="2:34" ht="15.75" customHeight="1">
      <c r="B27" s="12">
        <f t="shared" ref="B27:D31" si="7">B8</f>
        <v>1</v>
      </c>
      <c r="C27" s="14" t="str">
        <f t="shared" si="7"/>
        <v>East</v>
      </c>
      <c r="D27" s="45">
        <f t="shared" si="7"/>
        <v>270851</v>
      </c>
      <c r="E27" s="29">
        <f>IF(E19="",(($E8-$D8)/5)*((1+ICSInf)^(E$26-E26)),E19*((1+ICSInf)^(Y$26-E26)))</f>
        <v>2661.2</v>
      </c>
      <c r="F27" s="29">
        <f>IF(F19="",(($E8-$D8)/5)*((1+ICSInf)^(F$26-D26)),F19*((1+ICSInf)^(Z$26-D26)))</f>
        <v>2661.2</v>
      </c>
      <c r="G27" s="27">
        <f>IF(G19="",(($E8-$D8)/5)*((1+ICSInf)^(G$26-D26)),G19*((1+ICSInf)^(AA$26-D26)))</f>
        <v>2661.2</v>
      </c>
      <c r="H27" s="27">
        <f>IF(H19="",(($E8-$D8)/5)*((1+ICSInf)^(H$26-D26)),H19*((1+ICSInf)^(AB$26-D26)))</f>
        <v>2661.2</v>
      </c>
      <c r="I27" s="27">
        <f>IF(I19="",(($E8-$D8)/5)*((1+ICSInf)^(I$26-D26)),I19*((1+ICSInf)^(AC$26-D26)))</f>
        <v>2661.2</v>
      </c>
      <c r="J27" s="27">
        <f>IF(J19="",(($F8-$E8)/5)*((1+ICSInf)^(J$26-D26)),J19*((1+ICSInf)^(Y$26-D26)))</f>
        <v>2269.8000000000002</v>
      </c>
      <c r="K27" s="27">
        <f>IF(K19="",(($F8-$E8)/5)*((1+ICSInf)^(K$26-D26)),K19*((1+ICSInf)^(Z$26-D26)))</f>
        <v>2269.8000000000002</v>
      </c>
      <c r="L27" s="27">
        <f>IF(L19="",(($F8-$E8)/5)*((1+ICSInf)^(L$26-D26)),L19*((1+ICSInf)^(AA$26-D26)))</f>
        <v>2269.8000000000002</v>
      </c>
      <c r="M27" s="27">
        <f>IF(M19="",(($F8-$E8)/5)*((1+ICSInf)^(M$26-D26)),M19*((1+ICSInf)^(AB$26-D26)))</f>
        <v>2269.8000000000002</v>
      </c>
      <c r="N27" s="27">
        <f>IF(N19="",(($F8-$E8)/5)*((1+ICSInf)^(N$26-D26)),N19*((1+ICSInf)^(AC$26-D26)))</f>
        <v>2269.8000000000002</v>
      </c>
      <c r="O27" s="27">
        <f>IF(O19="",(($G8-$F8)/5)*((1+ICSInf)^(O$26-D26)),O19*((1+ICSInf)^(Y$26-D26)))</f>
        <v>-59101.2</v>
      </c>
      <c r="P27" s="27">
        <f>IF(P19="",(($G8-$F8)/5)*((1+ICSInf)^(P$26-D26)),P19*((1+ICSInf)^(Z$26-D26)))</f>
        <v>-59101.2</v>
      </c>
      <c r="Q27" s="27">
        <f>IF(Q19="",(($G8-$F8)/5)*((1+ICSInf)^(Q$26-D26)),Q19*((1+ICSInf)^(AA$26-D26)))</f>
        <v>-59101.2</v>
      </c>
      <c r="R27" s="27">
        <f>IF(R19="",(($G8-$F8)/5)*((1+ICSInf)^(R$26-D26)),R19*((1+ICSInf)^(AB$26-D26)))</f>
        <v>-59101.2</v>
      </c>
      <c r="S27" s="27">
        <f>IF(S19="",(($G8-$F8)/5)*((1+ICSInf)^(S$26-D26)),S19*((1+ICSInf)^(AC$26-D26)))</f>
        <v>-59101.2</v>
      </c>
      <c r="T27" s="27">
        <f>IF(AND($H8="",$L8=""),0,IF(AND($H8="",$L8&gt;0),((($G8-$F8)/5)*((1+ICSInf)^(T$26-D26))),IF($H8&gt;0,((($H8-$G8)/5)*((1+ICSInf)^(T$26-D26))),T19*((1+ICSInf)^(T$26-D26)))))</f>
        <v>-59101.2</v>
      </c>
      <c r="U27" s="27">
        <f>IF(AND($H8="",$L8=""),0,IF(AND($H8="",$L8&gt;0),((($G8-$F8)/5)*((1+ICSInf)^(U$26-D26))),IF($H8&gt;0,((($H8-$G8)/5)*((1+ICSInf)^(U$26-D26))),U19*((1+ICSInf)^(U$26-D26)))))</f>
        <v>-59101.2</v>
      </c>
      <c r="V27" s="27">
        <f>IF(AND($H8="",$L8=""),0,IF(AND($H8="",$L8&gt;0),((($G8-$F8)/5)*((1+ICSInf)^(V$26-D26))),IF($H8&gt;0,((($H8-$G8)/5)*((1+ICSInf)^(V$26-D26))),V19*((1+ICSInf)^(V$26-D26)))))</f>
        <v>-59101.2</v>
      </c>
      <c r="W27" s="27">
        <f>IF(AND($H8="",$L8=""),0,IF(AND($H8="",$L8&gt;0),((($G8-$F8)/5)*((1+ICSInf)^(W$26-D26))),IF($H8&gt;0,((($H8-$G8)/5)*((1+ICSInf)^(W$26-D26))),W19*((1+ICSInf)^(W$26-D26)))))</f>
        <v>-59101.2</v>
      </c>
      <c r="X27" s="27">
        <f>IF(AND($H8="",$L8=""),0,IF(AND($H8="",$L8&gt;0),((($G8-$F8)/5)*((1+ICSInf)^(X$26-D26))),IF($H8&gt;0,((($H8-$G8)/5)*((1+ICSInf)^(X$26-D26))),X19*((1+ICSInf)^(X$26-D26)))))</f>
        <v>-59101.2</v>
      </c>
      <c r="Y27" s="23">
        <f>IF(Y19="",IF(($D27+NPV(ICSInf,$E27:X27))&lt;$L8,MIN(ABS((($G8-$F8)/5)*((1+ICSInf)^(Y$26-D26))),ABS((($H8-$G8)/5)*((1+ICSInf)^(Y$26-D26))),(($L8-($D27+NPV(ICSInf,$E27:X27)))*((1+ICSInf)^(Y$26-D26)))),0),Y19*((1+ICSInf)^(T$26-D26)))</f>
        <v>0</v>
      </c>
      <c r="Z27" s="27">
        <f>IF(Z19="",IF(($D27+NPV(ICSInf,$E27:Y27)&lt;($L8*((1+ICSInf)^(Z$26-D26)))),Y27*((1+ICSInf)),Z19*((1+ICSInf)^(Z$26-D26))))</f>
        <v>0</v>
      </c>
      <c r="AA27" s="27">
        <f>IF(AA19="",IF(($D27+NPV(ICSInf,$E27:Z27)&lt;($L8*((1+ICSInf)^(AA$26-D26)))),Z27*((1+ICSInf)),AA19*((1+ICSInf)^(AA$26-D26))))</f>
        <v>0</v>
      </c>
      <c r="AB27" s="27">
        <f>IF(AB19="",IF(($D27+NPV(ICSInf,$E27:AA27)&lt;($L8*((1+ICSInf)^(AB$26-D26)))),AA27*((1+ICSInf)),AB19*((1+ICSInf)^(AB$26-D26))))</f>
        <v>0</v>
      </c>
      <c r="AC27" s="27">
        <f>IF(AC19="",IF(($D27+NPV(ICSInf,$E27:AB27)&lt;($L8*((1+ICSInf)^(AC$26-D26)))),AB27*((1+ICSInf)),AC19*((1+ICSInf)^(AC$26-D26))))</f>
        <v>0</v>
      </c>
      <c r="AD27" s="27">
        <f>IF(AD19="",IF(($D27+NPV(ICSInf,$E27:AC27)&lt;($L8*((1+ICSInf)^(AD$26-D26)))),AC27*((1+ICSInf)),AD19*((1+ICSInf)^(AD$26-D26))))</f>
        <v>0</v>
      </c>
      <c r="AE27" s="27">
        <f>IF(AE19="",IF(($D27+NPV(ICSInf,$E27:AD27)&lt;($L8*((1+ICSInf)^(AE$26-D26)))),AD27*((1+ICSInf)),AE19*((1+ICSInf)^(AE$26-D26))))</f>
        <v>0</v>
      </c>
      <c r="AF27" s="27">
        <f>IF(AF19="",IF(($D27+NPV(ICSInf,$E27:AE27)&lt;($L8*((1+ICSInf)^(AF$26-D26)))),AE27*((1+ICSInf)),AF19*((1+ICSInf)^(AF$26-D26))))</f>
        <v>0</v>
      </c>
      <c r="AG27" s="27">
        <f>IF(AG19="",IF(($D27+NPV(ICSInf,$E27:AF27)&lt;($L8*((1+ICSInf)^(AG$26-D26)))),AF27*((1+ICSInf)),AG19*((1+ICSInf)^(AG$26-D26))))</f>
        <v>0</v>
      </c>
      <c r="AH27" s="28">
        <f>IF(AH19="",IF(($D27+NPV(ICSInf,$E27:AG27)&lt;($L8*((1+ICSInf)^(AH$26-D26)))),AG27*((1+ICSInf)),AH19*((1+ICSInf)^(AH$26-D26))))</f>
        <v>0</v>
      </c>
    </row>
    <row r="28" spans="2:34" ht="15.75" customHeight="1">
      <c r="B28" s="19">
        <f t="shared" si="7"/>
        <v>2</v>
      </c>
      <c r="C28" s="20" t="str">
        <f t="shared" si="7"/>
        <v>North</v>
      </c>
      <c r="D28" s="30">
        <f t="shared" si="7"/>
        <v>209421</v>
      </c>
      <c r="E28" s="29">
        <f>IF(E20="",(($E9-$D9)/5)*((1+ICSInf)^(E$26-D26)),E20*((1+ICSInf)^(Y$26-D26)))</f>
        <v>3392</v>
      </c>
      <c r="F28" s="29">
        <f>IF(F20="",(($E9-$D9)/5)*((1+ICSInf)^(F$26-D27)),F20*((1+ICSInf)^(Z$26-D27)))</f>
        <v>3392</v>
      </c>
      <c r="G28" s="29">
        <f>IF(G20="",(($E9-$D9)/5)*((1+ICSInf)^(G$26-D27)),G20*((1+ICSInf)^(AA$26-D27)))</f>
        <v>3392</v>
      </c>
      <c r="H28" s="29">
        <f>IF(H20="",(($E9-$D9)/5)*((1+ICSInf)^(H$26-D27)),H20*((1+ICSInf)^(AB$26-D27)))</f>
        <v>3392</v>
      </c>
      <c r="I28" s="29">
        <f>IF(I20="",(($E9-$D9)/5)*((1+ICSInf)^(I$26-D27)),I20*((1+ICSInf)^(AC$26-D27)))</f>
        <v>3392</v>
      </c>
      <c r="J28" s="29">
        <f>IF(J20="",(($F9-$E9)/5)*((1+ICSInf)^(J$26-D27)),J20*((1+ICSInf)^(Y$26-D27)))</f>
        <v>3240.2</v>
      </c>
      <c r="K28" s="29">
        <f>IF(K20="",(($F9-$E9)/5)*((1+ICSInf)^(K$26-D27)),K20*((1+ICSInf)^(Z$26-D27)))</f>
        <v>3240.2</v>
      </c>
      <c r="L28" s="29">
        <f>IF(L20="",(($F9-$E9)/5)*((1+ICSInf)^(L$26-D27)),L20*((1+ICSInf)^(AA$26-D27)))</f>
        <v>3240.2</v>
      </c>
      <c r="M28" s="29">
        <f>IF(M20="",(($F9-$E9)/5)*((1+ICSInf)^(M$26-D27)),M20*((1+ICSInf)^(AB$26-D27)))</f>
        <v>3240.2</v>
      </c>
      <c r="N28" s="29">
        <f>IF(N20="",(($F9-$E9)/5)*((1+ICSInf)^(N$26-D27)),N20*((1+ICSInf)^(AC$26-D27)))</f>
        <v>3240.2</v>
      </c>
      <c r="O28" s="29">
        <f>IF(O20="",(($G9-$F9)/5)*((1+ICSInf)^(O$26-D27)),O20*((1+ICSInf)^(Y$26-D27)))</f>
        <v>-48516.4</v>
      </c>
      <c r="P28" s="29">
        <f>IF(P20="",(($G9-$F9)/5)*((1+ICSInf)^(P$26-D27)),P20*((1+ICSInf)^(Z$26-D27)))</f>
        <v>-48516.4</v>
      </c>
      <c r="Q28" s="29">
        <f>IF(Q20="",(($G9-$F9)/5)*((1+ICSInf)^(Q$26-D27)),Q20*((1+ICSInf)^(AA$26-D27)))</f>
        <v>-48516.4</v>
      </c>
      <c r="R28" s="29">
        <f>IF(R20="",(($G9-$F9)/5)*((1+ICSInf)^(R$26-D27)),R20*((1+ICSInf)^(AB$26-D27)))</f>
        <v>-48516.4</v>
      </c>
      <c r="S28" s="29">
        <f>IF(S20="",(($G9-$F9)/5)*((1+ICSInf)^(S$26-D27)),S20*((1+ICSInf)^(AC$26-D27)))</f>
        <v>-48516.4</v>
      </c>
      <c r="T28" s="29">
        <f>IF(AND($H9="",$L9=""),0,IF(AND($H9="",$L9&gt;0),((($G9-$F9)/5)*((1+ICSInf)^(T$26-D26))),IF($H9&gt;0,((($H9-$G9)/5)*((1+ICSInf)^(T$26-D26))),T20*((1+ICSInf)^(T$26-D26)))))</f>
        <v>-48516.4</v>
      </c>
      <c r="U28" s="29">
        <f>IF(AND($H9="",$L9=""),0,IF(AND($H9="",$L9&gt;0),((($G9-$F9)/5)*((1+ICSInf)^(U$26-D26))),IF($H9&gt;0,((($H9-$G9)/5)*((1+ICSInf)^(U$26-D26))),U20*((1+ICSInf)^(U$26-D26)))))</f>
        <v>-48516.4</v>
      </c>
      <c r="V28" s="29">
        <f>IF(AND($H9="",$L9=""),0,IF(AND($H9="",$L9&gt;0),((($G9-$F9)/5)*((1+ICSInf)^(V$26-D26))),IF($H9&gt;0,((($H9-$G9)/5)*((1+ICSInf)^(V$26-D26))),V20*((1+ICSInf)^(V$26-D26)))))</f>
        <v>-48516.4</v>
      </c>
      <c r="W28" s="29">
        <f>IF(AND($H9="",$L9=""),0,IF(AND($H9="",$L9&gt;0),((($G9-$F9)/5)*((1+ICSInf)^(W$26-D26))),IF($H9&gt;0,((($H9-$G9)/5)*((1+ICSInf)^(W$26-D26))),W20*((1+ICSInf)^(W$26-D26)))))</f>
        <v>-48516.4</v>
      </c>
      <c r="X28" s="29">
        <f>IF(AND($H9="",$L9=""),0,IF(AND($H9="",$L9&gt;0),((($G9-$F9)/5)*((1+ICSInf)^(X$26-D26))),IF($H9&gt;0,((($H9-$G9)/5)*((1+ICSInf)^(X$26-D26))),X20*((1+ICSInf)^(X$26-D26)))))</f>
        <v>-48516.4</v>
      </c>
      <c r="Y28" s="29">
        <f>IF(Y20="",IF(($D28+NPV(ICSInf,$E28:X28))&lt;$L9,MIN(ABS((($G9-$F9)/5)*((1+ICSInf)^(Y$26-D26))),ABS((($H9-$G9)/5)*((1+ICSInf)^(Y$26-D26))),(($L9-($D28+NPV(ICSInf,$E28:X28)))*((1+ICSInf)^(Y$26-D26)))),0),Y20*((1+ICSInf)^(T$26-D26)))</f>
        <v>0</v>
      </c>
      <c r="Z28" s="29">
        <f>IF(Z20="",IF(($D28+NPV(ICSInf,$E28:Y28)&lt;($L9*((1+ICSInf)^(Z$26-D26)))),Y28*((1+ICSInf)),Z20*((1+ICSInf)^(Z$26-D26))))</f>
        <v>0</v>
      </c>
      <c r="AA28" s="29">
        <f>IF(AA20="",IF(($D28+NPV(ICSInf,$E28:Z28)&lt;($L9*((1+ICSInf)^(AA$26-D26)))),Z28*((1+ICSInf)),AA20*((1+ICSInf)^(AA$26-D26))))</f>
        <v>0</v>
      </c>
      <c r="AB28" s="29">
        <f>IF(AB20="",IF(($D28+NPV(ICSInf,$E28:AA28)&lt;($L9*((1+ICSInf)^(AB$26-D26)))),AA28*((1+ICSInf)),AB20*((1+ICSInf)^(AB$26-D26))))</f>
        <v>0</v>
      </c>
      <c r="AC28" s="29">
        <f>IF(AC20="",IF(($D28+NPV(ICSInf,$E28:AB28)&lt;($L9*((1+ICSInf)^(AC$26-D26)))),AB28*((1+ICSInf)),AC20*((1+ICSInf)^(AC$26-D26))))</f>
        <v>0</v>
      </c>
      <c r="AD28" s="29">
        <f>IF(AD20="",IF(($D28+NPV(ICSInf,$E28:AC28)&lt;($L9*((1+ICSInf)^(AD$26-D26)))),AC28*((1+ICSInf)),AD20*((1+ICSInf)^(AD$26-D26))))</f>
        <v>0</v>
      </c>
      <c r="AE28" s="29">
        <f>IF(AE20="",IF(($D28+NPV(ICSInf,$E28:AD28)&lt;($L9*((1+ICSInf)^(AE$26-D26)))),AD28*((1+ICSInf)),AE20*((1+ICSInf)^(AE$26-D26))))</f>
        <v>0</v>
      </c>
      <c r="AF28" s="29">
        <f>IF(AF20="",IF(($D28+NPV(ICSInf,$E28:AE28)&lt;($L9*((1+ICSInf)^(AF$26-D26)))),AE28*((1+ICSInf)),AF20*((1+ICSInf)^(AF$26-D26))))</f>
        <v>0</v>
      </c>
      <c r="AG28" s="29">
        <f>IF(AG20="",IF(($D28+NPV(ICSInf,$E28:AF28)&lt;($L9*((1+ICSInf)^(AG$26-D26)))),AF28*((1+ICSInf)),AG20*((1+ICSInf)^(AG$26-D26))))</f>
        <v>0</v>
      </c>
      <c r="AH28" s="15">
        <f>IF(AH20="",IF(($D28+NPV(ICSInf,$E28:AG28)&lt;($L9*((1+ICSInf)^(AH$26-D26)))),AG28*((1+ICSInf)),AH20*((1+ICSInf)^(AH$26-D26))))</f>
        <v>0</v>
      </c>
    </row>
    <row r="29" spans="2:34" ht="15.75" customHeight="1">
      <c r="B29" s="19">
        <f t="shared" si="7"/>
        <v>3</v>
      </c>
      <c r="C29" s="20" t="str">
        <f t="shared" si="7"/>
        <v>South</v>
      </c>
      <c r="D29" s="30">
        <f t="shared" si="7"/>
        <v>338944</v>
      </c>
      <c r="E29" s="29">
        <f>IF(E21="",(($E10-$D10)/5)*((1+ICSInf)^(E$26-D26)),E21*((1+ICSInf)^(Y$26-D26)))</f>
        <v>3688.6</v>
      </c>
      <c r="F29" s="29">
        <f>IF(F21="",(($E10-$D10)/5)*((1+ICSInf)^(F$26-D28)),F21*((1+ICSInf)^(Z$26-D28)))</f>
        <v>3688.6</v>
      </c>
      <c r="G29" s="29">
        <f>IF(G21="",(($E10-$D10)/5)*((1+ICSInf)^(G$26-D28)),G21*((1+ICSInf)^(AA$26-D28)))</f>
        <v>3688.6</v>
      </c>
      <c r="H29" s="29">
        <f>IF(H21="",(($E10-$D10)/5)*((1+ICSInf)^(H$26-D28)),H21*((1+ICSInf)^(AB$26-D28)))</f>
        <v>3688.6</v>
      </c>
      <c r="I29" s="29">
        <f>IF(I21="",(($E10-$D10)/5)*((1+ICSInf)^(I$26-D28)),I21*((1+ICSInf)^(AC$26-D28)))</f>
        <v>3688.6</v>
      </c>
      <c r="J29" s="29">
        <f>IF(J21="",(($F10-$E10)/5)*((1+ICSInf)^(J$26-D28)),J21*((1+ICSInf)^(Y$26-D28)))</f>
        <v>2876.6</v>
      </c>
      <c r="K29" s="29">
        <f>IF(K21="",(($F10-$E10)/5)*((1+ICSInf)^(K$26-D28)),K21*((1+ICSInf)^(Z$26-D28)))</f>
        <v>2876.6</v>
      </c>
      <c r="L29" s="29">
        <f>IF(L21="",(($F10-$E10)/5)*((1+ICSInf)^(L$26-D28)),L21*((1+ICSInf)^(AA$26-D28)))</f>
        <v>2876.6</v>
      </c>
      <c r="M29" s="29">
        <f>IF(M21="",(($F10-$E10)/5)*((1+ICSInf)^(M$26-D28)),M21*((1+ICSInf)^(AB$26-D28)))</f>
        <v>2876.6</v>
      </c>
      <c r="N29" s="29">
        <f>IF(N21="",(($F10-$E10)/5)*((1+ICSInf)^(N$26-D28)),N21*((1+ICSInf)^(AC$26-D28)))</f>
        <v>2876.6</v>
      </c>
      <c r="O29" s="29">
        <f>IF(O21="",(($G10-$F10)/5)*((1+ICSInf)^(O$26-D28)),O21*((1+ICSInf)^(Y$26-D28)))</f>
        <v>-74354</v>
      </c>
      <c r="P29" s="29">
        <f>IF(P21="",(($G10-$F10)/5)*((1+ICSInf)^(P$26-D28)),P21*((1+ICSInf)^(Z$26-D28)))</f>
        <v>-74354</v>
      </c>
      <c r="Q29" s="29">
        <f>IF(Q21="",(($G10-$F10)/5)*((1+ICSInf)^(Q$26-D28)),Q21*((1+ICSInf)^(AA$26-D28)))</f>
        <v>-74354</v>
      </c>
      <c r="R29" s="29">
        <f>IF(R21="",(($G10-$F10)/5)*((1+ICSInf)^(R$26-D28)),R21*((1+ICSInf)^(AB$26-D28)))</f>
        <v>-74354</v>
      </c>
      <c r="S29" s="29">
        <f>IF(S21="",(($G10-$F10)/5)*((1+ICSInf)^(S$26-D28)),S21*((1+ICSInf)^(AC$26-D28)))</f>
        <v>-74354</v>
      </c>
      <c r="T29" s="29">
        <f>IF(AND($H10="",$L10=""),0,IF(AND($H10="",$L10&gt;0),((($G10-$F10)/5)*((1+ICSInf)^(T$26-D26))),IF($H10&gt;0,((($H10-$G10)/5)*((1+ICSInf)^(T$26-D26))),T21*((1+ICSInf)^(T$26-D26)))))</f>
        <v>-74354</v>
      </c>
      <c r="U29" s="29">
        <f>IF(AND($H10="",$L10=""),0,IF(AND($H10="",$L10&gt;0),((($G10-$F10)/5)*((1+ICSInf)^(U$26-D26))),IF($H10&gt;0,((($H10-$G10)/5)*((1+ICSInf)^(U$26-D26))),U21*((1+ICSInf)^(U$26-D26)))))</f>
        <v>-74354</v>
      </c>
      <c r="V29" s="29">
        <f>IF(AND($H10="",$L10=""),0,IF(AND($H10="",$L10&gt;0),((($G10-$F10)/5)*((1+ICSInf)^(V$26-D26))),IF($H10&gt;0,((($H10-$G10)/5)*((1+ICSInf)^(V$26-D26))),V21*((1+ICSInf)^(V$26-D26)))))</f>
        <v>-74354</v>
      </c>
      <c r="W29" s="29">
        <f>IF(AND($H10="",$L10=""),0,IF(AND($H10="",$L10&gt;0),((($G10-$F10)/5)*((1+ICSInf)^(W$26-D26))),IF($H10&gt;0,((($H10-$G10)/5)*((1+ICSInf)^(W$26-D26))),W21*((1+ICSInf)^(W$26-D26)))))</f>
        <v>-74354</v>
      </c>
      <c r="X29" s="29">
        <f>IF(AND($H10="",$L10=""),0,IF(AND($H10="",$L10&gt;0),((($G10-$F10)/5)*((1+ICSInf)^(X$26-D26))),IF($H10&gt;0,((($H10-$G10)/5)*((1+ICSInf)^(X$26-D26))),X21*((1+ICSInf)^(X$26-D26)))))</f>
        <v>-74354</v>
      </c>
      <c r="Y29" s="29">
        <f>IF(Y21="",IF(($D29+NPV(ICSInf,$E29:X29))&lt;$L10,MIN(ABS((($G10-$F10)/5)*((1+ICSInf)^(Y$26-D26))),ABS((($H10-$G10)/5)*((1+ICSInf)^(Y$26-D26))),(($L10-($D29+NPV(ICSInf,$E29:X29)))*((1+ICSInf)^(Y$26-D26)))),0),Y21*((1+ICSInf)^(T$26-D26)))</f>
        <v>0</v>
      </c>
      <c r="Z29" s="29">
        <f>IF(Z21="",IF(($D29+NPV(ICSInf,$E29:Y29)&lt;($L10*((1+ICSInf)^(Z$26-D26)))),Y29*((1+ICSInf)),Z21*((1+ICSInf)^(Z$26-D26))))</f>
        <v>0</v>
      </c>
      <c r="AA29" s="29">
        <f>IF(AA21="",IF(($D29+NPV(ICSInf,$E29:Z29)&lt;($L10*((1+ICSInf)^(AA$26-D26)))),Z29*((1+ICSInf)),AA21*((1+ICSInf)^(AA$26-D26))))</f>
        <v>0</v>
      </c>
      <c r="AB29" s="29">
        <f>IF(AB21="",IF(($D29+NPV(ICSInf,$E29:AA29)&lt;($L10*((1+ICSInf)^(AB$26-D26)))),AA29*((1+ICSInf)),AB21*((1+ICSInf)^(AB$26-D26))))</f>
        <v>0</v>
      </c>
      <c r="AC29" s="29">
        <f>IF(AC21="",IF(($D29+NPV(ICSInf,$E29:AB29)&lt;($L10*((1+ICSInf)^(AC$26-D26)))),AB29*((1+ICSInf)),AC21*((1+ICSInf)^(AC$26-D26))))</f>
        <v>0</v>
      </c>
      <c r="AD29" s="29">
        <f>IF(AD21="",IF(($D29+NPV(ICSInf,$E29:AC29)&lt;($L10*((1+ICSInf)^(AD$26-D26)))),AC29*((1+ICSInf)),AD21*((1+ICSInf)^(AD$26-D26))))</f>
        <v>0</v>
      </c>
      <c r="AE29" s="29">
        <f>IF(AE21="",IF(($D29+NPV(ICSInf,$E29:AD29)&lt;($L10*((1+ICSInf)^(AE$26-D26)))),AD29*((1+ICSInf)),AE21*((1+ICSInf)^(AE$26-D26))))</f>
        <v>0</v>
      </c>
      <c r="AF29" s="29">
        <f>IF(AF21="",IF(($D29+NPV(ICSInf,$E29:AE29)&lt;($L10*((1+ICSInf)^(AF$26-D26)))),AE29*((1+ICSInf)),AF21*((1+ICSInf)^(AF$26-D26))))</f>
        <v>0</v>
      </c>
      <c r="AG29" s="29">
        <f>IF(AG21="",IF(($D29+NPV(ICSInf,$E29:AF29)&lt;($L10*((1+ICSInf)^(AG$26-D26)))),AF29*((1+ICSInf)),AG21*((1+ICSInf)^(AG$26-D26))))</f>
        <v>0</v>
      </c>
      <c r="AH29" s="15">
        <f>IF(AH21="",IF(($D29+NPV(ICSInf,$E29:AG29)&lt;($L10*((1+ICSInf)^(AH$26-D26)))),AG29*((1+ICSInf)),AH21*((1+ICSInf)^(AH$26-D26))))</f>
        <v>0</v>
      </c>
    </row>
    <row r="30" spans="2:34" ht="15.75" customHeight="1">
      <c r="B30" s="19">
        <f t="shared" si="7"/>
        <v>4</v>
      </c>
      <c r="C30" s="20" t="str">
        <f t="shared" si="7"/>
        <v>West</v>
      </c>
      <c r="D30" s="30">
        <f t="shared" si="7"/>
        <v>318557</v>
      </c>
      <c r="E30" s="29">
        <f>IF(E22="",(($E11-$D11)/5)*((1+ICSInf)^(E$26-D26)),E22*((1+ICSInf)^(Y$26-D26)))</f>
        <v>2373</v>
      </c>
      <c r="F30" s="29">
        <f>IF(F22="",(($E11-$D11)/5)*((1+ICSInf)^(F$26-D29)),F22*((1+ICSInf)^(Z$26-D29)))</f>
        <v>2373</v>
      </c>
      <c r="G30" s="29">
        <f>IF(G22="",(($E11-$D11)/5)*((1+ICSInf)^(G$26-D29)),G22*((1+ICSInf)^(AA$26-D29)))</f>
        <v>2373</v>
      </c>
      <c r="H30" s="29">
        <f>IF(H22="",(($E11-$D11)/5)*((1+ICSInf)^(H$26-D29)),H22*((1+ICSInf)^(AB$26-D29)))</f>
        <v>2373</v>
      </c>
      <c r="I30" s="29">
        <f>IF(I22="",(($E11-$D11)/5)*((1+ICSInf)^(I$26-D29)),I22*((1+ICSInf)^(AC$26-D29)))</f>
        <v>2373</v>
      </c>
      <c r="J30" s="29">
        <f>IF(J22="",(($F11-$E11)/5)*((1+ICSInf)^(J$26-D29)),J22*((1+ICSInf)^(Y$26-D29)))</f>
        <v>1550.2</v>
      </c>
      <c r="K30" s="29">
        <f>IF(K22="",(($F11-$E11)/5)*((1+ICSInf)^(K$26-D29)),K22*((1+ICSInf)^(Z$26-D29)))</f>
        <v>1550.2</v>
      </c>
      <c r="L30" s="29">
        <f>IF(L22="",(($F11-$E11)/5)*((1+ICSInf)^(L$26-D29)),L22*((1+ICSInf)^(AA$26-D29)))</f>
        <v>1550.2</v>
      </c>
      <c r="M30" s="29">
        <f>IF(M22="",(($F11-$E11)/5)*((1+ICSInf)^(M$26-D29)),M22*((1+ICSInf)^(AB$26-D29)))</f>
        <v>1550.2</v>
      </c>
      <c r="N30" s="29">
        <f>IF(N22="",(($F11-$E11)/5)*((1+ICSInf)^(N$26-D29)),N22*((1+ICSInf)^(AC$26-D29)))</f>
        <v>1550.2</v>
      </c>
      <c r="O30" s="29">
        <f>IF(O22="",(($G11-$F11)/5)*((1+ICSInf)^(O$26-D29)),O22*((1+ICSInf)^(Y$26-D29)))</f>
        <v>-67634.600000000006</v>
      </c>
      <c r="P30" s="29">
        <f>IF(P22="",(($G11-$F11)/5)*((1+ICSInf)^(P$26-D29)),P22*((1+ICSInf)^(Z$26-D29)))</f>
        <v>-67634.600000000006</v>
      </c>
      <c r="Q30" s="29">
        <f>IF(Q22="",(($G11-$F11)/5)*((1+ICSInf)^(Q$26-D29)),Q22*((1+ICSInf)^(AA$26-D29)))</f>
        <v>-67634.600000000006</v>
      </c>
      <c r="R30" s="29">
        <f>IF(R22="",(($G11-$F11)/5)*((1+ICSInf)^(R$26-D29)),R22*((1+ICSInf)^(AB$26-D29)))</f>
        <v>-67634.600000000006</v>
      </c>
      <c r="S30" s="29">
        <f>IF(S22="",(($G11-$F11)/5)*((1+ICSInf)^(S$26-D29)),S22*((1+ICSInf)^(AC$26-D29)))</f>
        <v>-67634.600000000006</v>
      </c>
      <c r="T30" s="29">
        <f>IF(AND($H11="",$L11=""),0,IF(AND($H11="",$L11&gt;0),((($G11-$F11)/5)*((1+ICSInf)^(T$26-D26))),IF($H11&gt;0,((($H11-$G11)/5)*((1+ICSInf)^(T$26-D26))),T22*((1+ICSInf)^(T$26-D26)))))</f>
        <v>-67634.600000000006</v>
      </c>
      <c r="U30" s="29">
        <f>IF(AND($H11="",$L11=""),0,IF(AND($H11="",$L11&gt;0),((($G11-$F11)/5)*((1+ICSInf)^(U$26-D26))),IF($H11&gt;0,((($H11-$G11)/5)*((1+ICSInf)^(U$26-D26))),U22*((1+ICSInf)^(U$26-D26)))))</f>
        <v>-67634.600000000006</v>
      </c>
      <c r="V30" s="29">
        <f>IF(AND($H11="",$L11=""),0,IF(AND($H11="",$L11&gt;0),((($G11-$F11)/5)*((1+ICSInf)^(V$26-D26))),IF($H11&gt;0,((($H11-$G11)/5)*((1+ICSInf)^(V$26-D26))),V22*((1+ICSInf)^(V$26-D26)))))</f>
        <v>-67634.600000000006</v>
      </c>
      <c r="W30" s="29">
        <f>IF(AND($H11="",$L11=""),0,IF(AND($H11="",$L11&gt;0),((($G11-$F11)/5)*((1+ICSInf)^(W$26-D26))),IF($H11&gt;0,((($H11-$G11)/5)*((1+ICSInf)^(W$26-D26))),W22*((1+ICSInf)^(W$26-D26)))))</f>
        <v>-67634.600000000006</v>
      </c>
      <c r="X30" s="29">
        <f>IF(AND($H11="",$L11=""),0,IF(AND($H11="",$L11&gt;0),((($G11-$F11)/5)*((1+ICSInf)^(X$26-D26))),IF($H11&gt;0,((($H11-$G11)/5)*((1+ICSInf)^(X$26-D26))),X22*((1+ICSInf)^(X$26-D26)))))</f>
        <v>-67634.600000000006</v>
      </c>
      <c r="Y30" s="29">
        <f>IF(Y22="",IF(($D30+NPV(ICSInf,$E30:X30))&lt;$L11,MIN(ABS((($G11-$F11)/5)*((1+ICSInf)^(Y$26-D26))),ABS((($H11-$G11)/5)*((1+ICSInf)^(Y$26-D26))),(($L11-($D30+NPV(ICSInf,$E30:X30)))*((1+ICSInf)^(Y$26-D26)))),0),Y22*((1+ICSInf)^(T$26-D26)))</f>
        <v>0</v>
      </c>
      <c r="Z30" s="29">
        <f>IF(Z22="",IF(($D30+NPV(ICSInf,$E30:Y30)&lt;($L11*((1+ICSInf)^(Z$26-D26)))),Y30*((1+ICSInf)),Z22*((1+ICSInf)^(Z$26-D26))))</f>
        <v>0</v>
      </c>
      <c r="AA30" s="29">
        <f>IF(AA22="",IF(($D30+NPV(ICSInf,$E30:Z30)&lt;($L11*((1+ICSInf)^(AA$26-D26)))),Z30*((1+ICSInf)),AA22*((1+ICSInf)^(AA$26-D26))))</f>
        <v>0</v>
      </c>
      <c r="AB30" s="29">
        <f>IF(AB22="",IF(($D30+NPV(ICSInf,$E30:AA30)&lt;($L11*((1+ICSInf)^(AB$26-D26)))),AA30*((1+ICSInf)),AB22*((1+ICSInf)^(AB$26-D26))))</f>
        <v>0</v>
      </c>
      <c r="AC30" s="29">
        <f>IF(AC22="",IF(($D30+NPV(ICSInf,$E30:AB30)&lt;($L11*((1+ICSInf)^(AC$26-D26)))),AB30*((1+ICSInf)),AC22*((1+ICSInf)^(AC$26-D26))))</f>
        <v>0</v>
      </c>
      <c r="AD30" s="29">
        <f>IF(AD22="",IF(($D30+NPV(ICSInf,$E30:AC30)&lt;($L11*((1+ICSInf)^(AD$26-D26)))),AC30*((1+ICSInf)),AD22*((1+ICSInf)^(AD$26-D26))))</f>
        <v>0</v>
      </c>
      <c r="AE30" s="29">
        <f>IF(AE22="",IF(($D30+NPV(ICSInf,$E30:AD30)&lt;($L11*((1+ICSInf)^(AE$26-D26)))),AD30*((1+ICSInf)),AE22*((1+ICSInf)^(AE$26-D26))))</f>
        <v>0</v>
      </c>
      <c r="AF30" s="29">
        <f>IF(AF22="",IF(($D30+NPV(ICSInf,$E30:AE30)&lt;($L11*((1+ICSInf)^(AF$26-D26)))),AE30*((1+ICSInf)),AF22*((1+ICSInf)^(AF$26-D26))))</f>
        <v>0</v>
      </c>
      <c r="AG30" s="29">
        <f>IF(AG22="",IF(($D30+NPV(ICSInf,$E30:AF30)&lt;($L11*((1+ICSInf)^(AG$26-D26)))),AF30*((1+ICSInf)),AG22*((1+ICSInf)^(AG$26-D26))))</f>
        <v>0</v>
      </c>
      <c r="AH30" s="15">
        <f>IF(AH22="",IF(($D30+NPV(ICSInf,$E30:AG30)&lt;($L11*((1+ICSInf)^(AH$26-D26)))),AG30*((1+ICSInf)),AH22*((1+ICSInf)^(AH$26-D26))))</f>
        <v>0</v>
      </c>
    </row>
    <row r="31" spans="2:34" ht="15.6" customHeight="1" thickBot="1">
      <c r="B31" s="21">
        <f t="shared" si="7"/>
        <v>5</v>
      </c>
      <c r="C31" s="22" t="str">
        <f t="shared" si="7"/>
        <v>Brisbane wide (district &amp; metro)</v>
      </c>
      <c r="D31" s="16">
        <f t="shared" si="7"/>
        <v>1168689</v>
      </c>
      <c r="E31" s="17">
        <f>IF(E23="",(($E12-$D12)/5)*((1+ICSInf)^(E$26-D26)),E23*((1+ICSInf)^(Y$26-D26)))</f>
        <v>12490</v>
      </c>
      <c r="F31" s="17">
        <f>IF(F23="",(($E12-$D12)/5)*((1+ICSInf)^(F$26-D30)),F23*((1+ICSInf)^(Z$26-D30)))</f>
        <v>12490</v>
      </c>
      <c r="G31" s="17">
        <f>IF(G23="",(($E12-$D12)/5)*((1+ICSInf)^(G$26-D30)),G23*((1+ICSInf)^(AA$26-D30)))</f>
        <v>12490</v>
      </c>
      <c r="H31" s="17">
        <f>IF(H23="",(($E12-$D12)/5)*((1+ICSInf)^(H$26-D30)),H23*((1+ICSInf)^(AB$26-D30)))</f>
        <v>12490</v>
      </c>
      <c r="I31" s="17">
        <f>IF(I23="",(($E12-$D12)/5)*((1+ICSInf)^(I$26-D30)),I23*((1+ICSInf)^(AC$26-D30)))</f>
        <v>12490</v>
      </c>
      <c r="J31" s="17">
        <f>IF(J23="",(($F12-$E12)/5)*((1+ICSInf)^(J$26-D30)),J23*((1+ICSInf)^(Y$26-D30)))</f>
        <v>11066</v>
      </c>
      <c r="K31" s="17">
        <f>IF(K23="",(($F12-$E12)/5)*((1+ICSInf)^(K$26-D30)),K23*((1+ICSInf)^(Z$26-D30)))</f>
        <v>11066</v>
      </c>
      <c r="L31" s="17">
        <f>IF(L23="",(($F12-$E12)/5)*((1+ICSInf)^(L$26-D30)),L23*((1+ICSInf)^(AA$26-D30)))</f>
        <v>11066</v>
      </c>
      <c r="M31" s="17">
        <f>IF(M23="",(($F12-$E12)/5)*((1+ICSInf)^(M$26-D30)),M23*((1+ICSInf)^(AB$26-D30)))</f>
        <v>11066</v>
      </c>
      <c r="N31" s="17">
        <f>IF(N23="",(($F12-$E12)/5)*((1+ICSInf)^(N$26-D30)),N23*((1+ICSInf)^(AC$26-D30)))</f>
        <v>11066</v>
      </c>
      <c r="O31" s="17">
        <f>IF(O23="",(($G12-$F12)/5)*((1+ICSInf)^(O$26-D30)),O23*((1+ICSInf)^(Y$26-D30)))</f>
        <v>-257293.8</v>
      </c>
      <c r="P31" s="17">
        <f>IF(P23="",(($G12-$F12)/5)*((1+ICSInf)^(P$26-D30)),P23*((1+ICSInf)^(Z$26-D30)))</f>
        <v>-257293.8</v>
      </c>
      <c r="Q31" s="17">
        <f>IF(Q23="",(($G12-$F12)/5)*((1+ICSInf)^(Q$26-D30)),Q23*((1+ICSInf)^(AA$26-D30)))</f>
        <v>-257293.8</v>
      </c>
      <c r="R31" s="17">
        <f>IF(R23="",(($G12-$F12)/5)*((1+ICSInf)^(R$26-D30)),R23*((1+ICSInf)^(AB$26-D30)))</f>
        <v>-257293.8</v>
      </c>
      <c r="S31" s="17">
        <f>IF(S23="",(($G12-$F12)/5)*((1+ICSInf)^(S$26-D30)),S23*((1+ICSInf)^(AC$26-D30)))</f>
        <v>-257293.8</v>
      </c>
      <c r="T31" s="17">
        <f>IF(AND($H12="",$L12=""),0,IF(AND($H12="",$L12&gt;0),((($G12-$F12)/5)*((1+ICSInf)^(T$26-D26))),IF($H12&gt;0,((($H12-$G12)/5)*((1+ICSInf)^(T$26-D26))),T23*((1+ICSInf)^(T$26-D26)))))</f>
        <v>-257293.8</v>
      </c>
      <c r="U31" s="17">
        <f>IF(AND($H12="",$L12=""),0,IF(AND($H12="",$L12&gt;0),((($G12-$F12)/5)*((1+ICSInf)^(U$26-D26))),IF($H12&gt;0,((($H12-$G12)/5)*((1+ICSInf)^(U$26-D26))),U23*((1+ICSInf)^(U$26-D26)))))</f>
        <v>-257293.8</v>
      </c>
      <c r="V31" s="17">
        <f>IF(AND($H12="",$L12=""),0,IF(AND($H12="",$L12&gt;0),((($G12-$F12)/5)*((1+ICSInf)^(V$26-D26))),IF($H12&gt;0,((($H12-$G12)/5)*((1+ICSInf)^(V$26-D26))),V23*((1+ICSInf)^(V$26-D26)))))</f>
        <v>-257293.8</v>
      </c>
      <c r="W31" s="17">
        <f>IF(AND($H12="",$L12=""),0,IF(AND($H12="",$L12&gt;0),((($G12-$F12)/5)*((1+ICSInf)^(W$26-D26))),IF($H12&gt;0,((($H12-$G12)/5)*((1+ICSInf)^(W$26-D26))),W23*((1+ICSInf)^(W$26-D26)))))</f>
        <v>-257293.8</v>
      </c>
      <c r="X31" s="17">
        <f>IF(AND($H12="",$L12=""),0,IF(AND($H12="",$L12&gt;0),((($G12-$F12)/5)*((1+ICSInf)^(X$26-D26))),IF($H12&gt;0,((($H12-$G12)/5)*((1+ICSInf)^(X$26-D26))),X23*((1+ICSInf)^(X$26-D26)))))</f>
        <v>-257293.8</v>
      </c>
      <c r="Y31" s="17">
        <f>IF(Y23="",IF(($D31+NPV(ICSInf,$E31:X31))&lt;$L12,MIN(ABS((($G12-$F12)/5)*((1+ICSInf)^(Y$26-D26))),ABS((($H12-$G12)/5)*((1+ICSInf)^(Y$26-D26))),(($L12-($D31+NPV(ICSInf,$E31:X31)))*((1+ICSInf)^(Y$26-D26)))),0),Y23*((1+ICSInf)^(T$26-D26)))</f>
        <v>0</v>
      </c>
      <c r="Z31" s="17">
        <f>IF(Z23="",IF(($D31+NPV(ICSInf,$E31:Y31)&lt;($L12*((1+ICSInf)^(Z$26-D26)))),Y31*((1+ICSInf)),Z23*((1+ICSInf)^(Z$26-D26))))</f>
        <v>0</v>
      </c>
      <c r="AA31" s="17">
        <f>IF(AA23="",IF(($D31+NPV(ICSInf,$E31:Z31)&lt;($L12*((1+ICSInf)^(AA$26-D26)))),Z31*((1+ICSInf)),AA23*((1+ICSInf)^(AA$26-D26))))</f>
        <v>0</v>
      </c>
      <c r="AB31" s="17">
        <f>IF(AB23="",IF(($D31+NPV(ICSInf,$E31:AA31)&lt;($L12*((1+ICSInf)^(AB$26-D26)))),AA31*((1+ICSInf)),AB23*((1+ICSInf)^(AB$26-D26))))</f>
        <v>0</v>
      </c>
      <c r="AC31" s="17">
        <f>IF(AC23="",IF(($D31+NPV(ICSInf,$E31:AB31)&lt;($L12*((1+ICSInf)^(AC$26-D26)))),AB31*((1+ICSInf)),AC23*((1+ICSInf)^(AC$26-D26))))</f>
        <v>0</v>
      </c>
      <c r="AD31" s="17">
        <f>IF(AD23="",IF(($D31+NPV(ICSInf,$E31:AC31)&lt;($L12*((1+ICSInf)^(AD$26-D26)))),AC31*((1+ICSInf)),AD23*((1+ICSInf)^(AD$26-D26))))</f>
        <v>0</v>
      </c>
      <c r="AE31" s="17">
        <f>IF(AE23="",IF(($D31+NPV(ICSInf,$E31:AD31)&lt;($L12*((1+ICSInf)^(AE$26-D26)))),AD31*((1+ICSInf)),AE23*((1+ICSInf)^(AE$26-D26))))</f>
        <v>0</v>
      </c>
      <c r="AF31" s="17">
        <f>IF(AF23="",IF(($D31+NPV(ICSInf,$E31:AE31)&lt;($L12*((1+ICSInf)^(AF$26-D26)))),AE31*((1+ICSInf)),AF23*((1+ICSInf)^(AF$26-D26))))</f>
        <v>0</v>
      </c>
      <c r="AG31" s="17">
        <f>IF(AG23="",IF(($D31+NPV(ICSInf,$E31:AF31)&lt;($L12*((1+ICSInf)^(AG$26-D26)))),AF31*((1+ICSInf)),AG23*((1+ICSInf)^(AG$26-D26))))</f>
        <v>0</v>
      </c>
      <c r="AH31" s="18">
        <f>IF(AH23="",IF(($D31+NPV(ICSInf,$E31:AG31)&lt;($L12*((1+ICSInf)^(AH$26-D26)))),AG31*((1+ICSInf)),AH23*((1+ICSInf)^(AH$26-D26))))</f>
        <v>0</v>
      </c>
    </row>
    <row r="32" spans="2:34" s="99" customFormat="1" ht="15.75" customHeight="1"/>
    <row r="33" s="99" customFormat="1" ht="15.75" customHeight="1"/>
    <row r="34" s="99" customFormat="1" ht="15.75" customHeight="1"/>
    <row r="35" s="99" customFormat="1"/>
    <row r="36" s="99" customFormat="1"/>
    <row r="37" s="99" customFormat="1"/>
    <row r="38" s="99" customFormat="1"/>
    <row r="39" s="99" customFormat="1"/>
    <row r="40" s="99" customFormat="1"/>
    <row r="41" s="99" customFormat="1"/>
    <row r="42" s="99" customFormat="1"/>
    <row r="43" s="99" customFormat="1"/>
    <row r="44" s="99" customFormat="1"/>
    <row r="45" s="99" customFormat="1"/>
    <row r="46" s="99" customFormat="1"/>
    <row r="47" s="99" customFormat="1"/>
    <row r="48" s="99" customFormat="1"/>
    <row r="49" s="99" customFormat="1"/>
    <row r="50" s="99" customFormat="1"/>
    <row r="51" s="99" customFormat="1"/>
    <row r="52" s="99" customFormat="1"/>
    <row r="53" s="99" customFormat="1"/>
    <row r="54" s="99" customFormat="1"/>
    <row r="55" s="99" customFormat="1"/>
    <row r="56" s="99" customFormat="1"/>
    <row r="57" s="99" customFormat="1"/>
    <row r="58" s="99" customFormat="1"/>
    <row r="59" s="99" customFormat="1"/>
    <row r="60" s="99" customFormat="1"/>
    <row r="61" s="99" customFormat="1"/>
    <row r="62" s="99" customFormat="1"/>
    <row r="63" s="99" customFormat="1"/>
    <row r="64" s="99" customFormat="1"/>
    <row r="65" s="99" customFormat="1"/>
    <row r="66" s="99" customFormat="1"/>
  </sheetData>
  <sheetProtection selectLockedCells="1"/>
  <mergeCells count="3">
    <mergeCell ref="B2:L2"/>
    <mergeCell ref="B3:L3"/>
    <mergeCell ref="B5:L5"/>
  </mergeCells>
  <pageMargins left="0.25" right="0.25" top="0.75" bottom="0.75" header="0.3" footer="0.3"/>
  <pageSetup paperSize="8" scale="47"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tabColor theme="9" tint="0.39997558519241921"/>
    <pageSetUpPr fitToPage="1"/>
  </sheetPr>
  <dimension ref="A2:L15"/>
  <sheetViews>
    <sheetView zoomScale="80" zoomScaleNormal="80" workbookViewId="0">
      <selection activeCell="F35" sqref="F35"/>
    </sheetView>
  </sheetViews>
  <sheetFormatPr defaultColWidth="25.625" defaultRowHeight="16.5"/>
  <cols>
    <col min="1" max="1" width="10.5" style="72" customWidth="1"/>
    <col min="2" max="10" width="25.625" style="72"/>
    <col min="11" max="11" width="25.625" style="72" customWidth="1"/>
    <col min="12" max="16384" width="25.625" style="72"/>
  </cols>
  <sheetData>
    <row r="2" spans="1:12" s="554" customFormat="1" ht="19.5" thickBot="1">
      <c r="B2" s="574" t="str">
        <f>'Navigation Pane'!B2</f>
        <v>Brisbane City Council</v>
      </c>
      <c r="C2" s="574"/>
      <c r="D2" s="574"/>
      <c r="E2" s="574"/>
      <c r="F2" s="574"/>
      <c r="G2" s="574"/>
      <c r="H2" s="574"/>
      <c r="I2" s="574"/>
      <c r="J2" s="574"/>
    </row>
    <row r="3" spans="1:12" s="554" customFormat="1" ht="20.25" thickTop="1" thickBot="1">
      <c r="B3" s="574"/>
      <c r="C3" s="574"/>
      <c r="D3" s="574"/>
      <c r="E3" s="574"/>
      <c r="F3" s="574"/>
      <c r="G3" s="574"/>
      <c r="H3" s="574"/>
      <c r="I3" s="574"/>
      <c r="J3" s="574"/>
    </row>
    <row r="4" spans="1:12" s="554" customFormat="1" ht="20.25" thickTop="1" thickBot="1">
      <c r="A4" s="575"/>
    </row>
    <row r="5" spans="1:12" s="554" customFormat="1" ht="20.25" thickTop="1" thickBot="1">
      <c r="A5" s="575"/>
      <c r="B5" s="574" t="s">
        <v>82</v>
      </c>
      <c r="C5" s="574"/>
      <c r="D5" s="574"/>
      <c r="E5" s="574"/>
      <c r="F5" s="574"/>
      <c r="G5" s="574"/>
      <c r="H5" s="574"/>
      <c r="I5" s="574"/>
      <c r="J5" s="574"/>
    </row>
    <row r="6" spans="1:12" ht="18" thickTop="1" thickBot="1"/>
    <row r="7" spans="1:12" ht="24.75" customHeight="1" thickBot="1">
      <c r="B7" s="550" t="s">
        <v>57</v>
      </c>
      <c r="C7" s="552"/>
      <c r="D7" s="550" t="s">
        <v>2563</v>
      </c>
      <c r="E7" s="551"/>
      <c r="F7" s="552"/>
      <c r="G7" s="550" t="s">
        <v>2489</v>
      </c>
      <c r="H7" s="551"/>
      <c r="I7" s="552"/>
      <c r="J7" s="546" t="s">
        <v>2490</v>
      </c>
      <c r="K7" s="546" t="s">
        <v>2491</v>
      </c>
    </row>
    <row r="8" spans="1:12" ht="27" customHeight="1" thickBot="1">
      <c r="B8" s="73" t="s">
        <v>52</v>
      </c>
      <c r="C8" s="73" t="s">
        <v>64</v>
      </c>
      <c r="D8" s="73" t="s">
        <v>60</v>
      </c>
      <c r="E8" s="73" t="s">
        <v>59</v>
      </c>
      <c r="F8" s="73" t="s">
        <v>58</v>
      </c>
      <c r="G8" s="73" t="s">
        <v>61</v>
      </c>
      <c r="H8" s="73" t="s">
        <v>62</v>
      </c>
      <c r="I8" s="73" t="s">
        <v>63</v>
      </c>
      <c r="J8" s="547"/>
      <c r="K8" s="547"/>
    </row>
    <row r="9" spans="1:12" ht="35.25" thickBot="1">
      <c r="B9" s="548" t="s">
        <v>2244</v>
      </c>
      <c r="C9" s="549"/>
      <c r="D9" s="549"/>
      <c r="E9" s="549"/>
      <c r="F9" s="549"/>
      <c r="G9" s="549"/>
      <c r="H9" s="549"/>
      <c r="I9" s="549"/>
      <c r="J9" s="549"/>
      <c r="K9" s="549"/>
      <c r="L9" s="350"/>
    </row>
    <row r="10" spans="1:12">
      <c r="B10" s="79">
        <f>'Catchment Demand - Parks'!B8</f>
        <v>1</v>
      </c>
      <c r="C10" s="80" t="str">
        <f>'Catchment Demand - Parks'!C8</f>
        <v>East</v>
      </c>
      <c r="D10" s="63">
        <f>IFERROR(VLOOKUP($C10,'Catchment Demand - Parks'!$C$8:$J$13,2,FALSE),"")</f>
        <v>270851</v>
      </c>
      <c r="E10" s="64">
        <f>IFERROR(VLOOKUP($C10,'Catchment Demand - Parks'!$C$8:$J$13,8,FALSE),"")</f>
        <v>18430.154401489319</v>
      </c>
      <c r="F10" s="66">
        <f>IFERROR(D10+E10,"")</f>
        <v>289281.1544014893</v>
      </c>
      <c r="G10" s="136">
        <f>HLOOKUP(C10,'Exist Trunk Assets - Parks'!$AH$10:$AL$13,4,FALSE)</f>
        <v>445870051.78062159</v>
      </c>
      <c r="H10" s="137">
        <f>HLOOKUP(C10,'Future Trunk Assets - Parks'!$BB$13:$BF$16,4,FALSE)</f>
        <v>29878964</v>
      </c>
      <c r="I10" s="138">
        <f>G10+H10</f>
        <v>475749015.78062159</v>
      </c>
      <c r="J10" s="139">
        <f>IFERROR(I10/F10,0)</f>
        <v>1644.5904219544705</v>
      </c>
      <c r="K10" s="139">
        <f>H10/E10</f>
        <v>1621.1998743529525</v>
      </c>
    </row>
    <row r="11" spans="1:12">
      <c r="B11" s="74">
        <f>'Catchment Demand - Parks'!B9</f>
        <v>2</v>
      </c>
      <c r="C11" s="75" t="str">
        <f>'Catchment Demand - Parks'!C9</f>
        <v>North</v>
      </c>
      <c r="D11" s="67">
        <f>IFERROR(VLOOKUP($C11,'Catchment Demand - Parks'!$C$8:$J$13,2,FALSE),"")</f>
        <v>209421</v>
      </c>
      <c r="E11" s="65">
        <f>IFERROR(VLOOKUP($C11,'Catchment Demand - Parks'!$C$8:$J$13,8,FALSE),"")</f>
        <v>24591.177848690768</v>
      </c>
      <c r="F11" s="68">
        <f t="shared" ref="F11:F14" si="0">IFERROR(D11+E11,"")</f>
        <v>234012.17784869077</v>
      </c>
      <c r="G11" s="58">
        <f>HLOOKUP(C11,'Exist Trunk Assets - Parks'!$AH$10:$AL$13,4,FALSE)</f>
        <v>287880561.81729925</v>
      </c>
      <c r="H11" s="58">
        <f>HLOOKUP(C11,'Future Trunk Assets - Parks'!$BB$13:$BF$16,4,FALSE)</f>
        <v>33109889</v>
      </c>
      <c r="I11" s="59">
        <f t="shared" ref="I11:I14" si="1">G11+H11</f>
        <v>320990450.81729925</v>
      </c>
      <c r="J11" s="60">
        <f t="shared" ref="J11:J14" si="2">IFERROR(I11/F11,0)</f>
        <v>1371.6826780905715</v>
      </c>
      <c r="K11" s="60">
        <f t="shared" ref="K11:K13" si="3">H11/E11</f>
        <v>1346.4133033287287</v>
      </c>
    </row>
    <row r="12" spans="1:12">
      <c r="B12" s="74">
        <f>'Catchment Demand - Parks'!B10</f>
        <v>3</v>
      </c>
      <c r="C12" s="75" t="str">
        <f>'Catchment Demand - Parks'!C10</f>
        <v>South</v>
      </c>
      <c r="D12" s="67">
        <f>IFERROR(VLOOKUP($C12,'Catchment Demand - Parks'!$C$8:$J$13,2,FALSE),"")</f>
        <v>338944</v>
      </c>
      <c r="E12" s="65">
        <f>IFERROR(VLOOKUP($C12,'Catchment Demand - Parks'!$C$8:$J$13,8,FALSE),"")</f>
        <v>24691.426911415372</v>
      </c>
      <c r="F12" s="68">
        <f t="shared" si="0"/>
        <v>363635.42691141536</v>
      </c>
      <c r="G12" s="58">
        <f>HLOOKUP(C12,'Exist Trunk Assets - Parks'!$AH$10:$AL$13,4,FALSE)</f>
        <v>494693920.23667246</v>
      </c>
      <c r="H12" s="58">
        <f>HLOOKUP(C12,'Future Trunk Assets - Parks'!$BB$13:$BF$16,4,FALSE)</f>
        <v>58832120</v>
      </c>
      <c r="I12" s="59">
        <f t="shared" si="1"/>
        <v>553526040.2366724</v>
      </c>
      <c r="J12" s="60">
        <f t="shared" si="2"/>
        <v>1522.2005318296888</v>
      </c>
      <c r="K12" s="60">
        <f t="shared" si="3"/>
        <v>2382.6942124920556</v>
      </c>
    </row>
    <row r="13" spans="1:12">
      <c r="B13" s="74">
        <f>'Catchment Demand - Parks'!B11</f>
        <v>4</v>
      </c>
      <c r="C13" s="75" t="str">
        <f>'Catchment Demand - Parks'!C11</f>
        <v>West</v>
      </c>
      <c r="D13" s="67">
        <f>IFERROR(VLOOKUP($C13,'Catchment Demand - Parks'!$C$8:$J$13,2,FALSE),"")</f>
        <v>318557</v>
      </c>
      <c r="E13" s="65">
        <f>IFERROR(VLOOKUP($C13,'Catchment Demand - Parks'!$C$8:$J$13,8,FALSE),"")</f>
        <v>14932.850609545654</v>
      </c>
      <c r="F13" s="68">
        <f t="shared" si="0"/>
        <v>333489.85060954565</v>
      </c>
      <c r="G13" s="58">
        <f>HLOOKUP(C13,'Exist Trunk Assets - Parks'!$AH$10:$AL$13,4,FALSE)</f>
        <v>558218315.80806792</v>
      </c>
      <c r="H13" s="58">
        <f>HLOOKUP(C13,'Future Trunk Assets - Parks'!$BB$13:$BF$16,4,FALSE)</f>
        <v>6685149</v>
      </c>
      <c r="I13" s="59">
        <f t="shared" si="1"/>
        <v>564903464.80806792</v>
      </c>
      <c r="J13" s="60">
        <f t="shared" si="2"/>
        <v>1693.9150135320442</v>
      </c>
      <c r="K13" s="60">
        <f t="shared" si="3"/>
        <v>447.68069907071828</v>
      </c>
    </row>
    <row r="14" spans="1:12" ht="17.25" thickBot="1">
      <c r="B14" s="74">
        <f>'Catchment Demand - Parks'!B12</f>
        <v>5</v>
      </c>
      <c r="C14" s="75" t="str">
        <f>'Catchment Demand - Parks'!C12</f>
        <v>Brisbane wide (district &amp; metro)</v>
      </c>
      <c r="D14" s="67">
        <f>IFERROR(VLOOKUP($C14,'Catchment Demand - Parks'!$C$8:$J$13,2,FALSE),"")</f>
        <v>1168689</v>
      </c>
      <c r="E14" s="65">
        <f>IFERROR(VLOOKUP($C14,'Catchment Demand - Parks'!$C$8:$J$13,8,FALSE),"")</f>
        <v>87808.259419726208</v>
      </c>
      <c r="F14" s="68">
        <f t="shared" si="0"/>
        <v>1256497.2594197262</v>
      </c>
      <c r="G14" s="58">
        <f>HLOOKUP(C14,'Exist Trunk Assets - Parks'!$AH$10:$AL$13,4,FALSE)</f>
        <v>5703353575.3534613</v>
      </c>
      <c r="H14" s="58">
        <f>HLOOKUP(C14,'Future Trunk Assets - Parks'!$BB$13:$BF$16,4,FALSE)</f>
        <v>333715845</v>
      </c>
      <c r="I14" s="59">
        <f t="shared" si="1"/>
        <v>6037069420.3534613</v>
      </c>
      <c r="J14" s="60">
        <f t="shared" si="2"/>
        <v>4804.6817254034377</v>
      </c>
      <c r="K14" s="60"/>
    </row>
    <row r="15" spans="1:12" ht="17.25" thickBot="1">
      <c r="B15" s="76"/>
      <c r="C15" s="77" t="s">
        <v>43</v>
      </c>
      <c r="D15" s="61">
        <f t="shared" ref="D15:I15" si="4">SUM(D10:D14)</f>
        <v>2306462</v>
      </c>
      <c r="E15" s="61">
        <f t="shared" si="4"/>
        <v>170453.86919086732</v>
      </c>
      <c r="F15" s="61">
        <f t="shared" si="4"/>
        <v>2476915.8691908671</v>
      </c>
      <c r="G15" s="62">
        <f t="shared" si="4"/>
        <v>7490016424.9961224</v>
      </c>
      <c r="H15" s="62">
        <f t="shared" si="4"/>
        <v>462221967</v>
      </c>
      <c r="I15" s="62">
        <f t="shared" si="4"/>
        <v>7952238391.9961224</v>
      </c>
      <c r="J15" s="78"/>
      <c r="K15" s="78"/>
    </row>
  </sheetData>
  <sheetProtection selectLockedCells="1"/>
  <mergeCells count="9">
    <mergeCell ref="K7:K8"/>
    <mergeCell ref="B9:K9"/>
    <mergeCell ref="J7:J8"/>
    <mergeCell ref="B2:J2"/>
    <mergeCell ref="B3:J3"/>
    <mergeCell ref="B5:J5"/>
    <mergeCell ref="D7:F7"/>
    <mergeCell ref="G7:I7"/>
    <mergeCell ref="B7:C7"/>
  </mergeCells>
  <pageMargins left="0.25" right="0.25" top="0.75" bottom="0.75" header="0.3" footer="0.3"/>
  <pageSetup paperSize="8" scale="70" orientation="landscape"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29</vt:i4>
      </vt:variant>
    </vt:vector>
  </HeadingPairs>
  <TitlesOfParts>
    <vt:vector size="36" baseType="lpstr">
      <vt:lpstr>Navigation Pane</vt:lpstr>
      <vt:lpstr>General Input Sheet</vt:lpstr>
      <vt:lpstr>Exist Trunk Assets - Parks</vt:lpstr>
      <vt:lpstr>Future Trunk Assets - Parks</vt:lpstr>
      <vt:lpstr>Unit Rates - Parks</vt:lpstr>
      <vt:lpstr>Catchment Demand - Parks</vt:lpstr>
      <vt:lpstr>Summary Cost Schedule</vt:lpstr>
      <vt:lpstr>AssetBeta</vt:lpstr>
      <vt:lpstr>CapStr</vt:lpstr>
      <vt:lpstr>'Catchment Demand - Parks'!CatchName</vt:lpstr>
      <vt:lpstr>Chargeind</vt:lpstr>
      <vt:lpstr>Debt</vt:lpstr>
      <vt:lpstr>Histindex</vt:lpstr>
      <vt:lpstr>ICSInf</vt:lpstr>
      <vt:lpstr>Landind</vt:lpstr>
      <vt:lpstr>MArgin</vt:lpstr>
      <vt:lpstr>Parkscatch</vt:lpstr>
      <vt:lpstr>parkslandcode</vt:lpstr>
      <vt:lpstr>PPI</vt:lpstr>
      <vt:lpstr>'Catchment Demand - Parks'!Print_Area</vt:lpstr>
      <vt:lpstr>'Exist Trunk Assets - Parks'!Print_Area</vt:lpstr>
      <vt:lpstr>'Future Trunk Assets - Parks'!Print_Area</vt:lpstr>
      <vt:lpstr>'General Input Sheet'!Print_Area</vt:lpstr>
      <vt:lpstr>'Navigation Pane'!Print_Area</vt:lpstr>
      <vt:lpstr>'Summary Cost Schedule'!Print_Area</vt:lpstr>
      <vt:lpstr>'Unit Rates - Parks'!Print_Area</vt:lpstr>
      <vt:lpstr>'Exist Trunk Assets - Parks'!Print_Titles</vt:lpstr>
      <vt:lpstr>'Future Trunk Assets - Parks'!Print_Titles</vt:lpstr>
      <vt:lpstr>Risk</vt:lpstr>
      <vt:lpstr>'Catchment Demand - Parks'!SENS</vt:lpstr>
      <vt:lpstr>'Unit Rates - Parks'!SENS</vt:lpstr>
      <vt:lpstr>TENYr</vt:lpstr>
      <vt:lpstr>WACC</vt:lpstr>
      <vt:lpstr>WACC1</vt:lpstr>
      <vt:lpstr>WACC2</vt:lpstr>
      <vt:lpstr>YEAR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sama-02</dc:creator>
  <cp:lastModifiedBy>Tamara Bergmans</cp:lastModifiedBy>
  <cp:lastPrinted>2021-05-11T06:01:25Z</cp:lastPrinted>
  <dcterms:created xsi:type="dcterms:W3CDTF">2013-05-16T00:59:14Z</dcterms:created>
  <dcterms:modified xsi:type="dcterms:W3CDTF">2021-11-28T23:32:39Z</dcterms:modified>
</cp:coreProperties>
</file>